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5EE0195A-EAE3-432C-8417-D08189376D02}"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86" i="8" l="1"/>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K1383" i="8"/>
  <c r="AJ1383" i="8"/>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K1377" i="8"/>
  <c r="AJ1377" i="8"/>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O1375" i="8"/>
  <c r="AP1375" i="8" s="1"/>
  <c r="AN1375" i="8"/>
  <c r="AM1375" i="8"/>
  <c r="AL1375" i="8"/>
  <c r="AK1375" i="8"/>
  <c r="AJ1375" i="8"/>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O1367" i="8"/>
  <c r="AP1367" i="8" s="1"/>
  <c r="AN1367" i="8"/>
  <c r="AM1367" i="8"/>
  <c r="AL1367" i="8"/>
  <c r="AK1367" i="8"/>
  <c r="AJ1367" i="8"/>
  <c r="AX1366" i="8"/>
  <c r="AW1366" i="8"/>
  <c r="AV1366" i="8"/>
  <c r="AU1366" i="8"/>
  <c r="AT1366" i="8"/>
  <c r="AS1366" i="8"/>
  <c r="AR1366" i="8"/>
  <c r="AQ1366" i="8"/>
  <c r="AP1366" i="8"/>
  <c r="AO1366" i="8"/>
  <c r="AN1366" i="8"/>
  <c r="AM1366" i="8"/>
  <c r="AL1366" i="8"/>
  <c r="AK1366" i="8"/>
  <c r="AJ1366" i="8"/>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K1363" i="8"/>
  <c r="AJ1363" i="8"/>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K1361" i="8"/>
  <c r="AJ1361" i="8"/>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O1359" i="8"/>
  <c r="AP1359" i="8" s="1"/>
  <c r="AN1359" i="8"/>
  <c r="AM1359" i="8"/>
  <c r="AL1359" i="8"/>
  <c r="AK1359" i="8"/>
  <c r="AJ1359" i="8"/>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K1355" i="8"/>
  <c r="AJ1355" i="8"/>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O1353" i="8"/>
  <c r="AP1353" i="8" s="1"/>
  <c r="AN1353" i="8"/>
  <c r="AM1353" i="8"/>
  <c r="AL1353" i="8"/>
  <c r="AK1353" i="8"/>
  <c r="AJ1353" i="8"/>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K1350" i="8"/>
  <c r="AJ1350" i="8"/>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K1343" i="8"/>
  <c r="AJ1343" i="8"/>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K1339" i="8"/>
  <c r="AJ1339" i="8"/>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K1337" i="8"/>
  <c r="AJ1337" i="8"/>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K1334" i="8"/>
  <c r="AJ1334" i="8"/>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P1331" i="8"/>
  <c r="AO1331" i="8"/>
  <c r="AN1331" i="8"/>
  <c r="AM1331" i="8"/>
  <c r="AL1331" i="8"/>
  <c r="AK1331" i="8"/>
  <c r="AJ1331" i="8"/>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O1329" i="8"/>
  <c r="AP1329" i="8" s="1"/>
  <c r="AN1329" i="8"/>
  <c r="AM1329" i="8"/>
  <c r="AL1329" i="8"/>
  <c r="AK1329" i="8"/>
  <c r="AJ1329" i="8"/>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K1326" i="8"/>
  <c r="AJ1326" i="8"/>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P1323" i="8"/>
  <c r="AO1323" i="8"/>
  <c r="AN1323" i="8"/>
  <c r="AM1323" i="8"/>
  <c r="AL1323" i="8"/>
  <c r="AK1323" i="8"/>
  <c r="AJ1323" i="8"/>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O1321" i="8"/>
  <c r="AP1321" i="8" s="1"/>
  <c r="AN1321" i="8"/>
  <c r="AM1321" i="8"/>
  <c r="AL1321" i="8"/>
  <c r="AK1321" i="8"/>
  <c r="AJ1321" i="8"/>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K1318" i="8"/>
  <c r="AJ1318" i="8"/>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P1315" i="8"/>
  <c r="AO1315" i="8"/>
  <c r="AN1315" i="8"/>
  <c r="AM1315" i="8"/>
  <c r="AL1315" i="8"/>
  <c r="AK1315" i="8"/>
  <c r="AJ1315" i="8"/>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O1313" i="8"/>
  <c r="AP1313" i="8" s="1"/>
  <c r="AN1313" i="8"/>
  <c r="AM1313" i="8"/>
  <c r="AL1313" i="8"/>
  <c r="AK1313" i="8"/>
  <c r="AJ1313" i="8"/>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K1310" i="8"/>
  <c r="AJ1310" i="8"/>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P1307" i="8"/>
  <c r="AO1307" i="8"/>
  <c r="AN1307" i="8"/>
  <c r="AM1307" i="8"/>
  <c r="AL1307" i="8"/>
  <c r="AK1307" i="8"/>
  <c r="AJ1307" i="8"/>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K1302" i="8"/>
  <c r="AJ1302" i="8"/>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P1299" i="8"/>
  <c r="AO1299" i="8"/>
  <c r="AN1299" i="8"/>
  <c r="AM1299" i="8"/>
  <c r="AL1299" i="8"/>
  <c r="AK1299" i="8"/>
  <c r="AJ1299" i="8"/>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K1294" i="8"/>
  <c r="AJ1294" i="8"/>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P1291" i="8"/>
  <c r="AO1291" i="8"/>
  <c r="AN1291" i="8"/>
  <c r="AM1291" i="8"/>
  <c r="AL1291" i="8"/>
  <c r="AK1291" i="8"/>
  <c r="AJ1291" i="8"/>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K1286" i="8"/>
  <c r="AJ1286" i="8"/>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P1283" i="8"/>
  <c r="AO1283" i="8"/>
  <c r="AN1283" i="8"/>
  <c r="AM1283" i="8"/>
  <c r="AL1283" i="8"/>
  <c r="AK1283" i="8"/>
  <c r="AJ1283" i="8"/>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K1278" i="8"/>
  <c r="AJ1278" i="8"/>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P1275" i="8"/>
  <c r="AO1275" i="8"/>
  <c r="AN1275" i="8"/>
  <c r="AM1275" i="8"/>
  <c r="AL1275" i="8"/>
  <c r="AK1275" i="8"/>
  <c r="AJ1275" i="8"/>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K1270" i="8"/>
  <c r="AJ1270" i="8"/>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P1267" i="8"/>
  <c r="AO1267" i="8"/>
  <c r="AN1267" i="8"/>
  <c r="AM1267" i="8"/>
  <c r="AL1267" i="8"/>
  <c r="AK1267" i="8"/>
  <c r="AJ1267" i="8"/>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K1262" i="8"/>
  <c r="AJ1262" i="8"/>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P1259" i="8"/>
  <c r="AO1259" i="8"/>
  <c r="AN1259" i="8"/>
  <c r="AM1259" i="8"/>
  <c r="AL1259" i="8"/>
  <c r="AK1259" i="8"/>
  <c r="AJ1259" i="8"/>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K1254" i="8"/>
  <c r="AJ1254" i="8"/>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K1251" i="8"/>
  <c r="AJ1251" i="8"/>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K1246" i="8"/>
  <c r="AJ1246" i="8"/>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P1243" i="8"/>
  <c r="AO1243" i="8"/>
  <c r="AN1243" i="8"/>
  <c r="AM1243" i="8"/>
  <c r="AL1243" i="8"/>
  <c r="AK1243" i="8"/>
  <c r="AJ1243" i="8"/>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K1238" i="8"/>
  <c r="AJ1238" i="8"/>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P1235" i="8"/>
  <c r="AO1235" i="8"/>
  <c r="AN1235" i="8"/>
  <c r="AM1235" i="8"/>
  <c r="AL1235" i="8"/>
  <c r="AK1235" i="8"/>
  <c r="AJ1235" i="8"/>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K1230" i="8"/>
  <c r="AJ1230" i="8"/>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P1227" i="8"/>
  <c r="AO1227" i="8"/>
  <c r="AN1227" i="8"/>
  <c r="AM1227" i="8"/>
  <c r="AL1227" i="8"/>
  <c r="AK1227" i="8"/>
  <c r="AJ1227" i="8"/>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K1222" i="8"/>
  <c r="AJ1222" i="8"/>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P1219" i="8"/>
  <c r="AO1219" i="8"/>
  <c r="AN1219" i="8"/>
  <c r="AM1219" i="8"/>
  <c r="AL1219" i="8"/>
  <c r="AK1219" i="8"/>
  <c r="AJ1219" i="8"/>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K1214" i="8"/>
  <c r="AJ1214" i="8"/>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P1211" i="8"/>
  <c r="AO1211" i="8"/>
  <c r="AN1211" i="8"/>
  <c r="AM1211" i="8"/>
  <c r="AL1211" i="8"/>
  <c r="AK1211" i="8"/>
  <c r="AJ1211" i="8"/>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K1206" i="8"/>
  <c r="AJ1206" i="8"/>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P1203" i="8"/>
  <c r="AO1203" i="8"/>
  <c r="AN1203" i="8"/>
  <c r="AM1203" i="8"/>
  <c r="AL1203" i="8"/>
  <c r="AK1203" i="8"/>
  <c r="AJ1203" i="8"/>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K1198" i="8"/>
  <c r="AJ1198" i="8"/>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P1195" i="8"/>
  <c r="AO1195" i="8"/>
  <c r="AN1195" i="8"/>
  <c r="AM1195" i="8"/>
  <c r="AL1195" i="8"/>
  <c r="AK1195" i="8"/>
  <c r="AJ1195" i="8"/>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K1190" i="8"/>
  <c r="AJ1190" i="8"/>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P1187" i="8"/>
  <c r="AO1187" i="8"/>
  <c r="AN1187" i="8"/>
  <c r="AM1187" i="8"/>
  <c r="AL1187" i="8"/>
  <c r="AK1187" i="8"/>
  <c r="AJ1187" i="8"/>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K1182" i="8"/>
  <c r="AJ1182" i="8"/>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K1174" i="8"/>
  <c r="AJ1174" i="8"/>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K1166" i="8"/>
  <c r="AJ1166" i="8"/>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K1158" i="8"/>
  <c r="AJ1158" i="8"/>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K1150" i="8"/>
  <c r="AJ1150" i="8"/>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K1142" i="8"/>
  <c r="AJ1142" i="8"/>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K1134" i="8"/>
  <c r="AJ1134" i="8"/>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K1126" i="8"/>
  <c r="AJ1126" i="8"/>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K1118" i="8"/>
  <c r="AJ1118" i="8"/>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K1110" i="8"/>
  <c r="AJ1110" i="8"/>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K1102" i="8"/>
  <c r="AJ1102" i="8"/>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P1100" i="8"/>
  <c r="AO1100" i="8"/>
  <c r="AN1100" i="8"/>
  <c r="AM1100" i="8"/>
  <c r="AL1100" i="8"/>
  <c r="AK1100" i="8"/>
  <c r="AJ1100" i="8"/>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P1091" i="8"/>
  <c r="AO1091" i="8"/>
  <c r="AN1091" i="8"/>
  <c r="AM1091" i="8"/>
  <c r="AL1091" i="8"/>
  <c r="AK1091" i="8"/>
  <c r="AJ1091" i="8"/>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O1089" i="8"/>
  <c r="AP1089" i="8" s="1"/>
  <c r="AN1089" i="8"/>
  <c r="AM1089" i="8"/>
  <c r="AL1089" i="8"/>
  <c r="AK1089" i="8"/>
  <c r="AJ1089" i="8"/>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O1081" i="8"/>
  <c r="AP1081" i="8" s="1"/>
  <c r="AN1081" i="8"/>
  <c r="AM1081" i="8"/>
  <c r="AL1081" i="8"/>
  <c r="AK1081" i="8"/>
  <c r="AJ1081" i="8"/>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K1079" i="8"/>
  <c r="AJ1079" i="8"/>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K1076" i="8"/>
  <c r="AJ1076" i="8"/>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P1067" i="8"/>
  <c r="AO1067" i="8"/>
  <c r="AN1067" i="8"/>
  <c r="AM1067" i="8"/>
  <c r="AL1067" i="8"/>
  <c r="AK1067" i="8"/>
  <c r="AJ1067" i="8"/>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K1063" i="8"/>
  <c r="AJ1063" i="8"/>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K1054" i="8"/>
  <c r="AJ1054" i="8"/>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O1047" i="8"/>
  <c r="AP1047" i="8" s="1"/>
  <c r="AN1047" i="8"/>
  <c r="AM1047" i="8"/>
  <c r="AL1047" i="8"/>
  <c r="AK1047" i="8"/>
  <c r="AJ1047" i="8"/>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P1028" i="8"/>
  <c r="AO1028" i="8"/>
  <c r="AN1028" i="8"/>
  <c r="AM1028" i="8"/>
  <c r="AL1028" i="8"/>
  <c r="AK1028" i="8"/>
  <c r="AJ1028" i="8"/>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O1023" i="8"/>
  <c r="AP1023" i="8" s="1"/>
  <c r="AN1023" i="8"/>
  <c r="AM1023" i="8"/>
  <c r="AL1023" i="8"/>
  <c r="AK1023" i="8"/>
  <c r="AJ1023" i="8"/>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K1021" i="8"/>
  <c r="AJ1021" i="8"/>
  <c r="AX1020" i="8"/>
  <c r="AW1020" i="8"/>
  <c r="AV1020" i="8"/>
  <c r="AU1020" i="8"/>
  <c r="AT1020" i="8"/>
  <c r="AS1020" i="8"/>
  <c r="AR1020" i="8"/>
  <c r="AQ1020" i="8"/>
  <c r="AP1020" i="8"/>
  <c r="AO1020" i="8"/>
  <c r="AN1020" i="8"/>
  <c r="AM1020" i="8"/>
  <c r="AL1020" i="8"/>
  <c r="AK1020" i="8"/>
  <c r="AJ1020" i="8"/>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O1015" i="8"/>
  <c r="AP1015" i="8" s="1"/>
  <c r="AN1015" i="8"/>
  <c r="AM1015" i="8"/>
  <c r="AL1015" i="8"/>
  <c r="AK1015" i="8"/>
  <c r="AJ1015" i="8"/>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K1013" i="8"/>
  <c r="AJ1013" i="8"/>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K1009" i="8"/>
  <c r="AJ1009" i="8"/>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O999" i="8"/>
  <c r="AP999" i="8" s="1"/>
  <c r="AN999" i="8"/>
  <c r="AM999" i="8"/>
  <c r="AL999" i="8"/>
  <c r="AK999" i="8"/>
  <c r="AJ999" i="8"/>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O997" i="8"/>
  <c r="AP997" i="8" s="1"/>
  <c r="AN997" i="8"/>
  <c r="AM997" i="8"/>
  <c r="AL997" i="8"/>
  <c r="AK997" i="8"/>
  <c r="AJ997" i="8"/>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K993" i="8"/>
  <c r="AJ993" i="8"/>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O983" i="8"/>
  <c r="AP983" i="8" s="1"/>
  <c r="AN983" i="8"/>
  <c r="AM983" i="8"/>
  <c r="AL983" i="8"/>
  <c r="AK983" i="8"/>
  <c r="AJ983" i="8"/>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O981" i="8"/>
  <c r="AP981" i="8" s="1"/>
  <c r="AN981" i="8"/>
  <c r="AM981" i="8"/>
  <c r="AL981" i="8"/>
  <c r="AK981" i="8"/>
  <c r="AJ981" i="8"/>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K969" i="8"/>
  <c r="AJ969" i="8"/>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O967" i="8"/>
  <c r="AP967" i="8" s="1"/>
  <c r="AN967" i="8"/>
  <c r="AM967" i="8"/>
  <c r="AL967" i="8"/>
  <c r="AK967" i="8"/>
  <c r="AJ967" i="8"/>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K953" i="8"/>
  <c r="AJ953" i="8"/>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K949" i="8"/>
  <c r="AJ949" i="8"/>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O943" i="8"/>
  <c r="AP943" i="8" s="1"/>
  <c r="AN943" i="8"/>
  <c r="AM943" i="8"/>
  <c r="AL943" i="8"/>
  <c r="AK943" i="8"/>
  <c r="AJ943" i="8"/>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K937" i="8"/>
  <c r="AJ937" i="8"/>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O935" i="8"/>
  <c r="AP935" i="8" s="1"/>
  <c r="AN935" i="8"/>
  <c r="AM935" i="8"/>
  <c r="AL935" i="8"/>
  <c r="AK935" i="8"/>
  <c r="AJ935" i="8"/>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K925" i="8"/>
  <c r="AJ925" i="8"/>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K921" i="8"/>
  <c r="AJ921" i="8"/>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K917" i="8"/>
  <c r="AJ917" i="8"/>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O911" i="8"/>
  <c r="AP911" i="8" s="1"/>
  <c r="AN911" i="8"/>
  <c r="AM911" i="8"/>
  <c r="AL911" i="8"/>
  <c r="AK911" i="8"/>
  <c r="AJ911" i="8"/>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K905" i="8"/>
  <c r="AJ905" i="8"/>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O903" i="8"/>
  <c r="AP903" i="8" s="1"/>
  <c r="AN903" i="8"/>
  <c r="AM903" i="8"/>
  <c r="AL903" i="8"/>
  <c r="AK903" i="8"/>
  <c r="AJ903" i="8"/>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K890" i="8"/>
  <c r="AJ890" i="8"/>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K885" i="8"/>
  <c r="AJ885" i="8"/>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K881" i="8"/>
  <c r="AJ881" i="8"/>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O879" i="8"/>
  <c r="AP879" i="8" s="1"/>
  <c r="AN879" i="8"/>
  <c r="AM879" i="8"/>
  <c r="AL879" i="8"/>
  <c r="AK879" i="8"/>
  <c r="AJ879" i="8"/>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K877" i="8"/>
  <c r="AJ877" i="8"/>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K873" i="8"/>
  <c r="AJ873" i="8"/>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K866" i="8"/>
  <c r="AJ866" i="8"/>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O863" i="8"/>
  <c r="AP863" i="8" s="1"/>
  <c r="AN863" i="8"/>
  <c r="AM863" i="8"/>
  <c r="AL863" i="8"/>
  <c r="AK863" i="8"/>
  <c r="AJ863" i="8"/>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K858" i="8"/>
  <c r="AJ858" i="8"/>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O855" i="8"/>
  <c r="AP855" i="8" s="1"/>
  <c r="AN855" i="8"/>
  <c r="AM855" i="8"/>
  <c r="AL855" i="8"/>
  <c r="AK855" i="8"/>
  <c r="AJ855" i="8"/>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K853" i="8"/>
  <c r="AJ853" i="8"/>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K849" i="8"/>
  <c r="AJ849" i="8"/>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K847" i="8"/>
  <c r="AJ847" i="8"/>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K837" i="8"/>
  <c r="AJ837" i="8"/>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K833" i="8"/>
  <c r="AJ833" i="8"/>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K829" i="8"/>
  <c r="AJ829" i="8"/>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O823" i="8"/>
  <c r="AP823" i="8" s="1"/>
  <c r="AN823" i="8"/>
  <c r="AM823" i="8"/>
  <c r="AL823" i="8"/>
  <c r="AK823" i="8"/>
  <c r="AJ823" i="8"/>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K817" i="8"/>
  <c r="AJ817" i="8"/>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K815" i="8"/>
  <c r="AJ815" i="8"/>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K805" i="8"/>
  <c r="AJ805" i="8"/>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K801" i="8"/>
  <c r="AJ801" i="8"/>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K797" i="8"/>
  <c r="AJ797" i="8"/>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K794" i="8"/>
  <c r="AJ794" i="8"/>
  <c r="AX793" i="8"/>
  <c r="AW793" i="8"/>
  <c r="AV793" i="8"/>
  <c r="AU793" i="8"/>
  <c r="AT793" i="8"/>
  <c r="AS793" i="8"/>
  <c r="AR793" i="8"/>
  <c r="AQ793" i="8"/>
  <c r="AO793" i="8"/>
  <c r="AP793" i="8" s="1"/>
  <c r="AN793" i="8"/>
  <c r="AM793" i="8"/>
  <c r="AL793" i="8"/>
  <c r="AK793" i="8"/>
  <c r="AJ793" i="8"/>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K786" i="8"/>
  <c r="AJ786" i="8"/>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O783" i="8"/>
  <c r="AP783" i="8" s="1"/>
  <c r="AN783" i="8"/>
  <c r="AM783" i="8"/>
  <c r="AL783" i="8"/>
  <c r="AK783" i="8"/>
  <c r="AJ783" i="8"/>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K778" i="8"/>
  <c r="AJ778" i="8"/>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O775" i="8"/>
  <c r="AP775" i="8" s="1"/>
  <c r="AN775" i="8"/>
  <c r="AM775" i="8"/>
  <c r="AL775" i="8"/>
  <c r="AK775" i="8"/>
  <c r="AJ775" i="8"/>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O773" i="8"/>
  <c r="AP773" i="8" s="1"/>
  <c r="AN773" i="8"/>
  <c r="AM773" i="8"/>
  <c r="AL773" i="8"/>
  <c r="AK773" i="8"/>
  <c r="AJ773" i="8"/>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K769" i="8"/>
  <c r="AJ769" i="8"/>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O767" i="8"/>
  <c r="AP767" i="8" s="1"/>
  <c r="AN767" i="8"/>
  <c r="AM767" i="8"/>
  <c r="AL767" i="8"/>
  <c r="AK767" i="8"/>
  <c r="AJ767" i="8"/>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K749" i="8"/>
  <c r="AJ749" i="8"/>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K738" i="8"/>
  <c r="AJ738" i="8"/>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K730" i="8"/>
  <c r="AJ730" i="8"/>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K724" i="8"/>
  <c r="AJ724" i="8"/>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K718" i="8"/>
  <c r="AJ718" i="8"/>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K716" i="8"/>
  <c r="AJ716" i="8"/>
  <c r="AX715" i="8"/>
  <c r="AW715" i="8"/>
  <c r="AV715" i="8"/>
  <c r="AU715" i="8"/>
  <c r="AT715" i="8"/>
  <c r="AS715" i="8"/>
  <c r="AR715" i="8"/>
  <c r="AQ715" i="8"/>
  <c r="AP715" i="8"/>
  <c r="AO715" i="8"/>
  <c r="AN715" i="8"/>
  <c r="AM715" i="8"/>
  <c r="AL715" i="8"/>
  <c r="AK715" i="8"/>
  <c r="AJ715" i="8"/>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P709" i="8"/>
  <c r="AO709" i="8"/>
  <c r="AN709" i="8"/>
  <c r="AM709" i="8"/>
  <c r="AL709" i="8"/>
  <c r="AK709" i="8"/>
  <c r="AJ709" i="8"/>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K707" i="8"/>
  <c r="AJ707" i="8"/>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P704" i="8"/>
  <c r="AO704" i="8"/>
  <c r="AN704" i="8"/>
  <c r="AM704" i="8"/>
  <c r="AL704" i="8"/>
  <c r="AK704" i="8"/>
  <c r="AJ704" i="8"/>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O700" i="8"/>
  <c r="AP700" i="8" s="1"/>
  <c r="AN700" i="8"/>
  <c r="AM700" i="8"/>
  <c r="AL700" i="8"/>
  <c r="AK700" i="8"/>
  <c r="AJ700" i="8"/>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P696" i="8"/>
  <c r="AO696" i="8"/>
  <c r="AN696" i="8"/>
  <c r="AM696" i="8"/>
  <c r="AL696" i="8"/>
  <c r="AK696" i="8"/>
  <c r="AJ696" i="8"/>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K694" i="8"/>
  <c r="AJ694" i="8"/>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O692" i="8"/>
  <c r="AP692" i="8" s="1"/>
  <c r="AN692" i="8"/>
  <c r="AM692" i="8"/>
  <c r="AL692" i="8"/>
  <c r="AK692" i="8"/>
  <c r="AJ692" i="8"/>
  <c r="AX691" i="8"/>
  <c r="AW691" i="8"/>
  <c r="AV691" i="8"/>
  <c r="AU691" i="8"/>
  <c r="AT691" i="8"/>
  <c r="AS691" i="8"/>
  <c r="AR691" i="8"/>
  <c r="AQ691" i="8"/>
  <c r="AP691" i="8"/>
  <c r="AO691" i="8"/>
  <c r="AN691" i="8"/>
  <c r="AM691" i="8"/>
  <c r="AL691" i="8"/>
  <c r="AK691" i="8"/>
  <c r="AJ691" i="8"/>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K686" i="8"/>
  <c r="AJ686" i="8"/>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O684" i="8"/>
  <c r="AP684" i="8" s="1"/>
  <c r="AN684" i="8"/>
  <c r="AM684" i="8"/>
  <c r="AL684" i="8"/>
  <c r="AK684" i="8"/>
  <c r="AJ684" i="8"/>
  <c r="AX683" i="8"/>
  <c r="AW683" i="8"/>
  <c r="AV683" i="8"/>
  <c r="AU683" i="8"/>
  <c r="AT683" i="8"/>
  <c r="AS683" i="8"/>
  <c r="AR683" i="8"/>
  <c r="AQ683" i="8"/>
  <c r="AP683" i="8"/>
  <c r="AO683" i="8"/>
  <c r="AN683" i="8"/>
  <c r="AM683" i="8"/>
  <c r="AL683" i="8"/>
  <c r="AK683" i="8"/>
  <c r="AJ683" i="8"/>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K678" i="8"/>
  <c r="AJ678" i="8"/>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K676" i="8"/>
  <c r="AJ676" i="8"/>
  <c r="AX675" i="8"/>
  <c r="AW675" i="8"/>
  <c r="AV675" i="8"/>
  <c r="AU675" i="8"/>
  <c r="AT675" i="8"/>
  <c r="AS675" i="8"/>
  <c r="AR675" i="8"/>
  <c r="AQ675" i="8"/>
  <c r="AP675" i="8"/>
  <c r="AO675" i="8"/>
  <c r="AN675" i="8"/>
  <c r="AM675" i="8"/>
  <c r="AL675" i="8"/>
  <c r="AK675" i="8"/>
  <c r="AJ675" i="8"/>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K670" i="8"/>
  <c r="AJ670" i="8"/>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K668" i="8"/>
  <c r="AJ668" i="8"/>
  <c r="AX667" i="8"/>
  <c r="AW667" i="8"/>
  <c r="AV667" i="8"/>
  <c r="AU667" i="8"/>
  <c r="AT667" i="8"/>
  <c r="AS667" i="8"/>
  <c r="AR667" i="8"/>
  <c r="AQ667" i="8"/>
  <c r="AP667" i="8"/>
  <c r="AO667" i="8"/>
  <c r="AN667" i="8"/>
  <c r="AM667" i="8"/>
  <c r="AL667" i="8"/>
  <c r="AK667" i="8"/>
  <c r="AJ667" i="8"/>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K662" i="8"/>
  <c r="AJ662" i="8"/>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K660" i="8"/>
  <c r="AJ660" i="8"/>
  <c r="AX659" i="8"/>
  <c r="AW659" i="8"/>
  <c r="AV659" i="8"/>
  <c r="AU659" i="8"/>
  <c r="AT659" i="8"/>
  <c r="AS659" i="8"/>
  <c r="AR659" i="8"/>
  <c r="AQ659" i="8"/>
  <c r="AP659" i="8"/>
  <c r="AO659" i="8"/>
  <c r="AN659" i="8"/>
  <c r="AM659" i="8"/>
  <c r="AL659" i="8"/>
  <c r="AK659" i="8"/>
  <c r="AJ659" i="8"/>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K654" i="8"/>
  <c r="AJ654" i="8"/>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K652" i="8"/>
  <c r="AJ652" i="8"/>
  <c r="AX651" i="8"/>
  <c r="AW651" i="8"/>
  <c r="AV651" i="8"/>
  <c r="AU651" i="8"/>
  <c r="AT651" i="8"/>
  <c r="AS651" i="8"/>
  <c r="AR651" i="8"/>
  <c r="AQ651" i="8"/>
  <c r="AP651" i="8"/>
  <c r="AO651" i="8"/>
  <c r="AN651" i="8"/>
  <c r="AM651" i="8"/>
  <c r="AL651" i="8"/>
  <c r="AK651" i="8"/>
  <c r="AJ651" i="8"/>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K646" i="8"/>
  <c r="AJ646" i="8"/>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K644" i="8"/>
  <c r="AJ644" i="8"/>
  <c r="AX643" i="8"/>
  <c r="AW643" i="8"/>
  <c r="AV643" i="8"/>
  <c r="AU643" i="8"/>
  <c r="AT643" i="8"/>
  <c r="AS643" i="8"/>
  <c r="AR643" i="8"/>
  <c r="AQ643" i="8"/>
  <c r="AP643" i="8"/>
  <c r="AO643" i="8"/>
  <c r="AN643" i="8"/>
  <c r="AM643" i="8"/>
  <c r="AL643" i="8"/>
  <c r="AK643" i="8"/>
  <c r="AJ643" i="8"/>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K638" i="8"/>
  <c r="AJ638" i="8"/>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K636" i="8"/>
  <c r="AJ636" i="8"/>
  <c r="AX635" i="8"/>
  <c r="AW635" i="8"/>
  <c r="AV635" i="8"/>
  <c r="AU635" i="8"/>
  <c r="AT635" i="8"/>
  <c r="AS635" i="8"/>
  <c r="AR635" i="8"/>
  <c r="AQ635" i="8"/>
  <c r="AP635" i="8"/>
  <c r="AO635" i="8"/>
  <c r="AN635" i="8"/>
  <c r="AM635" i="8"/>
  <c r="AL635" i="8"/>
  <c r="AK635" i="8"/>
  <c r="AJ635" i="8"/>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K630" i="8"/>
  <c r="AJ630" i="8"/>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K628" i="8"/>
  <c r="AJ628" i="8"/>
  <c r="AX627" i="8"/>
  <c r="AW627" i="8"/>
  <c r="AV627" i="8"/>
  <c r="AU627" i="8"/>
  <c r="AT627" i="8"/>
  <c r="AS627" i="8"/>
  <c r="AR627" i="8"/>
  <c r="AQ627" i="8"/>
  <c r="AP627" i="8"/>
  <c r="AO627" i="8"/>
  <c r="AN627" i="8"/>
  <c r="AM627" i="8"/>
  <c r="AL627" i="8"/>
  <c r="AK627" i="8"/>
  <c r="AJ627" i="8"/>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K622" i="8"/>
  <c r="AJ622" i="8"/>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K620" i="8"/>
  <c r="AJ620" i="8"/>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P616" i="8"/>
  <c r="AO616" i="8"/>
  <c r="AN616" i="8"/>
  <c r="AM616" i="8"/>
  <c r="AL616" i="8"/>
  <c r="AK616" i="8"/>
  <c r="AJ616" i="8"/>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K614" i="8"/>
  <c r="AJ614" i="8"/>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K612" i="8"/>
  <c r="AJ612" i="8"/>
  <c r="AX611" i="8"/>
  <c r="AW611" i="8"/>
  <c r="AV611" i="8"/>
  <c r="AU611" i="8"/>
  <c r="AT611" i="8"/>
  <c r="AS611" i="8"/>
  <c r="AR611" i="8"/>
  <c r="AQ611" i="8"/>
  <c r="AO611" i="8"/>
  <c r="AP611" i="8" s="1"/>
  <c r="AN611" i="8"/>
  <c r="AM611" i="8"/>
  <c r="AL611" i="8"/>
  <c r="AK611" i="8"/>
  <c r="AJ611" i="8"/>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P608" i="8"/>
  <c r="AO608" i="8"/>
  <c r="AN608" i="8"/>
  <c r="AM608" i="8"/>
  <c r="AL608" i="8"/>
  <c r="AK608" i="8"/>
  <c r="AJ608" i="8"/>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O603" i="8"/>
  <c r="AP603" i="8" s="1"/>
  <c r="AN603" i="8"/>
  <c r="AM603" i="8"/>
  <c r="AL603" i="8"/>
  <c r="AK603" i="8"/>
  <c r="AJ603" i="8"/>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K596" i="8"/>
  <c r="AJ596" i="8"/>
  <c r="AX595" i="8"/>
  <c r="AW595" i="8"/>
  <c r="AV595" i="8"/>
  <c r="AU595" i="8"/>
  <c r="AT595" i="8"/>
  <c r="AS595" i="8"/>
  <c r="AR595" i="8"/>
  <c r="AQ595" i="8"/>
  <c r="AO595" i="8"/>
  <c r="AP595" i="8" s="1"/>
  <c r="AN595" i="8"/>
  <c r="AM595" i="8"/>
  <c r="AL595" i="8"/>
  <c r="AK595" i="8"/>
  <c r="AJ595" i="8"/>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P592" i="8"/>
  <c r="AO592" i="8"/>
  <c r="AN592" i="8"/>
  <c r="AM592" i="8"/>
  <c r="AL592" i="8"/>
  <c r="AK592" i="8"/>
  <c r="AJ592" i="8"/>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K590" i="8"/>
  <c r="AJ590" i="8"/>
  <c r="AX589" i="8"/>
  <c r="AW589" i="8"/>
  <c r="AV589" i="8"/>
  <c r="AU589" i="8"/>
  <c r="AT589" i="8"/>
  <c r="AS589" i="8"/>
  <c r="AR589" i="8"/>
  <c r="AQ589" i="8"/>
  <c r="AP589" i="8"/>
  <c r="AO589" i="8"/>
  <c r="AN589" i="8"/>
  <c r="AM589" i="8"/>
  <c r="AL589" i="8"/>
  <c r="AK589" i="8"/>
  <c r="AJ589" i="8"/>
  <c r="AX588" i="8"/>
  <c r="AW588" i="8"/>
  <c r="AV588" i="8"/>
  <c r="AU588" i="8"/>
  <c r="AT588" i="8"/>
  <c r="AS588" i="8"/>
  <c r="AR588" i="8"/>
  <c r="AQ588" i="8"/>
  <c r="AO588" i="8"/>
  <c r="AP588" i="8" s="1"/>
  <c r="AN588" i="8"/>
  <c r="AM588" i="8"/>
  <c r="AL588" i="8"/>
  <c r="AK588" i="8"/>
  <c r="AJ588" i="8"/>
  <c r="AX587" i="8"/>
  <c r="AW587" i="8"/>
  <c r="AV587" i="8"/>
  <c r="AU587" i="8"/>
  <c r="AT587" i="8"/>
  <c r="AS587" i="8"/>
  <c r="AR587" i="8"/>
  <c r="AQ587" i="8"/>
  <c r="AO587" i="8"/>
  <c r="AP587" i="8" s="1"/>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P584" i="8"/>
  <c r="AO584" i="8"/>
  <c r="AN584" i="8"/>
  <c r="AM584" i="8"/>
  <c r="AL584" i="8"/>
  <c r="AK584" i="8"/>
  <c r="AJ584" i="8"/>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K580" i="8"/>
  <c r="AJ580" i="8"/>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P576" i="8"/>
  <c r="AO576" i="8"/>
  <c r="AN576" i="8"/>
  <c r="AM576" i="8"/>
  <c r="AL576" i="8"/>
  <c r="AK576" i="8"/>
  <c r="AJ576" i="8"/>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K574" i="8"/>
  <c r="AJ574" i="8"/>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K572" i="8"/>
  <c r="AJ572" i="8"/>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P568" i="8"/>
  <c r="AO568" i="8"/>
  <c r="AN568" i="8"/>
  <c r="AM568" i="8"/>
  <c r="AL568" i="8"/>
  <c r="AK568" i="8"/>
  <c r="AJ568" i="8"/>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K565" i="8"/>
  <c r="AJ565" i="8"/>
  <c r="AX564" i="8"/>
  <c r="AW564" i="8"/>
  <c r="AV564" i="8"/>
  <c r="AU564" i="8"/>
  <c r="AT564" i="8"/>
  <c r="AS564" i="8"/>
  <c r="AR564" i="8"/>
  <c r="AQ564" i="8"/>
  <c r="AO564" i="8"/>
  <c r="AP564" i="8" s="1"/>
  <c r="AN564" i="8"/>
  <c r="AM564" i="8"/>
  <c r="AL564" i="8"/>
  <c r="AK564" i="8"/>
  <c r="AJ564" i="8"/>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P560" i="8"/>
  <c r="AO560" i="8"/>
  <c r="AN560" i="8"/>
  <c r="AM560" i="8"/>
  <c r="AL560" i="8"/>
  <c r="AK560" i="8"/>
  <c r="AJ560" i="8"/>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K557" i="8"/>
  <c r="AJ557" i="8"/>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O555" i="8"/>
  <c r="AP555" i="8" s="1"/>
  <c r="AN555" i="8"/>
  <c r="AM555" i="8"/>
  <c r="AL555" i="8"/>
  <c r="AK555" i="8"/>
  <c r="AJ555" i="8"/>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K549" i="8"/>
  <c r="AJ549" i="8"/>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O547" i="8"/>
  <c r="AP547" i="8" s="1"/>
  <c r="AN547" i="8"/>
  <c r="AM547" i="8"/>
  <c r="AL547" i="8"/>
  <c r="AK547" i="8"/>
  <c r="AJ547" i="8"/>
  <c r="AX546" i="8"/>
  <c r="AW546" i="8"/>
  <c r="AV546" i="8"/>
  <c r="AU546" i="8"/>
  <c r="AT546" i="8"/>
  <c r="AS546" i="8"/>
  <c r="AR546" i="8"/>
  <c r="AQ546" i="8"/>
  <c r="AP546" i="8"/>
  <c r="AO546" i="8"/>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K541" i="8"/>
  <c r="AJ541" i="8"/>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O539" i="8"/>
  <c r="AP539" i="8" s="1"/>
  <c r="AN539" i="8"/>
  <c r="AM539" i="8"/>
  <c r="AL539" i="8"/>
  <c r="AK539" i="8"/>
  <c r="AJ539" i="8"/>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K532" i="8"/>
  <c r="AJ532" i="8"/>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K524" i="8"/>
  <c r="AJ524" i="8"/>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K516" i="8"/>
  <c r="AJ516" i="8"/>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K508" i="8"/>
  <c r="AJ508" i="8"/>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K500" i="8"/>
  <c r="AJ500" i="8"/>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K492" i="8"/>
  <c r="AJ492" i="8"/>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K484" i="8"/>
  <c r="AJ484" i="8"/>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K476" i="8"/>
  <c r="AJ476" i="8"/>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K468" i="8"/>
  <c r="AJ468" i="8"/>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K460" i="8"/>
  <c r="AJ460" i="8"/>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P456" i="8"/>
  <c r="AO456" i="8"/>
  <c r="AN456" i="8"/>
  <c r="AM456" i="8"/>
  <c r="AL456" i="8"/>
  <c r="AK456" i="8"/>
  <c r="AJ456" i="8"/>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K452" i="8"/>
  <c r="AJ452" i="8"/>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P448" i="8"/>
  <c r="AO448" i="8"/>
  <c r="AN448" i="8"/>
  <c r="AM448" i="8"/>
  <c r="AL448" i="8"/>
  <c r="AK448" i="8"/>
  <c r="AJ448" i="8"/>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K445" i="8"/>
  <c r="AJ445" i="8"/>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P440" i="8"/>
  <c r="AO440" i="8"/>
  <c r="AN440" i="8"/>
  <c r="AM440" i="8"/>
  <c r="AL440" i="8"/>
  <c r="AK440" i="8"/>
  <c r="AJ440" i="8"/>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K437" i="8"/>
  <c r="AJ437" i="8"/>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P432" i="8"/>
  <c r="AO432" i="8"/>
  <c r="AN432" i="8"/>
  <c r="AM432" i="8"/>
  <c r="AL432" i="8"/>
  <c r="AK432" i="8"/>
  <c r="AJ432" i="8"/>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K429" i="8"/>
  <c r="AJ429" i="8"/>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P424" i="8"/>
  <c r="AO424" i="8"/>
  <c r="AN424" i="8"/>
  <c r="AM424" i="8"/>
  <c r="AL424" i="8"/>
  <c r="AK424" i="8"/>
  <c r="AJ424" i="8"/>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K421" i="8"/>
  <c r="AJ421" i="8"/>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K418" i="8"/>
  <c r="AJ418" i="8"/>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P416" i="8"/>
  <c r="AO416" i="8"/>
  <c r="AN416" i="8"/>
  <c r="AM416" i="8"/>
  <c r="AL416" i="8"/>
  <c r="AK416" i="8"/>
  <c r="AJ416" i="8"/>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K413" i="8"/>
  <c r="AJ413" i="8"/>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K410" i="8"/>
  <c r="AJ410" i="8"/>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K406" i="8"/>
  <c r="AJ406" i="8"/>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K403" i="8"/>
  <c r="AJ403" i="8"/>
  <c r="AX402" i="8"/>
  <c r="AW402" i="8"/>
  <c r="AV402" i="8"/>
  <c r="AU402" i="8"/>
  <c r="AT402" i="8"/>
  <c r="AS402" i="8"/>
  <c r="AR402" i="8"/>
  <c r="AQ402" i="8"/>
  <c r="AP402" i="8"/>
  <c r="AO402" i="8"/>
  <c r="AN402" i="8"/>
  <c r="AM402" i="8"/>
  <c r="AL402" i="8"/>
  <c r="AK402" i="8"/>
  <c r="AJ402" i="8"/>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O398" i="8"/>
  <c r="AP398" i="8" s="1"/>
  <c r="AN398" i="8"/>
  <c r="AM398" i="8"/>
  <c r="AL398" i="8"/>
  <c r="AK398" i="8"/>
  <c r="AJ398" i="8"/>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K394" i="8"/>
  <c r="AJ394" i="8"/>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P392" i="8"/>
  <c r="AO392" i="8"/>
  <c r="AN392" i="8"/>
  <c r="AM392" i="8"/>
  <c r="AL392" i="8"/>
  <c r="AK392" i="8"/>
  <c r="AJ392" i="8"/>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K389" i="8"/>
  <c r="AJ389" i="8"/>
  <c r="AX388" i="8"/>
  <c r="AW388" i="8"/>
  <c r="AV388" i="8"/>
  <c r="AU388" i="8"/>
  <c r="AT388" i="8"/>
  <c r="AS388" i="8"/>
  <c r="AR388" i="8"/>
  <c r="AQ388" i="8"/>
  <c r="AO388" i="8"/>
  <c r="AP388" i="8" s="1"/>
  <c r="AN388" i="8"/>
  <c r="AM388" i="8"/>
  <c r="AL388" i="8"/>
  <c r="AK388" i="8"/>
  <c r="AJ388" i="8"/>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P384" i="8"/>
  <c r="AO384" i="8"/>
  <c r="AN384" i="8"/>
  <c r="AM384" i="8"/>
  <c r="AL384" i="8"/>
  <c r="AK384" i="8"/>
  <c r="AJ384" i="8"/>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K380" i="8"/>
  <c r="AJ380" i="8"/>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K372" i="8"/>
  <c r="AJ372" i="8"/>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K367" i="8"/>
  <c r="AJ367" i="8"/>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K365" i="8"/>
  <c r="AJ365" i="8"/>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K363" i="8"/>
  <c r="AJ363" i="8"/>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P360" i="8"/>
  <c r="AO360" i="8"/>
  <c r="AN360" i="8"/>
  <c r="AM360" i="8"/>
  <c r="AL360" i="8"/>
  <c r="AK360" i="8"/>
  <c r="AJ360" i="8"/>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K357" i="8"/>
  <c r="AJ357" i="8"/>
  <c r="AX356" i="8"/>
  <c r="AW356" i="8"/>
  <c r="AV356" i="8"/>
  <c r="AU356" i="8"/>
  <c r="AT356" i="8"/>
  <c r="AS356" i="8"/>
  <c r="AR356" i="8"/>
  <c r="AQ356" i="8"/>
  <c r="AO356" i="8"/>
  <c r="AP356" i="8" s="1"/>
  <c r="AN356" i="8"/>
  <c r="AM356" i="8"/>
  <c r="AL356" i="8"/>
  <c r="AK356" i="8"/>
  <c r="AJ356" i="8"/>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P344" i="8"/>
  <c r="AO344" i="8"/>
  <c r="AN344" i="8"/>
  <c r="AM344" i="8"/>
  <c r="AL344" i="8"/>
  <c r="AK344" i="8"/>
  <c r="AJ344" i="8"/>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P336" i="8"/>
  <c r="AO336" i="8"/>
  <c r="AN336" i="8"/>
  <c r="AM336" i="8"/>
  <c r="AL336" i="8"/>
  <c r="AK336" i="8"/>
  <c r="AJ336" i="8"/>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K328" i="8"/>
  <c r="AJ328" i="8"/>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P320" i="8"/>
  <c r="AO320" i="8"/>
  <c r="AN320" i="8"/>
  <c r="AM320" i="8"/>
  <c r="AL320" i="8"/>
  <c r="AK320" i="8"/>
  <c r="AJ320" i="8"/>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K312" i="8"/>
  <c r="AJ312" i="8"/>
  <c r="AX311" i="8"/>
  <c r="AW311" i="8"/>
  <c r="AV311" i="8"/>
  <c r="AU311" i="8"/>
  <c r="AT311" i="8"/>
  <c r="AS311" i="8"/>
  <c r="AR311" i="8"/>
  <c r="AQ311" i="8"/>
  <c r="AO311" i="8"/>
  <c r="AP311" i="8" s="1"/>
  <c r="AN311" i="8"/>
  <c r="AM311" i="8"/>
  <c r="AL311" i="8"/>
  <c r="AK311" i="8"/>
  <c r="AJ311" i="8"/>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K308" i="8"/>
  <c r="AJ308" i="8"/>
  <c r="AX307" i="8"/>
  <c r="AW307" i="8"/>
  <c r="AV307" i="8"/>
  <c r="AU307" i="8"/>
  <c r="AT307" i="8"/>
  <c r="AS307" i="8"/>
  <c r="AR307" i="8"/>
  <c r="AQ307" i="8"/>
  <c r="AO307" i="8"/>
  <c r="AP307" i="8" s="1"/>
  <c r="AN307" i="8"/>
  <c r="AM307" i="8"/>
  <c r="AL307" i="8"/>
  <c r="AK307" i="8"/>
  <c r="AJ307" i="8"/>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K301" i="8"/>
  <c r="AJ301" i="8"/>
  <c r="AX300" i="8"/>
  <c r="AW300" i="8"/>
  <c r="AV300" i="8"/>
  <c r="AU300" i="8"/>
  <c r="AT300" i="8"/>
  <c r="AS300" i="8"/>
  <c r="AR300" i="8"/>
  <c r="AQ300" i="8"/>
  <c r="AO300" i="8"/>
  <c r="AP300" i="8" s="1"/>
  <c r="AN300" i="8"/>
  <c r="AM300" i="8"/>
  <c r="AL300" i="8"/>
  <c r="AK300" i="8"/>
  <c r="AJ300" i="8"/>
  <c r="AX299" i="8"/>
  <c r="AW299" i="8"/>
  <c r="AV299" i="8"/>
  <c r="AU299" i="8"/>
  <c r="AT299" i="8"/>
  <c r="AS299" i="8"/>
  <c r="AR299" i="8"/>
  <c r="AQ299" i="8"/>
  <c r="AO299" i="8"/>
  <c r="AP299" i="8" s="1"/>
  <c r="AN299" i="8"/>
  <c r="AM299" i="8"/>
  <c r="AL299" i="8"/>
  <c r="AK299" i="8"/>
  <c r="AJ299" i="8"/>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K292" i="8"/>
  <c r="AJ292" i="8"/>
  <c r="AX291" i="8"/>
  <c r="AW291" i="8"/>
  <c r="AV291" i="8"/>
  <c r="AU291" i="8"/>
  <c r="AT291" i="8"/>
  <c r="AS291" i="8"/>
  <c r="AR291" i="8"/>
  <c r="AQ291" i="8"/>
  <c r="AO291" i="8"/>
  <c r="AP291" i="8" s="1"/>
  <c r="AN291" i="8"/>
  <c r="AM291" i="8"/>
  <c r="AL291" i="8"/>
  <c r="AK291" i="8"/>
  <c r="AJ291" i="8"/>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K285" i="8"/>
  <c r="AJ285" i="8"/>
  <c r="AX284" i="8"/>
  <c r="AW284" i="8"/>
  <c r="AV284" i="8"/>
  <c r="AU284" i="8"/>
  <c r="AT284" i="8"/>
  <c r="AS284" i="8"/>
  <c r="AR284" i="8"/>
  <c r="AQ284" i="8"/>
  <c r="AO284" i="8"/>
  <c r="AP284" i="8" s="1"/>
  <c r="AN284" i="8"/>
  <c r="AM284" i="8"/>
  <c r="AL284" i="8"/>
  <c r="AK284" i="8"/>
  <c r="AJ284" i="8"/>
  <c r="AX283" i="8"/>
  <c r="AW283" i="8"/>
  <c r="AV283" i="8"/>
  <c r="AU283" i="8"/>
  <c r="AT283" i="8"/>
  <c r="AS283" i="8"/>
  <c r="AR283" i="8"/>
  <c r="AQ283" i="8"/>
  <c r="AO283" i="8"/>
  <c r="AP283" i="8" s="1"/>
  <c r="AN283" i="8"/>
  <c r="AM283" i="8"/>
  <c r="AL283" i="8"/>
  <c r="AK283" i="8"/>
  <c r="AJ283" i="8"/>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K276" i="8"/>
  <c r="AJ276" i="8"/>
  <c r="AX275" i="8"/>
  <c r="AW275" i="8"/>
  <c r="AV275" i="8"/>
  <c r="AU275" i="8"/>
  <c r="AT275" i="8"/>
  <c r="AS275" i="8"/>
  <c r="AR275" i="8"/>
  <c r="AQ275" i="8"/>
  <c r="AO275" i="8"/>
  <c r="AP275" i="8" s="1"/>
  <c r="AN275" i="8"/>
  <c r="AM275" i="8"/>
  <c r="AL275" i="8"/>
  <c r="AK275" i="8"/>
  <c r="AJ275" i="8"/>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K268" i="8"/>
  <c r="AJ268" i="8"/>
  <c r="AX267" i="8"/>
  <c r="AW267" i="8"/>
  <c r="AV267" i="8"/>
  <c r="AU267" i="8"/>
  <c r="AT267" i="8"/>
  <c r="AS267" i="8"/>
  <c r="AR267" i="8"/>
  <c r="AQ267" i="8"/>
  <c r="AO267" i="8"/>
  <c r="AP267" i="8" s="1"/>
  <c r="AN267" i="8"/>
  <c r="AM267" i="8"/>
  <c r="AL267" i="8"/>
  <c r="AK267" i="8"/>
  <c r="AJ267" i="8"/>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P261" i="8"/>
  <c r="AO261" i="8"/>
  <c r="AN261" i="8"/>
  <c r="AM261" i="8"/>
  <c r="AL261" i="8"/>
  <c r="AK261" i="8"/>
  <c r="AJ261" i="8"/>
  <c r="AX260" i="8"/>
  <c r="AW260" i="8"/>
  <c r="AV260" i="8"/>
  <c r="AU260" i="8"/>
  <c r="AT260" i="8"/>
  <c r="AS260" i="8"/>
  <c r="AR260" i="8"/>
  <c r="AQ260" i="8"/>
  <c r="AO260" i="8"/>
  <c r="AP260" i="8" s="1"/>
  <c r="AN260" i="8"/>
  <c r="AM260" i="8"/>
  <c r="AL260" i="8"/>
  <c r="AK260" i="8"/>
  <c r="AJ260" i="8"/>
  <c r="AX259" i="8"/>
  <c r="AW259" i="8"/>
  <c r="AV259" i="8"/>
  <c r="AU259" i="8"/>
  <c r="AT259" i="8"/>
  <c r="AS259" i="8"/>
  <c r="AR259" i="8"/>
  <c r="AQ259" i="8"/>
  <c r="AO259" i="8"/>
  <c r="AP259" i="8" s="1"/>
  <c r="AN259" i="8"/>
  <c r="AM259" i="8"/>
  <c r="AL259" i="8"/>
  <c r="AK259" i="8"/>
  <c r="AJ259" i="8"/>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K252" i="8"/>
  <c r="AJ252" i="8"/>
  <c r="AX251" i="8"/>
  <c r="AW251" i="8"/>
  <c r="AV251" i="8"/>
  <c r="AU251" i="8"/>
  <c r="AT251" i="8"/>
  <c r="AS251" i="8"/>
  <c r="AR251" i="8"/>
  <c r="AQ251" i="8"/>
  <c r="AO251" i="8"/>
  <c r="AP251" i="8" s="1"/>
  <c r="AN251" i="8"/>
  <c r="AM251" i="8"/>
  <c r="AL251" i="8"/>
  <c r="AK251" i="8"/>
  <c r="AJ251" i="8"/>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K244" i="8"/>
  <c r="AJ244" i="8"/>
  <c r="AX243" i="8"/>
  <c r="AW243" i="8"/>
  <c r="AV243" i="8"/>
  <c r="AU243" i="8"/>
  <c r="AT243" i="8"/>
  <c r="AS243" i="8"/>
  <c r="AR243" i="8"/>
  <c r="AQ243" i="8"/>
  <c r="AO243" i="8"/>
  <c r="AP243" i="8" s="1"/>
  <c r="AN243" i="8"/>
  <c r="AM243" i="8"/>
  <c r="AL243" i="8"/>
  <c r="AK243" i="8"/>
  <c r="AJ243" i="8"/>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K236" i="8"/>
  <c r="AJ236" i="8"/>
  <c r="AX235" i="8"/>
  <c r="AW235" i="8"/>
  <c r="AV235" i="8"/>
  <c r="AU235" i="8"/>
  <c r="AT235" i="8"/>
  <c r="AS235" i="8"/>
  <c r="AR235" i="8"/>
  <c r="AQ235" i="8"/>
  <c r="AO235" i="8"/>
  <c r="AP235" i="8" s="1"/>
  <c r="AN235" i="8"/>
  <c r="AM235" i="8"/>
  <c r="AL235" i="8"/>
  <c r="AK235" i="8"/>
  <c r="AJ235" i="8"/>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K228" i="8"/>
  <c r="AJ228" i="8"/>
  <c r="AX227" i="8"/>
  <c r="AW227" i="8"/>
  <c r="AV227" i="8"/>
  <c r="AU227" i="8"/>
  <c r="AT227" i="8"/>
  <c r="AS227" i="8"/>
  <c r="AR227" i="8"/>
  <c r="AQ227" i="8"/>
  <c r="AO227" i="8"/>
  <c r="AP227" i="8" s="1"/>
  <c r="AN227" i="8"/>
  <c r="AM227" i="8"/>
  <c r="AL227" i="8"/>
  <c r="AK227" i="8"/>
  <c r="AJ227" i="8"/>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K221" i="8"/>
  <c r="AJ221" i="8"/>
  <c r="AX220" i="8"/>
  <c r="AW220" i="8"/>
  <c r="AV220" i="8"/>
  <c r="AU220" i="8"/>
  <c r="AT220" i="8"/>
  <c r="AS220" i="8"/>
  <c r="AR220" i="8"/>
  <c r="AQ220" i="8"/>
  <c r="AO220" i="8"/>
  <c r="AP220" i="8" s="1"/>
  <c r="AN220" i="8"/>
  <c r="AM220" i="8"/>
  <c r="AL220" i="8"/>
  <c r="AK220" i="8"/>
  <c r="AJ220" i="8"/>
  <c r="AX219" i="8"/>
  <c r="AW219" i="8"/>
  <c r="AV219" i="8"/>
  <c r="AU219" i="8"/>
  <c r="AT219" i="8"/>
  <c r="AS219" i="8"/>
  <c r="AR219" i="8"/>
  <c r="AQ219" i="8"/>
  <c r="AO219" i="8"/>
  <c r="AP219" i="8" s="1"/>
  <c r="AN219" i="8"/>
  <c r="AM219" i="8"/>
  <c r="AL219" i="8"/>
  <c r="AK219" i="8"/>
  <c r="AJ219" i="8"/>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K212" i="8"/>
  <c r="AJ212" i="8"/>
  <c r="AX211" i="8"/>
  <c r="AW211" i="8"/>
  <c r="AV211" i="8"/>
  <c r="AU211" i="8"/>
  <c r="AT211" i="8"/>
  <c r="AS211" i="8"/>
  <c r="AR211" i="8"/>
  <c r="AQ211" i="8"/>
  <c r="AO211" i="8"/>
  <c r="AP211" i="8" s="1"/>
  <c r="AN211" i="8"/>
  <c r="AM211" i="8"/>
  <c r="AL211" i="8"/>
  <c r="AK211" i="8"/>
  <c r="AJ211" i="8"/>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K204" i="8"/>
  <c r="AJ204" i="8"/>
  <c r="AX203" i="8"/>
  <c r="AW203" i="8"/>
  <c r="AV203" i="8"/>
  <c r="AU203" i="8"/>
  <c r="AT203" i="8"/>
  <c r="AS203" i="8"/>
  <c r="AR203" i="8"/>
  <c r="AQ203" i="8"/>
  <c r="AO203" i="8"/>
  <c r="AP203" i="8" s="1"/>
  <c r="AN203" i="8"/>
  <c r="AM203" i="8"/>
  <c r="AL203" i="8"/>
  <c r="AK203" i="8"/>
  <c r="AJ203" i="8"/>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K197" i="8"/>
  <c r="AJ197" i="8"/>
  <c r="AX196" i="8"/>
  <c r="AW196" i="8"/>
  <c r="AV196" i="8"/>
  <c r="AU196" i="8"/>
  <c r="AT196" i="8"/>
  <c r="AS196" i="8"/>
  <c r="AR196" i="8"/>
  <c r="AQ196" i="8"/>
  <c r="AO196" i="8"/>
  <c r="AP196" i="8" s="1"/>
  <c r="AN196" i="8"/>
  <c r="AM196" i="8"/>
  <c r="AL196" i="8"/>
  <c r="AK196" i="8"/>
  <c r="AJ196" i="8"/>
  <c r="AX195" i="8"/>
  <c r="AW195" i="8"/>
  <c r="AV195" i="8"/>
  <c r="AU195" i="8"/>
  <c r="AT195" i="8"/>
  <c r="AS195" i="8"/>
  <c r="AR195" i="8"/>
  <c r="AQ195" i="8"/>
  <c r="AO195" i="8"/>
  <c r="AP195" i="8" s="1"/>
  <c r="AN195" i="8"/>
  <c r="AM195" i="8"/>
  <c r="AL195" i="8"/>
  <c r="AK195" i="8"/>
  <c r="AJ195" i="8"/>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K188" i="8"/>
  <c r="AJ188" i="8"/>
  <c r="AX187" i="8"/>
  <c r="AW187" i="8"/>
  <c r="AV187" i="8"/>
  <c r="AU187" i="8"/>
  <c r="AT187" i="8"/>
  <c r="AS187" i="8"/>
  <c r="AR187" i="8"/>
  <c r="AQ187" i="8"/>
  <c r="AO187" i="8"/>
  <c r="AP187" i="8" s="1"/>
  <c r="AN187" i="8"/>
  <c r="AM187" i="8"/>
  <c r="AL187" i="8"/>
  <c r="AK187" i="8"/>
  <c r="AJ187" i="8"/>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P173" i="8"/>
  <c r="AO173" i="8"/>
  <c r="AN173" i="8"/>
  <c r="AM173" i="8"/>
  <c r="AL173" i="8"/>
  <c r="AK173" i="8"/>
  <c r="AJ173" i="8"/>
  <c r="AX172" i="8"/>
  <c r="AW172" i="8"/>
  <c r="AV172" i="8"/>
  <c r="AU172" i="8"/>
  <c r="AT172" i="8"/>
  <c r="AS172" i="8"/>
  <c r="AR172" i="8"/>
  <c r="AQ172" i="8"/>
  <c r="AO172" i="8"/>
  <c r="AP172" i="8" s="1"/>
  <c r="AN172" i="8"/>
  <c r="AM172" i="8"/>
  <c r="AL172" i="8"/>
  <c r="AK172" i="8"/>
  <c r="AJ172" i="8"/>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K168" i="8"/>
  <c r="AJ168" i="8"/>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K164" i="8"/>
  <c r="AJ164" i="8"/>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K160" i="8"/>
  <c r="AJ160" i="8"/>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K156" i="8"/>
  <c r="AJ156" i="8"/>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K141" i="8"/>
  <c r="AJ141" i="8"/>
  <c r="AX140" i="8"/>
  <c r="AW140" i="8"/>
  <c r="AV140" i="8"/>
  <c r="AU140" i="8"/>
  <c r="AT140" i="8"/>
  <c r="AS140" i="8"/>
  <c r="AR140" i="8"/>
  <c r="AQ140" i="8"/>
  <c r="AO140" i="8"/>
  <c r="AP140" i="8" s="1"/>
  <c r="AN140" i="8"/>
  <c r="AM140" i="8"/>
  <c r="AL140" i="8"/>
  <c r="AK140" i="8"/>
  <c r="AJ140" i="8"/>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K133" i="8"/>
  <c r="AJ133" i="8"/>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K125" i="8"/>
  <c r="AJ125" i="8"/>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K109" i="8"/>
  <c r="AJ109" i="8"/>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K104" i="8"/>
  <c r="AJ104" i="8"/>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K101" i="8"/>
  <c r="AJ101" i="8"/>
  <c r="AX100" i="8"/>
  <c r="AW100" i="8"/>
  <c r="AV100" i="8"/>
  <c r="AU100" i="8"/>
  <c r="AT100" i="8"/>
  <c r="AS100" i="8"/>
  <c r="AR100" i="8"/>
  <c r="AQ100" i="8"/>
  <c r="AO100" i="8"/>
  <c r="AP100" i="8" s="1"/>
  <c r="AN100" i="8"/>
  <c r="AM100" i="8"/>
  <c r="AL100" i="8"/>
  <c r="AK100" i="8"/>
  <c r="AJ100" i="8"/>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K96" i="8"/>
  <c r="AJ96" i="8"/>
  <c r="AX95" i="8"/>
  <c r="AW95" i="8"/>
  <c r="AV95" i="8"/>
  <c r="AU95" i="8"/>
  <c r="AT95" i="8"/>
  <c r="AS95" i="8"/>
  <c r="AR95" i="8"/>
  <c r="AQ95" i="8"/>
  <c r="AP95" i="8"/>
  <c r="AO95" i="8"/>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P93" i="8"/>
  <c r="AO93" i="8"/>
  <c r="AN93" i="8"/>
  <c r="AM93" i="8"/>
  <c r="AL93" i="8"/>
  <c r="AK93" i="8"/>
  <c r="AJ93" i="8"/>
  <c r="AX92" i="8"/>
  <c r="AW92" i="8"/>
  <c r="AV92" i="8"/>
  <c r="AU92" i="8"/>
  <c r="AT92" i="8"/>
  <c r="AS92" i="8"/>
  <c r="AR92" i="8"/>
  <c r="AQ92" i="8"/>
  <c r="AO92" i="8"/>
  <c r="AP92" i="8" s="1"/>
  <c r="AN92" i="8"/>
  <c r="AM92" i="8"/>
  <c r="AL92" i="8"/>
  <c r="AK92" i="8"/>
  <c r="AJ92" i="8"/>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P88" i="8"/>
  <c r="AO88" i="8"/>
  <c r="AN88" i="8"/>
  <c r="AM88" i="8"/>
  <c r="AL88" i="8"/>
  <c r="AK88" i="8"/>
  <c r="AJ88" i="8"/>
  <c r="AX87" i="8"/>
  <c r="AW87" i="8"/>
  <c r="AV87" i="8"/>
  <c r="AU87" i="8"/>
  <c r="AT87" i="8"/>
  <c r="AS87" i="8"/>
  <c r="AR87" i="8"/>
  <c r="AQ87" i="8"/>
  <c r="AP87" i="8"/>
  <c r="AO87" i="8"/>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K84" i="8"/>
  <c r="AJ84" i="8"/>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K80" i="8"/>
  <c r="AJ80" i="8"/>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P72" i="8"/>
  <c r="AO72" i="8"/>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K68" i="8"/>
  <c r="AJ68" i="8"/>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K64" i="8"/>
  <c r="AJ64" i="8"/>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K53" i="8"/>
  <c r="AJ53" i="8"/>
  <c r="AX52" i="8"/>
  <c r="AW52" i="8"/>
  <c r="AV52" i="8"/>
  <c r="AU52" i="8"/>
  <c r="AT52" i="8"/>
  <c r="AS52" i="8"/>
  <c r="AR52" i="8"/>
  <c r="AQ52" i="8"/>
  <c r="AO52" i="8"/>
  <c r="AP52" i="8" s="1"/>
  <c r="AN52" i="8"/>
  <c r="AM52" i="8"/>
  <c r="AL52" i="8"/>
  <c r="AK52" i="8"/>
  <c r="AJ52" i="8"/>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K48" i="8"/>
  <c r="AJ48" i="8"/>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K43" i="8"/>
  <c r="AJ43" i="8"/>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K40" i="8"/>
  <c r="AJ40" i="8"/>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P36" i="8"/>
  <c r="AO36" i="8"/>
  <c r="AN36" i="8"/>
  <c r="AM36" i="8"/>
  <c r="AL36" i="8"/>
  <c r="AK36" i="8"/>
  <c r="AJ36" i="8"/>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K32" i="8"/>
  <c r="AJ32" i="8"/>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K24" i="8"/>
  <c r="AJ24" i="8"/>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K16" i="8"/>
  <c r="AJ16" i="8"/>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K8" i="8"/>
  <c r="AJ8" i="8"/>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K3" i="8"/>
  <c r="AJ3" i="8"/>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<sst xmlns="http://schemas.openxmlformats.org/spreadsheetml/2006/main" count="22801" uniqueCount="6117">
  <si>
    <t>Year Resolved</t>
  </si>
  <si>
    <t>Week Resolved</t>
  </si>
  <si>
    <t>(All)</t>
  </si>
  <si>
    <t>Numbers</t>
  </si>
  <si>
    <t>Column Labels</t>
  </si>
  <si>
    <t>Row Labels</t>
  </si>
  <si>
    <t>Grand Total</t>
  </si>
  <si>
    <t>Incident</t>
  </si>
  <si>
    <t>Abhijit Paul [IBM]</t>
  </si>
  <si>
    <t>Aditya Ratnam [IBM]</t>
  </si>
  <si>
    <t>Dhiraj Kamlakar Karpe [IBM]</t>
  </si>
  <si>
    <t>Reema Chandok [IBM]</t>
  </si>
  <si>
    <t>Service Request</t>
  </si>
  <si>
    <t>Aishwarya R Patil [IBM]</t>
  </si>
  <si>
    <t>Birla Bose [IBM]</t>
  </si>
  <si>
    <t>Hari Chandana Vulivireddy [IBM]</t>
  </si>
  <si>
    <t>Jagadeesh Paluru [IBM]</t>
  </si>
  <si>
    <t>Jayasree Lingala [IBM]</t>
  </si>
  <si>
    <t>Kakumanu Divya Lakshmi Anusha [IBM]</t>
  </si>
  <si>
    <t>Kevin Reiner Calvento [IBM]</t>
  </si>
  <si>
    <t>Kunsoth Santhosh [IBM]</t>
  </si>
  <si>
    <t>Mulla J Basha [IBM]</t>
  </si>
  <si>
    <t>Nagarajan Navaneethakrishnan [IBM]</t>
  </si>
  <si>
    <t>Nikhil Jadav [IBM]</t>
  </si>
  <si>
    <t>Poly Datta [IBM]</t>
  </si>
  <si>
    <t>Prashant Dahake [IBM]</t>
  </si>
  <si>
    <t>Ravi Prasad [IBM]</t>
  </si>
  <si>
    <t>Raymond V Cruz [IBM]</t>
  </si>
  <si>
    <t>Remya T [IBM]</t>
  </si>
  <si>
    <t>Sai Tejaswini Pothuru [IBM]</t>
  </si>
  <si>
    <t>Sreekanth Yetukuru [IBM]</t>
  </si>
  <si>
    <t>Srishti Bhargava26 [IBM]</t>
  </si>
  <si>
    <t>Tirumalasetty Naga Sudha Pavani [IBM]</t>
  </si>
  <si>
    <t>#N/A</t>
  </si>
  <si>
    <t>Angel Destrajo [IBM]</t>
  </si>
  <si>
    <t>Carrie Alcantara [IBM]</t>
  </si>
  <si>
    <t>Christopher Nemec [IBM]</t>
  </si>
  <si>
    <t>Gina D. Hudik [IBM]</t>
  </si>
  <si>
    <t>Guadalupe Algaba De Poulsen [IBM]</t>
  </si>
  <si>
    <t>James A. Mulvey [IBM]</t>
  </si>
  <si>
    <t>Viswasrujana Akula [IBM]</t>
  </si>
  <si>
    <t>year Created</t>
  </si>
  <si>
    <t>Week Created</t>
  </si>
  <si>
    <t>(Multiple Items)</t>
  </si>
  <si>
    <t>Count of Ticket type</t>
  </si>
  <si>
    <t>Assignment group</t>
  </si>
  <si>
    <t>Type of Resource</t>
  </si>
  <si>
    <t>GD</t>
  </si>
  <si>
    <t>Aman Chandna08 [IBM]</t>
  </si>
  <si>
    <t>Ashique T P [IBM]</t>
  </si>
  <si>
    <t>Kanimozhi P5 [IBM]</t>
  </si>
  <si>
    <t>Kritika . [IBM]</t>
  </si>
  <si>
    <t>00 - 05</t>
  </si>
  <si>
    <t>06 - 15</t>
  </si>
  <si>
    <t>16 - 30</t>
  </si>
  <si>
    <t>31 - 60</t>
  </si>
  <si>
    <t>61 - 90</t>
  </si>
  <si>
    <t>&gt;91 and above</t>
  </si>
  <si>
    <t>On Hold</t>
  </si>
  <si>
    <t>Work In Progress</t>
  </si>
  <si>
    <t xml:space="preserve">Aging yesterday </t>
  </si>
  <si>
    <t>Aging yesterday - Non Maconomy</t>
  </si>
  <si>
    <t>Days</t>
  </si>
  <si>
    <t>Mukesh Joshi1 [IBM]</t>
  </si>
  <si>
    <t>Boinapally Madhavi [IBM]</t>
  </si>
  <si>
    <t>Hima S Chippada [IBM]</t>
  </si>
  <si>
    <t>Nagaraj Gp1 [IBM]</t>
  </si>
  <si>
    <t>Nagendra C Hathwar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</si>
  <si>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</si>
  <si>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</si>
  <si>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</si>
  <si>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</si>
  <si>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</si>
  <si>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</si>
  <si>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</si>
  <si>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</si>
  <si>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</si>
  <si>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</si>
  <si>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</si>
  <si>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</si>
  <si>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</si>
  <si>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</si>
  <si>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</si>
  <si>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</si>
  <si>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</si>
  <si>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</si>
  <si>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</si>
  <si>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</si>
  <si>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</si>
  <si>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</si>
  <si>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</si>
  <si>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</si>
  <si>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</si>
  <si>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</si>
  <si>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</si>
  <si>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</si>
  <si>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</si>
  <si>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</si>
  <si>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</si>
  <si>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</si>
  <si>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</si>
  <si>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</si>
  <si>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</si>
  <si>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</si>
  <si>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</si>
  <si>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</si>
  <si>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</si>
  <si>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</si>
  <si>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</si>
  <si>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</si>
  <si>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</si>
  <si>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</si>
  <si>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</si>
  <si>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</si>
  <si>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</si>
  <si>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</si>
  <si>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</si>
  <si>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</si>
  <si>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</si>
  <si>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</si>
  <si>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</si>
  <si>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</si>
  <si>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</si>
  <si>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</si>
  <si>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</si>
  <si>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</si>
  <si>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</si>
  <si>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</si>
  <si>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</si>
  <si>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</si>
  <si>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</si>
  <si>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</si>
  <si>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</si>
  <si>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</si>
  <si>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</si>
  <si>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</si>
  <si>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</si>
  <si>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</si>
  <si>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</si>
  <si>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</si>
  <si>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</si>
  <si>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</si>
  <si>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</si>
  <si>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David Baulier Jr [IBM]</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</si>
  <si>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</si>
  <si>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</si>
  <si>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</si>
  <si>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</si>
  <si>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</si>
  <si>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</si>
  <si>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</si>
  <si>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</si>
  <si>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</si>
  <si>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</si>
  <si>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</si>
  <si>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</si>
  <si>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</si>
  <si>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</si>
  <si>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</si>
  <si>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</si>
  <si>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</si>
  <si>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</si>
  <si>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</si>
  <si>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</si>
  <si>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</si>
  <si>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</si>
  <si>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</si>
  <si>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</si>
  <si>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</si>
  <si>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</si>
  <si>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</si>
  <si>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</si>
  <si>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</si>
  <si>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</si>
  <si>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</si>
  <si>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</si>
  <si>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</si>
  <si>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</si>
  <si>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</si>
  <si>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</si>
  <si>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</si>
  <si>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</si>
  <si>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</si>
  <si>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</si>
  <si>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</si>
  <si>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</si>
  <si>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</si>
  <si>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</si>
  <si>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</si>
  <si>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</si>
  <si>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</si>
  <si>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</si>
  <si>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</si>
  <si>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</si>
  <si>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</si>
  <si>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</si>
  <si>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</si>
  <si>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</si>
  <si>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</si>
  <si>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</si>
  <si>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</si>
  <si>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</si>
  <si>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</si>
  <si>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</si>
  <si>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</si>
  <si>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</si>
  <si>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</si>
  <si>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</si>
  <si>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</si>
  <si>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</si>
  <si>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</si>
  <si>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</si>
  <si>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</si>
  <si>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</si>
  <si>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</si>
  <si>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</si>
  <si>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</si>
  <si>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</si>
  <si>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</si>
  <si>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</si>
  <si>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</si>
  <si>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</si>
  <si>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</si>
  <si>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</si>
  <si>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</si>
  <si>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</si>
  <si>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</si>
  <si>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</si>
  <si>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</si>
  <si>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</si>
  <si>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</si>
  <si>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</si>
  <si>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</si>
  <si>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</si>
  <si>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</si>
  <si>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</si>
  <si>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</si>
  <si>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</si>
  <si>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</si>
  <si>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</si>
  <si>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</si>
  <si>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</si>
  <si>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</si>
  <si>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</si>
  <si>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</si>
  <si>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</si>
  <si>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</si>
  <si>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</si>
  <si>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</si>
  <si>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</si>
  <si>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</si>
  <si>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</si>
  <si>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</si>
  <si>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</si>
  <si>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</si>
  <si>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</si>
  <si>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</si>
  <si>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</si>
  <si>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</si>
  <si>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</si>
  <si>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</si>
  <si>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</si>
  <si>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</si>
  <si>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</si>
  <si>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</si>
  <si>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</si>
  <si>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</si>
  <si>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</si>
  <si>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</si>
  <si>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</si>
  <si>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</si>
  <si>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</si>
  <si>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</si>
  <si>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</si>
  <si>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</si>
  <si>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</si>
  <si>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</si>
  <si>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</si>
  <si>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</si>
  <si>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</si>
  <si>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</si>
  <si>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</si>
  <si>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</si>
  <si>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</si>
  <si>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</si>
  <si>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</si>
  <si>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</si>
  <si>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</si>
  <si>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</si>
  <si>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</si>
  <si>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</si>
  <si>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</si>
  <si>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</si>
  <si>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</si>
  <si>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</si>
  <si>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</si>
  <si>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</si>
  <si>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</si>
  <si>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</si>
  <si>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</si>
  <si>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</si>
  <si>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</si>
  <si>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</si>
  <si>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</si>
  <si>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</si>
  <si>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</si>
  <si>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</si>
  <si>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</si>
  <si>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</si>
  <si>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</si>
  <si>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</si>
  <si>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</si>
  <si>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</si>
  <si>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</si>
  <si>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</si>
  <si>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</si>
  <si>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</si>
  <si>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</si>
  <si>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</si>
  <si>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</si>
  <si>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</si>
  <si>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</si>
  <si>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</si>
  <si>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</si>
  <si>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</si>
  <si>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</si>
  <si>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</si>
  <si>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</si>
  <si>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</si>
  <si>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</si>
  <si>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</si>
  <si>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</si>
  <si>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</si>
  <si>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</si>
  <si>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</si>
  <si>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</si>
  <si>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</si>
  <si>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</si>
  <si>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</si>
  <si>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</si>
  <si>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</si>
  <si>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</si>
  <si>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</si>
  <si>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</si>
  <si>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</si>
  <si>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</si>
  <si>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</si>
  <si>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</si>
  <si>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</si>
  <si>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</si>
  <si>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</si>
  <si>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</si>
  <si>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</si>
  <si>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</si>
  <si>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</si>
  <si>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</si>
  <si>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</si>
  <si>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Alan M. Goldblatt [IBM]</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</si>
  <si>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</si>
  <si>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</si>
  <si>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</si>
  <si>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</si>
  <si>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</si>
  <si>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</si>
  <si>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</si>
  <si>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</si>
  <si>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</si>
  <si>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</si>
  <si>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</si>
  <si>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</si>
  <si>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</si>
  <si>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</si>
  <si>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</si>
  <si>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</si>
  <si>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</si>
  <si>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</si>
  <si>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</si>
  <si>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</si>
  <si>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</si>
  <si>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</si>
  <si>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</si>
  <si>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</si>
  <si>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</si>
  <si>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</si>
  <si>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</si>
  <si>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</si>
  <si>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</si>
  <si>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</si>
  <si>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</si>
  <si>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</si>
  <si>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</si>
  <si>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</si>
  <si>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</si>
  <si>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</si>
  <si>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</si>
  <si>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</si>
  <si>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</si>
  <si>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</si>
  <si>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</si>
  <si>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</si>
  <si>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</si>
  <si>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</si>
  <si>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</si>
  <si>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</si>
  <si>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</si>
  <si>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</si>
  <si>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</si>
  <si>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</si>
  <si>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</si>
  <si>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</si>
  <si>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</si>
  <si>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</si>
  <si>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</si>
  <si>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</si>
  <si>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</si>
  <si>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</si>
  <si>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</si>
  <si>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</si>
  <si>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</si>
  <si>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</si>
  <si>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</si>
  <si>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</si>
  <si>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</si>
  <si>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</si>
  <si>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</si>
  <si>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</si>
  <si>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</si>
  <si>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</si>
  <si>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</si>
  <si>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</si>
  <si>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</si>
  <si>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</si>
  <si>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</si>
  <si>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</si>
  <si>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</si>
  <si>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</si>
  <si>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</si>
  <si>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</si>
  <si>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</si>
  <si>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</si>
  <si>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</si>
  <si>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</si>
  <si>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</si>
  <si>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</si>
  <si>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</si>
  <si>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</si>
  <si>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</si>
  <si>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</si>
  <si>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</si>
  <si>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</si>
  <si>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</si>
  <si>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</si>
  <si>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</si>
  <si>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</si>
  <si>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</si>
  <si>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</si>
  <si>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</si>
  <si>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</si>
  <si>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</si>
  <si>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</si>
  <si>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</si>
  <si>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</si>
  <si>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</si>
  <si>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</si>
  <si>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</si>
  <si>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</si>
  <si>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</si>
  <si>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</si>
  <si>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</si>
  <si>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</si>
  <si>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</si>
  <si>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</si>
  <si>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</si>
  <si>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</si>
  <si>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</si>
  <si>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</si>
  <si>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</si>
  <si>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</si>
  <si>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</si>
  <si>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</si>
  <si>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</si>
  <si>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</si>
  <si>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</si>
  <si>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</si>
  <si>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</si>
  <si>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</si>
  <si>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</si>
  <si>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</si>
  <si>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</si>
  <si>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</si>
  <si>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</si>
  <si>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</si>
  <si>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</si>
  <si>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</si>
  <si>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</si>
  <si>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</si>
  <si>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</si>
  <si>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</si>
  <si>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</si>
  <si>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</si>
  <si>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</si>
  <si>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</si>
  <si>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</si>
  <si>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</si>
  <si>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[CLOSED] BSG-2986 - Maintain Table Groups for HR Z-Tables</t>
  </si>
  <si>
    <t>Cesar Ian Alabanza [IBM]</t>
  </si>
  <si>
    <t>table group maintenance</t>
  </si>
  <si>
    <t>Susan Santos [Ogilvy Group]</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</si>
  <si>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</si>
  <si>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</si>
  <si>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</si>
  <si>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</si>
  <si>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</si>
  <si>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</si>
  <si>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</si>
  <si>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</si>
  <si>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</si>
  <si>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</si>
  <si>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</si>
  <si>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</si>
  <si>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</si>
  <si>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</si>
  <si>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</si>
  <si>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</si>
  <si>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</si>
  <si>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</si>
  <si>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</si>
  <si>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</si>
  <si>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</si>
  <si>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</si>
  <si>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</si>
  <si>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</si>
  <si>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</si>
  <si>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</si>
  <si>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</si>
  <si>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</si>
  <si>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</si>
  <si>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</si>
  <si>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</si>
  <si>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</si>
  <si>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</si>
  <si>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</si>
  <si>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</si>
  <si>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</si>
  <si>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</si>
  <si>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</si>
  <si>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</si>
  <si>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</si>
  <si>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</si>
  <si>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</si>
  <si>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</si>
  <si>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</si>
  <si>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</si>
  <si>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</si>
  <si>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</si>
  <si>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</si>
  <si>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</si>
  <si>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</si>
  <si>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</si>
  <si>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</si>
  <si>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</si>
  <si>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</si>
  <si>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</si>
  <si>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</si>
  <si>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</si>
  <si>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</si>
  <si>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</si>
  <si>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</si>
  <si>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</si>
  <si>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</si>
  <si>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</si>
  <si>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</si>
  <si>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</si>
  <si>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</si>
  <si>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</si>
  <si>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</si>
  <si>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</si>
  <si>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</si>
  <si>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</si>
  <si>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</si>
  <si>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</si>
  <si>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</si>
  <si>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</si>
  <si>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</si>
  <si>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</si>
  <si>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</si>
  <si>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</si>
  <si>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</si>
  <si>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</si>
  <si>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</si>
  <si>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</si>
  <si>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</si>
  <si>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</si>
  <si>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</si>
  <si>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</si>
  <si>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</si>
  <si>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</si>
  <si>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[CLOSED] Ricochet enhancement to the ADP Inbound program</t>
  </si>
  <si>
    <t>Code migrated to FSPRD</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</si>
  <si>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</si>
  <si>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</si>
  <si>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</si>
  <si>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</si>
  <si>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</si>
  <si>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</si>
  <si>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</si>
  <si>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</si>
  <si>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</si>
  <si>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</si>
  <si>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</si>
  <si>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</si>
  <si>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</si>
  <si>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</si>
  <si>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</si>
  <si>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</si>
  <si>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</si>
  <si>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</si>
  <si>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</si>
  <si>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</si>
  <si>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</si>
  <si>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</si>
  <si>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</si>
  <si>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</si>
  <si>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</si>
  <si>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</si>
  <si>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</si>
  <si>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</si>
  <si>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</si>
  <si>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</si>
  <si>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</si>
  <si>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</si>
  <si>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</si>
  <si>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</si>
  <si>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</si>
  <si>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</si>
  <si>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</si>
  <si>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</si>
  <si>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</si>
  <si>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</si>
  <si>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</si>
  <si>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</si>
  <si>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</si>
  <si>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</si>
  <si>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</si>
  <si>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</si>
  <si>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</si>
  <si>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</si>
  <si>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</si>
  <si>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</si>
  <si>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</si>
  <si>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</si>
  <si>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</si>
  <si>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</si>
  <si>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</si>
  <si>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</si>
  <si>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</si>
  <si>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</si>
  <si>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</si>
  <si>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</si>
  <si>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</si>
  <si>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</si>
  <si>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</si>
  <si>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</si>
  <si>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</si>
  <si>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</si>
  <si>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</si>
  <si>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</si>
  <si>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</si>
  <si>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</si>
  <si>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</si>
  <si>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</si>
  <si>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</si>
  <si>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</si>
  <si>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</si>
  <si>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</si>
  <si>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</si>
  <si>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</si>
  <si>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</si>
  <si>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</si>
  <si>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</si>
  <si>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</si>
  <si>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</si>
  <si>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</si>
  <si>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</si>
  <si>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</si>
  <si>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</si>
  <si>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</si>
  <si>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</si>
  <si>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</si>
  <si>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</si>
  <si>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</si>
  <si>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</si>
  <si>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</si>
  <si>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</si>
  <si>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</si>
  <si>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</si>
  <si>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</si>
  <si>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</si>
  <si>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</si>
  <si>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</si>
  <si>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</si>
  <si>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</si>
  <si>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</si>
  <si>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</si>
  <si>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</si>
  <si>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</si>
  <si>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</si>
  <si>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</si>
  <si>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</si>
  <si>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</si>
  <si>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</si>
  <si>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</si>
  <si>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</si>
  <si>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</si>
  <si>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</si>
  <si>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</si>
  <si>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</si>
  <si>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</si>
  <si>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</si>
  <si>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</si>
  <si>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</si>
  <si>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</si>
  <si>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</si>
  <si>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</si>
  <si>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</si>
  <si>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</si>
  <si>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</si>
  <si>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</si>
  <si>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</si>
  <si>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</si>
  <si>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</si>
  <si>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</si>
  <si>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</si>
  <si>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</si>
  <si>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</si>
  <si>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</si>
  <si>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</si>
  <si>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</si>
  <si>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</si>
  <si>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</si>
  <si>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</si>
  <si>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</si>
  <si>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</si>
  <si>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</si>
  <si>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</si>
  <si>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Tasnuva.Anwer1@kantar.com</t>
  </si>
  <si>
    <t>[Deltek Case:- 211208-000380] - FIN0153289- 261 invoice approval issue</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</si>
  <si>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</si>
  <si>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</si>
  <si>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</si>
  <si>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</si>
  <si>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</si>
  <si>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</si>
  <si>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</si>
  <si>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</si>
  <si>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</si>
  <si>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</si>
  <si>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</si>
  <si>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</si>
  <si>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</si>
  <si>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</si>
  <si>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</si>
  <si>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</si>
  <si>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</si>
  <si>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</si>
  <si>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</si>
  <si>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</si>
  <si>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</si>
  <si>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</si>
  <si>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</si>
  <si>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</si>
  <si>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</si>
  <si>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</si>
  <si>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</si>
  <si>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</si>
  <si>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</si>
  <si>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</si>
  <si>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</si>
  <si>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</si>
  <si>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</si>
  <si>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nagendra1@in.ibm.com</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</si>
  <si>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</si>
  <si>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</si>
  <si>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</si>
  <si>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</si>
  <si>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</si>
  <si>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</si>
  <si>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</si>
  <si>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</si>
  <si>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</si>
  <si>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</si>
  <si>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</si>
  <si>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</si>
  <si>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</si>
  <si>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</si>
  <si>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</si>
  <si>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</si>
  <si>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</si>
  <si>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</si>
  <si>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</si>
  <si>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</si>
  <si>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</si>
  <si>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</si>
  <si>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</si>
  <si>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</si>
  <si>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</si>
  <si>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</si>
  <si>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</si>
  <si>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</si>
  <si>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</si>
  <si>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</si>
  <si>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</si>
  <si>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</si>
  <si>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</si>
  <si>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</si>
  <si>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</si>
  <si>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</si>
  <si>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</si>
  <si>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</si>
  <si>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</si>
  <si>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</si>
  <si>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</si>
  <si>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</si>
  <si>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</si>
  <si>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</si>
  <si>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</si>
  <si>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</si>
  <si>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</si>
  <si>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</si>
  <si>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</si>
  <si>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</si>
  <si>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</si>
  <si>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</si>
  <si>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</si>
  <si>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</si>
  <si>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</si>
  <si>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</si>
  <si>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</si>
  <si>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</si>
  <si>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</si>
  <si>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</si>
  <si>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</si>
  <si>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</si>
  <si>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</si>
  <si>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</si>
  <si>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</si>
  <si>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</si>
  <si>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</si>
  <si>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</si>
  <si>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</si>
  <si>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</si>
  <si>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INC12041338</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</si>
  <si>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</si>
  <si>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</si>
  <si>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</si>
  <si>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</si>
  <si>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</si>
  <si>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</si>
  <si>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</si>
  <si>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</si>
  <si>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</si>
  <si>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</si>
  <si>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</si>
  <si>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</si>
  <si>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</si>
  <si>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</si>
  <si>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</si>
  <si>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</si>
  <si>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</si>
  <si>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</si>
  <si>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</si>
  <si>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</si>
  <si>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</si>
  <si>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</si>
  <si>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</si>
  <si>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</si>
  <si>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</si>
  <si>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</si>
  <si>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</si>
  <si>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</si>
  <si>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</si>
  <si>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</si>
  <si>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</si>
  <si>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</si>
  <si>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</si>
  <si>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</si>
  <si>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</si>
  <si>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</si>
  <si>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</si>
  <si>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</si>
  <si>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</si>
  <si>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</si>
  <si>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</si>
  <si>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</si>
  <si>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</si>
  <si>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</si>
  <si>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</si>
  <si>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</si>
  <si>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</si>
  <si>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</si>
  <si>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</si>
  <si>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</si>
  <si>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</si>
  <si>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Devisetty Asha Lakshmi [IBM]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</si>
  <si>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</si>
  <si>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</si>
  <si>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</si>
  <si>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</si>
  <si>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</si>
  <si>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</si>
  <si>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</si>
  <si>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</si>
  <si>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</si>
  <si>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</si>
  <si>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</si>
  <si>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</si>
  <si>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</si>
  <si>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</si>
  <si>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</si>
  <si>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</si>
  <si>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</si>
  <si>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</si>
  <si>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</si>
  <si>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</si>
  <si>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</si>
  <si>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</si>
  <si>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</si>
  <si>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</si>
  <si>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</si>
  <si>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</si>
  <si>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</si>
  <si>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</si>
  <si>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</si>
  <si>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</si>
  <si>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</si>
  <si>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</si>
  <si>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</si>
  <si>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</si>
  <si>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</si>
  <si>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</si>
  <si>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</si>
  <si>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</si>
  <si>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</si>
  <si>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</si>
  <si>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</si>
  <si>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</si>
  <si>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</si>
  <si>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</si>
  <si>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</si>
  <si>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</si>
  <si>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</si>
  <si>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</si>
  <si>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</si>
  <si>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</si>
  <si>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</si>
  <si>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</si>
  <si>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</si>
  <si>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</si>
  <si>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</si>
  <si>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</si>
  <si>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</si>
  <si>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</si>
  <si>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</si>
  <si>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</si>
  <si>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</si>
  <si>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</si>
  <si>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</si>
  <si>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</si>
  <si>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</si>
  <si>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</si>
  <si>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</si>
  <si>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</si>
  <si>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</si>
  <si>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</si>
  <si>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</si>
  <si>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</si>
  <si>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</si>
  <si>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</si>
  <si>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</si>
  <si>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</si>
  <si>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</si>
  <si>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</si>
  <si>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</si>
  <si>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</si>
  <si>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</si>
  <si>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</si>
  <si>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</si>
  <si>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</si>
  <si>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</si>
  <si>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</si>
  <si>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</si>
  <si>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</si>
  <si>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 xml:space="preserve"> Deltek confirmed that removing blocked companies is not an option until this new feature is available in version 2.6.2. PRB0072305 raised for tracking. </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</si>
  <si>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</si>
  <si>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</si>
  <si>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</si>
  <si>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</si>
  <si>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</si>
  <si>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</si>
  <si>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</si>
  <si>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</si>
  <si>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</si>
  <si>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</si>
  <si>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</si>
  <si>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</si>
  <si>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</si>
  <si>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</si>
  <si>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</si>
  <si>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</si>
  <si>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</si>
  <si>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</si>
  <si>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</si>
  <si>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</si>
  <si>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</si>
  <si>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</si>
  <si>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</si>
  <si>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</si>
  <si>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</si>
  <si>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</si>
  <si>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</si>
  <si>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</si>
  <si>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</si>
  <si>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</si>
  <si>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</si>
  <si>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</si>
  <si>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</si>
  <si>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</si>
  <si>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</si>
  <si>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</si>
  <si>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</si>
  <si>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</si>
  <si>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</si>
  <si>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</si>
  <si>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</si>
  <si>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</si>
  <si>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</si>
  <si>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</si>
  <si>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</si>
  <si>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Bomadhav@in.ibm.com</t>
  </si>
  <si>
    <t>[CLOSED] BSG-3095: Re-Record SECATT Job LifeCycle Scripts</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</si>
  <si>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</si>
  <si>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</si>
  <si>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</si>
  <si>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</si>
  <si>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</si>
  <si>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</si>
  <si>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</si>
  <si>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</si>
  <si>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</si>
  <si>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</si>
  <si>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</si>
  <si>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</si>
  <si>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</si>
  <si>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</si>
  <si>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</si>
  <si>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</si>
  <si>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</si>
  <si>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</si>
  <si>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</si>
  <si>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</si>
  <si>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</si>
  <si>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</si>
  <si>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</si>
  <si>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</si>
  <si>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</si>
  <si>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</si>
  <si>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</si>
  <si>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</si>
  <si>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</si>
  <si>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</si>
  <si>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[CLOSED] 363 Kantar Business Systems Portugal</t>
  </si>
  <si>
    <t xml:space="preserve">Company 363 is now unblocked in Production. </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</si>
  <si>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</si>
  <si>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</si>
  <si>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</si>
  <si>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</si>
  <si>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</si>
  <si>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</si>
  <si>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</si>
  <si>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</si>
  <si>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</si>
  <si>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</si>
  <si>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</si>
  <si>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</si>
  <si>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</si>
  <si>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</si>
  <si>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</si>
  <si>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</si>
  <si>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</si>
  <si>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</si>
  <si>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</si>
  <si>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</si>
  <si>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</si>
  <si>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</si>
  <si>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</si>
  <si>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</si>
  <si>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</si>
  <si>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</si>
  <si>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</si>
  <si>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</si>
  <si>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</si>
  <si>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</si>
  <si>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</si>
  <si>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</si>
  <si>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</si>
  <si>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</si>
  <si>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</si>
  <si>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</si>
  <si>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</si>
  <si>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</si>
  <si>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</si>
  <si>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</si>
  <si>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</si>
  <si>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</si>
  <si>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</si>
  <si>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</si>
  <si>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</si>
  <si>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</si>
  <si>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</si>
  <si>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</si>
  <si>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</si>
  <si>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</si>
  <si>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Closing ticket after several attempts to reach out to user.</t>
  </si>
  <si>
    <t>emily.lai@xaxis.com</t>
  </si>
  <si>
    <t>Emily Lai1 [GroupM]</t>
  </si>
  <si>
    <t>INC12364252</t>
  </si>
  <si>
    <t>266 WSC - Unable to schedule reports using SFTP</t>
  </si>
  <si>
    <t>INC12364396</t>
  </si>
  <si>
    <t>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</si>
  <si>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</si>
  <si>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</si>
  <si>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</si>
  <si>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</si>
  <si>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</si>
  <si>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</si>
  <si>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</si>
  <si>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</si>
  <si>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</si>
  <si>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</si>
  <si>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</si>
  <si>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</si>
  <si>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</si>
  <si>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</si>
  <si>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</si>
  <si>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</si>
  <si>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</si>
  <si>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Customer unavailable 1st Attempt</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</si>
  <si>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</si>
  <si>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</si>
  <si>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</si>
  <si>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</si>
  <si>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</si>
  <si>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</si>
  <si>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</si>
  <si>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</si>
  <si>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</si>
  <si>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</si>
  <si>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</si>
  <si>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</si>
  <si>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</si>
  <si>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</si>
  <si>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</si>
  <si>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</si>
  <si>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</si>
  <si>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</si>
  <si>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</si>
  <si>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</si>
  <si>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</si>
  <si>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</si>
  <si>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</si>
  <si>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</si>
  <si>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</si>
  <si>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</si>
  <si>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</si>
  <si>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</si>
  <si>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</si>
  <si>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</si>
  <si>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</si>
  <si>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</si>
  <si>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</si>
  <si>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</si>
  <si>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</si>
  <si>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</si>
  <si>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</si>
  <si>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</si>
  <si>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</si>
  <si>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</si>
  <si>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</si>
  <si>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</si>
  <si>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</si>
  <si>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</si>
  <si>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</si>
  <si>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</si>
  <si>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</si>
  <si>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</si>
  <si>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</si>
  <si>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</si>
  <si>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</si>
  <si>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</si>
  <si>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</si>
  <si>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</si>
  <si>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</si>
  <si>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</si>
  <si>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</si>
  <si>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</si>
  <si>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</si>
  <si>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</si>
  <si>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</si>
  <si>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</si>
  <si>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</si>
  <si>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</si>
  <si>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</si>
  <si>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</si>
  <si>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</si>
  <si>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</si>
  <si>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</si>
  <si>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</si>
  <si>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</si>
  <si>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INC12422793</t>
  </si>
  <si>
    <t>[APPROVED BACKLOG] Post JE Report</t>
  </si>
  <si>
    <t>INC12430519</t>
  </si>
  <si>
    <t>Cruzrav@ph.ibm.com</t>
  </si>
  <si>
    <t>[CLOSED ]  OGVNABSG-3151: Security - Role Change</t>
  </si>
  <si>
    <t>This is already completed</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</si>
  <si>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</si>
  <si>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</si>
  <si>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</si>
  <si>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</si>
  <si>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</si>
  <si>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</si>
  <si>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</si>
  <si>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</si>
  <si>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</si>
  <si>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</si>
  <si>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</si>
  <si>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</si>
  <si>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Pernytha.Roy@kyndryl.com</t>
  </si>
  <si>
    <t>Leslie Outten [GroupM]</t>
  </si>
  <si>
    <t>INC12442210</t>
  </si>
  <si>
    <t>[CLOSED] New PO Hierarchy Public HQ/UK/US</t>
  </si>
  <si>
    <t>Approval hierarchy setup is done.</t>
  </si>
  <si>
    <t>INC12443917</t>
  </si>
  <si>
    <t>Divya.Jyothi.Vijay.Kumar@ibm.com</t>
  </si>
  <si>
    <t>URGENT-BUSINESS CRITICAL: Maconomy Business Objects - WSC 301-318: Exports Client_Entries_export_v2.txt not working for Maconomy PROD Instance - (ADO# 1122005)</t>
  </si>
  <si>
    <t>INC12444728</t>
  </si>
  <si>
    <t>[UAT]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</si>
  <si>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</si>
  <si>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</si>
  <si>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</si>
  <si>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</si>
  <si>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</si>
  <si>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</si>
  <si>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</si>
  <si>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</si>
  <si>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</si>
  <si>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</si>
  <si>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</si>
  <si>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</si>
  <si>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</si>
  <si>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</si>
  <si>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</si>
  <si>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</si>
  <si>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</si>
  <si>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 xml:space="preserve">LDAP issue was resolved </t>
  </si>
  <si>
    <t>anne.gilmartin@wundermanthompson.com</t>
  </si>
  <si>
    <t>Anne Gilmartin [JWT]</t>
  </si>
  <si>
    <t>INC12457229</t>
  </si>
  <si>
    <t>Cannot access SAP Concur</t>
  </si>
  <si>
    <t>brian.erdman@vmlyrcommerce.com</t>
  </si>
  <si>
    <t>Brian Erdman [YRGRP]</t>
  </si>
  <si>
    <t>INC12457602</t>
  </si>
  <si>
    <t>New Payment Modes Co. 326 FIN0249463</t>
  </si>
  <si>
    <t>INC12458529</t>
  </si>
  <si>
    <t>Unable to log Into Ricochet</t>
  </si>
  <si>
    <t>michele.labadie@makerhouseww.com</t>
  </si>
  <si>
    <t>Michele Labadie [JWT]</t>
  </si>
  <si>
    <t>INC12459106</t>
  </si>
  <si>
    <t>NurAzah.BinteAmin@kantar.com</t>
  </si>
  <si>
    <t>Incorrect Job balance shown in Accrued deferred revenue _Opco74</t>
  </si>
  <si>
    <t>Provided required information to the user</t>
  </si>
  <si>
    <t>INC12462767</t>
  </si>
  <si>
    <t>[APPROVAL ROM] Ricochet - Company Address Change</t>
  </si>
  <si>
    <t>kathy.liu@wundermanthompson.com</t>
  </si>
  <si>
    <t>Kathy Liu [JWT]</t>
  </si>
  <si>
    <t>JWT - Canada</t>
  </si>
  <si>
    <t>INC12465686</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</si>
  <si>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</si>
  <si>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</si>
  <si>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</si>
  <si>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</si>
  <si>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</si>
  <si>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</si>
  <si>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</si>
  <si>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</si>
  <si>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INC12472304</t>
  </si>
  <si>
    <t>Cant log into concur to do timesheet</t>
  </si>
  <si>
    <t>sayuri.alvarez@mediacom.com</t>
  </si>
  <si>
    <t>Sayuri Alvarez [GroupM]</t>
  </si>
  <si>
    <t>INC12476625</t>
  </si>
  <si>
    <t>WSC 233 : Getting error while updating Jobs Parameter</t>
  </si>
  <si>
    <t>INC12478235</t>
  </si>
  <si>
    <t>Unable to access Concur</t>
  </si>
  <si>
    <t>suzanne.tomaselli@wmglobal.com</t>
  </si>
  <si>
    <t>Suzanne Tomaselli [GroupM]</t>
  </si>
  <si>
    <t>INC12479556</t>
  </si>
  <si>
    <t>Concur expenes not showing up from Jared Greene</t>
  </si>
  <si>
    <t>Sanuva.Jana@kyndryl.com</t>
  </si>
  <si>
    <t>Kelly Garland [GroupM]</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</si>
  <si>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</si>
  <si>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</si>
  <si>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</si>
  <si>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</si>
  <si>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</si>
  <si>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</si>
  <si>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</si>
  <si>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</si>
  <si>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</si>
  <si>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</si>
  <si>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</si>
  <si>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INC12491868</t>
  </si>
  <si>
    <t>IBM-C-NA-AS-AkronApps</t>
  </si>
  <si>
    <t>renee.parks@geometry.com</t>
  </si>
  <si>
    <t>Can't access the DDS applications</t>
  </si>
  <si>
    <t>Renee Parks [Ogilvy Group]</t>
  </si>
  <si>
    <t>Monitoring</t>
  </si>
  <si>
    <t>INC12492454</t>
  </si>
  <si>
    <t>Can't approve invoice in ricochet</t>
  </si>
  <si>
    <t>shayna.venick@wundermanthompson.com</t>
  </si>
  <si>
    <t>Shayna Venick [JWT]</t>
  </si>
  <si>
    <t>INC12496821</t>
  </si>
  <si>
    <t>[APPROVAL ROM] Request for custom Business Objects report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</si>
  <si>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</si>
  <si>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</si>
  <si>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</si>
  <si>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</si>
  <si>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</si>
  <si>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</si>
  <si>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</si>
  <si>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</si>
  <si>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</si>
  <si>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</si>
  <si>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</si>
  <si>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</si>
  <si>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</si>
  <si>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</si>
  <si>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</si>
  <si>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</si>
  <si>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</si>
  <si>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</si>
  <si>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</si>
  <si>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</si>
  <si>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</si>
  <si>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</si>
  <si>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INC12504538</t>
  </si>
  <si>
    <t>paul.nemeth@gtb.com</t>
  </si>
  <si>
    <t>Paul Nemeth [YRGRP]</t>
  </si>
  <si>
    <t>INC12511612</t>
  </si>
  <si>
    <t>[UAT] OSU Maconomy - Change Default Prompt on 'Profit and Loss' report - (ADO# 1114108)</t>
  </si>
  <si>
    <t>INC12511618</t>
  </si>
  <si>
    <t>Can't log into Ricochet</t>
  </si>
  <si>
    <t>alan.whitley@wundermanthompson.com</t>
  </si>
  <si>
    <t>Alan Whitley [JWT]</t>
  </si>
  <si>
    <t>INC12515911</t>
  </si>
  <si>
    <t>Alloy Issue</t>
  </si>
  <si>
    <t>Got confirmation via mail.</t>
  </si>
  <si>
    <t>Claire.Hurley@teamchemistryus.com</t>
  </si>
  <si>
    <t>Claire Hurley [YRGRP]</t>
  </si>
  <si>
    <t>INC12516777</t>
  </si>
  <si>
    <t>gregory.boyd@wundermanthompson.com</t>
  </si>
  <si>
    <t>Gregory Boyd [JWT]</t>
  </si>
  <si>
    <t>INC12519193</t>
  </si>
  <si>
    <t>83 BPM VAT Purchases report: Company No. selected criteria missing and missing vendor invoice entries</t>
  </si>
  <si>
    <t>Awaiting client confirmation</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</si>
  <si>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</si>
  <si>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</si>
  <si>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</si>
  <si>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</si>
  <si>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</si>
  <si>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</si>
  <si>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</si>
  <si>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</si>
  <si>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</si>
  <si>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</si>
  <si>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</si>
  <si>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</si>
  <si>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</si>
  <si>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</si>
  <si>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</si>
  <si>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INC12523410</t>
  </si>
  <si>
    <t>[APPROVAL ROM]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</si>
  <si>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</si>
  <si>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</si>
  <si>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</si>
  <si>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</si>
  <si>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</si>
  <si>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</si>
  <si>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</si>
  <si>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</si>
  <si>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</si>
  <si>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</si>
  <si>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</si>
  <si>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</si>
  <si>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Malin.Sundin@kantar.com</t>
  </si>
  <si>
    <t>RE Sugar iAccess commissioned jobs - additional info (233106755).msg</t>
  </si>
  <si>
    <t>INC12526390</t>
  </si>
  <si>
    <t>AnaPaula.Silva@kantar.com</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</si>
  <si>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</si>
  <si>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</si>
  <si>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</si>
  <si>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</si>
  <si>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</si>
  <si>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</si>
  <si>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</si>
  <si>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INC12527766</t>
  </si>
  <si>
    <t>Unable to file expense report in Ricochet</t>
  </si>
  <si>
    <t>richard.nevins@wundermanthompson.com</t>
  </si>
  <si>
    <t>Richard Nevins [JWT]</t>
  </si>
  <si>
    <t>INC12528592</t>
  </si>
  <si>
    <t>Ricochet - Revenue Posting via Revenue Calculator</t>
  </si>
  <si>
    <t>resolution provided</t>
  </si>
  <si>
    <t>INC12528874</t>
  </si>
  <si>
    <t>Ricochet - Cannot create expense report - nothing happens after clicking on create an expense report</t>
  </si>
  <si>
    <t>samantha.kaufman@wundermanthompson.com</t>
  </si>
  <si>
    <t>Samantha Kaufman [JWT]</t>
  </si>
  <si>
    <t>INC12532989</t>
  </si>
  <si>
    <t>I can't log into timesheets</t>
  </si>
  <si>
    <t>User confirmed as issue got resolved hence resolving the ticket.</t>
  </si>
  <si>
    <t>evan.colten@wundermanthompson.com</t>
  </si>
  <si>
    <t>Evan Colten [JWT]</t>
  </si>
  <si>
    <t>INC12533280</t>
  </si>
  <si>
    <t>holly.hefner@wundermanthompson.com</t>
  </si>
  <si>
    <t>Issue Resolved.</t>
  </si>
  <si>
    <t>Holly Hefner [JWT]</t>
  </si>
  <si>
    <t>INC12533738</t>
  </si>
  <si>
    <t>Nikhil Jadav temp access to ZSA_SECURITY_ADMIN</t>
  </si>
  <si>
    <t>ZSA_SECURITY_ADMIN was assigned to NJADAV from 05/12-05/16.</t>
  </si>
  <si>
    <t>INC12533942</t>
  </si>
  <si>
    <t>FW: Ricochet screen</t>
  </si>
  <si>
    <t>james.weekley@vmlyr.com</t>
  </si>
  <si>
    <t>James Weekley [JWT]</t>
  </si>
  <si>
    <t>INC12535099</t>
  </si>
  <si>
    <t>Ricochet Issue</t>
  </si>
  <si>
    <t>pmuduma1@kyndryl.com</t>
  </si>
  <si>
    <t>Jennifer Brown [YRGRP]</t>
  </si>
  <si>
    <t>INC12535510</t>
  </si>
  <si>
    <t>Request to clarify Employee setup - field 'Overwrite Labor Grade'</t>
  </si>
  <si>
    <t>INC12536764</t>
  </si>
  <si>
    <t>Maconomy request: Please provide information regarding Maconomy Superusers for companies 112, 187</t>
  </si>
  <si>
    <t>Information provided.</t>
  </si>
  <si>
    <t>INC12538552</t>
  </si>
  <si>
    <t>[APPROVED BACKLOG] OKTA USER VERIFICATION FOR ACCESS TO SMARTSTREAM REPORT WRITER</t>
  </si>
  <si>
    <t>Raymond.Lorenzana@vmlyr.com</t>
  </si>
  <si>
    <t>Raymond Lorenzana [YRGRP]</t>
  </si>
  <si>
    <t>INC12538931</t>
  </si>
  <si>
    <t>URGENT ADD: New Asst Controller for YRNY</t>
  </si>
  <si>
    <t>INC12539218</t>
  </si>
  <si>
    <t>[WIP] OSU BOBJ - Spend Invoice Extract Discrepancy</t>
  </si>
  <si>
    <t>INC12539841</t>
  </si>
  <si>
    <t>Help with Timesheets</t>
  </si>
  <si>
    <t>Not Solved (No response from end user)</t>
  </si>
  <si>
    <t>Not solved</t>
  </si>
  <si>
    <t>Melvin.Strobbe@vmlyrcommerce.com</t>
  </si>
  <si>
    <t>Melvin Strobbe [YRGRP]</t>
  </si>
  <si>
    <t>INC12540004</t>
  </si>
  <si>
    <t>Ricochet Helpdesk - Payment posted 04/29 still open on project</t>
  </si>
  <si>
    <t>The project now correctly shows that bill is paid</t>
  </si>
  <si>
    <t>toni.dockery@gtb.com</t>
  </si>
  <si>
    <t>Toni Dockery [JWT]</t>
  </si>
  <si>
    <t>INC12540192</t>
  </si>
  <si>
    <t>Angel.Destrajo@ibm.com</t>
  </si>
  <si>
    <t>Need New SAP Alpha ID and Ogilvy Email Address Created For New Genpact Biller Naveen Singh - Please assign ticket to Kaveh Fathi</t>
  </si>
  <si>
    <t>Access was successfully provided as per Cheryl</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</si>
  <si>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</si>
  <si>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</si>
  <si>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</si>
  <si>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</si>
  <si>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</si>
  <si>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</si>
  <si>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</si>
  <si>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</si>
  <si>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</si>
  <si>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</si>
  <si>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INC12541032</t>
  </si>
  <si>
    <t>simone.nobili@wundermanthompson.com</t>
  </si>
  <si>
    <t>Simone Nobili [JWT]</t>
  </si>
  <si>
    <t>INC12543222</t>
  </si>
  <si>
    <t>[Deltek Case; 220504-000615]- Issue in login for non-SSO</t>
  </si>
  <si>
    <t>INC12543686</t>
  </si>
  <si>
    <t>[WIP] Update to GlobalSearch application and related SQL Instance</t>
  </si>
  <si>
    <t>INC12543718</t>
  </si>
  <si>
    <t>Not able to access Global Search properly</t>
  </si>
  <si>
    <t>User issue with Application opening on chrome browser is resolved</t>
  </si>
  <si>
    <t>tarush.bajaj@groupm.com</t>
  </si>
  <si>
    <t>Tarush Bajaj [GroupM]</t>
  </si>
  <si>
    <t>INC12543982</t>
  </si>
  <si>
    <t>[APPROVED BACKLOG] BSG-3179 DVM - BW</t>
  </si>
  <si>
    <t>INC12544050</t>
  </si>
  <si>
    <t>Concur Password Reset?</t>
  </si>
  <si>
    <t>Kate.Soderquist@vmlyr.com</t>
  </si>
  <si>
    <t>Kate Soderquist [YRGRP]</t>
  </si>
  <si>
    <t>INC12544608</t>
  </si>
  <si>
    <t>Fiori Timesheets login</t>
  </si>
  <si>
    <t>User is now able to login to SAP.</t>
  </si>
  <si>
    <t>joanna.moy@vmlyr.com</t>
  </si>
  <si>
    <t>Joanna Moy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</si>
  <si>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</si>
  <si>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</si>
  <si>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</si>
  <si>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</si>
  <si>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</si>
  <si>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</si>
  <si>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</si>
  <si>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</si>
  <si>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</si>
  <si>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INC12545902</t>
  </si>
  <si>
    <t>maxime.portugais@wundermanthompson.com</t>
  </si>
  <si>
    <t>Ricochet - Project Owner not Able to Close PO's</t>
  </si>
  <si>
    <t>daphne.ku@wundermanthompson.com</t>
  </si>
  <si>
    <t>Daphne Ku [JWT]</t>
  </si>
  <si>
    <t>INC12545954</t>
  </si>
  <si>
    <t>Provide access to USA print internet</t>
  </si>
  <si>
    <t>New use has been created</t>
  </si>
  <si>
    <t>Stella.Cirkinyan@groupm.com</t>
  </si>
  <si>
    <t>INC12546851</t>
  </si>
  <si>
    <t>[Deltek Case: 220505-001371]- Maconomy - Deltek Users to activate 2FA</t>
  </si>
  <si>
    <t>INC12548631</t>
  </si>
  <si>
    <t>Issue with Business Object report - FIN0262546 - VAT Purchase Report</t>
  </si>
  <si>
    <t>INC12549093</t>
  </si>
  <si>
    <t>BSG-3179:(DVM-BW) - OSS 2596823 - Mismatch between ST14 and DB</t>
  </si>
  <si>
    <t>Transport has been moved to production</t>
  </si>
  <si>
    <t>INC12549305</t>
  </si>
  <si>
    <t>I can't login to Ricochet. It's hit or miss. Sometimes it lets me in.</t>
  </si>
  <si>
    <t>INC12549985</t>
  </si>
  <si>
    <t>james.burton@groupm.com</t>
  </si>
  <si>
    <t>Closed MediaOcean jobs are being loaded and used in Concur</t>
  </si>
  <si>
    <t>INC12550000</t>
  </si>
  <si>
    <t>Nagarajan.n@in.ibm.com</t>
  </si>
  <si>
    <t>Please provide the access to ImageNow Database - PROD and DEV</t>
  </si>
  <si>
    <t>The new users has been created on INOWPRD and INOWDEV7 databases.</t>
  </si>
  <si>
    <t>INC12550168</t>
  </si>
  <si>
    <t>BI Launch Pad login failed</t>
  </si>
  <si>
    <t xml:space="preserve">
User IBM Devisetty Asha has been updated in D04 to resemble user IBM Ashique T P. </t>
  </si>
  <si>
    <t>Devisetty.Asha.Lakshmi@ibm.com</t>
  </si>
  <si>
    <t>INC12550591</t>
  </si>
  <si>
    <t>Publish report in Production - (ADO# 1115794)</t>
  </si>
  <si>
    <t>INC12550857</t>
  </si>
  <si>
    <t>Timesheet error</t>
  </si>
  <si>
    <t>No Response</t>
  </si>
  <si>
    <t>SHARLENE.VAN.GENT@kyndryl.com</t>
  </si>
  <si>
    <t>Karishma Goomer [Ogilvy Group]</t>
  </si>
  <si>
    <t>INC12551101</t>
  </si>
  <si>
    <t>Unable to login to Ricochet</t>
  </si>
  <si>
    <t>Berlla.Cornelius@kyndryl.com</t>
  </si>
  <si>
    <t>Tim Randl [JWT]</t>
  </si>
  <si>
    <t>INC12551501</t>
  </si>
  <si>
    <t>Help Once Again</t>
  </si>
  <si>
    <t>NOt solved</t>
  </si>
  <si>
    <t>INC12552079</t>
  </si>
  <si>
    <t>OGVNANAHLP-367516: SAP PPM access</t>
  </si>
  <si>
    <t>elizabeth.la@ogilvy.com</t>
  </si>
  <si>
    <t>Elizabeth La [Ogilvy Group]</t>
  </si>
  <si>
    <t>INC12552384</t>
  </si>
  <si>
    <t>Maconomy(iAccess): unable to edit a rejected timesheet</t>
  </si>
  <si>
    <t>Saori.Matsumoto@kantar.com</t>
  </si>
  <si>
    <t>Saori Matsumoto [Kantar]</t>
  </si>
  <si>
    <t>INC12554500</t>
  </si>
  <si>
    <t>182 WSC - Activity for expense sheets</t>
  </si>
  <si>
    <t xml:space="preserve">As we have not received any response till the last attempt, I am marking this ticket as resolved now. Please raise a new ticket in case any new queries.
</t>
  </si>
  <si>
    <t>INC12554520</t>
  </si>
  <si>
    <t>Background task setup - FIN0260925</t>
  </si>
  <si>
    <t>INC12555077</t>
  </si>
  <si>
    <t>Mediaocean Users’ Access Report and Program Definitions.  2) IPS Approval Matrix.     Kindly upload to Application: FAS http://sox-users.yr.com/</t>
  </si>
  <si>
    <t>File uploaded</t>
  </si>
  <si>
    <t>gail.pryme@thesfsgroup.com</t>
  </si>
  <si>
    <t>Gail Pryme [YRGRP]</t>
  </si>
  <si>
    <t>INC12555206</t>
  </si>
  <si>
    <t>[UNAPPROVED BACKLOG]  Invoice print layout</t>
  </si>
  <si>
    <t>INC12555339</t>
  </si>
  <si>
    <t>Hari.Chandana.Vulivireddy@ibm.com</t>
  </si>
  <si>
    <t>IBM-C-NA-AS-MACK - Monthly FX revaluation process | 30 - MB and 250 - TNS</t>
  </si>
  <si>
    <t>INC12555588</t>
  </si>
  <si>
    <t>Adratnam@in.ibm.com</t>
  </si>
  <si>
    <t>Ricochet Expenses Issue</t>
  </si>
  <si>
    <t>Issue Resolved</t>
  </si>
  <si>
    <t>truman.samberg@wundermanthompson.com</t>
  </si>
  <si>
    <t>Truman Samberg [JWT]</t>
  </si>
  <si>
    <t>INC12556015</t>
  </si>
  <si>
    <t>ricochet not loading</t>
  </si>
  <si>
    <t>Hi Heather.  I've tried several times to contact you regarding your issue but you haven't responded.
I've assumed it's resolved and closed the ticket.
Thanks
Chris</t>
  </si>
  <si>
    <t>Swarna.S@kyndryl.com</t>
  </si>
  <si>
    <t>Heather English [JWT]</t>
  </si>
  <si>
    <t>INC12556039</t>
  </si>
  <si>
    <t>I am not able to access Ricochet to approve expense reports</t>
  </si>
  <si>
    <t>sophie.vangeldermalsen@wundermanthompson</t>
  </si>
  <si>
    <t>Sophie Van Geldermalsen [JWT]</t>
  </si>
  <si>
    <t>INC12556107</t>
  </si>
  <si>
    <t xml:space="preserve">Ricochet access </t>
  </si>
  <si>
    <t>Hi Cassandra.  Excellent, glad it's working again.
Thanks for getting back to me
Chris</t>
  </si>
  <si>
    <t>dcguillen@kyndryl.com</t>
  </si>
  <si>
    <t>Cassandra Malhado [GroupM]</t>
  </si>
  <si>
    <t>INC12556843</t>
  </si>
  <si>
    <t>unable to login to JDE</t>
  </si>
  <si>
    <t>No response from user hence, Closing under two strike  rule.</t>
  </si>
  <si>
    <t>Lilly Vanek [JWT]</t>
  </si>
  <si>
    <t>INC12557103</t>
  </si>
  <si>
    <t>ARC Giving error message - unable to submit timesheet</t>
  </si>
  <si>
    <t>abigail.todd@ogilvy.com</t>
  </si>
  <si>
    <t>Abigail Todd [Ogilvy Group]</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</si>
  <si>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</si>
  <si>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</si>
  <si>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</si>
  <si>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</si>
  <si>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</si>
  <si>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As we have not received any response till the last attempt, I am marking this ticket as resolved now. 
I have already provided my findings on the case.</t>
  </si>
  <si>
    <t>chris.ngatiah@kantar.com</t>
  </si>
  <si>
    <t>Chris Ngatiah [Kantar]</t>
  </si>
  <si>
    <t>INC12559293</t>
  </si>
  <si>
    <t xml:space="preserve">We are having an issue for Maconomy company 289 </t>
  </si>
  <si>
    <t>Reporting issue</t>
  </si>
  <si>
    <t>INC12561202</t>
  </si>
  <si>
    <t>New Sustainability Products IBM-C-NA-AS-MACK</t>
  </si>
  <si>
    <t>INC12561600</t>
  </si>
  <si>
    <t>IBM-C-NA-AS-BPC</t>
  </si>
  <si>
    <t>japaluru@in.ibm.com</t>
  </si>
  <si>
    <t>[PROD] Weekly Support 05/09 to 05/13 OM_PRD</t>
  </si>
  <si>
    <t>Weekly support activities completed successfully</t>
  </si>
  <si>
    <t>INC12561607</t>
  </si>
  <si>
    <t>Rate inclusion in TDS tax table 2022</t>
  </si>
  <si>
    <t>TDS tax rate is added</t>
  </si>
  <si>
    <t>INC12561752</t>
  </si>
  <si>
    <t>Cannot access BI Launch pad or any BPM reports due to error message</t>
  </si>
  <si>
    <t xml:space="preserve">Issue is resolved completely </t>
  </si>
  <si>
    <t>INC12561973</t>
  </si>
  <si>
    <t>[Deltek Case: 220509-000288]-  Issue in login for non-SSO</t>
  </si>
  <si>
    <t>INC12562158</t>
  </si>
  <si>
    <t>Issue with local account - company 191 - FIN0265499</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</si>
  <si>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</si>
  <si>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INC12562387</t>
  </si>
  <si>
    <t>April/2022 IPS APPROVAL MATRIX sent to Poly Datta and Team to upload to Application: FAS http://sox-users.yr.com/</t>
  </si>
  <si>
    <t>INC12562552</t>
  </si>
  <si>
    <t>SAP Password Reset Request</t>
  </si>
  <si>
    <t>Jacquelyn.Baker@vmlyr.com</t>
  </si>
  <si>
    <t>Jacquelyn Baker [YRGRP]</t>
  </si>
  <si>
    <t>INC12562818</t>
  </si>
  <si>
    <t>Ashique.T.P@ibm.com</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</si>
  <si>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</si>
  <si>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</si>
  <si>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</si>
  <si>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</si>
  <si>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</si>
  <si>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</si>
  <si>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</si>
  <si>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INC12563091</t>
  </si>
  <si>
    <t>IBM-C-NA-AS-TAPTCC</t>
  </si>
  <si>
    <t>Password reset</t>
  </si>
  <si>
    <t>No response from user hence, Closing ticket under two strike  rule.</t>
  </si>
  <si>
    <t>Satya.Nupur@kyndryl.com</t>
  </si>
  <si>
    <t>Antonio Dimaggio [JWT]</t>
  </si>
  <si>
    <t>INC12563123</t>
  </si>
  <si>
    <t>New User Type In Co. 99</t>
  </si>
  <si>
    <t xml:space="preserve">Hi Viresh,
As requested I have created the User type in T02, T04, and Prod. Please do check.
This ticket will now be resolved for closing. If you have additional questions regarding this issue you may respond within seven business days. If no response is received by then, this ticket will be automatically closed.
Regards 
Santhosh
</t>
  </si>
  <si>
    <t>INC12563485</t>
  </si>
  <si>
    <t>Smartstream GL effective date for  entity 224PH defaults to 12/31/2021</t>
  </si>
  <si>
    <t>Mary.Seitz@vmlyr.com</t>
  </si>
  <si>
    <t>Mary Seitz [YRGRP]</t>
  </si>
  <si>
    <t>INC12563505</t>
  </si>
  <si>
    <t>SAP: cannot log in</t>
  </si>
  <si>
    <t>User is now able to login and enter timesheet</t>
  </si>
  <si>
    <t>lisa.hill@vmlyr.com</t>
  </si>
  <si>
    <t>Lisa Hill [YRGRP]</t>
  </si>
  <si>
    <t>INC12563510</t>
  </si>
  <si>
    <t>Ravi.Nallapalli@ibm.com</t>
  </si>
  <si>
    <t>[Deltek case No. 220512-000165] Issue on Opportunity screen - FIN0262937</t>
  </si>
  <si>
    <t>INC12563896</t>
  </si>
  <si>
    <t xml:space="preserve">Ricochet (Perceptive) login issue </t>
  </si>
  <si>
    <t>Good to close.</t>
  </si>
  <si>
    <t>Nikhitha.S@ocean.ibm.com</t>
  </si>
  <si>
    <t>Aimee Lewin [JWT]</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</si>
  <si>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</si>
  <si>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</si>
  <si>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</si>
  <si>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</si>
  <si>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</si>
  <si>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</si>
  <si>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INC12564878</t>
  </si>
  <si>
    <t>SAP issue (Please assign ticket to resolver group IBM-C-NA-AS-SAPVML)</t>
  </si>
  <si>
    <t>User is able to login to SAP/Fiori.</t>
  </si>
  <si>
    <t>jene.mitchell@vmlyr.com</t>
  </si>
  <si>
    <t>Je Mitchell [YRGRP]</t>
  </si>
  <si>
    <t>INC12565008</t>
  </si>
  <si>
    <t>Poly Datta team please upload cash week 1 file has been sent to Poly team to upload.</t>
  </si>
  <si>
    <t>File uploaded.</t>
  </si>
  <si>
    <t>INC12565025</t>
  </si>
  <si>
    <t>Unable to filter by Month in Utilization Reports</t>
  </si>
  <si>
    <t>Agron Kllogjri [YRGRP]</t>
  </si>
  <si>
    <t>INC12565097</t>
  </si>
  <si>
    <t>Timesheet help</t>
  </si>
  <si>
    <t>HRIS team fixed this issue in back end</t>
  </si>
  <si>
    <t>gayle.fishel@ogilvy.com</t>
  </si>
  <si>
    <t>Gayle Fishel [Ogilvy Group]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</si>
  <si>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</si>
  <si>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</si>
  <si>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</si>
  <si>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</si>
  <si>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</si>
  <si>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</si>
  <si>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</si>
  <si>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</si>
  <si>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</si>
  <si>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</si>
  <si>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</si>
  <si>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</si>
  <si>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</si>
  <si>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</si>
  <si>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INC12565373</t>
  </si>
  <si>
    <t>Reema.chandok@in.ibm.com</t>
  </si>
  <si>
    <t>Ogilvy SAP - Short Dump when attempting to maintain table</t>
  </si>
  <si>
    <t>Changes updated in Production</t>
  </si>
  <si>
    <t>INC12565746</t>
  </si>
  <si>
    <t>Hi Mike.  I've tried several times to contact you regarding your issue but you haven't responded.
I've assumed your issue is resolved and closed the ticket.
The issue we were having with the remote site has been fixed so you can try logging in again to jdiremote.jwt.com.
Thanks
Chris</t>
  </si>
  <si>
    <t>kris.kaligian@gtb.com</t>
  </si>
  <si>
    <t>Kris Kaligian [JWT]</t>
  </si>
  <si>
    <t>INC12567825</t>
  </si>
  <si>
    <t>Cartesis code creation in Mac</t>
  </si>
  <si>
    <t>User has confirmed to close the ticket.</t>
  </si>
  <si>
    <t>INC12569790</t>
  </si>
  <si>
    <t>cannot login Maconomy   - company  283</t>
  </si>
  <si>
    <t>bijosh.puthuppallil@kantar.com</t>
  </si>
  <si>
    <t>Bijosh Puthuppallil [Kantar]</t>
  </si>
  <si>
    <t>INC12569957</t>
  </si>
  <si>
    <t>Maconomy 223/ block Cost Center</t>
  </si>
  <si>
    <t>As per your request we have blocked CC 3015 and CC 7000 for company 223 in Prod.
This ticket will now be resolved for closing. If you have additional questions regarding this issue you may respond within five business days.
If no response is received by then, this ticket will be automatically closed.</t>
  </si>
  <si>
    <t>INC12570242</t>
  </si>
  <si>
    <t>perceptive</t>
  </si>
  <si>
    <t>Beth.Wilson@GTB.Com</t>
  </si>
  <si>
    <t>Beth Wilson [YRGRP]</t>
  </si>
  <si>
    <t>INC12570691</t>
  </si>
  <si>
    <t>Unable to access timesheet application- dashboard.wppgrouph.net</t>
  </si>
  <si>
    <t>User confirmed the resolution</t>
  </si>
  <si>
    <t>onye.nwosu@vmlyr.com</t>
  </si>
  <si>
    <t>Onye Nwosu [YRGRP]</t>
  </si>
  <si>
    <t>INC12570870</t>
  </si>
  <si>
    <t>G.L.Chaithra@kyndryl.com</t>
  </si>
  <si>
    <t>Receiving an "that account does not have access" message from Cloudfare when trying to sign into JDE</t>
  </si>
  <si>
    <t>User confirm the resolution</t>
  </si>
  <si>
    <t>Nancy.Juliet.S.Juliet@kyndryl.com</t>
  </si>
  <si>
    <t>Christin Schindewolf [JWT]</t>
  </si>
  <si>
    <t>INC12570915</t>
  </si>
  <si>
    <t>Maconomy Company 246 - API for creation of subscription job incl invoiceplan</t>
  </si>
  <si>
    <t>INC12571046</t>
  </si>
  <si>
    <t>I cannot log into SAP.</t>
  </si>
  <si>
    <t>Payal@ocean.ibm.com</t>
  </si>
  <si>
    <t>Cory Birmes [YRGRP]</t>
  </si>
  <si>
    <t>INC12571050</t>
  </si>
  <si>
    <t>JDE timesheets not working after switching to Okta</t>
  </si>
  <si>
    <t>Closing this ticket under two strike rule</t>
  </si>
  <si>
    <t>lucas.vlatkovich@wundermanthompson.com</t>
  </si>
  <si>
    <t>Lucas Vlatkovich [JWT]</t>
  </si>
  <si>
    <t>INC12571140</t>
  </si>
  <si>
    <t>Unable to login to JDE</t>
  </si>
  <si>
    <t>Poojitha.Ramesh@kyndryl.com</t>
  </si>
  <si>
    <t>Heather Burns [JWT]</t>
  </si>
  <si>
    <t>INC12571267</t>
  </si>
  <si>
    <t>[CLOSED] Ricochet - upload April exchange rates</t>
  </si>
  <si>
    <t>Hi Nataliya.  Thanks for validating for us.
Chris</t>
  </si>
  <si>
    <t>INC12571305</t>
  </si>
  <si>
    <t>[CLOSED] Ricochet - open and close fiscal periods</t>
  </si>
  <si>
    <t>Hi Dave.  FP 4 is now closed.
Thanks
Chris</t>
  </si>
  <si>
    <t>INC12571367</t>
  </si>
  <si>
    <t>Ricochet- Unable to close Mazda 1205331</t>
  </si>
  <si>
    <t>INC12571373</t>
  </si>
  <si>
    <t>Lisha.V@kyndryl.com</t>
  </si>
  <si>
    <t>Manager/Company listed incorrectly in Concur Solutions</t>
  </si>
  <si>
    <t>James.Phillips@vmlyrcommerce.com</t>
  </si>
  <si>
    <t>James Phillips [YRGRP]</t>
  </si>
  <si>
    <t>INC12571564</t>
  </si>
  <si>
    <t>SAP password reset</t>
  </si>
  <si>
    <t>chase.willauer@vmlyr.com</t>
  </si>
  <si>
    <t>Chase Willauer [YRGRP]</t>
  </si>
  <si>
    <t>INC12571810</t>
  </si>
  <si>
    <t>ARC not working</t>
  </si>
  <si>
    <t>Lyn fixed the issue in back end</t>
  </si>
  <si>
    <t>marissa.michaels@ogilvy.com</t>
  </si>
  <si>
    <t>Marissa Michaels [Ogilvy Group]</t>
  </si>
  <si>
    <t>INC12571846</t>
  </si>
  <si>
    <t>FW: Greg Lisella's AMEX Charges</t>
  </si>
  <si>
    <t>Hi Sherri.  I've received your confirmation that Greg is no longer with the company and submitted the expense reports.  There were two of them.  You should be all set.
Thanks
Chris</t>
  </si>
  <si>
    <t>sherri.nelson-jones@gtb.com</t>
  </si>
  <si>
    <t>Sherri Nelson-Jones [JWT]</t>
  </si>
  <si>
    <t>INC12572282</t>
  </si>
  <si>
    <t>ricochet</t>
  </si>
  <si>
    <t>Konda.Krishna@kyndryl.com</t>
  </si>
  <si>
    <t>Fenton Remick [JWT]</t>
  </si>
  <si>
    <t>INC12572298</t>
  </si>
  <si>
    <t>[APPROVAL ROM] Tax Code Changes For G/L Tax Table 'IRELAND'</t>
  </si>
  <si>
    <t>INC12572449</t>
  </si>
  <si>
    <t>REGAL PAY ERROR ON TODAY"S FILE</t>
  </si>
  <si>
    <t>Hi Liz.  Thanks for confirming.  I've closed the ticket.
Chris</t>
  </si>
  <si>
    <t>elizabeth.ortiz@wundermanthompson.com</t>
  </si>
  <si>
    <t>Elizabeth Ortiz [JWT]</t>
  </si>
  <si>
    <t>INC12572767</t>
  </si>
  <si>
    <t>Enable SMS access for Okta</t>
  </si>
  <si>
    <t>User did not respond within 3 strike notifications.</t>
  </si>
  <si>
    <t>gregg.machak@ogilvy.com</t>
  </si>
  <si>
    <t>Gregg Machak [Ogilvy Group]</t>
  </si>
  <si>
    <t>INC12573064</t>
  </si>
  <si>
    <t xml:space="preserve">user is unable to access concur application </t>
  </si>
  <si>
    <t>Sai.Kiran1@kyndryl.com</t>
  </si>
  <si>
    <t>Shadae Bradshaw [GroupM]</t>
  </si>
  <si>
    <t>INC12573073</t>
  </si>
  <si>
    <t>IBM-C-NA-AS-MACK - Error in client invoice - Kantar LLC (3012093)</t>
  </si>
  <si>
    <t>INC12573089</t>
  </si>
  <si>
    <t>Ricochet not working</t>
  </si>
  <si>
    <t>lauren.johnson@garageteammazda.com</t>
  </si>
  <si>
    <t>Lauren Johnson [JWT]</t>
  </si>
  <si>
    <t>INC12574081</t>
  </si>
  <si>
    <t>MACONOMY Entity 182 - Create a new cost center &amp; department</t>
  </si>
  <si>
    <t>ESTHER.MARTINEZ@kantar.com</t>
  </si>
  <si>
    <t>Esther Martinez [Kantar]</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</si>
  <si>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</si>
  <si>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</si>
  <si>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</si>
  <si>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</si>
  <si>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</si>
  <si>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INC12575134</t>
  </si>
  <si>
    <t>Setup local account for company 92 - FIN0262062</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</si>
  <si>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</si>
  <si>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INC12576496</t>
  </si>
  <si>
    <t>270 Portugal - Change of Super User and Creation of User</t>
  </si>
  <si>
    <t>Prakash Katwa [Kantar]</t>
  </si>
  <si>
    <t>INC12576629</t>
  </si>
  <si>
    <t>sap concur access</t>
  </si>
  <si>
    <t>Georgia.Campanile@kyndryl.com</t>
  </si>
  <si>
    <t>Marine Abbou [GroupM]</t>
  </si>
  <si>
    <t>INC12576929</t>
  </si>
  <si>
    <t>no ricochet and no image now</t>
  </si>
  <si>
    <t>INC12577219</t>
  </si>
  <si>
    <t>Susanna.Nagy@kyndryl.com</t>
  </si>
  <si>
    <t>Connect Okta</t>
  </si>
  <si>
    <t>resolved</t>
  </si>
  <si>
    <t>tim.bungter@groupm.com</t>
  </si>
  <si>
    <t>Tim Bungter [GroupM]</t>
  </si>
  <si>
    <t>INC12577762</t>
  </si>
  <si>
    <t>ICMS Update - Co 5120</t>
  </si>
  <si>
    <t>Company wasn't added in ICMS. Also added in AgencyXref table.</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</si>
  <si>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</si>
  <si>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</si>
  <si>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</si>
  <si>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</si>
  <si>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</si>
  <si>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</si>
  <si>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</si>
  <si>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</si>
  <si>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</si>
  <si>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</si>
  <si>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</si>
  <si>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</si>
  <si>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</si>
  <si>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</si>
  <si>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1509949 account code created as per user request.</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</si>
  <si>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</si>
  <si>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</si>
  <si>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</si>
  <si>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</si>
  <si>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</si>
  <si>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</si>
  <si>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</si>
  <si>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</si>
  <si>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</si>
  <si>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</si>
  <si>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</si>
  <si>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</si>
  <si>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</si>
  <si>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INC12578169</t>
  </si>
  <si>
    <t>Ricochet - Cannot log On</t>
  </si>
  <si>
    <t>Hi Maggie.  Excellent, glad it's fixed.
I've closed the ticket.
Thanks
Chris</t>
  </si>
  <si>
    <t>maggie.martin@zubiad.com</t>
  </si>
  <si>
    <t>Maggie Martin [JWT]</t>
  </si>
  <si>
    <t>INC12578241</t>
  </si>
  <si>
    <t>Nikhil.Jadav1@ibm.com</t>
  </si>
  <si>
    <t>Please import the Transports to PRD</t>
  </si>
  <si>
    <t>User has confirmed that Transport has been successfully imported to PRD</t>
  </si>
  <si>
    <t>Ria Redoble [YRGRP]</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</si>
  <si>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</si>
  <si>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</si>
  <si>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</si>
  <si>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</si>
  <si>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</si>
  <si>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</si>
  <si>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</si>
  <si>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</si>
  <si>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</si>
  <si>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</si>
  <si>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</si>
  <si>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</si>
  <si>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</si>
  <si>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eric.dhalla@kantar.com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</si>
  <si>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</si>
  <si>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</si>
  <si>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</si>
  <si>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</si>
  <si>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</si>
  <si>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</si>
  <si>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</si>
  <si>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</si>
  <si>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INC12578440</t>
  </si>
  <si>
    <t>PEOPLESOFT AND RICOCHET ACCESS</t>
  </si>
  <si>
    <t>Hi Holly.  There was a VPN power outage this morning that was resolved.
Thanks for letting me know
Chris</t>
  </si>
  <si>
    <t>holly.maszatics@gtb.com</t>
  </si>
  <si>
    <t>Holly Maszatics [JWT]</t>
  </si>
  <si>
    <t>INC12578917</t>
  </si>
  <si>
    <t>Riccohet is not working</t>
  </si>
  <si>
    <t>Nicholle.Worrell-Shaw@wpp.com</t>
  </si>
  <si>
    <t>Nicholle Worrell-Shaw [WPP]</t>
  </si>
  <si>
    <t>WPP - Canada</t>
  </si>
  <si>
    <t>INC12579190</t>
  </si>
  <si>
    <t>kelsie.patrick@wundermanthompson.com</t>
  </si>
  <si>
    <t>Kelsie Patrick [JWT]</t>
  </si>
  <si>
    <t>INC12579245</t>
  </si>
  <si>
    <t>[UAT] R55SUI09 - Email length fix- TCC</t>
  </si>
  <si>
    <t>INC12579591</t>
  </si>
  <si>
    <t>IBM-C-NA-AS-MACK - Create new activities | 30-MB and 250-TNS</t>
  </si>
  <si>
    <t>INC12579597</t>
  </si>
  <si>
    <t>IBM-C-NA-AS-MACK - Add information into the chart of account | 30-MB and 250-TNS</t>
  </si>
  <si>
    <t>Thanks for the confirmation.
This ticket will now be resolved for closing. If you have additional questions regarding this issue you may respond within Five business days.
If no response is received by then, this ticket will be automatically closed.</t>
  </si>
  <si>
    <t>INC12582639</t>
  </si>
  <si>
    <t xml:space="preserve">URGENT iAccess login issue </t>
  </si>
  <si>
    <t>INC12583138</t>
  </si>
  <si>
    <t>PTX Files Not Uploading To PTX Online - FIN0268427</t>
  </si>
  <si>
    <t>INC12583255</t>
  </si>
  <si>
    <t>Ricochet - Can't close job 1204030 in BU35000</t>
  </si>
  <si>
    <t>traci.duong@wundermanthompson.com</t>
  </si>
  <si>
    <t>Traci Duong [JWT]</t>
  </si>
  <si>
    <t>INC12583625</t>
  </si>
  <si>
    <t>Update Tax Codes - FIN0266979</t>
  </si>
  <si>
    <t>INC12583626</t>
  </si>
  <si>
    <t>FW: SAP Credential</t>
  </si>
  <si>
    <t>charlotte.vaca@vmlyr.com</t>
  </si>
  <si>
    <t>Charlotte Vaca [YRGRP]</t>
  </si>
  <si>
    <t>INC12583713</t>
  </si>
  <si>
    <t>Setup new local account for company 214 - FIN0266945</t>
  </si>
  <si>
    <t>This ticket will now be resolved for closing. If you have additional questions regarding this issue you may respond within five business days. If no response is received by then, this ticket will be automatically closed.</t>
  </si>
  <si>
    <t>INC12583806</t>
  </si>
  <si>
    <t>Scott.Sparks@kantar.com</t>
  </si>
  <si>
    <t>Unable to close period for Maconomy company 289 because of Timesheet journal in company 90</t>
  </si>
  <si>
    <t>INC12583843</t>
  </si>
  <si>
    <t>unable to access Ricochet</t>
  </si>
  <si>
    <t>Sangati.Reddy@kyndryl.com</t>
  </si>
  <si>
    <t>Ashley Zak [JWT]</t>
  </si>
  <si>
    <t>INC12583955</t>
  </si>
  <si>
    <t>User not able to log in correctly browser issue - FIN0268292</t>
  </si>
  <si>
    <t>Closing as per user's confirmation</t>
  </si>
  <si>
    <t>INC12584539</t>
  </si>
  <si>
    <t>User Reports for SOX/Non-SOX application</t>
  </si>
  <si>
    <t>User Reports for SOX/Non-SOX application generated</t>
  </si>
  <si>
    <t>Rohit Krishnan [IBM]</t>
  </si>
  <si>
    <t>INC12584578</t>
  </si>
  <si>
    <t>GEAC Request paperwork has been sent to Poly Team</t>
  </si>
  <si>
    <t>1509951 account code created as per user request.</t>
  </si>
  <si>
    <t>INC12584834</t>
  </si>
  <si>
    <t>Cannot connect to Ricochet</t>
  </si>
  <si>
    <t>taylor.graham@mindshareworld.com</t>
  </si>
  <si>
    <t>Taylor Graham [GroupM]</t>
  </si>
  <si>
    <t>INC12585039</t>
  </si>
  <si>
    <t>Give Erik Vergara, Alejandra Pardo and Kevin Darakhshan access to ALL spider buckets</t>
  </si>
  <si>
    <t>INC12585126</t>
  </si>
  <si>
    <t>Maconomy 97 : Maconomy 2FA code to reset for user MARIE GUILLEMIN97</t>
  </si>
  <si>
    <t xml:space="preserve">HI Linda,
User  MARIE GUILLEMIN97 2fa is reset in PROD
Please ask user to:
1. User to delete existing 2FA Account in the mobile application (Duo Mobile/Google Authenticator)
2. Scan the new QR Code that will be generated in WSC or IAccess.
3. Finally, rename the new 2FA Account added as Username_Environment
For example SMARIE GUILLEMIN97 _PROD
This ticket will now be resolved for closing. If you have additional questions regarding this issue you may respond within seven business days. If no response is received by then, this ticket will be automatically closed.
Regards 
Santhosh
</t>
  </si>
  <si>
    <t>INC12585430</t>
  </si>
  <si>
    <t>Ricochet is not running the AP Vendor Check Register for today's pay cycles</t>
  </si>
  <si>
    <t>INC12585437</t>
  </si>
  <si>
    <t>Ricochet - all finance users are unable to pull reporting</t>
  </si>
  <si>
    <t>Hi Carole.  Haha, you know you could just drop us a note to say hi!
Glad it's working now.
You have a great weekend too!
Chris</t>
  </si>
  <si>
    <t>INC12585611</t>
  </si>
  <si>
    <t>Ricochet Portal Help</t>
  </si>
  <si>
    <t>gregory.anthony@gtb.com</t>
  </si>
  <si>
    <t>Gregory Anthony [YRGRP]</t>
  </si>
  <si>
    <t>INC12585623</t>
  </si>
  <si>
    <t>Unable to run GL or Timesheet reports</t>
  </si>
  <si>
    <t>yvonne.skeete@wundermanthompson.com</t>
  </si>
  <si>
    <t>Yvonne Skeete [JWT]</t>
  </si>
  <si>
    <t>INC12585869</t>
  </si>
  <si>
    <t>fallon.parker@wundermanthompson.com</t>
  </si>
  <si>
    <t>Fallon Parker [JWT]</t>
  </si>
  <si>
    <t>INC12586211</t>
  </si>
  <si>
    <t>kari.smith@wundermanthompson.com</t>
  </si>
  <si>
    <t>Please add user to smartstream</t>
  </si>
  <si>
    <t>Kari Smith [JWT]</t>
  </si>
  <si>
    <t>INC12586306</t>
  </si>
  <si>
    <t>SAP Remote Desktop Access Denied - Ticket number is INC12563030</t>
  </si>
  <si>
    <t>User is now able to login.</t>
  </si>
  <si>
    <t>brigitte.wise@vmlyr.com</t>
  </si>
  <si>
    <t>Brigitte Wise [YRGRP]</t>
  </si>
  <si>
    <t>INC12586665</t>
  </si>
  <si>
    <t>iAccess - Unable to login T02</t>
  </si>
  <si>
    <t>INC12587280</t>
  </si>
  <si>
    <t>Unblock local account for company 133 - FIN0268503</t>
  </si>
  <si>
    <t xml:space="preserve">Local account 30000001 is unblocked for company 133.
</t>
  </si>
  <si>
    <t>INC12587487</t>
  </si>
  <si>
    <t>Update option list Kantar Pricing button (SEND_TO_KANTAR_PRICING_ACCESS)</t>
  </si>
  <si>
    <t>We have updated option list SEND_TO_KANTAR_PRICING_ACCESS by adding company 153 in PROD.</t>
  </si>
  <si>
    <t>adrian.toader@kantar.com</t>
  </si>
  <si>
    <t>Adrian Toader [Kantar]</t>
  </si>
  <si>
    <t>INC12587914</t>
  </si>
  <si>
    <t>[PROD] Weekly Backup OM_PROD 05/13</t>
  </si>
  <si>
    <t>Weekly backup completed successfully</t>
  </si>
  <si>
    <t>INC12588806</t>
  </si>
  <si>
    <t>Ricochet - run April P&amp;L's</t>
  </si>
  <si>
    <t>Hi Chris.  The April P&amp;L's have been run and they're out on the M drive.
Thanks
Chris</t>
  </si>
  <si>
    <t>Christopher Callahan [JWT]</t>
  </si>
  <si>
    <t>INC12588823</t>
  </si>
  <si>
    <t>Local account creation and Updates / NP</t>
  </si>
  <si>
    <t>INC12588849</t>
  </si>
  <si>
    <t>OSU Maconomy – Sweden - 203 - Update External Account</t>
  </si>
  <si>
    <t>thomas.axelson@kantar.com</t>
  </si>
  <si>
    <t>Thomas Axelson [Kantar]</t>
  </si>
  <si>
    <t>INC12588865</t>
  </si>
  <si>
    <t>Alex Krugly to post Chevron invoices to OneSCM</t>
  </si>
  <si>
    <t>Solved Remotely (Work Around)</t>
  </si>
  <si>
    <t xml:space="preserve">Chevron Invoices has been posted to OneSCM successfully. </t>
  </si>
  <si>
    <t>Meryl.Diamond@groupm.com</t>
  </si>
  <si>
    <t>Meryl Diamond [GroupM]</t>
  </si>
  <si>
    <t>INC12588941</t>
  </si>
  <si>
    <t>Issue in login for non-SSO</t>
  </si>
  <si>
    <t>INC12589494</t>
  </si>
  <si>
    <t>Ricochet Support - Ticket is raised on behalf of Yoga Thayanathan - Not able to Save Entries in Ricochet</t>
  </si>
  <si>
    <t>Hi Daphne.  Per your request the ticket has been closed.
Thanks
Chris</t>
  </si>
  <si>
    <t>INC12589527</t>
  </si>
  <si>
    <t>Test Perceptive ImageNow authentication with Okta</t>
  </si>
  <si>
    <t>WPP - UK</t>
  </si>
  <si>
    <t>INC12589666</t>
  </si>
  <si>
    <t>Ricochet!</t>
  </si>
  <si>
    <t>ingrid.caldwell@wundermanthompson.com</t>
  </si>
  <si>
    <t>Ingrid Caldwell [JWT]</t>
  </si>
  <si>
    <t>INC12589868</t>
  </si>
  <si>
    <t>Barnabas Jang Smartstream access creation</t>
  </si>
  <si>
    <t>richard.bernstein@vmlyr.com</t>
  </si>
  <si>
    <t>Richard Bernstein [YRGRP]</t>
  </si>
  <si>
    <t>INC12589893</t>
  </si>
  <si>
    <t xml:space="preserve">Global BPM Report Update/revision - Need to add optional Input Prompts at the Query and  Report Input levels to Report Variance Analysis to Budget and Proforma </t>
  </si>
  <si>
    <t>Brent.Hauser@kantar.com</t>
  </si>
  <si>
    <t>Brent Hauser [Kantar]</t>
  </si>
  <si>
    <t>INC12590282</t>
  </si>
  <si>
    <t>Hi. Plesase set up VMLY&amp;R Commerce Germany in GEAC. Thank you.</t>
  </si>
  <si>
    <t>1508073 account code created as per user request.</t>
  </si>
  <si>
    <t>Jabari.Dozier@vmlyr.com</t>
  </si>
  <si>
    <t>Jabari Dozier [YRGRP]</t>
  </si>
  <si>
    <t>INC12590484</t>
  </si>
  <si>
    <t>Hi Nida.  Per your request I have closed the ticket.
Thanks
Chris</t>
  </si>
  <si>
    <t>Nida Akram [JWT]</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</si>
  <si>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</si>
  <si>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</si>
  <si>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</si>
  <si>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</si>
  <si>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</si>
  <si>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</si>
  <si>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</si>
  <si>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</si>
  <si>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</si>
  <si>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</si>
  <si>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</si>
  <si>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</si>
  <si>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</si>
  <si>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</si>
  <si>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</si>
  <si>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</si>
  <si>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</si>
  <si>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</si>
  <si>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</si>
  <si>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INC12593815</t>
  </si>
  <si>
    <t>Local account creation/update</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</si>
  <si>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</si>
  <si>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INC12594303</t>
  </si>
  <si>
    <t>Maconomy iAccess 223/ remove reminder about timesheets</t>
  </si>
  <si>
    <t>INC12594522</t>
  </si>
  <si>
    <t>Block and create the local account / SP</t>
  </si>
  <si>
    <t>As per your request we have made the necessary changes as per the attachment.
This ticket will now be resolved for closing. If you have additional questions regarding this issue you may respond within Five business days.
If no response is received by then, this ticket will be automatically closed.</t>
  </si>
  <si>
    <t>INC12595569</t>
  </si>
  <si>
    <t>[PROD] Weekly Support 05/16 to 05/20 OM_PRD</t>
  </si>
  <si>
    <t>INC12595865</t>
  </si>
  <si>
    <t>Cancelled Jobs - Apr 2022</t>
  </si>
  <si>
    <t>carina.alcantara@ogilvy.com</t>
  </si>
  <si>
    <t>Carina Alcantara [Ogilvy Group]</t>
  </si>
  <si>
    <t>INC12595894</t>
  </si>
  <si>
    <t>MAconomy company 361 - Getting error while posting journal (previous ticket no: INC12474198)</t>
  </si>
  <si>
    <t>INC12596234</t>
  </si>
  <si>
    <t>WIP Report on the Scheduler</t>
  </si>
  <si>
    <t>Spec submission have been completed as requested</t>
  </si>
  <si>
    <t>INC12596275</t>
  </si>
  <si>
    <t>nancy.lewis@gtb.com</t>
  </si>
  <si>
    <t>Can't access Ricochet to complete time sheet</t>
  </si>
  <si>
    <t>Nancy Lewis [YRGRP]</t>
  </si>
  <si>
    <t>INC12596364</t>
  </si>
  <si>
    <t>Rename and Move employee6 in Job Creation and Job Home IBM-C-NA-AS-MACK</t>
  </si>
  <si>
    <t>INC12596921</t>
  </si>
  <si>
    <t>Issue with invoice approvals on company 91 for specific vendor - FIN0269239</t>
  </si>
  <si>
    <t>INC12597276</t>
  </si>
  <si>
    <t>nermean.hammoud@gtb.com</t>
  </si>
  <si>
    <t>richochet wont show expense section for me to enter expenses into</t>
  </si>
  <si>
    <t>Nermean Hammoud [JWT]</t>
  </si>
  <si>
    <t>INC12597357</t>
  </si>
  <si>
    <t>Kevin Calvento temp access to Basis Admin role for May 20 2022</t>
  </si>
  <si>
    <t>INC12597384</t>
  </si>
  <si>
    <t>Change Payment Mode</t>
  </si>
  <si>
    <t>Change Payment form for payment mode</t>
  </si>
  <si>
    <t>Jhonatan.delaCruz@kantar.com</t>
  </si>
  <si>
    <t>Jhonatan De La Cruz Gutierrez [Kantar]</t>
  </si>
  <si>
    <t>Kantar - Mexico</t>
  </si>
  <si>
    <t>INC12597877</t>
  </si>
  <si>
    <t>Poly Datta please upload cash week 2 files have been sent to Poly Team.</t>
  </si>
  <si>
    <t>INC12597904</t>
  </si>
  <si>
    <t>Need access to Expense Reporting in Ricochet</t>
  </si>
  <si>
    <t>mckenzie.mccart@wundermanthompson.com</t>
  </si>
  <si>
    <t>Mckenzie Mccart [JWT]</t>
  </si>
  <si>
    <t>INC12597932</t>
  </si>
  <si>
    <t>Cannot login to Concur</t>
  </si>
  <si>
    <t>INC12598130</t>
  </si>
  <si>
    <t>Devendra.zanjal@in.ibm.com</t>
  </si>
  <si>
    <t>JDE Scheduler request - Project Audit Report</t>
  </si>
  <si>
    <t>INC12598204</t>
  </si>
  <si>
    <t>500 Internal Error</t>
  </si>
  <si>
    <t>luke.hurd@vmlyr.com</t>
  </si>
  <si>
    <t>Luke Hurd [YRGRP]</t>
  </si>
  <si>
    <t>INC12598262</t>
  </si>
  <si>
    <t>Hello - I'm unable to get into Ricochet &amp; see my approved invoices</t>
  </si>
  <si>
    <t xml:space="preserve">Close notes copied from Parent Incident: 2022-05-13 12:53:30 - Jayasree Lingala [IBM] (Work notes)
Cleared the space now 65% available.
</t>
  </si>
  <si>
    <t>Penny Cassidy [GroupM]</t>
  </si>
  <si>
    <t>INC12598431</t>
  </si>
  <si>
    <t>Can't get into ricochet - remote site issue</t>
  </si>
  <si>
    <t>kellie.mcqueen@gtb.com</t>
  </si>
  <si>
    <t>Kellie Mcqueen [JWT]</t>
  </si>
  <si>
    <t>INC12598595</t>
  </si>
  <si>
    <t xml:space="preserve">[APPROVAL ROM] BSG-3184 Security Optimization Z:BW_SAP_ALL_MINUS_BC_&amp;_SEC Role Clean Up </t>
  </si>
  <si>
    <t>INC12598671</t>
  </si>
  <si>
    <t>RICOCHET - Billing line not populating in MTR screen</t>
  </si>
  <si>
    <t>william.lackaye@wundermanthompson.com</t>
  </si>
  <si>
    <t>William Lackaye [JWT]</t>
  </si>
  <si>
    <t>INC12598721</t>
  </si>
  <si>
    <t>RICOCHET - TMP-00244868 billing worksheet stuck</t>
  </si>
  <si>
    <t>INC12598732</t>
  </si>
  <si>
    <t>incorrect client and product code in square9</t>
  </si>
  <si>
    <t>Kasia.Rusek@GroupM.com</t>
  </si>
  <si>
    <t>Kasia Rusek [GroupM]</t>
  </si>
  <si>
    <t>INC12598864</t>
  </si>
  <si>
    <t>Hemanthalapati@in.ibm.com</t>
  </si>
  <si>
    <t>joe.greeley@gtb.com</t>
  </si>
  <si>
    <t>Joe Greeley [YRGRP]</t>
  </si>
  <si>
    <t>INC12599099</t>
  </si>
  <si>
    <t>Hidden sheets in Smartsheet</t>
  </si>
  <si>
    <t>emily.bowers@wundermanthompson.com</t>
  </si>
  <si>
    <t>Emily Bowers [JWT]</t>
  </si>
  <si>
    <t>INC12599105</t>
  </si>
  <si>
    <t>isabella.vanmol@gtb.com</t>
  </si>
  <si>
    <t>Ricochet expense tab issue</t>
  </si>
  <si>
    <t>Isabella Van Mol [YRGRP]</t>
  </si>
  <si>
    <t>INC12599678</t>
  </si>
  <si>
    <t>INC12600225</t>
  </si>
  <si>
    <t>(ASSIGNMENT GROUP: IBM-C-GLOBAL-AS-BOBJ) CANNOT ACCESS BPM REPORTS</t>
  </si>
  <si>
    <t>WenHan.Low@kantar.com</t>
  </si>
  <si>
    <t>Wen Han Low [Kantar]</t>
  </si>
  <si>
    <t>INC12600646</t>
  </si>
  <si>
    <t>223 Maconomy, change global account and unblock local account.</t>
  </si>
  <si>
    <t>malgorzata.banajska@kantar.com</t>
  </si>
  <si>
    <t>Małgorzata Banajska [Kantar]</t>
  </si>
  <si>
    <t>INC12601065</t>
  </si>
  <si>
    <t>Local account creation</t>
  </si>
  <si>
    <t>Kantar - Saudi Arabia</t>
  </si>
  <si>
    <t>INC12601118</t>
  </si>
  <si>
    <t>Oppurtunities</t>
  </si>
  <si>
    <t>INC12601235</t>
  </si>
  <si>
    <t>Create Local account No. 806042 in MIllward Brown Egypt please back to ticket No. INC 12241071</t>
  </si>
  <si>
    <t xml:space="preserve">As per your request we have created new local account: 806042 for company 146 in Prod.
This ticket will now be resolved for closing. If you have additional questions regarding this issue you may respond within Five business days.
If no response is received by then, this ticket will be automatically closed.
</t>
  </si>
  <si>
    <t>hazem.salah@kantar.com</t>
  </si>
  <si>
    <t>Kantar - Egypt</t>
  </si>
  <si>
    <t>INC12601335</t>
  </si>
  <si>
    <t>243-Request to set up new bank accounts - SHINHAN</t>
  </si>
  <si>
    <t>INC12601786</t>
  </si>
  <si>
    <t>Maconomy - changing 2 control accounts to manual accounts for opoc 146</t>
  </si>
  <si>
    <t xml:space="preserve">We have reverted the changes. Now accounts 701000 &amp; 901680 are of type control in PROD.
</t>
  </si>
  <si>
    <t>INC12601977</t>
  </si>
  <si>
    <t>Unblock local account for company 40 - FIN0270415</t>
  </si>
  <si>
    <t>INC12602106</t>
  </si>
  <si>
    <t>Maconomy - linking 2 cost centers to a new cartesis unit in OPOC 286 &amp; 146</t>
  </si>
  <si>
    <t>INC12602273</t>
  </si>
  <si>
    <t>Deltek Case -220517-000416-  Issue in login for non-SSO</t>
  </si>
  <si>
    <t>INC12602574</t>
  </si>
  <si>
    <t>169 WSC - Update LCOA (6680Z)</t>
  </si>
  <si>
    <t>INC12603048</t>
  </si>
  <si>
    <t>Client activation</t>
  </si>
  <si>
    <t>peter.czako@kantar.com</t>
  </si>
  <si>
    <t>Péter Czakó [Kantar]</t>
  </si>
  <si>
    <t>INC12603093</t>
  </si>
  <si>
    <t>Perceptive cutover for Maconomy Premier</t>
  </si>
  <si>
    <t>INC12603347</t>
  </si>
  <si>
    <t>Locked out of Ricochet</t>
  </si>
  <si>
    <t>Sarah Mannion [JWT]</t>
  </si>
  <si>
    <t>INC12603608</t>
  </si>
  <si>
    <t>VENDOR TAX CODE 1 Issues</t>
  </si>
  <si>
    <t>Ernest.Adjei@kantar.com</t>
  </si>
  <si>
    <t>Ernest Adjei [Kantar]</t>
  </si>
  <si>
    <t>INC12603751</t>
  </si>
  <si>
    <t>Cannot login to iaccess / maconomy</t>
  </si>
  <si>
    <t>Eimira.Choesin@kantar.com</t>
  </si>
  <si>
    <t>Eimira Ratna Choesin [Kantar]</t>
  </si>
  <si>
    <t>INC12603823</t>
  </si>
  <si>
    <t>OSU Maconomy - GREECE 66 - Access denied to iAccess</t>
  </si>
  <si>
    <t>INC12604106</t>
  </si>
  <si>
    <t>Concur access issues</t>
  </si>
  <si>
    <t>melanie.francisco@groupm.com</t>
  </si>
  <si>
    <t>Melanie Francisco [GroupM]</t>
  </si>
  <si>
    <t>INC12604129</t>
  </si>
  <si>
    <t>Unblock Local account Company 41</t>
  </si>
  <si>
    <t>INC12604506</t>
  </si>
  <si>
    <t>Dan Stasiak access to approve POs</t>
  </si>
  <si>
    <t xml:space="preserve">DSTASIAK was assigned with additional roles.
</t>
  </si>
  <si>
    <t>INC12604581</t>
  </si>
  <si>
    <t>Please import the Transport to PRD</t>
  </si>
  <si>
    <t>User has confirmed that Transport has been successfully imported to PRD.</t>
  </si>
  <si>
    <t>INC12604861</t>
  </si>
  <si>
    <t>[APPROVAL ROM] Password reset for service account devint\_WWGRM.Dev_AXsqlData</t>
  </si>
  <si>
    <t>INC12604871</t>
  </si>
  <si>
    <t>Cannot log into Maconomy</t>
  </si>
  <si>
    <t>valerie.guegan@kantar.com</t>
  </si>
  <si>
    <t>Valerie Guegan [Kantar]</t>
  </si>
  <si>
    <t>INC12604974</t>
  </si>
  <si>
    <t>kellie.mcqueen@vmlyr.com</t>
  </si>
  <si>
    <t>Need Todd's Ricochet reset</t>
  </si>
  <si>
    <t>INC12605121</t>
  </si>
  <si>
    <t>hi there, I am having trouble getting to Ogilvey/ARC timesheets platform. it does not recognize my password. I have to enter my time but do not have access. can</t>
  </si>
  <si>
    <t>Ella Miller [Ogilvy Group]</t>
  </si>
  <si>
    <t>INC12605122</t>
  </si>
  <si>
    <t>Soumya.Dhage@kyndryl.com</t>
  </si>
  <si>
    <t>reset PPM password</t>
  </si>
  <si>
    <t>INC12605245</t>
  </si>
  <si>
    <t xml:space="preserve">Access to Concur </t>
  </si>
  <si>
    <t>natalia.pacura@vmlyrcommerce.com</t>
  </si>
  <si>
    <t>Natalia Pacura [YRGRP]</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</si>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</sst>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9.500220486108" createdVersion="5" refreshedVersion="7" minRefreshableVersion="3" recordCount="1385"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8T08:01:5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Raymond V Cruz [IBM]"/>
        <s v="Carrie Alcantara [IBM]"/>
        <s v="Boinapally Madhavi [IBM]"/>
        <s v="Abirami M24 [IBM]"/>
        <s v="Aditya Ratnam [IBM]"/>
        <s v="Angel Destrajo [IBM]"/>
        <s v="Nagarajan Navaneethakrishnan [IBM]"/>
        <s v="Jagadeesh Paluru [IBM]"/>
        <s v="Nikhil Jadav [IBM]"/>
        <s v="Dhiraj Kamlakar Karpe [IBM]"/>
        <s v="Andy Gladwin [Kantar]"/>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Narasimha Patchipala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6T22:29:04"/>
    </cacheField>
    <cacheField name="Closed by" numFmtId="49">
      <sharedItems containsBlank="1"/>
    </cacheField>
    <cacheField name="Created" numFmtId="165">
      <sharedItems containsSemiMixedTypes="0" containsNonDate="0" containsDate="1" containsString="0" minDate="2017-07-28T16:19:38" maxDate="2022-05-18T01:18:0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11T12:42:13" maxDate="2022-05-18T02:28:30"/>
    </cacheField>
    <cacheField name="Resolve time" numFmtId="0">
      <sharedItems containsString="0" containsBlank="1" containsNumber="1" containsInteger="1" minValue="133"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8T08:01:51"/>
    </cacheField>
    <cacheField name="First Assigned to Service Desk" numFmtId="165">
      <sharedItems containsNonDate="0" containsDate="1" containsString="0" containsBlank="1" minDate="2018-01-02T20:12:48" maxDate="2022-05-18T01:18:0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8T07:53:37"/>
    </cacheField>
    <cacheField name="First Assigned to Osprey-Resolver" numFmtId="165">
      <sharedItems containsNonDate="0" containsDate="1" containsString="0" containsBlank="1" minDate="2017-07-29T02:18:10" maxDate="2022-05-18T08:01:51"/>
    </cacheField>
    <cacheField name="First Assigned to Osprey-RG" numFmtId="165">
      <sharedItems containsSemiMixedTypes="0" containsNonDate="0" containsDate="1" containsString="0" minDate="2017-07-28T16:19:38" maxDate="2022-05-18T07:53:3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3461805555270985" maxValue="44699"/>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20"/>
        <n v="21"/>
        <n v="7" u="1"/>
        <n v="3" u="1"/>
        <n v="53" u="1"/>
        <n v="33" u="1"/>
        <n v="46" u="1"/>
        <n v="29" u="1"/>
        <n v="19" u="1"/>
        <n v="39" u="1"/>
        <n v="52" u="1"/>
        <n v="32" u="1"/>
        <n v="22" u="1"/>
        <n v="14" u="1"/>
        <n v="9" u="1"/>
        <n v="6" u="1"/>
        <n v="1" u="1"/>
        <n v="45" u="1"/>
        <n v="38" u="1"/>
        <n v="25" u="1"/>
        <n v="51" u="1"/>
        <n v="44" u="1"/>
        <n v="28" u="1"/>
        <n v="18" u="1"/>
        <n v="12" u="1"/>
        <n v="5" u="1"/>
        <n v="2" u="1"/>
        <n v="37" u="1"/>
        <n v="50" u="1"/>
        <n v="3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2"/>
        <n v="13"/>
        <n v="11"/>
        <n v="16"/>
        <n v="17"/>
        <n v="18"/>
        <n v="14"/>
        <n v="5" u="1"/>
        <n v="15" u="1"/>
        <n v="2" u="1"/>
        <n v="6" u="1"/>
        <n v="19" u="1"/>
        <n v="7" u="1"/>
        <n v="20" u="1"/>
        <n v="21" u="1"/>
        <n v="22" u="1"/>
        <n v="1" u="1"/>
        <n v="23" u="1"/>
        <n v="3" u="1"/>
        <n v="8" u="1"/>
        <n v="24" u="1"/>
        <n v="25" u="1"/>
        <n v="9" u="1"/>
        <n v="26" u="1"/>
        <n v="27" u="1"/>
        <n v="10"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5">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3.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9"/>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6.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8.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9"/>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7.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7.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2.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2.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7.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6.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5.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7.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7.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5.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5.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74.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1.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9.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17T23:20:10"/>
    <x v="14"/>
    <m/>
    <m/>
    <m/>
    <m/>
    <m/>
    <d v="2021-02-03T03:11:53"/>
    <s v="dave.husted@wundermanthompson.com"/>
    <b v="0"/>
    <m/>
    <s v="Gold"/>
    <n v="0"/>
    <s v="Normal"/>
    <x v="1"/>
    <m/>
    <m/>
    <s v="Dave Husted [JWT]"/>
    <n v="0"/>
    <b v="1"/>
    <d v="2021-02-03T03:18:55"/>
    <m/>
    <n v="1"/>
    <m/>
    <d v="2021-02-03T03:18:55"/>
    <d v="2021-02-03T03:18:55"/>
    <s v="NA"/>
    <s v="Awaiting User input"/>
    <s v="JWT - USA"/>
    <n v="468.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7.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0.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5.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5.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3.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1.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34.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9.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8.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8.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7.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6.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6.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1.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1.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1.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7.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7.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7.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6.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3.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0.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0.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0.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0.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04.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6.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9.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8.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9"/>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9"/>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6.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9.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3.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3.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9"/>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8.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6.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1.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1.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1.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9"/>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9.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9.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5.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13T15:08:35"/>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2.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8.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5.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2.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9.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9.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7.4066435185232"/>
    <x v="0"/>
    <x v="22"/>
    <x v="0"/>
    <n v="35"/>
    <s v="Not GD"/>
    <x v="1"/>
    <n v="2021"/>
    <x v="0"/>
    <x v="1"/>
    <x v="0"/>
    <s v="Jan"/>
    <x v="2"/>
    <s v="Jun"/>
    <x v="1"/>
  </r>
  <r>
    <s v="INC10945845"/>
    <s v="P3 - Minor"/>
    <x v="4"/>
    <s v="Alabanc@ph.ibm.com"/>
    <x v="1"/>
    <s v="[CLOSED] BSG-2986 - Maintain Table Groups for HR Z-Tables"/>
    <d v="2022-05-12T22:31:33"/>
    <x v="33"/>
    <m/>
    <s v="Solved (Permanently)"/>
    <s v="table group maintenance"/>
    <m/>
    <m/>
    <d v="2021-06-11T02:01:52"/>
    <s v="Alabanc@ph.ibm.com"/>
    <b v="0"/>
    <m/>
    <s v="Platinum"/>
    <n v="0"/>
    <s v="Normal"/>
    <x v="2"/>
    <d v="2022-05-12T22:31:33"/>
    <n v="29017984"/>
    <s v="Susan Santos [Ogilvy Group]"/>
    <n v="0"/>
    <b v="0"/>
    <d v="2021-06-11T02:01:52"/>
    <m/>
    <n v="0"/>
    <m/>
    <d v="2021-06-11T02:01:52"/>
    <d v="2021-06-11T02:01:52"/>
    <m/>
    <m/>
    <s v="Ogilvy Group - USA"/>
    <s v="Zero"/>
    <x v="1"/>
    <x v="23"/>
    <x v="1"/>
    <n v="0"/>
    <s v="WPP-US"/>
    <x v="0"/>
    <n v="1900"/>
    <x v="1"/>
    <x v="1"/>
    <x v="1"/>
    <s v="May"/>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9.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9.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7.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7.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3.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9.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9.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9.6067476851822"/>
    <x v="0"/>
    <x v="26"/>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8.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04.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2.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8.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9.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3.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7.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0.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3.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74.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2.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0.5090277777781"/>
    <x v="0"/>
    <x v="32"/>
    <x v="0"/>
    <n v="37"/>
    <s v="Not GD"/>
    <x v="1"/>
    <n v="2021"/>
    <x v="0"/>
    <x v="1"/>
    <x v="0"/>
    <s v="Jan"/>
    <x v="26"/>
    <s v="Aug"/>
    <x v="1"/>
  </r>
  <r>
    <s v="INC11303777"/>
    <s v="P3 - Minor"/>
    <x v="9"/>
    <s v="mulveyj@us.ibm.com"/>
    <x v="1"/>
    <s v="[CLOSED] Ricochet enhancement to the ADP Inbound program"/>
    <d v="2022-05-14T00:43:34"/>
    <x v="37"/>
    <m/>
    <s v="Solved Remotely (Permanently)"/>
    <s v="Code migrated to FSPRD"/>
    <m/>
    <m/>
    <d v="2021-08-20T02:08:45"/>
    <s v="dave.husted@wundermanthompson.com"/>
    <b v="0"/>
    <m/>
    <s v="Gold"/>
    <n v="0"/>
    <s v="Normal"/>
    <x v="2"/>
    <d v="2022-05-13T15:55:40"/>
    <n v="23032015"/>
    <s v="Dave Husted [JWT]"/>
    <n v="0"/>
    <b v="0"/>
    <d v="2021-08-21T00:35:33"/>
    <d v="2021-08-20T02:27:28"/>
    <n v="1"/>
    <d v="2021-08-21T03:03:08"/>
    <d v="2021-08-23T10:05:29"/>
    <d v="2021-08-21T03:03:08"/>
    <m/>
    <m/>
    <s v="JWT - USA"/>
    <s v="Zero"/>
    <x v="1"/>
    <x v="32"/>
    <x v="1"/>
    <n v="0"/>
    <s v="WPP-US"/>
    <x v="0"/>
    <n v="1900"/>
    <x v="1"/>
    <x v="1"/>
    <x v="2"/>
    <s v="May"/>
    <x v="22"/>
    <s v="Aug"/>
    <x v="0"/>
  </r>
  <r>
    <s v="INC11318696"/>
    <s v="P3 - Minor"/>
    <x v="9"/>
    <s v="Kanimop5@in.ibm.com"/>
    <x v="2"/>
    <s v="Ricochet INTRA payment cycle issue (Mirum BU 13200 invoices)"/>
    <d v="2022-05-13T15:06:51"/>
    <x v="30"/>
    <m/>
    <m/>
    <m/>
    <m/>
    <m/>
    <d v="2021-08-24T04:59:41"/>
    <s v="nataliya.gayova@wundermanthompson.com"/>
    <b v="0"/>
    <m/>
    <s v="Gold"/>
    <n v="0"/>
    <s v="Normal"/>
    <x v="1"/>
    <m/>
    <m/>
    <s v="Nataliya Gayova [JWT]"/>
    <n v="0"/>
    <b v="1"/>
    <d v="2021-08-25T00:40:05"/>
    <d v="2021-08-24T05:26:32"/>
    <n v="1"/>
    <d v="2021-08-25T01:10:59"/>
    <d v="2021-08-25T01:12:13"/>
    <d v="2021-08-25T01:10:59"/>
    <m/>
    <s v="Awaiting User input"/>
    <m/>
    <n v="265.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64.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9.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8.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9"/>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1.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7.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4"/>
    <m/>
    <m/>
    <s v="Michael Courtney [YRGRP]"/>
    <n v="0"/>
    <b v="0"/>
    <d v="2021-09-24T01:57:30"/>
    <m/>
    <n v="0"/>
    <m/>
    <d v="2021-09-24T01:57:30"/>
    <d v="2021-09-24T01:57:30"/>
    <s v="NA"/>
    <m/>
    <s v="YRGRP - USA"/>
    <n v="235.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9.18032407407736"/>
    <x v="0"/>
    <x v="38"/>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23.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24.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3.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7.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1.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4"/>
    <m/>
    <m/>
    <s v="Michiel Houtman [Kantar]"/>
    <n v="0"/>
    <b v="0"/>
    <d v="2021-10-19T12:50:54"/>
    <d v="2021-10-18T17:55:08"/>
    <n v="3"/>
    <d v="2021-10-19T05:47:09"/>
    <d v="2021-10-19T12:50:54"/>
    <d v="2021-10-19T05:47:09"/>
    <s v="EMEA"/>
    <m/>
    <s v="Kantar - Netherlands"/>
    <n v="210.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1.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0.98567129628645"/>
    <x v="0"/>
    <x v="41"/>
    <x v="0"/>
    <n v="43"/>
    <s v="Not GD"/>
    <x v="1"/>
    <n v="2021"/>
    <x v="0"/>
    <x v="1"/>
    <x v="0"/>
    <s v="Jan"/>
    <x v="5"/>
    <s v="Oct"/>
    <x v="1"/>
  </r>
  <r>
    <s v="INC11614341"/>
    <s v="P3 - Minor"/>
    <x v="3"/>
    <s v="Shobhit.Jaiswal@ibm.com"/>
    <x v="1"/>
    <s v="[WIP] Supplier Request request by GroupM"/>
    <d v="2022-05-17T20:23:58"/>
    <x v="40"/>
    <m/>
    <m/>
    <m/>
    <m/>
    <m/>
    <d v="2021-10-19T17:57:51"/>
    <s v="Shobhit.Jaiswal@ibm.com"/>
    <b v="0"/>
    <m/>
    <s v="Gold"/>
    <n v="0"/>
    <s v="Normal"/>
    <x v="1"/>
    <m/>
    <m/>
    <s v="Shobhit Jaiswal [IBM]"/>
    <n v="0"/>
    <b v="1"/>
    <d v="2021-10-19T17:57:52"/>
    <m/>
    <n v="0"/>
    <m/>
    <d v="2021-10-19T17:57:52"/>
    <d v="2021-10-19T17:57:52"/>
    <s v="NA"/>
    <s v="Awaiting User input"/>
    <s v="GroupM - USA"/>
    <n v="210.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4"/>
    <m/>
    <m/>
    <s v="Jordan White [YRGRP]"/>
    <n v="0"/>
    <b v="0"/>
    <d v="2021-10-21T22:39:50"/>
    <m/>
    <n v="3"/>
    <m/>
    <d v="2021-10-21T22:39:50"/>
    <d v="2021-10-19T20:50:15"/>
    <s v="NA"/>
    <m/>
    <s v="YRGRP - USA"/>
    <n v="208.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04.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3.17047453703708"/>
    <x v="0"/>
    <x v="42"/>
    <x v="0"/>
    <n v="44"/>
    <s v="Not GD"/>
    <x v="1"/>
    <n v="2021"/>
    <x v="0"/>
    <x v="1"/>
    <x v="0"/>
    <s v="Jan"/>
    <x v="10"/>
    <s v="Oct"/>
    <x v="1"/>
  </r>
  <r>
    <s v="INC11667864"/>
    <s v="P3 - Minor"/>
    <x v="10"/>
    <s v="Dhikarpe@in.ibm.com"/>
    <x v="1"/>
    <s v="[BILLED] EV5 Upload pay status for LOA "/>
    <d v="2022-05-12T23:04:33"/>
    <x v="42"/>
    <m/>
    <m/>
    <m/>
    <m/>
    <m/>
    <d v="2021-10-28T16:44:53"/>
    <s v="Dhikarpe@in.ibm.com"/>
    <b v="0"/>
    <m/>
    <s v="Gold"/>
    <n v="0"/>
    <s v="Normal"/>
    <x v="1"/>
    <m/>
    <m/>
    <s v="Mark Werner [Ogilvy Group]"/>
    <n v="0"/>
    <b v="1"/>
    <d v="2021-10-29T17:36:09"/>
    <m/>
    <n v="0"/>
    <m/>
    <d v="2021-10-29T17:36:09"/>
    <d v="2021-10-28T16:44:53"/>
    <m/>
    <s v="Customer Testing"/>
    <s v="Ogilvy Group - USA"/>
    <n v="200.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2.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4"/>
    <m/>
    <m/>
    <s v="Clarinda Hoo [Kantar]"/>
    <n v="0"/>
    <b v="0"/>
    <d v="2021-10-29T10:43:24"/>
    <d v="2021-10-29T10:17:47"/>
    <n v="3"/>
    <d v="2021-10-29T10:28:23"/>
    <d v="2021-10-29T10:43:24"/>
    <d v="2021-10-29T10:28:23"/>
    <m/>
    <m/>
    <m/>
    <n v="200.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7.01981481481198"/>
    <x v="0"/>
    <x v="43"/>
    <x v="0"/>
    <n v="45"/>
    <s v="WPP-US"/>
    <x v="0"/>
    <n v="2021"/>
    <x v="0"/>
    <x v="1"/>
    <x v="0"/>
    <s v="Jan"/>
    <x v="24"/>
    <s v="Nov"/>
    <x v="0"/>
  </r>
  <r>
    <s v="INC11682518"/>
    <s v="P4 - Minimal"/>
    <x v="20"/>
    <s v="Achand08@in.ibm.com"/>
    <x v="1"/>
    <s v="[UAT] [3RD PARTY] Potential New Background Task For Updating Access Levels (DELTEK case raised 211217-000500)"/>
    <d v="2022-05-16T19:36:42"/>
    <x v="46"/>
    <m/>
    <m/>
    <m/>
    <m/>
    <m/>
    <d v="2021-11-01T18:25:47"/>
    <s v="viresh.savani@kantar.com"/>
    <b v="0"/>
    <m/>
    <m/>
    <n v="0"/>
    <s v="Normal"/>
    <x v="1"/>
    <m/>
    <m/>
    <s v="Viresh Savani [Kantar]"/>
    <n v="0"/>
    <b v="1"/>
    <d v="2021-11-01T18:28:03"/>
    <d v="2021-11-01T18:28:03"/>
    <n v="4"/>
    <d v="2021-11-01T22:29:34"/>
    <d v="2021-11-02T01:00:01"/>
    <d v="2021-11-01T22:29:34"/>
    <m/>
    <s v="Non IBM 3rd Party Engagement"/>
    <m/>
    <n v="196.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7.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6.33137731481838"/>
    <x v="0"/>
    <x v="43"/>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195.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3.2239236111127"/>
    <x v="0"/>
    <x v="43"/>
    <x v="0"/>
    <n v="50"/>
    <s v="Not GD"/>
    <x v="1"/>
    <n v="2021"/>
    <x v="0"/>
    <x v="1"/>
    <x v="0"/>
    <s v="Jan"/>
    <x v="2"/>
    <s v="Nov"/>
    <x v="1"/>
  </r>
  <r>
    <s v="INC11737888"/>
    <s v="P3 - Minor"/>
    <x v="0"/>
    <s v="Joseph.Mansour@kantar.com"/>
    <x v="2"/>
    <s v="Coprocess - Missing PDF Invoices import (Deltek # 220216-001076)"/>
    <d v="2022-05-12T13:47:20"/>
    <x v="34"/>
    <m/>
    <m/>
    <m/>
    <m/>
    <m/>
    <d v="2021-11-11T17:16:14"/>
    <s v="Joseph.Mansour@kantar.com"/>
    <b v="0"/>
    <m/>
    <s v="Platinum"/>
    <n v="0"/>
    <s v="Normal"/>
    <x v="4"/>
    <m/>
    <m/>
    <s v="Joseph Mansour [Kantar]"/>
    <n v="0"/>
    <b v="0"/>
    <d v="2021-11-11T18:36:04"/>
    <d v="2021-11-11T17:27:42"/>
    <n v="6"/>
    <d v="2021-11-11T23:44:04"/>
    <d v="2021-11-11T23:47:44"/>
    <d v="2021-11-11T23:44:04"/>
    <m/>
    <m/>
    <m/>
    <n v="187.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2.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2.59390046296176"/>
    <x v="0"/>
    <x v="45"/>
    <x v="0"/>
    <n v="49"/>
    <s v="WPP-US"/>
    <x v="0"/>
    <n v="2021"/>
    <x v="0"/>
    <x v="1"/>
    <x v="0"/>
    <s v="Jan"/>
    <x v="4"/>
    <s v="Nov"/>
    <x v="0"/>
  </r>
  <r>
    <s v="INC11759329"/>
    <s v="P4 - Minimal"/>
    <x v="6"/>
    <s v="vakula@us.ibm.com"/>
    <x v="1"/>
    <s v="[UAT] 266 WSC – YTD performance by job - (ADO# 1045994)"/>
    <d v="2022-05-16T22:42:5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2.16714120370307"/>
    <x v="0"/>
    <x v="45"/>
    <x v="0"/>
    <n v="0"/>
    <s v="Not GD"/>
    <x v="1"/>
    <n v="1900"/>
    <x v="0"/>
    <x v="1"/>
    <x v="0"/>
    <s v="Jan"/>
    <x v="4"/>
    <s v="Nov"/>
    <x v="1"/>
  </r>
  <r>
    <s v="INC11778459"/>
    <s v="P3 - Minor"/>
    <x v="20"/>
    <s v="Tasnuva.Anwer1@kantar.com"/>
    <x v="2"/>
    <s v="[Deltek Case:- 211208-000380] - FIN0153289- 261 invoice approval issue"/>
    <d v="2022-05-10T14:56:56"/>
    <x v="47"/>
    <m/>
    <m/>
    <m/>
    <m/>
    <m/>
    <d v="2021-11-19T21:52:42"/>
    <s v="Tasnuva.Anwer1@kantar.com"/>
    <b v="0"/>
    <m/>
    <m/>
    <n v="0"/>
    <s v="Normal"/>
    <x v="1"/>
    <m/>
    <m/>
    <s v="Tasnuva Anwer [Kantar]"/>
    <n v="0"/>
    <b v="1"/>
    <d v="2021-11-22T18:43:13"/>
    <d v="2021-11-19T21:52:58"/>
    <n v="3"/>
    <d v="2021-11-22T18:53:50"/>
    <d v="2021-11-22T19:35:03"/>
    <d v="2021-11-22T18:53:50"/>
    <m/>
    <s v="Non IBM 3rd Party Engagement"/>
    <m/>
    <n v="176.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6.33399305555213"/>
    <x v="0"/>
    <x v="46"/>
    <x v="0"/>
    <n v="48"/>
    <s v="WPP-US"/>
    <x v="0"/>
    <n v="2021"/>
    <x v="0"/>
    <x v="1"/>
    <x v="0"/>
    <s v="Jan"/>
    <x v="9"/>
    <s v="Nov"/>
    <x v="0"/>
  </r>
  <r>
    <s v="INC11789253"/>
    <s v="P3 - Minor"/>
    <x v="6"/>
    <s v="ghudik@us.ibm.com"/>
    <x v="2"/>
    <s v="BPM Change Log Report does not contain any reference to changes made by User name BackgroundTaskAdmin"/>
    <d v="2022-05-12T02:28:45"/>
    <x v="23"/>
    <m/>
    <m/>
    <m/>
    <m/>
    <m/>
    <d v="2021-11-23T08:42:20"/>
    <s v="Sushmita.Mandal@kantar.com"/>
    <b v="0"/>
    <m/>
    <s v="Silver"/>
    <n v="0"/>
    <s v="Normal"/>
    <x v="1"/>
    <m/>
    <m/>
    <s v="Sushmita Mandal [Kantar]"/>
    <n v="0"/>
    <b v="1"/>
    <d v="2021-11-23T16:07:12"/>
    <d v="2021-11-23T09:12:10"/>
    <n v="1"/>
    <d v="2021-11-23T09:41:30"/>
    <d v="2021-11-23T16:07:12"/>
    <d v="2021-11-23T09:41:30"/>
    <m/>
    <s v="Awaiting User input"/>
    <m/>
    <n v="175.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5.20782407406659"/>
    <x v="0"/>
    <x v="46"/>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4"/>
    <m/>
    <m/>
    <s v="Viresh Savani [Kantar]"/>
    <n v="0"/>
    <b v="0"/>
    <d v="2021-11-29T14:47:22"/>
    <d v="2021-11-27T04:37:04"/>
    <n v="3"/>
    <d v="2021-12-02T12:42:49"/>
    <d v="2021-12-02T14:05:08"/>
    <d v="2021-12-02T12:42:49"/>
    <m/>
    <m/>
    <m/>
    <n v="166.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4"/>
    <m/>
    <m/>
    <s v="Viresh Savani [Kantar]"/>
    <n v="0"/>
    <b v="0"/>
    <d v="2021-11-29T14:47:21"/>
    <d v="2021-11-27T04:43:16"/>
    <n v="1"/>
    <d v="2021-12-02T12:07:00"/>
    <d v="2021-12-02T21:09:09"/>
    <d v="2021-12-02T12:07:00"/>
    <m/>
    <m/>
    <m/>
    <n v="166.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4"/>
    <m/>
    <m/>
    <s v="Tasnuva Anwer [Kantar]"/>
    <n v="0"/>
    <b v="0"/>
    <d v="2021-11-30T14:40:21"/>
    <d v="2021-11-29T22:23:58"/>
    <n v="1"/>
    <d v="2021-11-30T18:17:26"/>
    <d v="2021-11-30T18:42:37"/>
    <d v="2021-11-30T18:17:26"/>
    <m/>
    <m/>
    <m/>
    <n v="168.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7.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4"/>
    <m/>
    <m/>
    <s v="Sara Abba [Kantar]"/>
    <n v="0"/>
    <b v="1"/>
    <d v="2021-12-02T22:33:22"/>
    <m/>
    <n v="2"/>
    <m/>
    <d v="2021-12-02T22:33:22"/>
    <d v="2021-12-02T22:33:22"/>
    <s v="EMEA"/>
    <m/>
    <s v="Kantar - Portugal"/>
    <n v="166.06016203704348"/>
    <x v="0"/>
    <x v="0"/>
    <x v="0"/>
    <n v="0"/>
    <s v="Not GD"/>
    <x v="1"/>
    <n v="1900"/>
    <x v="0"/>
    <x v="1"/>
    <x v="0"/>
    <s v="Jan"/>
    <x v="13"/>
    <s v="Dec"/>
    <x v="1"/>
  </r>
  <r>
    <s v="INC11847586"/>
    <s v="P3 - Minor"/>
    <x v="3"/>
    <s v="Jyovishw@in.ibm.com"/>
    <x v="1"/>
    <s v="[WIP] Media Ocean Set up in pre prod system of AX"/>
    <d v="2022-05-17T19:30:27"/>
    <x v="3"/>
    <m/>
    <m/>
    <m/>
    <m/>
    <m/>
    <d v="2021-12-03T16:14:51"/>
    <s v="Jyovishw@in.ibm.com"/>
    <b v="0"/>
    <m/>
    <s v="Gold"/>
    <n v="0"/>
    <s v="Normal"/>
    <x v="4"/>
    <m/>
    <m/>
    <s v="Jyothi Vishweshwaraiah1 [IBM]"/>
    <n v="0"/>
    <b v="0"/>
    <d v="2021-12-03T16:14:51"/>
    <m/>
    <n v="0"/>
    <m/>
    <d v="2021-12-03T16:14:51"/>
    <d v="2021-12-03T16:14:51"/>
    <s v="NA"/>
    <m/>
    <s v="GroupM - USA"/>
    <n v="165.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1.16245370371325"/>
    <x v="0"/>
    <x v="47"/>
    <x v="0"/>
    <n v="10"/>
    <s v="Not GD"/>
    <x v="1"/>
    <n v="2022"/>
    <x v="0"/>
    <x v="1"/>
    <x v="0"/>
    <s v="Jan"/>
    <x v="8"/>
    <s v="Dec"/>
    <x v="1"/>
  </r>
  <r>
    <s v="INC11864654"/>
    <s v="P4 - Minimal"/>
    <x v="6"/>
    <s v="nagendra1@in.ibm.com"/>
    <x v="1"/>
    <s v="[WIP] new fields required for Intercompany Transacation Matching - (ADO# 1114138)"/>
    <d v="2022-05-17T10:39:13"/>
    <x v="48"/>
    <m/>
    <m/>
    <m/>
    <m/>
    <m/>
    <d v="2021-12-07T20:41:59"/>
    <s v="Natasa.Slijepac@kantar.com"/>
    <b v="0"/>
    <m/>
    <s v="Silver"/>
    <n v="0"/>
    <s v="Normal"/>
    <x v="4"/>
    <m/>
    <m/>
    <s v="Natasa Slijepac [Kantar]"/>
    <n v="0"/>
    <b v="0"/>
    <d v="2021-12-08T16:37:27"/>
    <d v="2021-12-07T20:43:07"/>
    <n v="1"/>
    <d v="2021-12-08T23:01:54"/>
    <d v="2021-12-09T09:38:43"/>
    <d v="2021-12-08T23:01:54"/>
    <m/>
    <m/>
    <m/>
    <n v="159.59811342592729"/>
    <x v="0"/>
    <x v="47"/>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0.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9.5082060185232"/>
    <x v="0"/>
    <x v="47"/>
    <x v="0"/>
    <n v="4"/>
    <s v="Not GD"/>
    <x v="1"/>
    <n v="2022"/>
    <x v="0"/>
    <x v="1"/>
    <x v="0"/>
    <s v="Jan"/>
    <x v="28"/>
    <s v="Dec"/>
    <x v="1"/>
  </r>
  <r>
    <s v="INC11888956"/>
    <s v="P4 - Minimal"/>
    <x v="0"/>
    <s v="ghudik@us.ibm.com"/>
    <x v="1"/>
    <s v="[REQ DEF] Enhancement request on PO screen - FIN0171982"/>
    <d v="2022-05-10T03:29:47"/>
    <x v="49"/>
    <m/>
    <m/>
    <m/>
    <m/>
    <m/>
    <d v="2021-12-13T17:50:44"/>
    <s v="jerome.tillekeratne@kantar.com"/>
    <b v="0"/>
    <m/>
    <s v="Platinum"/>
    <n v="0"/>
    <s v="Normal"/>
    <x v="4"/>
    <m/>
    <m/>
    <s v="Jerome Tillekeratne [Kantar]"/>
    <n v="0"/>
    <b v="0"/>
    <d v="2021-12-13T17:57:54"/>
    <d v="2021-12-13T17:51:18"/>
    <n v="1"/>
    <d v="2021-12-14T13:29:09"/>
    <d v="2021-12-14T13:46:54"/>
    <d v="2021-12-14T13:29:09"/>
    <m/>
    <m/>
    <m/>
    <n v="154.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5.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52.57769675926102"/>
    <x v="0"/>
    <x v="1"/>
    <x v="0"/>
    <n v="0"/>
    <s v="Not GD"/>
    <x v="1"/>
    <n v="1900"/>
    <x v="0"/>
    <x v="1"/>
    <x v="0"/>
    <s v="Jan"/>
    <x v="20"/>
    <s v="Dec"/>
    <x v="1"/>
  </r>
  <r>
    <s v="INC11903547"/>
    <s v="P3 - Minor"/>
    <x v="0"/>
    <s v="Gerhard.Teusch@kantar.com"/>
    <x v="1"/>
    <s v="[UAT] Maconomy Prod Germany: Business Critical Issue - Update needed for XML-Files in Maconomy to format DK3.3"/>
    <d v="2022-05-13T14:04:44"/>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52.77273148147651"/>
    <x v="0"/>
    <x v="1"/>
    <x v="0"/>
    <n v="0"/>
    <s v="WPP-UK"/>
    <x v="0"/>
    <n v="1900"/>
    <x v="0"/>
    <x v="1"/>
    <x v="0"/>
    <s v="Jan"/>
    <x v="4"/>
    <s v="Dec"/>
    <x v="0"/>
  </r>
  <r>
    <s v="INC11907919"/>
    <s v="P3 - Minor"/>
    <x v="4"/>
    <s v="praveen.adavelly@ibm.com"/>
    <x v="1"/>
    <s v=" [APPROVAL ROM] BSG-3064 Update ZTXX_CANREG Valid From Date To 08/01/2021 For PC 8127 Entries"/>
    <d v="2021-12-17T20:59:53"/>
    <x v="50"/>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2.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8.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46.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6.21526620369696"/>
    <x v="0"/>
    <x v="2"/>
    <x v="0"/>
    <n v="5"/>
    <s v="Not GD"/>
    <x v="1"/>
    <n v="2022"/>
    <x v="0"/>
    <x v="1"/>
    <x v="0"/>
    <s v="Jan"/>
    <x v="9"/>
    <s v="Dec"/>
    <x v="1"/>
  </r>
  <r>
    <s v="INC11984113"/>
    <s v="P4 - Minimal"/>
    <x v="6"/>
    <s v="ghudik@us.ibm.com"/>
    <x v="1"/>
    <s v="{APPROVAL ROM] Phase 2 Log Item 35 - Aged AR Transactions modification"/>
    <d v="2022-05-10T03:12:44"/>
    <x v="51"/>
    <m/>
    <m/>
    <m/>
    <m/>
    <m/>
    <d v="2022-01-06T15:40:44"/>
    <s v="Bryan.Lord@kantar.com"/>
    <b v="0"/>
    <m/>
    <s v="Silver"/>
    <n v="0"/>
    <s v="Normal"/>
    <x v="4"/>
    <m/>
    <m/>
    <s v="Bryan Lord [Kantar]"/>
    <n v="0"/>
    <b v="0"/>
    <d v="2022-01-06T15:40:44"/>
    <m/>
    <n v="1"/>
    <m/>
    <d v="2022-01-06T15:40:44"/>
    <d v="2022-01-06T15:40:44"/>
    <m/>
    <m/>
    <m/>
    <n v="131.3467129629571"/>
    <x v="0"/>
    <x v="3"/>
    <x v="0"/>
    <n v="0"/>
    <s v="Not GD"/>
    <x v="1"/>
    <n v="1900"/>
    <x v="0"/>
    <x v="2"/>
    <x v="0"/>
    <s v="Jan"/>
    <x v="7"/>
    <s v="Jan"/>
    <x v="1"/>
  </r>
  <r>
    <s v="INC11984286"/>
    <s v="P4 - Minimal"/>
    <x v="20"/>
    <s v="vakula@us.ibm.com"/>
    <x v="1"/>
    <s v="[UAT] Phase 2 Log - Item 45 - Maconomy Upgrade – Audit ReportS - (ADO#1075515)"/>
    <d v="2022-05-16T22:48:41"/>
    <x v="23"/>
    <m/>
    <m/>
    <m/>
    <m/>
    <m/>
    <d v="2022-01-06T16:02:16"/>
    <s v="Bryan.Lord@kantar.com"/>
    <b v="0"/>
    <m/>
    <m/>
    <n v="0"/>
    <s v="Normal"/>
    <x v="1"/>
    <m/>
    <m/>
    <s v="Bryan Lord [Kantar]"/>
    <n v="0"/>
    <b v="1"/>
    <d v="2022-01-06T16:02:16"/>
    <m/>
    <n v="4"/>
    <m/>
    <d v="2022-01-06T16:02:16"/>
    <d v="2022-01-06T16:02:16"/>
    <m/>
    <s v="Pending Change implementation"/>
    <m/>
    <n v="131.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0.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30.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4"/>
    <m/>
    <m/>
    <s v="Jerome Tillekeratne [Kantar]"/>
    <n v="0"/>
    <b v="1"/>
    <d v="2022-01-13T17:45:18"/>
    <d v="2022-01-10T20:17:21"/>
    <n v="1"/>
    <d v="2022-01-13T18:21:35"/>
    <d v="2022-01-13T18:44:05"/>
    <d v="2022-01-13T18:21:35"/>
    <m/>
    <m/>
    <m/>
    <n v="124.21938657407736"/>
    <x v="0"/>
    <x v="4"/>
    <x v="0"/>
    <n v="0"/>
    <s v="Not GD"/>
    <x v="1"/>
    <n v="1900"/>
    <x v="0"/>
    <x v="2"/>
    <x v="0"/>
    <s v="Jan"/>
    <x v="25"/>
    <s v="Jan"/>
    <x v="1"/>
  </r>
  <r>
    <s v="INC12001709"/>
    <s v="P3 - Minor"/>
    <x v="16"/>
    <s v="Birlbose@in.ibm.com"/>
    <x v="1"/>
    <s v="[UAT] BSG-3066 : ARC Mobile Framework POC in Sandbox"/>
    <d v="2022-05-12T15:00:48"/>
    <x v="52"/>
    <m/>
    <m/>
    <m/>
    <m/>
    <m/>
    <d v="2022-01-10T21:10:45"/>
    <s v="Birlbose@in.ibm.com"/>
    <b v="0"/>
    <m/>
    <s v="Bronze"/>
    <n v="0"/>
    <s v="Normal"/>
    <x v="4"/>
    <m/>
    <m/>
    <s v="Sajan Madabhushi [Ogilvy Group]"/>
    <n v="0"/>
    <b v="0"/>
    <d v="2022-01-10T21:10:45"/>
    <m/>
    <n v="0"/>
    <m/>
    <d v="2022-01-10T21:10:45"/>
    <d v="2022-01-10T21:10:45"/>
    <m/>
    <m/>
    <s v="WPP - USA"/>
    <n v="127.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5.04644675926102"/>
    <x v="0"/>
    <x v="4"/>
    <x v="0"/>
    <n v="5"/>
    <s v="WPP-US"/>
    <x v="0"/>
    <n v="2022"/>
    <x v="0"/>
    <x v="2"/>
    <x v="0"/>
    <s v="Jan"/>
    <x v="21"/>
    <s v="Jan"/>
    <x v="0"/>
  </r>
  <r>
    <s v="INC12024835"/>
    <s v="P4 - Minimal"/>
    <x v="20"/>
    <s v="ghudik@us.ibm.com"/>
    <x v="2"/>
    <s v="[Deltek Case: 220120-000129] OSU: 235 Maconomy: Receiving notification to approve an approved PO 235214726"/>
    <d v="2022-05-13T02:42:02"/>
    <x v="8"/>
    <m/>
    <m/>
    <m/>
    <m/>
    <m/>
    <d v="2022-01-14T14:01:37"/>
    <s v="ilham.assade@kantar.com"/>
    <b v="0"/>
    <m/>
    <m/>
    <n v="0"/>
    <s v="Normal"/>
    <x v="4"/>
    <m/>
    <m/>
    <s v="Ilham Assade [Kantar]"/>
    <n v="0"/>
    <b v="0"/>
    <d v="2022-01-14T14:11:45"/>
    <d v="2022-01-14T14:11:45"/>
    <n v="2"/>
    <d v="2022-01-14T15:57:39"/>
    <d v="2022-01-14T16:10:29"/>
    <d v="2022-01-14T15:57:39"/>
    <s v="EMEA"/>
    <m/>
    <s v="Kantar - Belgium"/>
    <n v="123.32605324073666"/>
    <x v="0"/>
    <x v="4"/>
    <x v="0"/>
    <n v="0"/>
    <s v="Not GD"/>
    <x v="1"/>
    <n v="1900"/>
    <x v="0"/>
    <x v="2"/>
    <x v="0"/>
    <s v="Jan"/>
    <x v="20"/>
    <s v="Jan"/>
    <x v="1"/>
  </r>
  <r>
    <s v="INC12038415"/>
    <s v="P3 - Minor"/>
    <x v="0"/>
    <s v="system"/>
    <x v="2"/>
    <s v="Accrued revenue of some of the jobs incorrect in BPM Accrued Revenue Report (ADO # 1023390) child"/>
    <d v="2022-05-17T19:55:40"/>
    <x v="47"/>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n v="119.44282407406718"/>
    <x v="0"/>
    <x v="5"/>
    <x v="0"/>
    <n v="0"/>
    <s v="WPP-US"/>
    <x v="0"/>
    <n v="1900"/>
    <x v="0"/>
    <x v="2"/>
    <x v="0"/>
    <s v="Jan"/>
    <x v="26"/>
    <s v="Jan"/>
    <x v="0"/>
  </r>
  <r>
    <s v="INC12040370"/>
    <s v="P3 - Minor"/>
    <x v="0"/>
    <s v="Achand08@in.ibm.com"/>
    <x v="2"/>
    <s v="General journal submitted is able to post own journal"/>
    <d v="2022-05-12T10:44:43"/>
    <x v="46"/>
    <m/>
    <m/>
    <m/>
    <m/>
    <m/>
    <d v="2022-01-18T17:02:27"/>
    <s v="Sushmita.Mandal@kantar.com"/>
    <b v="1"/>
    <m/>
    <s v="Platinum"/>
    <n v="2"/>
    <s v="Normal"/>
    <x v="1"/>
    <m/>
    <m/>
    <s v="Sushmita Mandal [Kantar]"/>
    <n v="0"/>
    <b v="1"/>
    <d v="2022-01-18T20:16:11"/>
    <m/>
    <n v="1"/>
    <m/>
    <d v="2022-01-18T20:16:11"/>
    <d v="2022-01-18T17:11:34"/>
    <s v="NA"/>
    <s v="Awaiting User input"/>
    <m/>
    <n v="119.15542824073782"/>
    <x v="0"/>
    <x v="5"/>
    <x v="0"/>
    <n v="0"/>
    <s v="WPP-US"/>
    <x v="0"/>
    <n v="1900"/>
    <x v="0"/>
    <x v="2"/>
    <x v="0"/>
    <s v="Jan"/>
    <x v="26"/>
    <s v="Jan"/>
    <x v="0"/>
  </r>
  <r>
    <s v="INC12041338"/>
    <s v="P3 - Minor"/>
    <x v="20"/>
    <s v="Michael.George@kantar.com"/>
    <x v="1"/>
    <s v="Notes creation option not found [Deltek case: 220204-000477]"/>
    <d v="2022-05-17T08:13:14"/>
    <x v="19"/>
    <m/>
    <m/>
    <m/>
    <m/>
    <m/>
    <d v="2022-01-18T19:32:12"/>
    <s v="Sushmita.Mandal@kantar.com"/>
    <b v="0"/>
    <m/>
    <m/>
    <n v="0"/>
    <s v="Normal"/>
    <x v="1"/>
    <m/>
    <m/>
    <s v="Sushmita Mandal [Kantar]"/>
    <n v="0"/>
    <b v="1"/>
    <d v="2022-01-19T05:05:41"/>
    <d v="2022-01-18T19:41:50"/>
    <n v="2"/>
    <d v="2022-01-18T21:51:15"/>
    <d v="2022-01-19T05:05:41"/>
    <d v="2022-01-18T21:51:15"/>
    <m/>
    <s v="Non IBM 3rd Party Engagement"/>
    <m/>
    <n v="118.78771990740643"/>
    <x v="0"/>
    <x v="5"/>
    <x v="0"/>
    <n v="0"/>
    <s v="WPP-US"/>
    <x v="0"/>
    <n v="1900"/>
    <x v="0"/>
    <x v="2"/>
    <x v="0"/>
    <s v="Jan"/>
    <x v="26"/>
    <s v="Jan"/>
    <x v="0"/>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17.41195601852087"/>
    <x v="0"/>
    <x v="5"/>
    <x v="0"/>
    <n v="0"/>
    <s v="WPP-UK"/>
    <x v="0"/>
    <n v="1900"/>
    <x v="0"/>
    <x v="2"/>
    <x v="0"/>
    <s v="Jan"/>
    <x v="22"/>
    <s v="Jan"/>
    <x v="0"/>
  </r>
  <r>
    <s v="INC12053634"/>
    <s v="P3 - Minor"/>
    <x v="20"/>
    <s v="Sara.Abba@kantar.com"/>
    <x v="1"/>
    <s v="[REQ DEF] [3RD PARTY] Maconomy Germany Enhancement Request - add window &quot;Show Job Pre-Invoice Events&quot; to the job menue Germany (Deltek Case 220304-001132)"/>
    <d v="2022-05-17T19:17:2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7.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3.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2.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04.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4"/>
    <m/>
    <m/>
    <s v="Linda Buo [Kantar]"/>
    <n v="0"/>
    <b v="0"/>
    <d v="2022-01-27T18:08:01"/>
    <d v="2022-01-27T17:50:43"/>
    <n v="3"/>
    <d v="2022-01-27T18:15:28"/>
    <d v="2022-01-27T20:34:22"/>
    <d v="2022-01-27T18:15:28"/>
    <s v="EMEA"/>
    <m/>
    <s v="Kantar - France"/>
    <n v="110.14280092593253"/>
    <x v="0"/>
    <x v="6"/>
    <x v="0"/>
    <n v="0"/>
    <s v="WPP-UK"/>
    <x v="0"/>
    <n v="1900"/>
    <x v="0"/>
    <x v="2"/>
    <x v="0"/>
    <s v="Jan"/>
    <x v="11"/>
    <s v="Jan"/>
    <x v="0"/>
  </r>
  <r>
    <s v="INC12088389"/>
    <s v="P4 - Minimal"/>
    <x v="6"/>
    <s v="ghudik@us.ibm.com"/>
    <x v="2"/>
    <s v="223 Maconomy / additional columns listed needed (Maconomy vs Spinka) (ADO# 1121989)"/>
    <d v="2022-05-13T19:23:00"/>
    <x v="53"/>
    <m/>
    <m/>
    <m/>
    <m/>
    <m/>
    <d v="2022-01-27T19:56:58"/>
    <s v="Joanna.Zawadzka@kantar.com"/>
    <b v="0"/>
    <m/>
    <s v="Silver"/>
    <n v="0"/>
    <s v="Normal"/>
    <x v="4"/>
    <m/>
    <m/>
    <s v="Joanna Zawadzka [Kantar]"/>
    <n v="0"/>
    <b v="1"/>
    <d v="2022-01-27T19:59:49"/>
    <d v="2022-01-27T19:59:49"/>
    <n v="2"/>
    <d v="2022-01-27T20:00:57"/>
    <d v="2022-01-27T23:25:57"/>
    <d v="2022-01-27T20:00:57"/>
    <s v="EMEA"/>
    <m/>
    <s v="Kantar - Poland"/>
    <n v="110.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9"/>
    <x v="0"/>
    <x v="6"/>
    <x v="0"/>
    <n v="5"/>
    <s v="Not GD"/>
    <x v="1"/>
    <n v="2022"/>
    <x v="0"/>
    <x v="2"/>
    <x v="0"/>
    <s v="Jan"/>
    <x v="12"/>
    <s v="Jan"/>
    <x v="1"/>
  </r>
  <r>
    <s v="INC12099720"/>
    <s v="P3 - Minor"/>
    <x v="0"/>
    <s v="system"/>
    <x v="2"/>
    <s v="Can there be  auto posting of journal  after JV upload and approval"/>
    <d v="2022-05-12T12:52:15"/>
    <x v="46"/>
    <m/>
    <m/>
    <m/>
    <m/>
    <m/>
    <d v="2022-01-31T18:22:05"/>
    <s v="Sushmita.Mandal@kantar.com"/>
    <b v="1"/>
    <m/>
    <s v="Platinum"/>
    <n v="2"/>
    <s v="Normal"/>
    <x v="4"/>
    <m/>
    <m/>
    <s v="Sushmita Mandal [Kantar]"/>
    <n v="0"/>
    <b v="1"/>
    <d v="2022-01-31T19:14:00"/>
    <d v="2022-01-31T18:41:52"/>
    <n v="1"/>
    <d v="2022-01-31T19:02:58"/>
    <d v="2022-01-31T19:14:00"/>
    <d v="2022-01-31T19:02:58"/>
    <s v="NA"/>
    <m/>
    <m/>
    <n v="106.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4"/>
    <m/>
    <m/>
    <s v="Viresh Savani [Kantar]"/>
    <n v="0"/>
    <b v="0"/>
    <d v="2022-01-31T23:38:33"/>
    <d v="2022-01-31T22:41:11"/>
    <n v="1"/>
    <d v="2022-01-31T23:30:01"/>
    <d v="2022-01-31T23:38:33"/>
    <d v="2022-01-31T23:30:01"/>
    <m/>
    <m/>
    <m/>
    <n v="106.01489583333023"/>
    <x v="0"/>
    <x v="7"/>
    <x v="0"/>
    <n v="0"/>
    <s v="Not GD"/>
    <x v="1"/>
    <n v="1900"/>
    <x v="0"/>
    <x v="2"/>
    <x v="0"/>
    <s v="Jan"/>
    <x v="27"/>
    <s v="Jan"/>
    <x v="1"/>
  </r>
  <r>
    <s v="INC12103078"/>
    <s v="P3 - Minor"/>
    <x v="8"/>
    <s v="Tnagasu1@in.ibm.com"/>
    <x v="2"/>
    <s v="Please remover these Approvers."/>
    <d v="2022-05-17T22:44:40"/>
    <x v="54"/>
    <m/>
    <m/>
    <m/>
    <m/>
    <m/>
    <d v="2022-02-01T06:32:16"/>
    <s v="Patricia.Almeida@vmlyr.com"/>
    <b v="0"/>
    <m/>
    <s v="Gold"/>
    <n v="0"/>
    <s v="Normal"/>
    <x v="4"/>
    <m/>
    <m/>
    <s v="Patricia Almeida [YRGRP]"/>
    <n v="0"/>
    <b v="1"/>
    <d v="2022-02-03T20:16:20"/>
    <d v="2022-02-01T06:32:16"/>
    <n v="3"/>
    <d v="2022-02-03T21:26:30"/>
    <d v="2022-02-04T18:45:10"/>
    <d v="2022-02-04T18:45:10"/>
    <m/>
    <m/>
    <m/>
    <n v="102.21863425926131"/>
    <x v="0"/>
    <x v="7"/>
    <x v="0"/>
    <n v="0"/>
    <s v="WPP-US"/>
    <x v="0"/>
    <n v="1900"/>
    <x v="0"/>
    <x v="2"/>
    <x v="0"/>
    <s v="Jan"/>
    <x v="24"/>
    <s v="Feb"/>
    <x v="0"/>
  </r>
  <r>
    <s v="INC12113667"/>
    <s v="P3 - Minor"/>
    <x v="4"/>
    <s v="alan.goldblatt@us.ibm.com"/>
    <x v="1"/>
    <s v="[WIP] BSG-3007 - Integration Bus Upgrade to App Connect Enterprise"/>
    <d v="2022-05-17T03:50:13"/>
    <x v="24"/>
    <m/>
    <m/>
    <m/>
    <m/>
    <m/>
    <d v="2022-02-02T20:39:44"/>
    <s v="alan.goldblatt@us.ibm.com"/>
    <b v="0"/>
    <m/>
    <s v="Platinum"/>
    <n v="0"/>
    <s v="Normal"/>
    <x v="4"/>
    <m/>
    <m/>
    <s v="Lou Eng [Ogilvy Group]"/>
    <n v="0"/>
    <b v="0"/>
    <d v="2022-04-01T06:18:06"/>
    <m/>
    <n v="0"/>
    <m/>
    <d v="2022-04-01T06:18:06"/>
    <d v="2022-02-02T20:39:44"/>
    <s v="NA"/>
    <m/>
    <s v="Ogilvy Group - USA"/>
    <n v="46.737430555556784"/>
    <x v="2"/>
    <x v="7"/>
    <x v="0"/>
    <n v="0"/>
    <s v="Not GD"/>
    <x v="1"/>
    <n v="1900"/>
    <x v="0"/>
    <x v="2"/>
    <x v="0"/>
    <s v="Jan"/>
    <x v="13"/>
    <s v="Feb"/>
    <x v="1"/>
  </r>
  <r>
    <s v="INC12114516"/>
    <s v="P3 - Minor"/>
    <x v="0"/>
    <s v="Reshma.Choukimath@in.ibm.com"/>
    <x v="1"/>
    <s v="[WIP] Problems with Credit Notes after Maconomy Upgrade"/>
    <d v="2022-05-12T23:42:20"/>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3.97157407407212"/>
    <x v="0"/>
    <x v="7"/>
    <x v="0"/>
    <n v="0"/>
    <s v="WPP-UK"/>
    <x v="0"/>
    <n v="1900"/>
    <x v="0"/>
    <x v="2"/>
    <x v="0"/>
    <s v="Jan"/>
    <x v="13"/>
    <s v="Feb"/>
    <x v="0"/>
  </r>
  <r>
    <s v="INC12115807"/>
    <s v="P3 - Minor"/>
    <x v="6"/>
    <s v="nagendra1@in.ibm.com"/>
    <x v="1"/>
    <s v="[ROM] Staff Utilization - Universe Change - (ADO# 1114128)"/>
    <d v="2022-05-17T10:37:34"/>
    <x v="55"/>
    <m/>
    <m/>
    <m/>
    <m/>
    <m/>
    <d v="2022-02-03T03:47:30"/>
    <s v="cristian.aprile@kantar.com"/>
    <b v="0"/>
    <m/>
    <s v="Silver"/>
    <n v="0"/>
    <s v="Normal"/>
    <x v="4"/>
    <m/>
    <m/>
    <s v="Cristian Aprile [Kantar]"/>
    <n v="0"/>
    <b v="1"/>
    <d v="2022-02-03T03:53:30"/>
    <m/>
    <n v="1"/>
    <m/>
    <d v="2022-02-03T03:53:30"/>
    <d v="2022-02-03T03:53:30"/>
    <m/>
    <m/>
    <m/>
    <n v="103.83784722221753"/>
    <x v="0"/>
    <x v="7"/>
    <x v="0"/>
    <n v="0"/>
    <s v="WPP-US"/>
    <x v="0"/>
    <n v="1900"/>
    <x v="0"/>
    <x v="2"/>
    <x v="0"/>
    <s v="Jan"/>
    <x v="14"/>
    <s v="Feb"/>
    <x v="0"/>
  </r>
  <r>
    <s v="INC12123102"/>
    <s v="P3 - Minor"/>
    <x v="6"/>
    <s v="ghudik@us.ibm.com"/>
    <x v="1"/>
    <s v="[APPROVAL ROM] Setup a query (BOBJ) to pull CEX data; Attention: IBM-C-GLOBAL-AS-BOBJ"/>
    <d v="2022-05-11T01:13:48"/>
    <x v="51"/>
    <m/>
    <m/>
    <m/>
    <m/>
    <m/>
    <d v="2022-02-04T14:14:10"/>
    <s v="Jenny.Yeow@kantar.com"/>
    <b v="0"/>
    <m/>
    <s v="Silver"/>
    <n v="0"/>
    <s v="Normal"/>
    <x v="1"/>
    <m/>
    <m/>
    <s v="Jenny Wei Leng Yeow [Kantar]"/>
    <n v="0"/>
    <b v="1"/>
    <d v="2022-02-07T21:40:35"/>
    <d v="2022-02-04T14:14:52"/>
    <n v="1"/>
    <d v="2022-02-04T18:11:28"/>
    <d v="2022-02-07T21:40:35"/>
    <d v="2022-02-04T18:11:28"/>
    <m/>
    <s v="Awaiting User input"/>
    <m/>
    <n v="99.096817129633564"/>
    <x v="0"/>
    <x v="7"/>
    <x v="0"/>
    <n v="0"/>
    <s v="Not GD"/>
    <x v="1"/>
    <n v="1900"/>
    <x v="0"/>
    <x v="2"/>
    <x v="0"/>
    <s v="Jan"/>
    <x v="1"/>
    <s v="Feb"/>
    <x v="1"/>
  </r>
  <r>
    <s v="INC12126425"/>
    <s v="P3 - Minor"/>
    <x v="6"/>
    <s v="vakula@us.ibm.com"/>
    <x v="1"/>
    <s v="[UAT] IBM-C-NA-AS-MACK -  Error total negative print PDF report GL day book - company 30 and 250 (ADO# 1039808)"/>
    <d v="2022-05-17T18:36:04"/>
    <x v="56"/>
    <m/>
    <m/>
    <m/>
    <m/>
    <m/>
    <d v="2022-02-05T01:14:24"/>
    <s v="deive.vajda@kantar.com"/>
    <b v="1"/>
    <m/>
    <s v="Silver"/>
    <n v="2"/>
    <s v="Normal"/>
    <x v="1"/>
    <m/>
    <m/>
    <s v="Deive Vajda [Kantar]"/>
    <n v="0"/>
    <b v="1"/>
    <d v="2022-02-07T13:45:00"/>
    <d v="2022-02-07T13:45:00"/>
    <n v="2"/>
    <d v="2022-02-07T17:23:59"/>
    <d v="2022-02-07T19:30:52"/>
    <d v="2022-02-07T17:23:59"/>
    <s v="LATAM"/>
    <s v="Pending Change implementation"/>
    <s v="Kantar - Brazil"/>
    <n v="99.186898148152977"/>
    <x v="0"/>
    <x v="7"/>
    <x v="0"/>
    <n v="0"/>
    <s v="WPP-US"/>
    <x v="0"/>
    <n v="1900"/>
    <x v="0"/>
    <x v="2"/>
    <x v="0"/>
    <s v="Jan"/>
    <x v="2"/>
    <s v="Feb"/>
    <x v="0"/>
  </r>
  <r>
    <s v="INC12147694"/>
    <s v="P3 - Minor"/>
    <x v="16"/>
    <s v="Birlbose@in.ibm.com"/>
    <x v="1"/>
    <s v="[UAT] BSG-3094 : Assign HCM ABAP Webdynpro Reports to Portal"/>
    <d v="2022-05-12T15:01:32"/>
    <x v="52"/>
    <m/>
    <m/>
    <m/>
    <m/>
    <m/>
    <d v="2022-02-09T22:27:25"/>
    <s v="Birlbose@in.ibm.com"/>
    <b v="0"/>
    <m/>
    <s v="Bronze"/>
    <n v="0"/>
    <s v="Normal"/>
    <x v="4"/>
    <m/>
    <m/>
    <s v="Sajan Madabhushi [Ogilvy Group]"/>
    <n v="0"/>
    <b v="0"/>
    <d v="2022-02-09T22:27:25"/>
    <m/>
    <n v="0"/>
    <m/>
    <d v="2022-02-09T22:27:25"/>
    <d v="2022-02-09T22:27:25"/>
    <m/>
    <m/>
    <s v="WPP - USA"/>
    <n v="97.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5.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5.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4"/>
    <m/>
    <m/>
    <s v="Patricia Almeida [YRGRP]"/>
    <n v="0"/>
    <b v="0"/>
    <d v="2022-02-10T06:14:21"/>
    <d v="2022-02-10T06:00:38"/>
    <n v="1"/>
    <d v="2022-02-10T06:14:21"/>
    <d v="2022-02-10T06:14:21"/>
    <d v="2022-02-10T06:14:21"/>
    <s v="NA"/>
    <m/>
    <s v="YRGRP - USA"/>
    <n v="96.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95.113090277780429"/>
    <x v="0"/>
    <x v="8"/>
    <x v="0"/>
    <n v="0"/>
    <s v="Not GD"/>
    <x v="1"/>
    <n v="1900"/>
    <x v="0"/>
    <x v="2"/>
    <x v="0"/>
    <s v="Jan"/>
    <x v="25"/>
    <s v="Feb"/>
    <x v="1"/>
  </r>
  <r>
    <s v="INC12154626"/>
    <s v="P3 - Minor"/>
    <x v="20"/>
    <s v="Lupita.AlgabadePoulsen@us.ibm.com"/>
    <x v="2"/>
    <s v="Maconomy Integration with Sugar:  Production Maconomy API error (Deltek # 220329-001065)"/>
    <d v="2022-05-11T23:16:26"/>
    <x v="34"/>
    <m/>
    <m/>
    <m/>
    <m/>
    <m/>
    <d v="2022-02-10T23:28:23"/>
    <s v="Lupita.AlgabadePoulsen@us.ibm.com"/>
    <b v="0"/>
    <m/>
    <m/>
    <n v="0"/>
    <s v="Normal"/>
    <x v="1"/>
    <m/>
    <m/>
    <s v="Sara Abba [Kantar]"/>
    <n v="0"/>
    <b v="1"/>
    <d v="2022-02-10T23:28:23"/>
    <m/>
    <n v="1"/>
    <m/>
    <d v="2022-02-10T23:28:23"/>
    <d v="2022-02-10T23:28:23"/>
    <s v="NA"/>
    <s v="Non IBM 3rd Party Engagement"/>
    <m/>
    <n v="96.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2.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2.248506944437395"/>
    <x v="0"/>
    <x v="8"/>
    <x v="0"/>
    <n v="8"/>
    <s v="WPP-US"/>
    <x v="0"/>
    <n v="2022"/>
    <x v="0"/>
    <x v="2"/>
    <x v="0"/>
    <s v="Jan"/>
    <x v="15"/>
    <s v="Feb"/>
    <x v="0"/>
  </r>
  <r>
    <s v="INC12158477"/>
    <s v="P3 - Minor"/>
    <x v="6"/>
    <s v="Gpnagara@in.ibm.com"/>
    <x v="1"/>
    <s v="[UAT] change BPM report Italy Sales IVA Report v15 adding new tax code - (ADO# 1075560)"/>
    <d v="2022-05-16T12:48:01"/>
    <x v="57"/>
    <m/>
    <m/>
    <m/>
    <m/>
    <m/>
    <d v="2022-02-11T17:19:21"/>
    <s v="Chiara.Polidori@kantar.com"/>
    <b v="0"/>
    <m/>
    <s v="Silver"/>
    <n v="0"/>
    <s v="Normal"/>
    <x v="4"/>
    <m/>
    <m/>
    <s v="Chiara Polidori [Kantar]"/>
    <n v="0"/>
    <b v="1"/>
    <d v="2022-02-14T12:14:19"/>
    <m/>
    <n v="1"/>
    <m/>
    <d v="2022-02-14T12:14:19"/>
    <d v="2022-02-11T20:00:11"/>
    <s v="EMEA"/>
    <m/>
    <s v="Kantar - Italy"/>
    <n v="92.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1.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16T14:36:26"/>
    <x v="4"/>
    <m/>
    <m/>
    <m/>
    <m/>
    <m/>
    <d v="2022-02-11T19:33:52"/>
    <s v="viresh.savani@kantar.com"/>
    <b v="0"/>
    <m/>
    <m/>
    <n v="0"/>
    <s v="Normal"/>
    <x v="1"/>
    <m/>
    <m/>
    <s v="Viresh Savani [Kantar]"/>
    <n v="0"/>
    <b v="1"/>
    <d v="2022-02-11T19:47:50"/>
    <d v="2022-02-11T19:34:16"/>
    <n v="4"/>
    <d v="2022-02-11T20:19:45"/>
    <d v="2022-02-11T20:24:16"/>
    <d v="2022-02-11T20:19:45"/>
    <m/>
    <s v="Pending Change implementation"/>
    <m/>
    <n v="95.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2.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9.342974537037662"/>
    <x v="3"/>
    <x v="9"/>
    <x v="0"/>
    <n v="8"/>
    <s v="WPP-US"/>
    <x v="0"/>
    <n v="2022"/>
    <x v="0"/>
    <x v="2"/>
    <x v="0"/>
    <s v="Jan"/>
    <x v="20"/>
    <s v="Feb"/>
    <x v="0"/>
  </r>
  <r>
    <s v="INC12165216"/>
    <s v="P3 - Minor"/>
    <x v="16"/>
    <s v="Birlbose@in.ibm.com"/>
    <x v="1"/>
    <s v="[WIP] BSG-3093 - OKTA Integration to ARC Portal in Production Stream"/>
    <d v="2022-05-12T14:52:56"/>
    <x v="52"/>
    <m/>
    <m/>
    <m/>
    <m/>
    <m/>
    <d v="2022-02-14T15:21:18"/>
    <s v="Birlbose@in.ibm.com"/>
    <b v="0"/>
    <m/>
    <s v="Bronze"/>
    <n v="0"/>
    <s v="Normal"/>
    <x v="4"/>
    <m/>
    <m/>
    <s v="Sajan Madabhushi [Ogilvy Group]"/>
    <n v="0"/>
    <b v="0"/>
    <d v="2022-02-14T15:22:40"/>
    <m/>
    <n v="0"/>
    <m/>
    <d v="2022-02-14T15:22:40"/>
    <d v="2022-02-14T15:21:18"/>
    <m/>
    <m/>
    <s v="WPP - USA"/>
    <n v="92.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2.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1.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0.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1.213449074071832"/>
    <x v="0"/>
    <x v="9"/>
    <x v="0"/>
    <n v="8"/>
    <s v="WPP-US"/>
    <x v="0"/>
    <n v="2022"/>
    <x v="0"/>
    <x v="2"/>
    <x v="0"/>
    <s v="Jan"/>
    <x v="20"/>
    <s v="Feb"/>
    <x v="0"/>
  </r>
  <r>
    <s v="INC12168406"/>
    <s v="P4 - Minimal"/>
    <x v="0"/>
    <s v="Kusanth1@in.ibm.com"/>
    <x v="2"/>
    <s v="IBM-C-NA-AS-MACK - analyzer"/>
    <d v="2022-05-17T20:08:13"/>
    <x v="34"/>
    <m/>
    <s v="Solved (Permanently)"/>
    <s v="IBM-C-NA-AS-MACK - analyzer"/>
    <m/>
    <m/>
    <d v="2022-02-14T21:26:34"/>
    <s v="Vendula.Zehringerova@kantar.com"/>
    <b v="0"/>
    <m/>
    <s v="Platinum"/>
    <n v="0"/>
    <s v="Normal"/>
    <x v="4"/>
    <m/>
    <n v="1439255"/>
    <s v="Vendula Zehringerova [Kantar]"/>
    <n v="1"/>
    <b v="0"/>
    <d v="2022-02-14T21:50:56"/>
    <d v="2022-02-14T21:50:56"/>
    <n v="1"/>
    <d v="2022-02-14T22:12:12"/>
    <d v="2022-02-14T22:13:49"/>
    <d v="2022-02-14T22:12:12"/>
    <s v="EMEA"/>
    <m/>
    <s v="Kantar - Czech Republic"/>
    <n v="92.07373842592642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1.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81.218425925922929"/>
    <x v="3"/>
    <x v="9"/>
    <x v="0"/>
    <n v="0"/>
    <s v="Not GD"/>
    <x v="1"/>
    <n v="1900"/>
    <x v="0"/>
    <x v="2"/>
    <x v="0"/>
    <s v="Jan"/>
    <x v="16"/>
    <s v="Feb"/>
    <x v="1"/>
  </r>
  <r>
    <s v="INC12190858"/>
    <s v="P3 - Minor"/>
    <x v="3"/>
    <s v="Shobhit.Jaiswal@ibm.com"/>
    <x v="1"/>
    <s v="[WIP] Test file for Poster Publicity LLC (Kinetic) account ending 3403"/>
    <d v="2022-05-17T20:26:44"/>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8.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4"/>
    <m/>
    <m/>
    <s v="Steve Oliver [Ogilvy Group]"/>
    <n v="0"/>
    <b v="0"/>
    <d v="2022-02-18T01:37:52"/>
    <m/>
    <n v="0"/>
    <m/>
    <d v="2022-02-18T01:37:52"/>
    <d v="2022-02-18T01:37:52"/>
    <m/>
    <m/>
    <m/>
    <n v="88.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9"/>
    <x v="0"/>
    <x v="9"/>
    <x v="0"/>
    <n v="8"/>
    <s v="Not GD"/>
    <x v="1"/>
    <n v="2022"/>
    <x v="0"/>
    <x v="2"/>
    <x v="0"/>
    <s v="Jan"/>
    <x v="26"/>
    <s v="Feb"/>
    <x v="1"/>
  </r>
  <r>
    <s v="INC12206855"/>
    <s v="P3 - Minor"/>
    <x v="20"/>
    <s v="Hchippad@in.ibm.com"/>
    <x v="2"/>
    <s v="Amount on some invoices coming in different language-Deltek Case -220315-000486"/>
    <d v="2022-05-10T16:14:41"/>
    <x v="58"/>
    <m/>
    <m/>
    <m/>
    <m/>
    <m/>
    <d v="2022-02-22T10:57:35"/>
    <s v="Sushmita.Mandal@kantar.com"/>
    <b v="0"/>
    <m/>
    <m/>
    <n v="0"/>
    <s v="Normal"/>
    <x v="1"/>
    <m/>
    <m/>
    <s v="Sushmita Mandal [Kantar]"/>
    <n v="0"/>
    <b v="1"/>
    <d v="2022-02-25T12:17:30"/>
    <m/>
    <n v="2"/>
    <m/>
    <d v="2022-02-25T12:17:30"/>
    <d v="2022-02-22T11:04:16"/>
    <m/>
    <s v="Non IBM 3rd Party Engagement"/>
    <m/>
    <n v="81.487847222218988"/>
    <x v="3"/>
    <x v="48"/>
    <x v="0"/>
    <n v="0"/>
    <s v="WPP-US"/>
    <x v="0"/>
    <n v="1900"/>
    <x v="0"/>
    <x v="2"/>
    <x v="0"/>
    <s v="Jan"/>
    <x v="9"/>
    <s v="Feb"/>
    <x v="0"/>
  </r>
  <r>
    <s v="INC12210379"/>
    <s v="P3 - Minor"/>
    <x v="20"/>
    <s v="ghudik@us.ibm.com"/>
    <x v="2"/>
    <s v="Maconomy: APAC Email Alerts (Notifications)"/>
    <d v="2022-05-12T22:26:26"/>
    <x v="8"/>
    <m/>
    <s v="Solved Remotely (Permanently)"/>
    <s v=" Deltek confirmed that removing blocked companies is not an option until this new feature is available in version 2.6.2. PRB0072305 raised for tracking. "/>
    <m/>
    <m/>
    <d v="2022-02-22T20:20:44"/>
    <s v="Michael.George@kantar.com"/>
    <b v="0"/>
    <m/>
    <m/>
    <n v="0"/>
    <s v="Normal"/>
    <x v="2"/>
    <d v="2022-05-12T22:26:27"/>
    <n v="6833142"/>
    <s v="Michael George [Kantar]"/>
    <n v="0"/>
    <b v="0"/>
    <d v="2022-02-22T20:39:53"/>
    <m/>
    <n v="2"/>
    <m/>
    <d v="2022-02-22T20:39:53"/>
    <d v="2022-02-22T20:39:53"/>
    <m/>
    <m/>
    <m/>
    <s v="Zero"/>
    <x v="1"/>
    <x v="48"/>
    <x v="1"/>
    <n v="0"/>
    <s v="Not GD"/>
    <x v="1"/>
    <n v="1900"/>
    <x v="1"/>
    <x v="2"/>
    <x v="1"/>
    <s v="May"/>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3.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7.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7.045868055553001"/>
    <x v="3"/>
    <x v="10"/>
    <x v="0"/>
    <n v="14"/>
    <s v="WPP-US"/>
    <x v="0"/>
    <n v="2022"/>
    <x v="0"/>
    <x v="2"/>
    <x v="0"/>
    <s v="Jan"/>
    <x v="24"/>
    <s v="Mar"/>
    <x v="0"/>
  </r>
  <r>
    <s v="INC12243268"/>
    <s v="P4 - Minimal"/>
    <x v="0"/>
    <s v="jerome.tillekeratne@kantar.com"/>
    <x v="2"/>
    <s v="Access to Job Invoices screen in iAccess - FIN0223190"/>
    <d v="2022-05-17T14:12:58"/>
    <x v="59"/>
    <m/>
    <s v="Solved (Permanently)"/>
    <s v="Group Name:  FINVOICE"/>
    <m/>
    <m/>
    <d v="2022-03-01T20:03:53"/>
    <s v="jerome.tillekeratne@kantar.com"/>
    <b v="0"/>
    <m/>
    <s v="Platinum"/>
    <n v="0"/>
    <s v="Normal"/>
    <x v="4"/>
    <m/>
    <n v="2269041"/>
    <s v="Jerome Tillekeratne [Kantar]"/>
    <n v="2"/>
    <b v="0"/>
    <d v="2022-03-01T20:45:45"/>
    <d v="2022-03-01T20:04:17"/>
    <n v="1"/>
    <d v="2022-03-01T21:14:35"/>
    <d v="2022-03-01T21:29:23"/>
    <d v="2022-03-01T21:14:35"/>
    <m/>
    <m/>
    <m/>
    <n v="77.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76.963541666656965"/>
    <x v="3"/>
    <x v="10"/>
    <x v="0"/>
    <n v="0"/>
    <s v="Not GD"/>
    <x v="1"/>
    <n v="1900"/>
    <x v="0"/>
    <x v="2"/>
    <x v="0"/>
    <s v="Jan"/>
    <x v="13"/>
    <s v="Mar"/>
    <x v="1"/>
  </r>
  <r>
    <s v="INC12245120"/>
    <s v="P3 - Minor"/>
    <x v="6"/>
    <s v="ghudik@us.ibm.com"/>
    <x v="2"/>
    <s v="Kantar Maconomy Business Objects enhancement for RPA Factoring Project - (ADO# 1052728)"/>
    <d v="2022-05-10T03:23:03"/>
    <x v="53"/>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75.451840277783049"/>
    <x v="3"/>
    <x v="10"/>
    <x v="0"/>
    <n v="0"/>
    <s v="Not GD"/>
    <x v="1"/>
    <n v="1900"/>
    <x v="0"/>
    <x v="2"/>
    <x v="0"/>
    <s v="Jan"/>
    <x v="13"/>
    <s v="Mar"/>
    <x v="1"/>
  </r>
  <r>
    <s v="INC12251989"/>
    <s v="P4 - Minimal"/>
    <x v="15"/>
    <s v="akrugly@us.ibm.com"/>
    <x v="1"/>
    <s v="[WIP] Delete all 2014 &amp; prior docs from global search"/>
    <d v="2022-05-10T20:20:36"/>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75.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68.143645833326445"/>
    <x v="3"/>
    <x v="10"/>
    <x v="0"/>
    <n v="0"/>
    <s v="Not GD"/>
    <x v="1"/>
    <n v="1900"/>
    <x v="0"/>
    <x v="2"/>
    <x v="0"/>
    <s v="Jan"/>
    <x v="1"/>
    <s v="Mar"/>
    <x v="1"/>
  </r>
  <r>
    <s v="INC12263165"/>
    <s v="P3 - Minor"/>
    <x v="20"/>
    <s v="system"/>
    <x v="1"/>
    <s v="[WIP] [3RD PARTY] Send to Kantar Pricing Issue IBM-C-NA-AS-MACK"/>
    <d v="2022-05-16T15:35:55"/>
    <x v="8"/>
    <m/>
    <m/>
    <m/>
    <m/>
    <m/>
    <d v="2022-03-04T20:48:23"/>
    <s v="mark.yates@kantar.com"/>
    <b v="0"/>
    <m/>
    <m/>
    <n v="0"/>
    <s v="Normal"/>
    <x v="4"/>
    <m/>
    <m/>
    <s v="Mark Yates [Kantar]"/>
    <n v="0"/>
    <b v="1"/>
    <d v="2022-03-04T22:22:08"/>
    <d v="2022-03-04T20:50:22"/>
    <n v="2"/>
    <d v="2022-03-04T22:17:17"/>
    <d v="2022-03-04T22:22:08"/>
    <d v="2022-03-04T22:17:17"/>
    <m/>
    <m/>
    <m/>
    <n v="74.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3.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8"/>
    <m/>
    <m/>
    <m/>
    <m/>
    <m/>
    <d v="2022-03-07T15:57:05"/>
    <s v="Ruben.Sabio@kantar.com"/>
    <b v="0"/>
    <m/>
    <s v="Silver"/>
    <n v="0"/>
    <s v="Normal"/>
    <x v="1"/>
    <m/>
    <m/>
    <s v="Ruben Sabio [Kantar]"/>
    <n v="0"/>
    <b v="1"/>
    <d v="2022-03-07T16:03:02"/>
    <m/>
    <n v="2"/>
    <m/>
    <d v="2022-03-07T16:03:02"/>
    <d v="2022-03-07T15:59:12"/>
    <s v="EMEA"/>
    <s v="Awaiting User input"/>
    <s v="Kantar - Germany"/>
    <n v="71.331226851849351"/>
    <x v="3"/>
    <x v="49"/>
    <x v="0"/>
    <n v="0"/>
    <s v="WPP-US"/>
    <x v="0"/>
    <n v="1900"/>
    <x v="0"/>
    <x v="2"/>
    <x v="0"/>
    <s v="Jan"/>
    <x v="8"/>
    <s v="Mar"/>
    <x v="0"/>
  </r>
  <r>
    <s v="INC12269944"/>
    <s v="P3 - Minor"/>
    <x v="20"/>
    <s v="vakula@us.ibm.com"/>
    <x v="2"/>
    <s v="Staff Utilization Report - for Opco 105 not working"/>
    <d v="2022-05-16T22:47:41"/>
    <x v="23"/>
    <m/>
    <m/>
    <m/>
    <m/>
    <m/>
    <d v="2022-03-07T17:00:13"/>
    <s v="Sushmita.Mandal@kantar.com"/>
    <b v="0"/>
    <m/>
    <m/>
    <n v="0"/>
    <s v="Normal"/>
    <x v="1"/>
    <m/>
    <m/>
    <s v="Sushmita Mandal [Kantar]"/>
    <n v="0"/>
    <b v="1"/>
    <d v="2022-03-08T01:23:59"/>
    <d v="2022-03-07T17:12:37"/>
    <n v="3"/>
    <d v="2022-03-07T17:15:41"/>
    <d v="2022-03-08T01:23:59"/>
    <d v="2022-03-07T17:15:41"/>
    <m/>
    <s v="Non IBM 3rd Party Engagement"/>
    <m/>
    <n v="70.941678240742476"/>
    <x v="3"/>
    <x v="49"/>
    <x v="0"/>
    <n v="0"/>
    <s v="Not GD"/>
    <x v="1"/>
    <n v="1900"/>
    <x v="0"/>
    <x v="2"/>
    <x v="0"/>
    <s v="Jan"/>
    <x v="8"/>
    <s v="Mar"/>
    <x v="1"/>
  </r>
  <r>
    <s v="INC12271291"/>
    <s v="P3 - Minor"/>
    <x v="20"/>
    <s v="remyat23@in.ibm.com"/>
    <x v="2"/>
    <s v="[Deltek Case- 220413-000810]-  Uploading Documents in Maconomy"/>
    <d v="2022-05-13T19:54:24"/>
    <x v="4"/>
    <m/>
    <s v="Solved (Permanently)"/>
    <s v="[Deltek Case- 220413-000810]-  Uploading Documents in Maconomy"/>
    <m/>
    <m/>
    <d v="2022-03-07T19:53:24"/>
    <s v="Sushmita.Mandal@kantar.com"/>
    <b v="0"/>
    <m/>
    <m/>
    <n v="0"/>
    <s v="Normal"/>
    <x v="2"/>
    <d v="2022-05-13T19:54:24"/>
    <n v="5788860"/>
    <s v="Sushmita Mandal [Kantar]"/>
    <n v="1"/>
    <b v="0"/>
    <d v="2022-03-07T21:33:04"/>
    <d v="2022-03-07T20:11:33"/>
    <n v="2"/>
    <d v="2022-03-07T21:26:31"/>
    <d v="2022-03-07T21:33:04"/>
    <d v="2022-03-07T21:26:31"/>
    <m/>
    <m/>
    <m/>
    <s v="Zero"/>
    <x v="1"/>
    <x v="49"/>
    <x v="1"/>
    <n v="0"/>
    <s v="WPP-US"/>
    <x v="0"/>
    <n v="1900"/>
    <x v="1"/>
    <x v="2"/>
    <x v="2"/>
    <s v="May"/>
    <x v="8"/>
    <s v="Mar"/>
    <x v="0"/>
  </r>
  <r>
    <s v="INC12273035"/>
    <s v="P3 - Minor"/>
    <x v="4"/>
    <s v="Bomadhav@in.ibm.com"/>
    <x v="1"/>
    <s v="[CLOSED] BSG-3095: Re-Record SECATT Job LifeCycle Scripts"/>
    <d v="2022-05-12T22:28:30"/>
    <x v="29"/>
    <m/>
    <s v="Solved Remotely (Permanently)"/>
    <s v="Resolved"/>
    <m/>
    <m/>
    <d v="2022-03-07T23:55:26"/>
    <s v="pratik.shah@us.ibm.com"/>
    <b v="0"/>
    <m/>
    <s v="Platinum"/>
    <n v="0"/>
    <s v="Normal"/>
    <x v="2"/>
    <d v="2022-05-12T22:28:30"/>
    <n v="5698064"/>
    <s v="Andrea Lewis [Ogilvy Group]"/>
    <n v="0"/>
    <b v="0"/>
    <d v="2022-03-09T00:36:10"/>
    <m/>
    <n v="0"/>
    <m/>
    <d v="2022-03-09T00:36:10"/>
    <d v="2022-03-07T23:55:26"/>
    <s v="NA"/>
    <m/>
    <s v="Ogilvy Group - USA"/>
    <s v="Zero"/>
    <x v="1"/>
    <x v="49"/>
    <x v="1"/>
    <n v="0"/>
    <s v="Not GD"/>
    <x v="1"/>
    <n v="1900"/>
    <x v="1"/>
    <x v="2"/>
    <x v="1"/>
    <s v="May"/>
    <x v="8"/>
    <s v="Mar"/>
    <x v="1"/>
  </r>
  <r>
    <s v="INC12277716"/>
    <s v="P4 - Minimal"/>
    <x v="6"/>
    <s v="nagendra1@in.ibm.com"/>
    <x v="1"/>
    <s v="[UAT] Adding additional fields to GL Account Transactions (Dynamic) BPM - (ADO# 1075526)"/>
    <d v="2022-05-17T10:40:01"/>
    <x v="56"/>
    <m/>
    <m/>
    <m/>
    <m/>
    <m/>
    <d v="2022-03-08T17:49:37"/>
    <s v="Vishay.Patel@kantar.com"/>
    <b v="0"/>
    <m/>
    <s v="Silver"/>
    <n v="0"/>
    <s v="Normal"/>
    <x v="4"/>
    <m/>
    <m/>
    <s v="Vishay Patel [Kantar]"/>
    <n v="0"/>
    <b v="1"/>
    <d v="2022-03-08T18:49:18"/>
    <d v="2022-03-08T17:49:56"/>
    <n v="2"/>
    <d v="2022-03-08T18:57:29"/>
    <d v="2022-03-08T21:34:38"/>
    <d v="2022-03-08T18:57:29"/>
    <m/>
    <m/>
    <m/>
    <n v="70.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9.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4"/>
    <m/>
    <m/>
    <s v="Blake Colyer [JWT]"/>
    <n v="0"/>
    <b v="0"/>
    <d v="2022-03-09T00:52:06"/>
    <d v="2022-03-08T22:27:55"/>
    <n v="3"/>
    <d v="2022-03-09T02:08:46"/>
    <d v="2022-03-14T14:30:43"/>
    <d v="2022-03-11T23:49:54"/>
    <m/>
    <m/>
    <s v="YRGRP - USA"/>
    <n v="64.395335648150649"/>
    <x v="3"/>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4"/>
    <m/>
    <m/>
    <s v="Isabelle Dao [GroupM]"/>
    <n v="0"/>
    <b v="0"/>
    <d v="2022-03-08T23:40:57"/>
    <d v="2022-03-08T23:40:57"/>
    <n v="1"/>
    <d v="2022-03-08T23:45:41"/>
    <d v="2022-03-09T03:12:21"/>
    <d v="2022-03-08T23:45:41"/>
    <s v="NA"/>
    <m/>
    <s v="GroupM - Canada"/>
    <n v="69.866423611107166"/>
    <x v="3"/>
    <x v="49"/>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69.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68.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4"/>
    <m/>
    <m/>
    <s v="Jordan White [YRGRP]"/>
    <n v="0"/>
    <b v="0"/>
    <d v="2022-03-10T00:29:57"/>
    <m/>
    <n v="1"/>
    <m/>
    <d v="2022-03-10T00:29:57"/>
    <d v="2022-03-09T21:30:13"/>
    <m/>
    <m/>
    <s v="YRGRP - USA"/>
    <n v="68.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9.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9"/>
    <x v="0"/>
    <x v="49"/>
    <x v="0"/>
    <n v="13"/>
    <s v="Not GD"/>
    <x v="1"/>
    <n v="2022"/>
    <x v="0"/>
    <x v="2"/>
    <x v="0"/>
    <s v="Jan"/>
    <x v="25"/>
    <s v="Mar"/>
    <x v="1"/>
  </r>
  <r>
    <s v="INC12293122"/>
    <s v="P4 - Minimal"/>
    <x v="0"/>
    <s v="ghudik@us.ibm.com"/>
    <x v="1"/>
    <s v="[CLOSED] 363 Kantar Business Systems Portugal"/>
    <d v="2022-05-12T02:34:48"/>
    <x v="8"/>
    <m/>
    <s v="Solved Remotely (Permanently)"/>
    <s v="Company 363 is now unblocked in Production. "/>
    <m/>
    <m/>
    <d v="2022-03-11T00:00:08"/>
    <s v="chris.meyer@kantar.com"/>
    <b v="0"/>
    <m/>
    <s v="Platinum"/>
    <n v="0"/>
    <s v="Normal"/>
    <x v="2"/>
    <d v="2022-05-12T02:34:48"/>
    <n v="5366080"/>
    <s v="Chris Meyer [Kantar]"/>
    <n v="0"/>
    <b v="0"/>
    <d v="2022-03-11T00:58:27"/>
    <d v="2022-03-11T00:00:08"/>
    <n v="1"/>
    <d v="2022-03-11T01:04:21"/>
    <d v="2022-03-11T01:05:36"/>
    <d v="2022-03-11T01:04:21"/>
    <s v="NA"/>
    <m/>
    <m/>
    <s v="Zero"/>
    <x v="1"/>
    <x v="49"/>
    <x v="1"/>
    <n v="0"/>
    <s v="Not GD"/>
    <x v="1"/>
    <n v="1900"/>
    <x v="1"/>
    <x v="2"/>
    <x v="1"/>
    <s v="May"/>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7.949351851850224"/>
    <x v="3"/>
    <x v="49"/>
    <x v="0"/>
    <n v="11"/>
    <s v="Not GD"/>
    <x v="1"/>
    <n v="2022"/>
    <x v="0"/>
    <x v="2"/>
    <x v="0"/>
    <s v="Jan"/>
    <x v="15"/>
    <s v="Mar"/>
    <x v="1"/>
  </r>
  <r>
    <s v="INC12298026"/>
    <s v="P3 - Minor"/>
    <x v="21"/>
    <s v="Ravi.chougule@in.ibm.com"/>
    <x v="1"/>
    <s v="[WIP] SER - Kantar NA payroll moving from Onpremise to Azure"/>
    <d v="2022-04-29T17:37:21"/>
    <x v="60"/>
    <m/>
    <m/>
    <m/>
    <m/>
    <m/>
    <d v="2022-03-11T21:00:54"/>
    <s v="Bryan.Lord@kantar.com"/>
    <b v="0"/>
    <m/>
    <s v="Silver+ (Osprey App use only)"/>
    <n v="0"/>
    <s v="Normal"/>
    <x v="4"/>
    <m/>
    <m/>
    <s v="Bryan Lord [Kantar]"/>
    <n v="0"/>
    <b v="0"/>
    <d v="2022-03-11T21:00:54"/>
    <m/>
    <n v="1"/>
    <m/>
    <d v="2022-03-11T21:00:54"/>
    <d v="2022-03-11T21:00:54"/>
    <m/>
    <m/>
    <m/>
    <n v="67.124374999999418"/>
    <x v="3"/>
    <x v="49"/>
    <x v="0"/>
    <n v="0"/>
    <s v="WPP-US"/>
    <x v="0"/>
    <n v="1900"/>
    <x v="0"/>
    <x v="2"/>
    <x v="0"/>
    <s v="Jan"/>
    <x v="15"/>
    <s v="Mar"/>
    <x v="0"/>
  </r>
  <r>
    <s v="INC12306035"/>
    <s v="P3 - Minor"/>
    <x v="20"/>
    <s v="Kusanth1@in.ibm.com"/>
    <x v="2"/>
    <s v="[Deltek case-  220314-000529]-  Issue in login for non-SSO"/>
    <d v="2022-05-11T12:42:1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2"/>
    <d v="2022-05-11T12:42:13"/>
    <n v="4990237"/>
    <s v="Naveen Kotnala [Kantar]"/>
    <n v="2"/>
    <b v="0"/>
    <d v="2022-03-14T19:10:06"/>
    <d v="2022-03-14T18:32:14"/>
    <n v="2"/>
    <d v="2022-03-14T18:42:22"/>
    <d v="2022-03-14T19:10:06"/>
    <d v="2022-03-14T18:42:22"/>
    <m/>
    <m/>
    <m/>
    <s v="Zero"/>
    <x v="1"/>
    <x v="11"/>
    <x v="1"/>
    <n v="0"/>
    <s v="WPP-US"/>
    <x v="0"/>
    <n v="1900"/>
    <x v="1"/>
    <x v="2"/>
    <x v="3"/>
    <s v="May"/>
    <x v="20"/>
    <s v="Mar"/>
    <x v="0"/>
  </r>
  <r>
    <s v="INC12308208"/>
    <s v="P3 - Minor"/>
    <x v="2"/>
    <s v="david.baulier@us.ibm.com"/>
    <x v="1"/>
    <s v="[UAT] HPAY Enhancements"/>
    <d v="2022-03-22T23:52:35"/>
    <x v="2"/>
    <m/>
    <m/>
    <m/>
    <m/>
    <m/>
    <d v="2022-03-14T22:51:10"/>
    <s v="david.baulier@us.ibm.com"/>
    <b v="0"/>
    <m/>
    <s v="Gold"/>
    <n v="0"/>
    <s v="Normal"/>
    <x v="4"/>
    <m/>
    <m/>
    <s v="Kristen Jurasik [Ogilvy Group]"/>
    <n v="0"/>
    <b v="0"/>
    <d v="2022-03-14T22:51:10"/>
    <m/>
    <n v="0"/>
    <m/>
    <d v="2022-03-14T22:51:10"/>
    <d v="2022-03-14T22:51:10"/>
    <m/>
    <m/>
    <s v="Ogilvy Group - USA"/>
    <n v="64.047800925916818"/>
    <x v="3"/>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4"/>
    <m/>
    <m/>
    <s v="Marybeth Gannon [Ogilvy Group]"/>
    <n v="0"/>
    <b v="0"/>
    <d v="2022-03-14T22:58:40"/>
    <m/>
    <n v="0"/>
    <m/>
    <d v="2022-03-14T22:58:40"/>
    <d v="2022-03-14T22:58:40"/>
    <m/>
    <m/>
    <s v="Ogilvy Group - USA"/>
    <n v="64.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4"/>
    <m/>
    <m/>
    <s v="Jerome Tillekeratne [Kantar]"/>
    <n v="0"/>
    <b v="0"/>
    <d v="2022-03-15T19:47:16"/>
    <d v="2022-03-15T17:36:51"/>
    <n v="1"/>
    <d v="2022-03-15T20:35:06"/>
    <d v="2022-03-15T21:09:34"/>
    <d v="2022-03-15T20:35:06"/>
    <m/>
    <m/>
    <m/>
    <n v="63.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1.903784722220735"/>
    <x v="3"/>
    <x v="11"/>
    <x v="0"/>
    <n v="12"/>
    <s v="Not GD"/>
    <x v="1"/>
    <n v="2022"/>
    <x v="0"/>
    <x v="2"/>
    <x v="0"/>
    <s v="Jan"/>
    <x v="16"/>
    <s v="Mar"/>
    <x v="1"/>
  </r>
  <r>
    <s v="INC12328212"/>
    <s v="P3 - Minor"/>
    <x v="15"/>
    <s v="Sreekanthy@in.ibm.com"/>
    <x v="1"/>
    <s v="[UAT] mDocs application enhancement. Create new process for Newspaper_BOT and Magazine_BOT for USA"/>
    <d v="2022-05-18T03:08:10"/>
    <x v="43"/>
    <m/>
    <m/>
    <m/>
    <m/>
    <m/>
    <d v="2022-03-18T06:01:49"/>
    <s v="Sreekanthy@in.ibm.com"/>
    <b v="0"/>
    <m/>
    <s v="Bronze"/>
    <n v="0"/>
    <s v="Normal"/>
    <x v="1"/>
    <m/>
    <m/>
    <s v="Stella Cirkinyan [GroupM]"/>
    <n v="0"/>
    <b v="1"/>
    <d v="2022-03-18T06:01:49"/>
    <m/>
    <n v="0"/>
    <m/>
    <d v="2022-03-18T06:01:49"/>
    <d v="2022-03-18T06:01:49"/>
    <m/>
    <s v="Work not yet due"/>
    <s v="GroupM - USA"/>
    <n v="60.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0.274733796286455"/>
    <x v="3"/>
    <x v="11"/>
    <x v="0"/>
    <n v="0"/>
    <s v="Not GD"/>
    <x v="1"/>
    <n v="1900"/>
    <x v="0"/>
    <x v="2"/>
    <x v="0"/>
    <s v="Jan"/>
    <x v="26"/>
    <s v="Mar"/>
    <x v="1"/>
  </r>
  <r>
    <s v="INC12350987"/>
    <s v="P3 - Minor"/>
    <x v="3"/>
    <s v="Jyovishw@in.ibm.com"/>
    <x v="1"/>
    <s v="[WIP] Test check creation for MP20 and MD10"/>
    <d v="2022-05-17T19:31:22"/>
    <x v="3"/>
    <m/>
    <m/>
    <m/>
    <m/>
    <m/>
    <d v="2022-03-23T15:08:09"/>
    <s v="Jyovishw@in.ibm.com"/>
    <b v="0"/>
    <m/>
    <s v="Gold"/>
    <n v="0"/>
    <s v="Normal"/>
    <x v="4"/>
    <m/>
    <m/>
    <s v="Keerthi Hiremath [WPP]"/>
    <n v="0"/>
    <b v="0"/>
    <d v="2022-03-23T15:08:09"/>
    <m/>
    <n v="0"/>
    <m/>
    <d v="2022-03-23T15:08:09"/>
    <d v="2022-03-23T15:08:09"/>
    <s v="NA"/>
    <m/>
    <s v="GroupM - USA"/>
    <n v="55.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54.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54.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54.834305555552419"/>
    <x v="2"/>
    <x v="12"/>
    <x v="0"/>
    <n v="0"/>
    <s v="WPP-US"/>
    <x v="0"/>
    <n v="1900"/>
    <x v="0"/>
    <x v="2"/>
    <x v="0"/>
    <s v="Jan"/>
    <x v="23"/>
    <s v="Mar"/>
    <x v="0"/>
  </r>
  <r>
    <s v="INC12356469"/>
    <s v="P3 - Minor"/>
    <x v="6"/>
    <s v="vakula@us.ibm.com"/>
    <x v="2"/>
    <s v="ERR_WIS_30271 - (ADO# 1081103)"/>
    <d v="2022-05-12T20:33:21"/>
    <x v="48"/>
    <m/>
    <m/>
    <m/>
    <m/>
    <m/>
    <d v="2022-03-24T12:24:24"/>
    <s v="Ayako.Shinoda@kantar.com"/>
    <b v="0"/>
    <m/>
    <s v="Silver"/>
    <n v="0"/>
    <s v="Normal"/>
    <x v="1"/>
    <m/>
    <m/>
    <s v="Ayako Shinoda [Kantar]"/>
    <n v="0"/>
    <b v="1"/>
    <d v="2022-03-24T13:23:09"/>
    <d v="2022-03-24T12:24:24"/>
    <n v="2"/>
    <d v="2022-03-24T12:27:52"/>
    <d v="2022-03-24T13:23:09"/>
    <d v="2022-03-24T12:27:52"/>
    <m/>
    <s v="Pending Change implementation"/>
    <m/>
    <n v="54.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54.208310185182199"/>
    <x v="2"/>
    <x v="12"/>
    <x v="0"/>
    <n v="0"/>
    <s v="Not GD"/>
    <x v="1"/>
    <n v="1900"/>
    <x v="0"/>
    <x v="2"/>
    <x v="0"/>
    <s v="Jan"/>
    <x v="23"/>
    <s v="Mar"/>
    <x v="1"/>
  </r>
  <r>
    <s v="INC12361951"/>
    <s v="P3 - Minor"/>
    <x v="1"/>
    <s v="mulveyj@us.ibm.com"/>
    <x v="2"/>
    <s v="Cannot log into concur"/>
    <d v="2022-05-13T00:58:59"/>
    <x v="10"/>
    <m/>
    <s v="Cancelled"/>
    <s v="Closing ticket after several attempts to reach out to user."/>
    <m/>
    <m/>
    <d v="2022-03-25T03:09:10"/>
    <s v="emily.lai@xaxis.com"/>
    <b v="0"/>
    <m/>
    <s v="Silver+ (Osprey App use only)"/>
    <n v="0"/>
    <s v="Normal"/>
    <x v="2"/>
    <d v="2022-05-13T00:58:59"/>
    <n v="4225789"/>
    <s v="Emily Lai1 [GroupM]"/>
    <n v="0"/>
    <b v="0"/>
    <d v="2022-03-25T18:42:53"/>
    <d v="2022-03-25T03:27:04"/>
    <n v="1"/>
    <d v="2022-03-25T20:07:49"/>
    <d v="2022-03-25T22:34:30"/>
    <d v="2022-03-25T20:07:49"/>
    <m/>
    <m/>
    <m/>
    <s v="Zero"/>
    <x v="1"/>
    <x v="12"/>
    <x v="1"/>
    <n v="0"/>
    <s v="Not GD"/>
    <x v="1"/>
    <n v="1900"/>
    <x v="1"/>
    <x v="2"/>
    <x v="2"/>
    <s v="May"/>
    <x v="17"/>
    <s v="Mar"/>
    <x v="1"/>
  </r>
  <r>
    <s v="INC12364252"/>
    <s v="P3 - Minor"/>
    <x v="20"/>
    <s v="vakula@us.ibm.com"/>
    <x v="2"/>
    <s v="266 WSC - Unable to schedule reports using SFTP"/>
    <d v="2022-05-17T19:32:42"/>
    <x v="23"/>
    <m/>
    <m/>
    <m/>
    <m/>
    <m/>
    <d v="2022-03-25T15:48:44"/>
    <s v="Marc.Marsal@kantar.com"/>
    <b v="0"/>
    <m/>
    <m/>
    <n v="0"/>
    <s v="Normal"/>
    <x v="1"/>
    <m/>
    <m/>
    <s v="Marc Marsal [Kantar]"/>
    <n v="0"/>
    <b v="1"/>
    <d v="2022-03-25T16:44:16"/>
    <d v="2022-03-25T15:56:16"/>
    <n v="3"/>
    <d v="2022-03-25T16:48:40"/>
    <d v="2022-03-25T16:52:19"/>
    <d v="2022-03-25T16:48:40"/>
    <s v="EMEA"/>
    <s v="Awaiting User input"/>
    <s v="Kantar - Spain"/>
    <n v="53.297002314822748"/>
    <x v="2"/>
    <x v="12"/>
    <x v="0"/>
    <n v="0"/>
    <s v="Not GD"/>
    <x v="1"/>
    <n v="1900"/>
    <x v="0"/>
    <x v="2"/>
    <x v="0"/>
    <s v="Jan"/>
    <x v="17"/>
    <s v="Mar"/>
    <x v="1"/>
  </r>
  <r>
    <s v="INC12364396"/>
    <s v="P4 - Minimal"/>
    <x v="0"/>
    <s v="ghudik@us.ibm.com"/>
    <x v="2"/>
    <s v="Email Alerts Still Including Actions Which Are Complete"/>
    <d v="2022-05-13T02:40:56"/>
    <x v="4"/>
    <m/>
    <m/>
    <m/>
    <m/>
    <m/>
    <d v="2022-03-25T16:17:19"/>
    <s v="viresh.savani@kantar.com"/>
    <b v="0"/>
    <m/>
    <s v="Platinum"/>
    <n v="0"/>
    <s v="Normal"/>
    <x v="4"/>
    <m/>
    <m/>
    <s v="Viresh Savani [Kantar]"/>
    <n v="0"/>
    <b v="1"/>
    <d v="2022-03-25T17:34:03"/>
    <d v="2022-03-25T16:18:04"/>
    <n v="1"/>
    <d v="2022-03-25T18:32:28"/>
    <d v="2022-03-25T21:13:37"/>
    <d v="2022-03-25T18:32:28"/>
    <m/>
    <m/>
    <m/>
    <n v="53.115543981482915"/>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3.173819444447872"/>
    <x v="2"/>
    <x v="12"/>
    <x v="0"/>
    <n v="0"/>
    <s v="WPP-US"/>
    <x v="0"/>
    <n v="1900"/>
    <x v="0"/>
    <x v="2"/>
    <x v="0"/>
    <s v="Jan"/>
    <x v="17"/>
    <s v="Mar"/>
    <x v="0"/>
  </r>
  <r>
    <s v="INC12374123"/>
    <s v="P3 - Minor"/>
    <x v="20"/>
    <s v="jerome.tillekeratne@kantar.com"/>
    <x v="2"/>
    <s v="Issue with BPM Straight Line Revenue Recognition Report - FIN0224006"/>
    <d v="2022-05-17T14:08:48"/>
    <x v="23"/>
    <m/>
    <m/>
    <m/>
    <m/>
    <m/>
    <d v="2022-03-28T20:19:20"/>
    <s v="jerome.tillekeratne@kantar.com"/>
    <b v="0"/>
    <m/>
    <m/>
    <n v="0"/>
    <s v="Normal"/>
    <x v="1"/>
    <m/>
    <m/>
    <s v="Jerome Tillekeratne [Kantar]"/>
    <n v="0"/>
    <b v="1"/>
    <d v="2022-03-28T20:52:54"/>
    <d v="2022-03-28T20:19:51"/>
    <n v="5"/>
    <d v="2022-03-28T21:17:55"/>
    <d v="2022-03-28T21:21:06"/>
    <d v="2022-03-28T21:17:55"/>
    <m/>
    <s v="Non IBM 3rd Party Engagement"/>
    <m/>
    <n v="50.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0.118113425916818"/>
    <x v="2"/>
    <x v="13"/>
    <x v="0"/>
    <n v="14"/>
    <s v="Not GD"/>
    <x v="1"/>
    <n v="2022"/>
    <x v="0"/>
    <x v="2"/>
    <x v="0"/>
    <s v="Jan"/>
    <x v="12"/>
    <s v="Mar"/>
    <x v="1"/>
  </r>
  <r>
    <s v="INC12378606"/>
    <s v="P3 - Minor"/>
    <x v="20"/>
    <s v="jerome.tillekeratne@kantar.com"/>
    <x v="2"/>
    <s v="issue when trying to approve invoices in iaccess - FIN0240124 (Deltek Case : 220331-000072)"/>
    <d v="2022-05-17T14:08:31"/>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9.361620370371384"/>
    <x v="2"/>
    <x v="13"/>
    <x v="0"/>
    <n v="0"/>
    <s v="WPP-US"/>
    <x v="0"/>
    <n v="1900"/>
    <x v="0"/>
    <x v="2"/>
    <x v="0"/>
    <s v="Jan"/>
    <x v="29"/>
    <s v="Mar"/>
    <x v="0"/>
  </r>
  <r>
    <s v="INC12380954"/>
    <s v="P3 - Minor"/>
    <x v="6"/>
    <s v="Chiara.Polidori@kantar.com"/>
    <x v="1"/>
    <s v="[WIP] BPM Report ACQUISTI IVA REVERSE CHARGE co. 274 Deltek - (ADO# 1114122)"/>
    <d v="2022-05-05T13:04:43"/>
    <x v="57"/>
    <m/>
    <m/>
    <m/>
    <m/>
    <m/>
    <d v="2022-03-29T19:04:56"/>
    <s v="Chiara.Polidori@kantar.com"/>
    <b v="0"/>
    <m/>
    <s v="Silver"/>
    <n v="0"/>
    <s v="Normal"/>
    <x v="4"/>
    <m/>
    <m/>
    <s v="Chiara Polidori [Kantar]"/>
    <n v="0"/>
    <b v="0"/>
    <d v="2022-03-30T13:37:22"/>
    <d v="2022-03-29T19:05:12"/>
    <n v="3"/>
    <d v="2022-03-29T19:14:58"/>
    <d v="2022-03-30T13:37:22"/>
    <d v="2022-03-29T19:14:58"/>
    <s v="EMEA"/>
    <m/>
    <m/>
    <n v="48.432384259256651"/>
    <x v="2"/>
    <x v="13"/>
    <x v="0"/>
    <n v="0"/>
    <s v="WPP-US"/>
    <x v="0"/>
    <n v="1900"/>
    <x v="0"/>
    <x v="2"/>
    <x v="0"/>
    <s v="Jan"/>
    <x v="29"/>
    <s v="Mar"/>
    <x v="0"/>
  </r>
  <r>
    <s v="INC12382115"/>
    <s v="P4 - Minimal"/>
    <x v="1"/>
    <s v="mulveyj@us.ibm.com"/>
    <x v="2"/>
    <s v="Can't access concur"/>
    <d v="2022-05-17T02:19:49"/>
    <x v="10"/>
    <m/>
    <m/>
    <m/>
    <m/>
    <m/>
    <d v="2022-03-29T21:22:18"/>
    <s v="sarah.arevalo@essenceglobal.com"/>
    <b v="0"/>
    <m/>
    <s v="Silver+ (Osprey App use only)"/>
    <n v="0"/>
    <s v="Normal"/>
    <x v="1"/>
    <m/>
    <m/>
    <s v="Sarah Arevalo [GroupM]"/>
    <n v="0"/>
    <b v="1"/>
    <d v="2022-03-29T21:29:34"/>
    <d v="2022-03-29T21:29:34"/>
    <n v="1"/>
    <d v="2022-03-29T21:32:52"/>
    <d v="2022-03-30T18:18:06"/>
    <d v="2022-03-29T21:32:52"/>
    <s v="NA"/>
    <s v="Customer unavailable 1st Attempt"/>
    <s v="GroupM - Canada"/>
    <n v="48.237430555556784"/>
    <x v="2"/>
    <x v="13"/>
    <x v="0"/>
    <n v="0"/>
    <s v="Not GD"/>
    <x v="1"/>
    <n v="1900"/>
    <x v="0"/>
    <x v="2"/>
    <x v="0"/>
    <s v="Jan"/>
    <x v="29"/>
    <s v="Mar"/>
    <x v="1"/>
  </r>
  <r>
    <s v="INC12384714"/>
    <s v="P3 - Minor"/>
    <x v="0"/>
    <s v="system"/>
    <x v="2"/>
    <s v="WSC - 233 Job closure"/>
    <d v="2022-05-17T13:05:00"/>
    <x v="19"/>
    <m/>
    <s v="Solved (Permanently)"/>
    <s v="As no update was provided, we are closing this ticket. Please do raise a new ticket with reference to this ticket and we shall work on it further."/>
    <m/>
    <m/>
    <d v="2022-03-30T12:35:32"/>
    <s v="Brandon.Witbooi@kantar.com"/>
    <b v="0"/>
    <m/>
    <s v="Platinum"/>
    <n v="0"/>
    <s v="Normal"/>
    <x v="4"/>
    <m/>
    <n v="3810840"/>
    <s v="Brandon Witbooi [Kantar]"/>
    <n v="1"/>
    <b v="1"/>
    <d v="2022-03-30T12:41:02"/>
    <d v="2022-03-30T12:41:02"/>
    <n v="1"/>
    <d v="2022-03-30T13:58:18"/>
    <d v="2022-03-30T14:07:36"/>
    <d v="2022-03-30T13:58:18"/>
    <m/>
    <m/>
    <m/>
    <n v="48.411388888889633"/>
    <x v="2"/>
    <x v="13"/>
    <x v="0"/>
    <n v="0"/>
    <s v="WPP-US"/>
    <x v="0"/>
    <n v="1900"/>
    <x v="0"/>
    <x v="2"/>
    <x v="0"/>
    <s v="Jan"/>
    <x v="0"/>
    <s v="Mar"/>
    <x v="0"/>
  </r>
  <r>
    <s v="INC12386573"/>
    <s v="P3 - Minor"/>
    <x v="4"/>
    <s v="praveen.adavelly@ibm.com"/>
    <x v="2"/>
    <s v=" [APPROVAL ROM] "/>
    <d v="2022-03-30T17:05:26"/>
    <x v="50"/>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8.292453703703359"/>
    <x v="2"/>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7.605370370372839"/>
    <x v="2"/>
    <x v="13"/>
    <x v="0"/>
    <n v="0"/>
    <s v="WPP-US"/>
    <x v="0"/>
    <n v="1900"/>
    <x v="0"/>
    <x v="2"/>
    <x v="0"/>
    <s v="Jan"/>
    <x v="0"/>
    <s v="Mar"/>
    <x v="0"/>
  </r>
  <r>
    <s v="INC12386925"/>
    <s v="P3 - Minor"/>
    <x v="6"/>
    <s v="nagendra1@in.ibm.com"/>
    <x v="1"/>
    <s v="[WIP] 66 WSC Expense report - (ADO# 1114134)"/>
    <d v="2022-05-16T10:35:31"/>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8.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47.698576388887886"/>
    <x v="2"/>
    <x v="13"/>
    <x v="0"/>
    <n v="0"/>
    <s v="WPP-US"/>
    <x v="0"/>
    <n v="1900"/>
    <x v="0"/>
    <x v="2"/>
    <x v="0"/>
    <s v="Jan"/>
    <x v="0"/>
    <s v="Mar"/>
    <x v="0"/>
  </r>
  <r>
    <s v="INC12387904"/>
    <s v="P3 - Minor"/>
    <x v="4"/>
    <s v="Gpnagara@in.ibm.com"/>
    <x v="1"/>
    <s v="[UAT] BSG-2950: Mega Business Report"/>
    <d v="2022-05-06T19:23:20"/>
    <x v="57"/>
    <m/>
    <m/>
    <m/>
    <m/>
    <m/>
    <d v="2022-03-30T20:32:20"/>
    <s v="pratik.shah@us.ibm.com"/>
    <b v="0"/>
    <m/>
    <s v="Platinum"/>
    <n v="0"/>
    <s v="Normal"/>
    <x v="4"/>
    <m/>
    <m/>
    <s v="Andrea Lewis [Ogilvy Group]"/>
    <n v="0"/>
    <b v="0"/>
    <d v="2022-04-01T19:55:52"/>
    <m/>
    <n v="0"/>
    <m/>
    <d v="2022-04-01T19:55:52"/>
    <d v="2022-03-30T20:32:20"/>
    <s v="NA"/>
    <m/>
    <s v="Ogilvy Group - USA"/>
    <n v="46.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3.376840277778683"/>
    <x v="4"/>
    <x v="13"/>
    <x v="0"/>
    <n v="0"/>
    <s v="Not GD"/>
    <x v="1"/>
    <n v="1900"/>
    <x v="0"/>
    <x v="2"/>
    <x v="0"/>
    <s v="Jan"/>
    <x v="0"/>
    <s v="Mar"/>
    <x v="1"/>
  </r>
  <r>
    <s v="INC12389503"/>
    <s v="P4 - Minimal"/>
    <x v="8"/>
    <s v="Tnagasu1@in.ibm.com"/>
    <x v="2"/>
    <s v="Modify CHEQUEO SmartStream Access"/>
    <d v="2022-05-13T20:21:31"/>
    <x v="54"/>
    <m/>
    <m/>
    <m/>
    <m/>
    <m/>
    <d v="2022-03-31T01:21:50"/>
    <s v="Linnett.Villalba@vmlyr.com"/>
    <b v="0"/>
    <m/>
    <s v="Gold"/>
    <n v="0"/>
    <s v="Normal"/>
    <x v="4"/>
    <m/>
    <m/>
    <s v="Linnett Villalba [YRGRP]"/>
    <n v="0"/>
    <b v="0"/>
    <d v="2022-03-31T01:24:36"/>
    <d v="2022-03-31T01:24:36"/>
    <n v="1"/>
    <d v="2022-03-31T02:03:54"/>
    <d v="2022-03-31T13:46:07"/>
    <d v="2022-03-31T02:03:54"/>
    <m/>
    <m/>
    <m/>
    <n v="47.426307870373421"/>
    <x v="2"/>
    <x v="13"/>
    <x v="0"/>
    <n v="0"/>
    <s v="WPP-US"/>
    <x v="0"/>
    <n v="1900"/>
    <x v="0"/>
    <x v="2"/>
    <x v="0"/>
    <s v="Jan"/>
    <x v="27"/>
    <s v="Mar"/>
    <x v="0"/>
  </r>
  <r>
    <s v="INC12389505"/>
    <s v="P4 - Minimal"/>
    <x v="8"/>
    <s v="Mulbasha@in.ibm.com"/>
    <x v="2"/>
    <s v="Modify GARCIAR SmartStream Access"/>
    <d v="2022-05-18T00:55:01"/>
    <x v="36"/>
    <m/>
    <m/>
    <m/>
    <m/>
    <m/>
    <d v="2022-03-31T01:22:40"/>
    <s v="Linnett.Villalba@vmlyr.com"/>
    <b v="0"/>
    <m/>
    <s v="Gold"/>
    <n v="0"/>
    <s v="Normal"/>
    <x v="4"/>
    <m/>
    <m/>
    <s v="Linnett Villalba [YRGRP]"/>
    <n v="0"/>
    <b v="1"/>
    <d v="2022-03-31T01:24:35"/>
    <d v="2022-03-31T01:24:35"/>
    <n v="1"/>
    <d v="2022-03-31T02:02:46"/>
    <d v="2022-03-31T13:48:22"/>
    <d v="2022-03-31T02:02:46"/>
    <m/>
    <m/>
    <m/>
    <n v="47.424745370371966"/>
    <x v="2"/>
    <x v="13"/>
    <x v="0"/>
    <n v="0"/>
    <s v="WPP-US"/>
    <x v="0"/>
    <n v="1900"/>
    <x v="0"/>
    <x v="2"/>
    <x v="0"/>
    <s v="Jan"/>
    <x v="27"/>
    <s v="Mar"/>
    <x v="0"/>
  </r>
  <r>
    <s v="INC12393867"/>
    <s v="P4 - Minimal"/>
    <x v="8"/>
    <s v="Tnagasu1@in.ibm.com"/>
    <x v="2"/>
    <s v="Modify PUELLOA SmartStream Access"/>
    <d v="2022-05-13T20:22:23"/>
    <x v="54"/>
    <m/>
    <m/>
    <m/>
    <m/>
    <m/>
    <d v="2022-03-31T19:15:15"/>
    <s v="Linnett.Villalba@vmlyr.com"/>
    <b v="0"/>
    <m/>
    <s v="Gold"/>
    <n v="0"/>
    <s v="Normal"/>
    <x v="4"/>
    <m/>
    <m/>
    <s v="Linnett Villalba [YRGRP]"/>
    <n v="0"/>
    <b v="0"/>
    <d v="2022-03-31T19:46:09"/>
    <d v="2022-03-31T19:36:44"/>
    <n v="2"/>
    <d v="2022-03-31T19:50:05"/>
    <d v="2022-04-01T17:54:26"/>
    <d v="2022-04-01T00:10:54"/>
    <m/>
    <m/>
    <m/>
    <n v="46.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6.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6.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6.250682870369928"/>
    <x v="2"/>
    <x v="13"/>
    <x v="0"/>
    <n v="14"/>
    <s v="WPP-US"/>
    <x v="0"/>
    <n v="2022"/>
    <x v="0"/>
    <x v="2"/>
    <x v="0"/>
    <s v="Jan"/>
    <x v="27"/>
    <s v="Mar"/>
    <x v="0"/>
  </r>
  <r>
    <s v="INC12395333"/>
    <s v="P3 - Minor"/>
    <x v="8"/>
    <s v="Mulbasha@in.ibm.com"/>
    <x v="2"/>
    <s v="Modify NAVARRS SmartStream Access"/>
    <d v="2022-05-18T00:55:04"/>
    <x v="36"/>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46.254641203697247"/>
    <x v="2"/>
    <x v="13"/>
    <x v="0"/>
    <n v="0"/>
    <s v="WPP-US"/>
    <x v="0"/>
    <n v="1900"/>
    <x v="0"/>
    <x v="2"/>
    <x v="0"/>
    <s v="Jan"/>
    <x v="27"/>
    <s v="Mar"/>
    <x v="0"/>
  </r>
  <r>
    <s v="INC12396300"/>
    <s v="P4 - Minimal"/>
    <x v="6"/>
    <s v="nagendra1@in.ibm.com"/>
    <x v="1"/>
    <s v="[WIP] Create dimension in Universe C_AP Aging WPP - (ADO# 1114113)"/>
    <d v="2022-05-16T10:37:10"/>
    <x v="56"/>
    <m/>
    <m/>
    <m/>
    <m/>
    <m/>
    <d v="2022-04-01T02:57:45"/>
    <s v="cristian.aprile@kantar.com"/>
    <b v="0"/>
    <m/>
    <s v="Silver"/>
    <n v="0"/>
    <s v="Normal"/>
    <x v="4"/>
    <m/>
    <m/>
    <s v="Cristian Aprile [Kantar]"/>
    <n v="0"/>
    <b v="0"/>
    <d v="2022-04-01T10:29:47"/>
    <d v="2022-04-01T03:26:27"/>
    <n v="1"/>
    <d v="2022-04-01T03:57:04"/>
    <d v="2022-04-01T10:29:47"/>
    <d v="2022-04-01T03:57:04"/>
    <m/>
    <m/>
    <m/>
    <n v="46.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9"/>
    <x v="0"/>
    <x v="13"/>
    <x v="0"/>
    <n v="14"/>
    <s v="Not GD"/>
    <x v="1"/>
    <n v="2022"/>
    <x v="0"/>
    <x v="2"/>
    <x v="0"/>
    <s v="Jan"/>
    <x v="24"/>
    <s v="Apr"/>
    <x v="1"/>
  </r>
  <r>
    <s v="INC12403589"/>
    <s v="P3 - Minor"/>
    <x v="1"/>
    <s v="Mujoshi1@in.ibm.com"/>
    <x v="1"/>
    <s v="[UAT]  File Transfer Protocol - New Concur Secure PGP Key"/>
    <d v="2022-05-16T18:56:19"/>
    <x v="9"/>
    <m/>
    <m/>
    <m/>
    <m/>
    <m/>
    <d v="2022-04-03T14:01:53"/>
    <s v="Mujoshi1@in.ibm.com"/>
    <b v="0"/>
    <m/>
    <s v="Silver+ (Osprey App use only)"/>
    <n v="0"/>
    <s v="Normal"/>
    <x v="1"/>
    <m/>
    <m/>
    <s v="James Burton [GroupM]"/>
    <n v="0"/>
    <b v="1"/>
    <d v="2022-04-03T14:01:53"/>
    <m/>
    <n v="0"/>
    <m/>
    <d v="2022-04-03T14:01:53"/>
    <d v="2022-04-03T14:01:53"/>
    <m/>
    <s v="Customer Testing"/>
    <s v="GroupM - USA"/>
    <n v="44.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3.582013888888469"/>
    <x v="2"/>
    <x v="14"/>
    <x v="0"/>
    <n v="0"/>
    <s v="Not GD"/>
    <x v="1"/>
    <n v="1900"/>
    <x v="0"/>
    <x v="2"/>
    <x v="0"/>
    <s v="Jan"/>
    <x v="1"/>
    <s v="Apr"/>
    <x v="1"/>
  </r>
  <r>
    <s v="INC12410835"/>
    <s v="P3 - Minor"/>
    <x v="1"/>
    <s v="mulveyj@us.ibm.com"/>
    <x v="2"/>
    <s v="Concur account"/>
    <d v="2022-05-17T01:41:22"/>
    <x v="10"/>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41.060902777782758"/>
    <x v="2"/>
    <x v="14"/>
    <x v="0"/>
    <n v="0"/>
    <s v="Not GD"/>
    <x v="1"/>
    <n v="1900"/>
    <x v="0"/>
    <x v="2"/>
    <x v="0"/>
    <s v="Jan"/>
    <x v="2"/>
    <s v="Apr"/>
    <x v="1"/>
  </r>
  <r>
    <s v="INC12413219"/>
    <s v="P3 - Minor"/>
    <x v="0"/>
    <s v="ghudik@us.ibm.com"/>
    <x v="1"/>
    <s v="{REQ DEF} H2H solutions with ICICI bank  and Maconomy"/>
    <d v="2022-05-13T21:44:22"/>
    <x v="26"/>
    <m/>
    <m/>
    <m/>
    <m/>
    <m/>
    <d v="2022-04-05T14:03:57"/>
    <s v="Sushmita.Mandal@kantar.com"/>
    <b v="1"/>
    <m/>
    <s v="Platinum"/>
    <n v="1"/>
    <s v="Normal"/>
    <x v="1"/>
    <m/>
    <m/>
    <s v="Sushmita Mandal [Kantar]"/>
    <n v="0"/>
    <b v="1"/>
    <d v="2022-04-05T14:50:59"/>
    <m/>
    <n v="3"/>
    <m/>
    <d v="2022-04-05T14:50:59"/>
    <d v="2022-04-05T14:06:34"/>
    <m/>
    <s v="Work not yet due"/>
    <m/>
    <n v="42.3812615740826"/>
    <x v="2"/>
    <x v="14"/>
    <x v="0"/>
    <n v="0"/>
    <s v="WPP-UK"/>
    <x v="0"/>
    <n v="1900"/>
    <x v="0"/>
    <x v="2"/>
    <x v="0"/>
    <s v="Jan"/>
    <x v="2"/>
    <s v="Apr"/>
    <x v="0"/>
  </r>
  <r>
    <s v="INC12413291"/>
    <s v="P3 - Minor"/>
    <x v="6"/>
    <s v="vakula@us.ibm.com"/>
    <x v="2"/>
    <s v="Maconomy Germany: Problems with report &quot;TNS Europe – Distribution Subjobs&quot;"/>
    <d v="2022-05-17T18:50:22"/>
    <x v="48"/>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42.379629629627743"/>
    <x v="2"/>
    <x v="14"/>
    <x v="0"/>
    <n v="0"/>
    <s v="WPP-US"/>
    <x v="0"/>
    <n v="1900"/>
    <x v="0"/>
    <x v="2"/>
    <x v="0"/>
    <s v="Jan"/>
    <x v="2"/>
    <s v="Apr"/>
    <x v="0"/>
  </r>
  <r>
    <s v="INC12413952"/>
    <s v="P3 - Minor"/>
    <x v="20"/>
    <s v="Vishay.Patel@kantar.com"/>
    <x v="2"/>
    <s v="Maconomy is waiting for data from server&quot; - Unable to post Revenue for CO 214 ((FIN0224849))"/>
    <d v="2022-05-17T14:59:23"/>
    <x v="4"/>
    <m/>
    <m/>
    <m/>
    <m/>
    <m/>
    <d v="2022-04-05T15:36:47"/>
    <s v="ketan.thakrar1@kantar.com"/>
    <b v="0"/>
    <m/>
    <m/>
    <n v="0"/>
    <s v="Normal"/>
    <x v="1"/>
    <m/>
    <m/>
    <s v="Ketan Thakrar [Kantar]"/>
    <n v="0"/>
    <b v="1"/>
    <d v="2022-04-05T15:40:49"/>
    <d v="2022-04-05T15:37:16"/>
    <n v="2"/>
    <d v="2022-04-05T16:18:54"/>
    <d v="2022-04-05T16:28:14"/>
    <d v="2022-04-05T16:18:54"/>
    <m/>
    <s v="Non IBM 3rd Party Engagement"/>
    <m/>
    <n v="42.313726851847605"/>
    <x v="2"/>
    <x v="14"/>
    <x v="0"/>
    <n v="0"/>
    <s v="WPP-US"/>
    <x v="0"/>
    <n v="1900"/>
    <x v="0"/>
    <x v="2"/>
    <x v="0"/>
    <s v="Jan"/>
    <x v="2"/>
    <s v="Apr"/>
    <x v="0"/>
  </r>
  <r>
    <s v="INC12419450"/>
    <s v="P3 - Minor"/>
    <x v="0"/>
    <s v="kdivyal1@in.ibm.com"/>
    <x v="2"/>
    <s v="Entries parked in incorrect account and usual processing"/>
    <d v="2022-05-17T17:01:09"/>
    <x v="61"/>
    <m/>
    <m/>
    <m/>
    <m/>
    <m/>
    <d v="2022-04-06T12:29:03"/>
    <s v="Sushmita.Mandal@kantar.com"/>
    <b v="0"/>
    <m/>
    <s v="Platinum"/>
    <n v="0"/>
    <s v="Normal"/>
    <x v="1"/>
    <m/>
    <m/>
    <s v="Sushmita Mandal [Kantar]"/>
    <n v="0"/>
    <b v="1"/>
    <d v="2022-04-06T18:55:51"/>
    <m/>
    <n v="1"/>
    <m/>
    <d v="2022-04-06T18:55:51"/>
    <d v="2022-04-06T17:31:16"/>
    <m/>
    <s v="Awaiting User input"/>
    <m/>
    <n v="41.211215277777228"/>
    <x v="2"/>
    <x v="14"/>
    <x v="0"/>
    <n v="0"/>
    <s v="WPP-US"/>
    <x v="0"/>
    <n v="1900"/>
    <x v="0"/>
    <x v="2"/>
    <x v="0"/>
    <s v="Jan"/>
    <x v="7"/>
    <s v="Apr"/>
    <x v="0"/>
  </r>
  <r>
    <s v="INC12422793"/>
    <s v="P3 - Minor"/>
    <x v="8"/>
    <s v="Keerthi.Hiremath@wpp.com"/>
    <x v="1"/>
    <s v="[APPROVED BACKLOG] Post JE Report"/>
    <d v="2022-05-15T05:00:07"/>
    <x v="36"/>
    <m/>
    <m/>
    <m/>
    <m/>
    <m/>
    <d v="2022-04-06T19:55:17"/>
    <s v="Linnett.Villalba@vmlyr.com"/>
    <b v="0"/>
    <m/>
    <s v="Gold"/>
    <n v="0"/>
    <s v="Normal"/>
    <x v="4"/>
    <m/>
    <m/>
    <s v="Linnett Villalba [YRGRP]"/>
    <n v="0"/>
    <b v="0"/>
    <d v="2022-04-06T20:25:26"/>
    <d v="2022-04-06T19:58:40"/>
    <n v="1"/>
    <d v="2022-04-06T23:04:00"/>
    <d v="2022-04-07T21:35:27"/>
    <d v="2022-04-06T23:04:00"/>
    <s v="NA"/>
    <m/>
    <s v="YRGRP - USA"/>
    <n v="40.100381944437686"/>
    <x v="2"/>
    <x v="14"/>
    <x v="0"/>
    <n v="0"/>
    <s v="WPP-US"/>
    <x v="0"/>
    <n v="1900"/>
    <x v="0"/>
    <x v="2"/>
    <x v="0"/>
    <s v="Jan"/>
    <x v="7"/>
    <s v="Apr"/>
    <x v="0"/>
  </r>
  <r>
    <s v="INC12430519"/>
    <s v="P3 - Minor"/>
    <x v="4"/>
    <s v="Cruzrav@ph.ibm.com"/>
    <x v="1"/>
    <s v="[CLOSED ]  OGVNABSG-3151: Security - Role Change"/>
    <d v="2022-05-13T00:29:05"/>
    <x v="62"/>
    <m/>
    <s v="Solved (Permanently)"/>
    <s v="This is already completed"/>
    <m/>
    <m/>
    <d v="2022-04-07T22:16:05"/>
    <s v="Cruzrav@ph.ibm.com"/>
    <b v="0"/>
    <m/>
    <s v="Platinum"/>
    <n v="0"/>
    <s v="Normal"/>
    <x v="2"/>
    <d v="2022-05-13T00:29:05"/>
    <n v="3033538"/>
    <s v="Susan Santos [Ogilvy Group]"/>
    <n v="0"/>
    <b v="0"/>
    <d v="2022-04-07T23:55:13"/>
    <m/>
    <n v="0"/>
    <m/>
    <d v="2022-04-07T23:55:13"/>
    <d v="2022-04-07T22:16:05"/>
    <m/>
    <m/>
    <s v="Ogilvy Group - USA"/>
    <s v="Zero"/>
    <x v="1"/>
    <x v="14"/>
    <x v="1"/>
    <n v="0"/>
    <s v="WPP-US"/>
    <x v="0"/>
    <n v="1900"/>
    <x v="1"/>
    <x v="2"/>
    <x v="2"/>
    <s v="May"/>
    <x v="8"/>
    <s v="Apr"/>
    <x v="0"/>
  </r>
  <r>
    <s v="INC12430556"/>
    <s v="P3 - Minor"/>
    <x v="1"/>
    <s v="mulveyj@us.ibm.com"/>
    <x v="2"/>
    <s v="Requesting access to Concur"/>
    <d v="2022-05-17T02:29:34"/>
    <x v="10"/>
    <m/>
    <m/>
    <m/>
    <m/>
    <m/>
    <d v="2022-04-07T21:56:52"/>
    <s v="alexis.thoma@mindshareworld.com"/>
    <b v="0"/>
    <m/>
    <s v="Silver+ (Osprey App use only)"/>
    <n v="0"/>
    <s v="Normal"/>
    <x v="1"/>
    <m/>
    <m/>
    <s v="Alexis Thoma [GroupM]"/>
    <n v="0"/>
    <b v="1"/>
    <d v="2022-04-07T22:01:14"/>
    <d v="2022-04-07T22:01:14"/>
    <n v="1"/>
    <d v="2022-04-07T23:05:56"/>
    <d v="2022-04-11T22:54:07"/>
    <d v="2022-04-07T23:05:56"/>
    <m/>
    <s v="Customer unavailable 1st Attempt"/>
    <m/>
    <n v="36.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9.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9.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33.220196759262762"/>
    <x v="2"/>
    <x v="14"/>
    <x v="0"/>
    <n v="0"/>
    <s v="Not GD"/>
    <x v="1"/>
    <n v="1900"/>
    <x v="0"/>
    <x v="2"/>
    <x v="0"/>
    <s v="Jan"/>
    <x v="18"/>
    <s v="Apr"/>
    <x v="1"/>
  </r>
  <r>
    <s v="INC12435562"/>
    <s v="P3 - Minor"/>
    <x v="1"/>
    <s v="mulveyj@us.ibm.com"/>
    <x v="2"/>
    <s v="Unable to access Concur "/>
    <d v="2022-05-17T02:17:59"/>
    <x v="10"/>
    <m/>
    <m/>
    <m/>
    <m/>
    <m/>
    <d v="2022-04-08T20:07:36"/>
    <s v="Pernytha.Roy@kyndryl.com"/>
    <b v="0"/>
    <m/>
    <s v="Silver+ (Osprey App use only)"/>
    <n v="0"/>
    <s v="Normal"/>
    <x v="1"/>
    <m/>
    <m/>
    <s v="Leslie Outten [GroupM]"/>
    <n v="0"/>
    <b v="1"/>
    <d v="2022-04-08T20:07:36"/>
    <d v="2022-04-08T20:07:36"/>
    <n v="1"/>
    <d v="2022-04-08T20:08:12"/>
    <d v="2022-04-08T21:22:04"/>
    <d v="2022-04-08T20:08:12"/>
    <m/>
    <s v="Customer unavailable 2nd Attempt"/>
    <m/>
    <n v="39.109675925923511"/>
    <x v="2"/>
    <x v="14"/>
    <x v="0"/>
    <n v="0"/>
    <s v="Not GD"/>
    <x v="1"/>
    <n v="1900"/>
    <x v="0"/>
    <x v="2"/>
    <x v="0"/>
    <s v="Jan"/>
    <x v="18"/>
    <s v="Apr"/>
    <x v="1"/>
  </r>
  <r>
    <s v="INC12442210"/>
    <s v="P4 - Minimal"/>
    <x v="0"/>
    <s v="aishpati@in.ibm.com"/>
    <x v="1"/>
    <s v="[CLOSED] New PO Hierarchy Public HQ/UK/US"/>
    <d v="2022-05-16T22:55:29"/>
    <x v="19"/>
    <m/>
    <s v="Solved (Permanently)"/>
    <s v="Approval hierarchy setup is done."/>
    <m/>
    <m/>
    <d v="2022-04-11T15:58:26"/>
    <s v="viresh.savani@kantar.com"/>
    <b v="0"/>
    <m/>
    <s v="Platinum"/>
    <n v="0"/>
    <s v="Normal"/>
    <x v="2"/>
    <d v="2022-05-16T22:55:30"/>
    <n v="3049024"/>
    <s v="Viresh Savani [Kantar]"/>
    <n v="0"/>
    <b v="0"/>
    <d v="2022-04-11T16:09:34"/>
    <d v="2022-04-11T15:58:40"/>
    <n v="1"/>
    <d v="2022-04-11T16:07:59"/>
    <d v="2022-04-11T16:09:34"/>
    <d v="2022-04-11T16:07:59"/>
    <m/>
    <m/>
    <m/>
    <s v="Zero"/>
    <x v="1"/>
    <x v="15"/>
    <x v="2"/>
    <n v="0"/>
    <s v="WPP-US"/>
    <x v="0"/>
    <n v="1900"/>
    <x v="1"/>
    <x v="2"/>
    <x v="4"/>
    <s v="May"/>
    <x v="15"/>
    <s v="Apr"/>
    <x v="0"/>
  </r>
  <r>
    <s v="INC12443917"/>
    <s v="P3 - Minor"/>
    <x v="6"/>
    <s v="Divya.Jyothi.Vijay.Kumar@ibm.com"/>
    <x v="2"/>
    <s v="URGENT-BUSINESS CRITICAL: Maconomy Business Objects - WSC 301-318: Exports Client_Entries_export_v2.txt not working for Maconomy PROD Instance - (ADO# 1122005)"/>
    <d v="2022-05-12T14:37:45"/>
    <x v="53"/>
    <m/>
    <m/>
    <m/>
    <m/>
    <m/>
    <d v="2022-04-11T19:54:50"/>
    <s v="Gerhard.Teusch@kantar.com"/>
    <b v="0"/>
    <m/>
    <s v="Silver"/>
    <n v="0"/>
    <s v="Normal"/>
    <x v="4"/>
    <m/>
    <m/>
    <s v="Gerhard Teusch [Kantar]"/>
    <n v="0"/>
    <b v="0"/>
    <d v="2022-04-11T20:08:32"/>
    <d v="2022-04-11T19:55:53"/>
    <n v="1"/>
    <d v="2022-04-11T20:08:32"/>
    <d v="2022-04-11T20:08:32"/>
    <d v="2022-04-11T20:08:32"/>
    <s v="EMEA"/>
    <m/>
    <s v="Kantar - Germany"/>
    <n v="36.160740740742767"/>
    <x v="2"/>
    <x v="15"/>
    <x v="0"/>
    <n v="0"/>
    <s v="Not GD"/>
    <x v="1"/>
    <n v="1900"/>
    <x v="0"/>
    <x v="2"/>
    <x v="0"/>
    <s v="Jan"/>
    <x v="15"/>
    <s v="Apr"/>
    <x v="1"/>
  </r>
  <r>
    <s v="INC12444728"/>
    <s v="P4 - Minimal"/>
    <x v="6"/>
    <s v="system"/>
    <x v="1"/>
    <s v="[UAT] Minor amendment to BPM report (Eurofactor Kantar UK) - (ADO# 1114112)"/>
    <d v="2022-05-14T01:47:55"/>
    <x v="56"/>
    <m/>
    <m/>
    <m/>
    <m/>
    <m/>
    <d v="2022-04-11T21:38:10"/>
    <s v="Paul.Gray@kantar.com"/>
    <b v="0"/>
    <m/>
    <s v="Silver"/>
    <n v="0"/>
    <s v="Normal"/>
    <x v="4"/>
    <m/>
    <m/>
    <s v="Paul Gray [Kantar]"/>
    <n v="0"/>
    <b v="1"/>
    <d v="2022-04-12T13:36:16"/>
    <d v="2022-04-11T21:38:40"/>
    <n v="1"/>
    <d v="2022-04-12T03:08:24"/>
    <d v="2022-04-12T13:36:16"/>
    <d v="2022-04-12T03:08:24"/>
    <s v="EMEA"/>
    <m/>
    <m/>
    <n v="35.433148148149485"/>
    <x v="2"/>
    <x v="15"/>
    <x v="0"/>
    <n v="0"/>
    <s v="WPP-US"/>
    <x v="0"/>
    <n v="1900"/>
    <x v="0"/>
    <x v="2"/>
    <x v="0"/>
    <s v="Jan"/>
    <x v="15"/>
    <s v="Apr"/>
    <x v="0"/>
  </r>
  <r>
    <s v="INC12445794"/>
    <s v="P3 - Minor"/>
    <x v="14"/>
    <s v="Saipoth1@in.ibm.com"/>
    <x v="2"/>
    <s v="perceptive login issue"/>
    <d v="2022-05-16T21:52:28"/>
    <x v="25"/>
    <m/>
    <m/>
    <m/>
    <m/>
    <m/>
    <d v="2022-04-12T02:52:03"/>
    <s v="shoaib.ahmed1@kyndryl.com"/>
    <b v="0"/>
    <m/>
    <s v="Silver+ (Osprey App use only)"/>
    <n v="0"/>
    <s v="Normal"/>
    <x v="1"/>
    <m/>
    <m/>
    <s v="Katherine Toro [YRGRP]"/>
    <n v="0"/>
    <b v="1"/>
    <d v="2022-04-12T09:56:40"/>
    <m/>
    <n v="0"/>
    <m/>
    <d v="2022-04-12T09:56:40"/>
    <d v="2022-04-12T02:52:03"/>
    <m/>
    <s v="Awaiting User input"/>
    <m/>
    <n v="35.585648148153268"/>
    <x v="2"/>
    <x v="15"/>
    <x v="0"/>
    <n v="0"/>
    <s v="WPP-US"/>
    <x v="0"/>
    <n v="1900"/>
    <x v="0"/>
    <x v="2"/>
    <x v="0"/>
    <s v="Jan"/>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5.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4"/>
    <m/>
    <m/>
    <s v="Michael George [Kantar]"/>
    <n v="0"/>
    <b v="0"/>
    <d v="2022-04-13T09:45:28"/>
    <d v="2022-04-12T17:12:47"/>
    <n v="1"/>
    <d v="2022-04-13T07:00:05"/>
    <d v="2022-04-13T09:45:28"/>
    <d v="2022-04-13T07:00:05"/>
    <m/>
    <m/>
    <m/>
    <n v="34.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34.229965277780138"/>
    <x v="2"/>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4"/>
    <m/>
    <m/>
    <s v="Jatin Pahwa [JWT]"/>
    <n v="0"/>
    <b v="1"/>
    <d v="2022-04-13T18:10:02"/>
    <m/>
    <n v="0"/>
    <m/>
    <d v="2022-04-13T18:10:02"/>
    <d v="2022-04-13T18:10:02"/>
    <m/>
    <m/>
    <m/>
    <n v="34.243032407408464"/>
    <x v="2"/>
    <x v="15"/>
    <x v="0"/>
    <n v="0"/>
    <s v="Not GD"/>
    <x v="1"/>
    <n v="1900"/>
    <x v="0"/>
    <x v="2"/>
    <x v="0"/>
    <s v="Jan"/>
    <x v="19"/>
    <s v="Apr"/>
    <x v="1"/>
  </r>
  <r>
    <s v="INC12456270"/>
    <s v="P3 - Minor"/>
    <x v="9"/>
    <s v="Abhipaul@in.ibm.com"/>
    <x v="0"/>
    <s v="HQ Application Issue's : IT2 #URGENT"/>
    <d v="2022-05-16T18:30:35"/>
    <x v="37"/>
    <m/>
    <s v="Solved (Permanently)"/>
    <s v="LDAP issue was resolved "/>
    <m/>
    <m/>
    <d v="2022-04-13T18:58:42"/>
    <s v="anne.gilmartin@wundermanthompson.com"/>
    <b v="1"/>
    <m/>
    <s v="Gold"/>
    <n v="1"/>
    <s v="Normal"/>
    <x v="2"/>
    <d v="2022-05-16T17:34:55"/>
    <n v="2846173"/>
    <s v="Anne Gilmartin [JWT]"/>
    <n v="0"/>
    <b v="0"/>
    <d v="2022-04-14T20:47:10"/>
    <m/>
    <n v="1"/>
    <m/>
    <d v="2022-04-14T20:47:10"/>
    <d v="2022-04-14T20:41:09"/>
    <m/>
    <m/>
    <m/>
    <s v="Zero"/>
    <x v="1"/>
    <x v="15"/>
    <x v="2"/>
    <n v="0"/>
    <s v="WPP-US"/>
    <x v="0"/>
    <n v="1900"/>
    <x v="1"/>
    <x v="2"/>
    <x v="4"/>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3.752465277779265"/>
    <x v="2"/>
    <x v="15"/>
    <x v="0"/>
    <n v="0"/>
    <s v="Not GD"/>
    <x v="1"/>
    <n v="1900"/>
    <x v="0"/>
    <x v="2"/>
    <x v="0"/>
    <s v="Jan"/>
    <x v="19"/>
    <s v="Apr"/>
    <x v="1"/>
  </r>
  <r>
    <s v="INC12457602"/>
    <s v="P4 - Minimal"/>
    <x v="0"/>
    <s v="Kusanth1@in.ibm.com"/>
    <x v="2"/>
    <s v="New Payment Modes Co. 326 FIN0249463"/>
    <d v="2022-05-11T20:21:03"/>
    <x v="4"/>
    <m/>
    <s v="Solved (Permanently)"/>
    <s v="New Payment Modes Co. 326 FIN0249463"/>
    <m/>
    <m/>
    <d v="2022-04-13T22:49:02"/>
    <s v="viresh.savani@kantar.com"/>
    <b v="0"/>
    <m/>
    <s v="Platinum"/>
    <n v="0"/>
    <s v="Normal"/>
    <x v="2"/>
    <d v="2022-05-11T20:21:03"/>
    <n v="2410321"/>
    <s v="Viresh Savani [Kantar]"/>
    <n v="0"/>
    <b v="0"/>
    <d v="2022-04-14T14:21:38"/>
    <d v="2022-04-13T22:50:01"/>
    <n v="1"/>
    <d v="2022-04-14T15:56:52"/>
    <d v="2022-04-14T18:43:57"/>
    <d v="2022-04-14T15:56:52"/>
    <m/>
    <m/>
    <m/>
    <s v="Zero"/>
    <x v="1"/>
    <x v="15"/>
    <x v="1"/>
    <n v="0"/>
    <s v="WPP-US"/>
    <x v="0"/>
    <n v="1900"/>
    <x v="1"/>
    <x v="2"/>
    <x v="3"/>
    <s v="May"/>
    <x v="19"/>
    <s v="Apr"/>
    <x v="0"/>
  </r>
  <r>
    <s v="INC12458529"/>
    <s v="P3 - Minor"/>
    <x v="9"/>
    <s v="Kanimop5@in.ibm.com"/>
    <x v="2"/>
    <s v="Unable to log Into Ricochet"/>
    <d v="2022-05-16T21:46:48"/>
    <x v="30"/>
    <m/>
    <m/>
    <m/>
    <m/>
    <m/>
    <d v="2022-04-14T04:18:51"/>
    <s v="michele.labadie@makerhouseww.com"/>
    <b v="0"/>
    <m/>
    <s v="Gold"/>
    <n v="0"/>
    <s v="Normal"/>
    <x v="1"/>
    <m/>
    <m/>
    <s v="Michele Labadie [JWT]"/>
    <n v="0"/>
    <b v="1"/>
    <d v="2022-04-14T04:33:05"/>
    <d v="2022-04-14T04:26:33"/>
    <n v="1"/>
    <d v="2022-04-14T04:28:38"/>
    <d v="2022-04-14T04:33:05"/>
    <d v="2022-04-14T04:28:38"/>
    <m/>
    <s v="Awaiting User input"/>
    <m/>
    <n v="33.810358796297805"/>
    <x v="2"/>
    <x v="15"/>
    <x v="0"/>
    <n v="0"/>
    <s v="WPP-US"/>
    <x v="0"/>
    <n v="1900"/>
    <x v="0"/>
    <x v="2"/>
    <x v="0"/>
    <s v="Jan"/>
    <x v="20"/>
    <s v="Apr"/>
    <x v="0"/>
  </r>
  <r>
    <s v="INC12459106"/>
    <s v="P3 - Minor"/>
    <x v="0"/>
    <s v="NurAzah.BinteAmin@kantar.com"/>
    <x v="2"/>
    <s v="Incorrect Job balance shown in Accrued deferred revenue _Opco74"/>
    <d v="2022-05-17T16:02:54"/>
    <x v="47"/>
    <m/>
    <s v="Solved (Permanently)"/>
    <s v="Provided required information to the user"/>
    <m/>
    <m/>
    <d v="2022-04-14T10:05:30"/>
    <s v="Sushmita.Mandal@kantar.com"/>
    <b v="0"/>
    <m/>
    <s v="Platinum"/>
    <n v="0"/>
    <s v="Normal"/>
    <x v="4"/>
    <m/>
    <n v="2256130"/>
    <s v="Sushmita Mandal [Kantar]"/>
    <n v="1"/>
    <b v="1"/>
    <d v="2022-04-15T11:10:37"/>
    <m/>
    <n v="3"/>
    <m/>
    <d v="2022-04-15T11:10:37"/>
    <d v="2022-04-15T02:46:28"/>
    <m/>
    <m/>
    <m/>
    <n v="32.534293981480005"/>
    <x v="2"/>
    <x v="15"/>
    <x v="0"/>
    <n v="0"/>
    <s v="WPP-US"/>
    <x v="0"/>
    <n v="1900"/>
    <x v="0"/>
    <x v="2"/>
    <x v="0"/>
    <s v="Jan"/>
    <x v="20"/>
    <s v="Apr"/>
    <x v="0"/>
  </r>
  <r>
    <s v="INC12462767"/>
    <s v="P3 - Minor"/>
    <x v="9"/>
    <s v="cnemec@us.ibm.com"/>
    <x v="1"/>
    <s v="[APPROVAL ROM] Ricochet - Company Address Change"/>
    <d v="2022-05-12T19:12:29"/>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33.027523148150067"/>
    <x v="2"/>
    <x v="15"/>
    <x v="0"/>
    <n v="0"/>
    <s v="Not GD"/>
    <x v="1"/>
    <n v="1900"/>
    <x v="0"/>
    <x v="2"/>
    <x v="0"/>
    <s v="Jan"/>
    <x v="20"/>
    <s v="Apr"/>
    <x v="1"/>
  </r>
  <r>
    <s v="INC12465686"/>
    <s v="P4 - Minimal"/>
    <x v="9"/>
    <s v="Jlingala@in.ibm.com"/>
    <x v="2"/>
    <s v="Ricochet remote site not allowing me to create expense report"/>
    <d v="2022-05-17T19:55:30"/>
    <x v="14"/>
    <m/>
    <s v="Solved (Permanently)"/>
    <s v="Close notes copied from Parent Incident: closing ticket as per the users update"/>
    <m/>
    <m/>
    <d v="2022-04-15T20:44:36"/>
    <s v="Jeff.Malin@Vmlyr.Com"/>
    <b v="0"/>
    <m/>
    <s v="Gold"/>
    <n v="0"/>
    <s v="Normal"/>
    <x v="1"/>
    <m/>
    <n v="2661788"/>
    <s v="Jeff Malin [YRGRP]"/>
    <n v="1"/>
    <b v="1"/>
    <d v="2022-04-15T22:53:06"/>
    <d v="2022-04-15T20:44:36"/>
    <n v="17"/>
    <d v="2022-04-15T23:24:09"/>
    <d v="2022-04-15T23:27:17"/>
    <d v="2022-04-15T23:24:09"/>
    <m/>
    <s v="Pending Change implementation"/>
    <m/>
    <n v="32.022719907407009"/>
    <x v="2"/>
    <x v="15"/>
    <x v="0"/>
    <n v="0"/>
    <s v="WPP-US"/>
    <x v="0"/>
    <n v="1900"/>
    <x v="0"/>
    <x v="2"/>
    <x v="0"/>
    <s v="Jan"/>
    <x v="3"/>
    <s v="Apr"/>
    <x v="0"/>
  </r>
  <r>
    <s v="INC12471748"/>
    <s v="P3 - Minor"/>
    <x v="1"/>
    <s v="system"/>
    <x v="2"/>
    <s v="I do not have access to Concur"/>
    <d v="2022-05-16T20:24:05"/>
    <x v="10"/>
    <m/>
    <m/>
    <m/>
    <m/>
    <m/>
    <d v="2022-04-18T22:48:58"/>
    <s v="cathy.lee@groupm.com"/>
    <b v="0"/>
    <m/>
    <s v="Silver+ (Osprey App use only)"/>
    <n v="0"/>
    <s v="Normal"/>
    <x v="4"/>
    <m/>
    <m/>
    <s v="Cathy Lee [GroupM]"/>
    <n v="0"/>
    <b v="1"/>
    <d v="2022-04-19T19:30:46"/>
    <d v="2022-04-18T22:57:12"/>
    <n v="10"/>
    <d v="2022-04-19T22:19:38"/>
    <d v="2022-05-02T19:42:53"/>
    <d v="2022-04-19T22:19:38"/>
    <m/>
    <m/>
    <m/>
    <n v="15.178553240737529"/>
    <x v="5"/>
    <x v="16"/>
    <x v="0"/>
    <n v="0"/>
    <s v="Not GD"/>
    <x v="1"/>
    <n v="1900"/>
    <x v="0"/>
    <x v="2"/>
    <x v="0"/>
    <s v="Jan"/>
    <x v="26"/>
    <s v="Apr"/>
    <x v="1"/>
  </r>
  <r>
    <s v="INC12472304"/>
    <s v="P3 - Minor"/>
    <x v="1"/>
    <s v="mulveyj@us.ibm.com"/>
    <x v="2"/>
    <s v="Cant log into concur to do timesheet"/>
    <d v="2022-05-17T02:23:09"/>
    <x v="10"/>
    <m/>
    <m/>
    <m/>
    <m/>
    <m/>
    <d v="2022-04-19T01:20:34"/>
    <s v="sayuri.alvarez@mediacom.com"/>
    <b v="0"/>
    <m/>
    <s v="Silver+ (Osprey App use only)"/>
    <n v="0"/>
    <s v="Normal"/>
    <x v="1"/>
    <m/>
    <m/>
    <s v="Sayuri Alvarez [GroupM]"/>
    <n v="0"/>
    <b v="1"/>
    <d v="2022-04-19T03:02:06"/>
    <d v="2022-04-19T01:26:47"/>
    <n v="1"/>
    <d v="2022-04-19T03:02:40"/>
    <d v="2022-04-19T09:10:10"/>
    <d v="2022-04-19T03:02:40"/>
    <m/>
    <s v="Customer unavailable 1st Attempt"/>
    <m/>
    <n v="28.61793981482333"/>
    <x v="5"/>
    <x v="16"/>
    <x v="0"/>
    <n v="0"/>
    <s v="Not GD"/>
    <x v="1"/>
    <n v="1900"/>
    <x v="0"/>
    <x v="2"/>
    <x v="0"/>
    <s v="Jan"/>
    <x v="5"/>
    <s v="Apr"/>
    <x v="1"/>
  </r>
  <r>
    <s v="INC12476625"/>
    <s v="P4 - Minimal"/>
    <x v="0"/>
    <s v="remyat23@in.ibm.com"/>
    <x v="2"/>
    <s v="WSC 233 : Getting error while updating Jobs Parameter"/>
    <d v="2022-05-17T17:34:47"/>
    <x v="21"/>
    <m/>
    <m/>
    <m/>
    <m/>
    <m/>
    <d v="2022-04-19T17:46:22"/>
    <s v="Brandon.Witbooi@kantar.com"/>
    <b v="0"/>
    <m/>
    <s v="Platinum"/>
    <n v="0"/>
    <s v="Normal"/>
    <x v="4"/>
    <m/>
    <m/>
    <s v="Brandon Witbooi [Kantar]"/>
    <n v="0"/>
    <b v="0"/>
    <d v="2022-04-19T17:57:10"/>
    <d v="2022-04-19T17:47:51"/>
    <n v="1"/>
    <d v="2022-04-19T22:24:14"/>
    <d v="2022-04-19T22:28:46"/>
    <d v="2022-04-19T22:24:14"/>
    <m/>
    <m/>
    <m/>
    <n v="28.063356481477967"/>
    <x v="5"/>
    <x v="16"/>
    <x v="0"/>
    <n v="0"/>
    <s v="WPP-US"/>
    <x v="0"/>
    <n v="1900"/>
    <x v="0"/>
    <x v="2"/>
    <x v="0"/>
    <s v="Jan"/>
    <x v="5"/>
    <s v="Apr"/>
    <x v="0"/>
  </r>
  <r>
    <s v="INC12478235"/>
    <s v="P3 - Minor"/>
    <x v="1"/>
    <s v="mulveyj@us.ibm.com"/>
    <x v="2"/>
    <s v="Unable to access Concur"/>
    <d v="2022-05-17T02:14:47"/>
    <x v="10"/>
    <m/>
    <m/>
    <m/>
    <m/>
    <m/>
    <d v="2022-04-19T21:13:42"/>
    <s v="suzanne.tomaselli@wmglobal.com"/>
    <b v="0"/>
    <m/>
    <s v="Silver+ (Osprey App use only)"/>
    <n v="0"/>
    <s v="Normal"/>
    <x v="1"/>
    <m/>
    <m/>
    <s v="Suzanne Tomaselli [GroupM]"/>
    <n v="0"/>
    <b v="1"/>
    <d v="2022-04-19T22:07:49"/>
    <d v="2022-04-19T21:27:13"/>
    <n v="3"/>
    <d v="2022-04-20T01:45:49"/>
    <d v="2022-04-20T09:11:03"/>
    <d v="2022-04-20T01:45:49"/>
    <m/>
    <s v="Customer unavailable 1st Attempt"/>
    <m/>
    <n v="27.617326388892252"/>
    <x v="5"/>
    <x v="16"/>
    <x v="0"/>
    <n v="0"/>
    <s v="Not GD"/>
    <x v="1"/>
    <n v="1900"/>
    <x v="0"/>
    <x v="2"/>
    <x v="0"/>
    <s v="Jan"/>
    <x v="5"/>
    <s v="Apr"/>
    <x v="1"/>
  </r>
  <r>
    <s v="INC12479556"/>
    <s v="P3 - Minor"/>
    <x v="1"/>
    <s v="mulveyj@us.ibm.com"/>
    <x v="2"/>
    <s v="Concur expenes not showing up from Jared Greene"/>
    <d v="2022-05-17T02:11:1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2nd Attempt"/>
    <m/>
    <n v="27.621747685181617"/>
    <x v="5"/>
    <x v="16"/>
    <x v="0"/>
    <n v="0"/>
    <s v="Not GD"/>
    <x v="1"/>
    <n v="1900"/>
    <x v="0"/>
    <x v="2"/>
    <x v="0"/>
    <s v="Jan"/>
    <x v="22"/>
    <s v="Apr"/>
    <x v="1"/>
  </r>
  <r>
    <s v="INC12486834"/>
    <s v="P3 - Minor"/>
    <x v="4"/>
    <s v="Amitsh30@in.ibm.com"/>
    <x v="1"/>
    <s v="[UAT] BSG-3170 - Revised mapping and trigger for BTA validation"/>
    <d v="2022-05-05T23:38:40"/>
    <x v="31"/>
    <m/>
    <m/>
    <m/>
    <m/>
    <m/>
    <d v="2022-04-21T07:36:44"/>
    <s v="alan.goldblatt@us.ibm.com"/>
    <b v="0"/>
    <m/>
    <s v="Platinum"/>
    <n v="0"/>
    <s v="Normal"/>
    <x v="4"/>
    <m/>
    <m/>
    <s v="Kelsey Angell [Ogilvy Group]"/>
    <n v="0"/>
    <b v="0"/>
    <d v="2022-04-27T19:42:03"/>
    <m/>
    <n v="0"/>
    <m/>
    <d v="2022-04-27T19:42:03"/>
    <d v="2022-04-21T07:36:44"/>
    <s v="NA"/>
    <m/>
    <s v="Ogilvy Group - USA"/>
    <n v="20.17913194445282"/>
    <x v="5"/>
    <x v="16"/>
    <x v="0"/>
    <n v="0"/>
    <s v="WPP-US"/>
    <x v="0"/>
    <n v="1900"/>
    <x v="0"/>
    <x v="2"/>
    <x v="0"/>
    <s v="Jan"/>
    <x v="6"/>
    <s v="Apr"/>
    <x v="0"/>
  </r>
  <r>
    <s v="INC12489436"/>
    <s v="P3 - Minor"/>
    <x v="6"/>
    <s v="vakula@us.ibm.com"/>
    <x v="2"/>
    <s v="Maconomy – iAccess – BPM-Report 301-318: Document Input Controls not working properly on Job Profit – Parent Job on the T03 and T04 iAccess instance"/>
    <d v="2022-05-17T19:27:48"/>
    <x v="55"/>
    <m/>
    <m/>
    <m/>
    <m/>
    <m/>
    <d v="2022-04-21T16:28:58"/>
    <s v="Gerhard.Teusch@kantar.com"/>
    <b v="0"/>
    <m/>
    <s v="Silver"/>
    <n v="0"/>
    <s v="Normal"/>
    <x v="1"/>
    <m/>
    <m/>
    <s v="Gerhard Teusch [Kantar]"/>
    <n v="0"/>
    <b v="1"/>
    <d v="2022-04-21T17:25:24"/>
    <d v="2022-04-21T16:29:20"/>
    <n v="2"/>
    <d v="2022-04-21T16:30:57"/>
    <d v="2022-04-21T17:25:24"/>
    <d v="2022-04-21T16:30:57"/>
    <m/>
    <s v="Non IBM 3rd Party Engagement"/>
    <m/>
    <n v="26.274027777777519"/>
    <x v="5"/>
    <x v="16"/>
    <x v="0"/>
    <n v="0"/>
    <s v="WPP-US"/>
    <x v="0"/>
    <n v="1900"/>
    <x v="0"/>
    <x v="2"/>
    <x v="0"/>
    <s v="Jan"/>
    <x v="6"/>
    <s v="Apr"/>
    <x v="0"/>
  </r>
  <r>
    <s v="INC12491172"/>
    <s v="P3 - Minor"/>
    <x v="4"/>
    <s v="alcantcp@ph.ibm.com"/>
    <x v="2"/>
    <s v="Service ORDER DVM-PBW Request "/>
    <d v="2022-05-13T12:17:23"/>
    <x v="63"/>
    <m/>
    <m/>
    <m/>
    <m/>
    <m/>
    <d v="2022-04-21T20:31:26"/>
    <s v="alcantcp@ph.ibm.com"/>
    <b v="0"/>
    <m/>
    <s v="Platinum"/>
    <n v="0"/>
    <s v="Normal"/>
    <x v="1"/>
    <m/>
    <m/>
    <s v="Sajan Madabhushi [Ogilvy Group]"/>
    <n v="0"/>
    <b v="1"/>
    <d v="2022-04-21T20:31:26"/>
    <m/>
    <n v="0"/>
    <m/>
    <d v="2022-04-21T20:31:26"/>
    <d v="2022-04-21T20:31:26"/>
    <m/>
    <s v="Awaiting User input"/>
    <m/>
    <n v="26.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6.119479166656674"/>
    <x v="5"/>
    <x v="16"/>
    <x v="0"/>
    <n v="17"/>
    <s v="Not GD"/>
    <x v="1"/>
    <n v="2022"/>
    <x v="0"/>
    <x v="2"/>
    <x v="0"/>
    <s v="Jan"/>
    <x v="6"/>
    <s v="Apr"/>
    <x v="1"/>
  </r>
  <r>
    <s v="INC12491868"/>
    <s v="P3 - Minor"/>
    <x v="22"/>
    <s v="renee.parks@geometry.com"/>
    <x v="2"/>
    <s v="Can't access the DDS applications"/>
    <d v="2022-05-17T20:11:29"/>
    <x v="64"/>
    <m/>
    <m/>
    <m/>
    <m/>
    <m/>
    <d v="2022-04-21T22:43:57"/>
    <s v="renee.parks@geometry.com"/>
    <b v="0"/>
    <m/>
    <s v="Bronze"/>
    <n v="0"/>
    <s v="Normal"/>
    <x v="1"/>
    <m/>
    <m/>
    <s v="Renee Parks [Ogilvy Group]"/>
    <n v="0"/>
    <b v="1"/>
    <d v="2022-04-22T01:01:43"/>
    <d v="2022-04-21T22:45:05"/>
    <n v="1"/>
    <d v="2022-04-26T01:29:00"/>
    <d v="2022-04-26T02:37:28"/>
    <d v="2022-04-26T01:29:00"/>
    <m/>
    <s v="Monitoring"/>
    <m/>
    <n v="21.890648148153559"/>
    <x v="5"/>
    <x v="16"/>
    <x v="0"/>
    <n v="0"/>
    <s v="WPP-US"/>
    <x v="0"/>
    <n v="1900"/>
    <x v="0"/>
    <x v="2"/>
    <x v="0"/>
    <s v="Jan"/>
    <x v="6"/>
    <s v="Apr"/>
    <x v="0"/>
  </r>
  <r>
    <s v="INC12492454"/>
    <s v="P3 - Minor"/>
    <x v="9"/>
    <s v="Kanimop5@in.ibm.com"/>
    <x v="2"/>
    <s v="Can't approve invoice in ricochet"/>
    <d v="2022-05-13T18:24:00"/>
    <x v="30"/>
    <m/>
    <m/>
    <m/>
    <m/>
    <m/>
    <d v="2022-04-22T01:57:53"/>
    <s v="shayna.venick@wundermanthompson.com"/>
    <b v="0"/>
    <m/>
    <s v="Gold"/>
    <n v="0"/>
    <s v="Normal"/>
    <x v="4"/>
    <m/>
    <m/>
    <s v="Shayna Venick [JWT]"/>
    <n v="0"/>
    <b v="0"/>
    <d v="2022-04-22T02:27:38"/>
    <d v="2022-04-22T02:26:30"/>
    <n v="1"/>
    <d v="2022-04-22T02:32:28"/>
    <d v="2022-04-22T02:35:27"/>
    <d v="2022-04-22T02:32:28"/>
    <m/>
    <m/>
    <m/>
    <n v="25.892048611109203"/>
    <x v="5"/>
    <x v="16"/>
    <x v="0"/>
    <n v="0"/>
    <s v="WPP-US"/>
    <x v="0"/>
    <n v="1900"/>
    <x v="0"/>
    <x v="2"/>
    <x v="0"/>
    <s v="Jan"/>
    <x v="9"/>
    <s v="Apr"/>
    <x v="0"/>
  </r>
  <r>
    <s v="INC12496821"/>
    <s v="P4 - Minimal"/>
    <x v="6"/>
    <s v="ghudik@us.ibm.com"/>
    <x v="1"/>
    <s v="[APPROVAL ROM] Request for custom Business Objects report"/>
    <d v="2022-05-10T03:05:00"/>
    <x v="49"/>
    <m/>
    <m/>
    <m/>
    <m/>
    <m/>
    <d v="2022-04-22T21:30:39"/>
    <s v="Paul.Gray@kantar.com"/>
    <b v="0"/>
    <m/>
    <s v="Silver"/>
    <n v="0"/>
    <s v="Normal"/>
    <x v="4"/>
    <m/>
    <m/>
    <s v="Paul Gray [Kantar]"/>
    <n v="0"/>
    <b v="0"/>
    <d v="2022-04-22T22:15:33"/>
    <d v="2022-04-22T21:32:14"/>
    <n v="1"/>
    <d v="2022-04-22T22:26:24"/>
    <d v="2022-04-25T09:57:05"/>
    <d v="2022-04-22T22:26:24"/>
    <m/>
    <m/>
    <m/>
    <n v="22.585358796299261"/>
    <x v="5"/>
    <x v="16"/>
    <x v="0"/>
    <n v="0"/>
    <s v="Not GD"/>
    <x v="1"/>
    <n v="1900"/>
    <x v="0"/>
    <x v="2"/>
    <x v="0"/>
    <s v="Jan"/>
    <x v="9"/>
    <s v="Apr"/>
    <x v="1"/>
  </r>
  <r>
    <s v="INC12497246"/>
    <s v="P3 - Minor"/>
    <x v="4"/>
    <s v="Cruzrav@ph.ibm.com"/>
    <x v="1"/>
    <s v="[WIP]  OGVNABSG-3175 Ogilvy Montreal Access PXN and PBW"/>
    <d v="2022-04-25T18:05:00"/>
    <x v="62"/>
    <m/>
    <m/>
    <m/>
    <m/>
    <m/>
    <d v="2022-04-22T23:56:03"/>
    <s v="Cruzrav@ph.ibm.com"/>
    <b v="0"/>
    <m/>
    <s v="Platinum"/>
    <n v="0"/>
    <s v="Normal"/>
    <x v="4"/>
    <m/>
    <m/>
    <s v="Susan Santos [Ogilvy Group]"/>
    <n v="0"/>
    <b v="0"/>
    <d v="2022-04-25T18:05:01"/>
    <m/>
    <n v="0"/>
    <m/>
    <d v="2022-04-25T18:05:01"/>
    <d v="2022-04-22T23:56:03"/>
    <m/>
    <m/>
    <s v="Ogilvy Group - USA"/>
    <n v="22.246516203696956"/>
    <x v="5"/>
    <x v="16"/>
    <x v="0"/>
    <n v="0"/>
    <s v="WPP-US"/>
    <x v="0"/>
    <n v="1900"/>
    <x v="0"/>
    <x v="2"/>
    <x v="0"/>
    <s v="Jan"/>
    <x v="9"/>
    <s v="Apr"/>
    <x v="0"/>
  </r>
  <r>
    <s v="INC12497538"/>
    <s v="P3 - Minor"/>
    <x v="9"/>
    <s v="Jlingala@in.ibm.com"/>
    <x v="0"/>
    <s v="Can't login to Ricochet"/>
    <d v="2022-05-17T19:55:36"/>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22.162199074082309"/>
    <x v="5"/>
    <x v="16"/>
    <x v="0"/>
    <n v="0"/>
    <s v="WPP-US"/>
    <x v="0"/>
    <n v="1900"/>
    <x v="0"/>
    <x v="2"/>
    <x v="0"/>
    <s v="Jan"/>
    <x v="30"/>
    <s v="Apr"/>
    <x v="0"/>
  </r>
  <r>
    <s v="INC12497660"/>
    <s v="P3 - Minor"/>
    <x v="9"/>
    <s v="Jlingala@in.ibm.com"/>
    <x v="2"/>
    <s v="Unable to connect via remote access or VPN"/>
    <d v="2022-05-16T18:18:58"/>
    <x v="14"/>
    <m/>
    <s v="Solved (Permanently)"/>
    <s v="Close notes copied from Parent Incident: closing ticket as per the users update"/>
    <m/>
    <m/>
    <d v="2022-04-23T03:07:32"/>
    <s v="kaoru.seo@garageteammazda.com"/>
    <b v="0"/>
    <m/>
    <s v="Gold"/>
    <n v="0"/>
    <s v="Normal"/>
    <x v="2"/>
    <d v="2022-05-16T16:07:41"/>
    <n v="2034009"/>
    <s v="Kaoru Seo [JWT]"/>
    <n v="0"/>
    <b v="1"/>
    <d v="2022-04-25T19:13:50"/>
    <d v="2022-04-23T03:26:22"/>
    <n v="1"/>
    <d v="2022-04-25T23:59:56"/>
    <d v="2022-04-26T00:04:14"/>
    <d v="2022-04-25T23:59:56"/>
    <m/>
    <s v="Customer unavailable 1st Attempt"/>
    <m/>
    <s v="Zero"/>
    <x v="1"/>
    <x v="16"/>
    <x v="2"/>
    <n v="0"/>
    <s v="WPP-US"/>
    <x v="0"/>
    <n v="1900"/>
    <x v="1"/>
    <x v="2"/>
    <x v="4"/>
    <s v="May"/>
    <x v="30"/>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1.600347222221899"/>
    <x v="5"/>
    <x v="17"/>
    <x v="0"/>
    <n v="0"/>
    <s v="WPP-UK"/>
    <x v="0"/>
    <n v="1900"/>
    <x v="0"/>
    <x v="2"/>
    <x v="0"/>
    <s v="Jan"/>
    <x v="17"/>
    <s v="Apr"/>
    <x v="0"/>
  </r>
  <r>
    <s v="INC12502329"/>
    <s v="P3 - Minor"/>
    <x v="4"/>
    <s v="Gpnagara@in.ibm.com"/>
    <x v="1"/>
    <s v="[WIP] BSG-3128 PS Report Reporting Duplicates"/>
    <d v="2022-04-29T18:09:21"/>
    <x v="57"/>
    <m/>
    <m/>
    <m/>
    <m/>
    <m/>
    <d v="2022-04-25T17:46:45"/>
    <s v="Gpnagara@in.ibm.com"/>
    <b v="0"/>
    <m/>
    <s v="Platinum"/>
    <n v="0"/>
    <s v="Normal"/>
    <x v="4"/>
    <m/>
    <m/>
    <s v="Sajan Madabhushi [Ogilvy Group]"/>
    <n v="0"/>
    <b v="0"/>
    <d v="2022-04-26T16:11:06"/>
    <m/>
    <n v="0"/>
    <m/>
    <d v="2022-04-26T16:11:06"/>
    <d v="2022-04-25T17:46:45"/>
    <s v="NA"/>
    <m/>
    <s v="Ogilvy Group - USA"/>
    <n v="21.325624999997672"/>
    <x v="5"/>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3.38199074073782"/>
    <x v="4"/>
    <x v="17"/>
    <x v="0"/>
    <n v="0"/>
    <s v="Not GD"/>
    <x v="1"/>
    <n v="1900"/>
    <x v="0"/>
    <x v="2"/>
    <x v="0"/>
    <s v="Jan"/>
    <x v="17"/>
    <s v="Apr"/>
    <x v="1"/>
  </r>
  <r>
    <s v="INC12504381"/>
    <s v="P3 - Minor"/>
    <x v="9"/>
    <s v="Kanimop5@in.ibm.com"/>
    <x v="2"/>
    <s v="Project 1208456 ca no Closed "/>
    <d v="2022-05-17T19:21:18"/>
    <x v="30"/>
    <m/>
    <m/>
    <m/>
    <m/>
    <m/>
    <d v="2022-04-25T23:03:24"/>
    <s v="teresa.daves@wundermanthompson.com"/>
    <b v="0"/>
    <m/>
    <s v="Gold"/>
    <n v="0"/>
    <s v="Normal"/>
    <x v="4"/>
    <m/>
    <m/>
    <s v="Teresa Daves [JWT]"/>
    <n v="0"/>
    <b v="1"/>
    <d v="2022-04-26T00:09:10"/>
    <d v="2022-04-25T23:03:24"/>
    <n v="1"/>
    <d v="2022-04-25T23:23:50"/>
    <d v="2022-04-26T00:09:10"/>
    <d v="2022-04-25T23:23:50"/>
    <s v="NA"/>
    <m/>
    <s v="JWT - Canada"/>
    <n v="21.993634259262762"/>
    <x v="5"/>
    <x v="17"/>
    <x v="0"/>
    <n v="0"/>
    <s v="WPP-US"/>
    <x v="0"/>
    <n v="1900"/>
    <x v="0"/>
    <x v="2"/>
    <x v="0"/>
    <s v="Jan"/>
    <x v="17"/>
    <s v="Apr"/>
    <x v="0"/>
  </r>
  <r>
    <s v="INC12504538"/>
    <s v="P4 - Minimal"/>
    <x v="9"/>
    <s v="Jlingala@in.ibm.com"/>
    <x v="2"/>
    <s v="Unable to access application"/>
    <d v="2022-05-16T18:20:21"/>
    <x v="14"/>
    <m/>
    <s v="Solved (Permanently)"/>
    <s v="Close notes copied from Parent Incident: closing ticket as per the users update"/>
    <m/>
    <m/>
    <d v="2022-04-25T23:49:03"/>
    <s v="paul.nemeth@gtb.com"/>
    <b v="0"/>
    <m/>
    <s v="Gold"/>
    <n v="0"/>
    <s v="Normal"/>
    <x v="2"/>
    <d v="2022-05-16T16:08:09"/>
    <n v="1786746"/>
    <s v="Paul Nemeth [YRGRP]"/>
    <n v="0"/>
    <b v="1"/>
    <d v="2022-04-26T21:37:46"/>
    <d v="2022-04-26T21:37:46"/>
    <n v="1"/>
    <d v="2022-04-26T21:38:12"/>
    <d v="2022-04-26T22:00:34"/>
    <d v="2022-04-26T21:38:12"/>
    <s v="NA"/>
    <s v="Customer unavailable 1st Attempt"/>
    <m/>
    <s v="Zero"/>
    <x v="1"/>
    <x v="17"/>
    <x v="2"/>
    <n v="0"/>
    <s v="WPP-US"/>
    <x v="0"/>
    <n v="1900"/>
    <x v="1"/>
    <x v="2"/>
    <x v="4"/>
    <s v="May"/>
    <x v="17"/>
    <s v="Apr"/>
    <x v="0"/>
  </r>
  <r>
    <s v="INC12511612"/>
    <s v="P4 - Minimal"/>
    <x v="6"/>
    <s v="nagendra1@in.ibm.com"/>
    <x v="1"/>
    <s v="[UAT] OSU Maconomy - Change Default Prompt on 'Profit and Loss' report - (ADO# 1114108)"/>
    <d v="2022-05-17T10:47:47"/>
    <x v="55"/>
    <m/>
    <m/>
    <m/>
    <m/>
    <m/>
    <d v="2022-04-27T01:20:29"/>
    <s v="chris.meyer@kantar.com"/>
    <b v="0"/>
    <m/>
    <s v="Silver"/>
    <n v="0"/>
    <s v="Normal"/>
    <x v="4"/>
    <m/>
    <m/>
    <s v="Chris Meyer [Kantar]"/>
    <n v="0"/>
    <b v="1"/>
    <d v="2022-04-27T09:11:46"/>
    <d v="2022-04-27T01:20:29"/>
    <n v="1"/>
    <d v="2022-04-27T03:51:13"/>
    <d v="2022-04-27T09:11:46"/>
    <d v="2022-04-27T03:51:13"/>
    <s v="EMEA"/>
    <m/>
    <m/>
    <n v="20.616828703707142"/>
    <x v="5"/>
    <x v="17"/>
    <x v="0"/>
    <n v="0"/>
    <s v="WPP-US"/>
    <x v="0"/>
    <n v="1900"/>
    <x v="0"/>
    <x v="2"/>
    <x v="0"/>
    <s v="Jan"/>
    <x v="11"/>
    <s v="Apr"/>
    <x v="0"/>
  </r>
  <r>
    <s v="INC12511618"/>
    <s v="P4 - Minimal"/>
    <x v="9"/>
    <s v="Jlingala@in.ibm.com"/>
    <x v="2"/>
    <s v="Can't log into Ricochet"/>
    <d v="2022-05-16T18:22:21"/>
    <x v="14"/>
    <m/>
    <s v="Solved (Permanently)"/>
    <s v="Close notes copied from Parent Incident: closing ticket as per the users update"/>
    <m/>
    <m/>
    <d v="2022-04-27T01:22:41"/>
    <s v="alan.whitley@wundermanthompson.com"/>
    <b v="0"/>
    <m/>
    <s v="Gold"/>
    <n v="0"/>
    <s v="Normal"/>
    <x v="2"/>
    <d v="2022-05-16T16:08:12"/>
    <n v="1694731"/>
    <s v="Alan Whitley [JWT]"/>
    <n v="0"/>
    <b v="1"/>
    <d v="2022-04-27T03:17:22"/>
    <d v="2022-04-27T01:26:59"/>
    <n v="1"/>
    <d v="2022-04-27T03:35:14"/>
    <d v="2022-04-27T17:54:12"/>
    <d v="2022-04-27T03:35:14"/>
    <m/>
    <s v="Customer unavailable 1st Attempt"/>
    <m/>
    <s v="Zero"/>
    <x v="1"/>
    <x v="17"/>
    <x v="2"/>
    <n v="0"/>
    <s v="WPP-US"/>
    <x v="0"/>
    <n v="1900"/>
    <x v="1"/>
    <x v="2"/>
    <x v="4"/>
    <s v="May"/>
    <x v="11"/>
    <s v="Apr"/>
    <x v="0"/>
  </r>
  <r>
    <s v="INC12515911"/>
    <s v="P3 - Minor"/>
    <x v="2"/>
    <s v="Srisbh26@in.ibm.com"/>
    <x v="2"/>
    <s v="Alloy Issue"/>
    <d v="2022-05-12T16:30:31"/>
    <x v="5"/>
    <m/>
    <s v="Solved (Permanently)"/>
    <s v="Got confirmation via mail."/>
    <m/>
    <m/>
    <d v="2022-04-27T19:22:37"/>
    <s v="Claire.Hurley@teamchemistryus.com"/>
    <b v="0"/>
    <m/>
    <s v="Silver"/>
    <n v="0"/>
    <s v="Normal"/>
    <x v="2"/>
    <d v="2022-05-12T16:30:31"/>
    <n v="1285674"/>
    <s v="Claire Hurley [YRGRP]"/>
    <n v="0"/>
    <b v="0"/>
    <d v="2022-04-27T21:12:12"/>
    <d v="2022-04-27T19:27:27"/>
    <n v="1"/>
    <d v="2022-04-27T22:27:17"/>
    <d v="2022-04-28T08:15:29"/>
    <d v="2022-04-27T22:27:17"/>
    <m/>
    <m/>
    <m/>
    <s v="Zero"/>
    <x v="1"/>
    <x v="17"/>
    <x v="1"/>
    <n v="0"/>
    <s v="WPP-US"/>
    <x v="0"/>
    <n v="1900"/>
    <x v="1"/>
    <x v="2"/>
    <x v="1"/>
    <s v="May"/>
    <x v="11"/>
    <s v="Apr"/>
    <x v="0"/>
  </r>
  <r>
    <s v="INC12516777"/>
    <s v="P3 - Minor"/>
    <x v="9"/>
    <s v="Jlingala@in.ibm.com"/>
    <x v="2"/>
    <s v="Can't login to Ricochet"/>
    <d v="2022-05-17T19:55:34"/>
    <x v="14"/>
    <m/>
    <m/>
    <m/>
    <m/>
    <m/>
    <d v="2022-04-27T21:38:05"/>
    <s v="gregory.boyd@wundermanthompson.com"/>
    <b v="0"/>
    <m/>
    <s v="Gold"/>
    <n v="0"/>
    <s v="Normal"/>
    <x v="1"/>
    <m/>
    <m/>
    <s v="Gregory Boyd [JWT]"/>
    <n v="0"/>
    <b v="1"/>
    <d v="2022-04-27T21:47:11"/>
    <d v="2022-04-27T21:47:11"/>
    <n v="1"/>
    <d v="2022-04-27T22:02:06"/>
    <d v="2022-04-27T22:06:23"/>
    <d v="2022-04-27T22:02:06"/>
    <m/>
    <s v="Monitoring"/>
    <m/>
    <n v="20.078900462962338"/>
    <x v="5"/>
    <x v="17"/>
    <x v="0"/>
    <n v="0"/>
    <s v="WPP-US"/>
    <x v="0"/>
    <n v="1900"/>
    <x v="0"/>
    <x v="2"/>
    <x v="0"/>
    <s v="Jan"/>
    <x v="11"/>
    <s v="Apr"/>
    <x v="0"/>
  </r>
  <r>
    <s v="INC12519193"/>
    <s v="P3 - Minor"/>
    <x v="6"/>
    <s v="nagendra1@in.ibm.com"/>
    <x v="2"/>
    <s v="83 BPM VAT Purchases report: Company No. selected criteria missing and missing vendor invoice entries"/>
    <d v="2022-05-17T10:36:24"/>
    <x v="55"/>
    <m/>
    <m/>
    <m/>
    <m/>
    <m/>
    <d v="2022-04-28T12:25:59"/>
    <s v="Clarinda.Hoo@kantar.com"/>
    <b v="0"/>
    <m/>
    <s v="Silver"/>
    <n v="0"/>
    <s v="Normal"/>
    <x v="1"/>
    <m/>
    <m/>
    <s v="Clarinda Hoo [Kantar]"/>
    <n v="0"/>
    <b v="1"/>
    <d v="2022-04-29T09:21:34"/>
    <d v="2022-04-28T12:26:40"/>
    <n v="3"/>
    <d v="2022-04-29T03:56:26"/>
    <d v="2022-04-29T09:21:34"/>
    <d v="2022-04-29T03:56:26"/>
    <m/>
    <s v="Awaiting client confirmation"/>
    <m/>
    <n v="18.610023148146865"/>
    <x v="5"/>
    <x v="17"/>
    <x v="0"/>
    <n v="0"/>
    <s v="WPP-US"/>
    <x v="0"/>
    <n v="1900"/>
    <x v="0"/>
    <x v="2"/>
    <x v="0"/>
    <s v="Jan"/>
    <x v="12"/>
    <s v="Apr"/>
    <x v="0"/>
  </r>
  <r>
    <s v="INC12520476"/>
    <s v="P3 - Minor"/>
    <x v="4"/>
    <s v="Abiram24@in.ibm.com"/>
    <x v="1"/>
    <s v="[WIP] BSG-3173:Removal of Domain Table References "/>
    <d v="2022-05-17T19:30:22"/>
    <x v="65"/>
    <m/>
    <m/>
    <m/>
    <m/>
    <m/>
    <d v="2022-04-28T16:14:24"/>
    <s v="Abiram24@in.ibm.com"/>
    <b v="0"/>
    <m/>
    <s v="Platinum"/>
    <n v="0"/>
    <s v="Normal"/>
    <x v="4"/>
    <m/>
    <m/>
    <s v="Megan Carmeris [Ogilvy Group]"/>
    <n v="0"/>
    <b v="0"/>
    <d v="2022-05-04T19:32:32"/>
    <m/>
    <n v="0"/>
    <m/>
    <d v="2022-05-04T19:32:32"/>
    <d v="2022-04-28T16:14:24"/>
    <m/>
    <m/>
    <s v="Ogilvy Group - USA"/>
    <n v="13.185740740736946"/>
    <x v="4"/>
    <x v="17"/>
    <x v="0"/>
    <n v="0"/>
    <s v="WPP-US"/>
    <x v="0"/>
    <n v="1900"/>
    <x v="0"/>
    <x v="2"/>
    <x v="0"/>
    <s v="Jan"/>
    <x v="12"/>
    <s v="Apr"/>
    <x v="0"/>
  </r>
  <r>
    <s v="INC12521878"/>
    <s v="P3 - Minor"/>
    <x v="9"/>
    <s v="Jlingala@in.ibm.com"/>
    <x v="2"/>
    <s v="I can't login into Ricochet without or with VPN - remote site issue"/>
    <d v="2022-05-17T19:55:36"/>
    <x v="14"/>
    <m/>
    <s v="Solved (Permanently)"/>
    <s v="Close notes copied from Parent Incident: closing ticket as per the users update"/>
    <m/>
    <m/>
    <d v="2022-04-28T19:30:56"/>
    <s v="jessica.rojas@wundermanthompson.com"/>
    <b v="0"/>
    <m/>
    <s v="Gold"/>
    <n v="0"/>
    <s v="Normal"/>
    <x v="1"/>
    <m/>
    <n v="1543059"/>
    <s v="Jessica Rojas [JWT]"/>
    <n v="1"/>
    <b v="1"/>
    <d v="2022-04-28T19:37:55"/>
    <d v="2022-04-28T19:37:55"/>
    <n v="1"/>
    <d v="2022-04-28T19:58:22"/>
    <d v="2022-04-28T20:03:49"/>
    <d v="2022-04-28T19:58:22"/>
    <m/>
    <s v="Pending Change implementation"/>
    <m/>
    <n v="19.164016203700157"/>
    <x v="5"/>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4"/>
    <m/>
    <m/>
    <s v="Rose Ann Nunkin [YRGRP]"/>
    <n v="0"/>
    <b v="0"/>
    <d v="2022-05-03T03:27:03"/>
    <m/>
    <n v="1"/>
    <m/>
    <d v="2022-05-03T03:27:03"/>
    <d v="2022-04-28T22:27:42"/>
    <s v="NA"/>
    <m/>
    <s v="YRGRP - USA"/>
    <n v="14.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8.291388888887013"/>
    <x v="5"/>
    <x v="17"/>
    <x v="0"/>
    <n v="0"/>
    <s v="Not GD"/>
    <x v="1"/>
    <n v="1900"/>
    <x v="0"/>
    <x v="2"/>
    <x v="0"/>
    <s v="Jan"/>
    <x v="12"/>
    <s v="Apr"/>
    <x v="1"/>
  </r>
  <r>
    <s v="INC12523410"/>
    <s v="P4 - Minimal"/>
    <x v="9"/>
    <s v="cnemec@us.ibm.com"/>
    <x v="1"/>
    <s v="[APPROVAL ROM] Route to Ricochet Team. Why BU 25000 refund worksheets default to project 20CM120 and these is no option to choose a different project?"/>
    <d v="2022-05-17T21:37:52"/>
    <x v="15"/>
    <m/>
    <m/>
    <m/>
    <m/>
    <m/>
    <d v="2022-04-29T01:33:52"/>
    <s v="nataliya.gayova@wundermanthompson.com"/>
    <b v="0"/>
    <m/>
    <s v="Gold"/>
    <n v="0"/>
    <s v="Normal"/>
    <x v="1"/>
    <m/>
    <m/>
    <s v="Nataliya Gayova [JWT]"/>
    <n v="0"/>
    <b v="1"/>
    <d v="2022-04-29T03:15:19"/>
    <d v="2022-04-29T01:57:15"/>
    <n v="1"/>
    <d v="2022-04-29T03:26:26"/>
    <d v="2022-04-29T14:37:34"/>
    <d v="2022-04-29T03:26:26"/>
    <m/>
    <s v="Awaiting User input"/>
    <s v="JWT - USA"/>
    <n v="18.390578703700157"/>
    <x v="5"/>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14.862025462956808"/>
    <x v="4"/>
    <x v="17"/>
    <x v="0"/>
    <n v="0"/>
    <s v="Not GD"/>
    <x v="1"/>
    <n v="1900"/>
    <x v="0"/>
    <x v="2"/>
    <x v="0"/>
    <s v="Jan"/>
    <x v="29"/>
    <s v="Apr"/>
    <x v="1"/>
  </r>
  <r>
    <s v="INC12523487"/>
    <s v="P4 - Minimal"/>
    <x v="9"/>
    <s v="Jlingala@in.ibm.com"/>
    <x v="2"/>
    <s v="Riccochet is not working on my laptop"/>
    <d v="2022-05-17T19:55:31"/>
    <x v="14"/>
    <m/>
    <m/>
    <m/>
    <m/>
    <m/>
    <d v="2022-04-29T02:02:27"/>
    <s v="emily.agnew@wundermanthompson.com"/>
    <b v="0"/>
    <m/>
    <s v="Gold"/>
    <n v="0"/>
    <s v="Normal"/>
    <x v="1"/>
    <m/>
    <m/>
    <s v="Emily Agnew [JWT]"/>
    <n v="0"/>
    <b v="1"/>
    <d v="2022-04-29T03:15:18"/>
    <d v="2022-04-29T02:26:20"/>
    <n v="1"/>
    <d v="2022-04-29T03:29:52"/>
    <d v="2022-04-29T14:39:08"/>
    <d v="2022-04-29T03:29:52"/>
    <m/>
    <s v="Monitoring"/>
    <m/>
    <n v="18.389490740737529"/>
    <x v="5"/>
    <x v="17"/>
    <x v="0"/>
    <n v="0"/>
    <s v="WPP-US"/>
    <x v="0"/>
    <n v="1900"/>
    <x v="0"/>
    <x v="2"/>
    <x v="0"/>
    <s v="Jan"/>
    <x v="29"/>
    <s v="Apr"/>
    <x v="0"/>
  </r>
  <r>
    <s v="INC12525361"/>
    <s v="P3 - Minor"/>
    <x v="6"/>
    <s v="Gpnagara@in.ibm.com"/>
    <x v="2"/>
    <s v="BPM REPORT Italy Vendor IVA Report v18 - (ADO# 1114101)"/>
    <d v="2022-05-16T12:55:51"/>
    <x v="57"/>
    <m/>
    <m/>
    <m/>
    <m/>
    <m/>
    <d v="2022-04-29T14:32:39"/>
    <s v="Chiara.Polidori@kantar.com"/>
    <b v="0"/>
    <m/>
    <s v="Silver"/>
    <n v="0"/>
    <s v="Normal"/>
    <x v="1"/>
    <m/>
    <m/>
    <s v="Chiara Polidori [Kantar]"/>
    <n v="0"/>
    <b v="1"/>
    <d v="2022-04-29T16:52:38"/>
    <d v="2022-04-29T14:32:57"/>
    <n v="2"/>
    <d v="2022-04-29T16:28:22"/>
    <d v="2022-04-29T16:52:38"/>
    <d v="2022-04-29T16:28:22"/>
    <s v="NA"/>
    <s v="Pending Change implementation"/>
    <m/>
    <n v="18.296782407407591"/>
    <x v="5"/>
    <x v="17"/>
    <x v="0"/>
    <n v="0"/>
    <s v="WPP-US"/>
    <x v="0"/>
    <n v="1900"/>
    <x v="0"/>
    <x v="2"/>
    <x v="0"/>
    <s v="Jan"/>
    <x v="29"/>
    <s v="Apr"/>
    <x v="0"/>
  </r>
  <r>
    <s v="INC12525961"/>
    <s v="P3 - Minor"/>
    <x v="0"/>
    <s v="Malin.Sundin@kantar.com"/>
    <x v="2"/>
    <s v="RE Sugar iAccess commissioned jobs - additional info (233106755).msg"/>
    <d v="2022-05-16T23:12:32"/>
    <x v="4"/>
    <m/>
    <m/>
    <m/>
    <m/>
    <m/>
    <d v="2022-04-29T16:12:09"/>
    <s v="Zinhle.Ntuli@kantar.com"/>
    <b v="0"/>
    <m/>
    <s v="Platinum"/>
    <n v="0"/>
    <s v="Normal"/>
    <x v="4"/>
    <m/>
    <m/>
    <s v="Zinhle Ntuli [Kantar]"/>
    <n v="0"/>
    <b v="1"/>
    <d v="2022-04-29T16:36:19"/>
    <d v="2022-04-29T16:26:56"/>
    <n v="1"/>
    <d v="2022-04-29T16:39:08"/>
    <d v="2022-04-29T16:44:04"/>
    <d v="2022-04-29T16:39:08"/>
    <m/>
    <m/>
    <m/>
    <n v="18.302731481482624"/>
    <x v="5"/>
    <x v="17"/>
    <x v="0"/>
    <n v="0"/>
    <s v="WPP-US"/>
    <x v="0"/>
    <n v="1900"/>
    <x v="0"/>
    <x v="2"/>
    <x v="0"/>
    <s v="Jan"/>
    <x v="29"/>
    <s v="Apr"/>
    <x v="0"/>
  </r>
  <r>
    <s v="INC12526390"/>
    <s v="P3 - Minor"/>
    <x v="0"/>
    <s v="AnaPaula.Silva@kantar.com"/>
    <x v="2"/>
    <s v="Opportunities - Comapny 270"/>
    <d v="2022-05-17T13:52:30"/>
    <x v="19"/>
    <m/>
    <m/>
    <m/>
    <m/>
    <m/>
    <d v="2022-04-29T17:21:49"/>
    <s v="ines.duarte@kantar.com"/>
    <b v="0"/>
    <m/>
    <s v="Platinum"/>
    <n v="0"/>
    <s v="Normal"/>
    <x v="1"/>
    <m/>
    <m/>
    <s v="Ines Duarte [Kantar]"/>
    <n v="0"/>
    <b v="1"/>
    <d v="2022-04-29T20:40:38"/>
    <d v="2022-04-29T17:22:17"/>
    <n v="1"/>
    <d v="2022-04-29T22:01:40"/>
    <d v="2022-04-29T22:10:55"/>
    <d v="2022-04-29T22:01:40"/>
    <s v="EMEA"/>
    <s v="Customer unavailable 1st Attempt"/>
    <s v="Kantar - Portugal"/>
    <n v="18.075752314813144"/>
    <x v="5"/>
    <x v="17"/>
    <x v="0"/>
    <n v="0"/>
    <s v="WPP-US"/>
    <x v="0"/>
    <n v="1900"/>
    <x v="0"/>
    <x v="2"/>
    <x v="0"/>
    <s v="Jan"/>
    <x v="29"/>
    <s v="Apr"/>
    <x v="0"/>
  </r>
  <r>
    <s v="INC12526662"/>
    <s v="P3 - Minor"/>
    <x v="9"/>
    <s v="Jlingala@in.ibm.com"/>
    <x v="2"/>
    <s v="Unable to connect via remote access or VPN - nothing shows up after clicking on Create expenses"/>
    <d v="2022-05-17T19:55:35"/>
    <x v="14"/>
    <m/>
    <s v="Solved (Permanently)"/>
    <s v="Close notes copied from Parent Incident: closing ticket as per the users update"/>
    <m/>
    <m/>
    <d v="2022-04-29T18:14:52"/>
    <s v="melissa.krimm@wundermanthompson.com"/>
    <b v="0"/>
    <m/>
    <s v="Gold"/>
    <n v="0"/>
    <s v="Normal"/>
    <x v="1"/>
    <m/>
    <n v="1461201"/>
    <s v="Melissa Krimm [JWT]"/>
    <n v="1"/>
    <b v="1"/>
    <d v="2022-04-29T18:40:17"/>
    <d v="2022-04-29T18:26:52"/>
    <n v="1"/>
    <d v="2022-04-30T00:49:12"/>
    <d v="2022-04-30T00:53:45"/>
    <d v="2022-04-30T00:49:12"/>
    <m/>
    <s v="Pending Change implementation"/>
    <m/>
    <n v="17.962673611109494"/>
    <x v="5"/>
    <x v="17"/>
    <x v="0"/>
    <n v="0"/>
    <s v="WPP-US"/>
    <x v="0"/>
    <n v="1900"/>
    <x v="0"/>
    <x v="2"/>
    <x v="0"/>
    <s v="Jan"/>
    <x v="29"/>
    <s v="Apr"/>
    <x v="0"/>
  </r>
  <r>
    <s v="INC12527766"/>
    <s v="P3 - Minor"/>
    <x v="9"/>
    <s v="Jlingala@in.ibm.com"/>
    <x v="2"/>
    <s v="Unable to file expense report in Ricochet"/>
    <d v="2022-05-16T18:36:02"/>
    <x v="14"/>
    <m/>
    <s v="Solved (Permanently)"/>
    <s v="Close notes copied from Parent Incident: closing ticket as per the users update"/>
    <m/>
    <m/>
    <d v="2022-04-29T21:29:50"/>
    <s v="richard.nevins@wundermanthompson.com"/>
    <b v="0"/>
    <m/>
    <s v="Gold"/>
    <n v="0"/>
    <s v="Normal"/>
    <x v="2"/>
    <d v="2022-05-16T16:07:20"/>
    <n v="1449450"/>
    <s v="Richard Nevins [JWT]"/>
    <n v="0"/>
    <b v="1"/>
    <d v="2022-04-29T22:56:56"/>
    <d v="2022-04-29T21:57:09"/>
    <n v="1"/>
    <d v="2022-04-29T23:18:34"/>
    <d v="2022-04-29T23:28:56"/>
    <d v="2022-04-29T23:18:34"/>
    <m/>
    <s v="Pending Change implementation"/>
    <m/>
    <s v="Zero"/>
    <x v="1"/>
    <x v="17"/>
    <x v="2"/>
    <n v="0"/>
    <s v="WPP-US"/>
    <x v="0"/>
    <n v="1900"/>
    <x v="1"/>
    <x v="2"/>
    <x v="4"/>
    <s v="May"/>
    <x v="29"/>
    <s v="Apr"/>
    <x v="0"/>
  </r>
  <r>
    <s v="INC12528592"/>
    <s v="P3 - Minor"/>
    <x v="9"/>
    <s v="poldatta@in.ibm.com"/>
    <x v="2"/>
    <s v="Ricochet - Revenue Posting via Revenue Calculator"/>
    <d v="2022-05-11T21:12:11"/>
    <x v="12"/>
    <m/>
    <s v="Solved (Permanently)"/>
    <s v="resolution provided"/>
    <m/>
    <m/>
    <d v="2022-04-30T00:53:27"/>
    <s v="kathy.liu@wundermanthompson.com"/>
    <b v="0"/>
    <m/>
    <s v="Gold"/>
    <n v="0"/>
    <s v="Normal"/>
    <x v="2"/>
    <d v="2022-05-11T21:12:11"/>
    <n v="1023524"/>
    <s v="Kathy Liu [JWT]"/>
    <n v="0"/>
    <b v="0"/>
    <d v="2022-04-30T02:50:36"/>
    <d v="2022-04-30T02:50:36"/>
    <n v="1"/>
    <d v="2022-04-30T02:51:33"/>
    <d v="2022-04-30T03:02:06"/>
    <d v="2022-04-30T02:51:33"/>
    <s v="NA"/>
    <m/>
    <s v="JWT - Canada"/>
    <s v="Zero"/>
    <x v="1"/>
    <x v="17"/>
    <x v="1"/>
    <n v="0"/>
    <s v="WPP-US"/>
    <x v="0"/>
    <n v="1900"/>
    <x v="1"/>
    <x v="2"/>
    <x v="3"/>
    <s v="May"/>
    <x v="0"/>
    <s v="Apr"/>
    <x v="0"/>
  </r>
  <r>
    <s v="INC12528874"/>
    <s v="P3 - Minor"/>
    <x v="9"/>
    <s v="Jlingala@in.ibm.com"/>
    <x v="0"/>
    <s v="Ricochet - Cannot create expense report - nothing happens after clicking on create an expense report"/>
    <d v="2022-05-17T19:55:31"/>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15.246226851850224"/>
    <x v="5"/>
    <x v="17"/>
    <x v="0"/>
    <n v="0"/>
    <s v="WPP-US"/>
    <x v="0"/>
    <n v="1900"/>
    <x v="0"/>
    <x v="2"/>
    <x v="0"/>
    <s v="Jan"/>
    <x v="0"/>
    <s v="Apr"/>
    <x v="0"/>
  </r>
  <r>
    <s v="INC12532989"/>
    <s v="P3 - Minor"/>
    <x v="9"/>
    <s v="system"/>
    <x v="2"/>
    <s v="I can't log into timesheets"/>
    <d v="2022-05-17T17:38:45"/>
    <x v="14"/>
    <m/>
    <s v="Solved Remotely (Permanently)"/>
    <s v="User confirmed as issue got resolved hence resolving the ticket."/>
    <m/>
    <m/>
    <d v="2022-05-02T18:57:00"/>
    <s v="evan.colten@wundermanthompson.com"/>
    <b v="0"/>
    <m/>
    <s v="Gold"/>
    <n v="0"/>
    <s v="Normal"/>
    <x v="2"/>
    <d v="2022-05-17T17:38:41"/>
    <n v="1291301"/>
    <s v="Evan Colten [JWT]"/>
    <n v="0"/>
    <b v="0"/>
    <d v="2022-05-02T20:02:21"/>
    <d v="2022-05-02T19:27:02"/>
    <n v="1"/>
    <d v="2022-05-02T20:07:12"/>
    <d v="2022-05-02T20:12:35"/>
    <d v="2022-05-02T20:07:12"/>
    <m/>
    <m/>
    <m/>
    <s v="Zero"/>
    <x v="1"/>
    <x v="18"/>
    <x v="2"/>
    <n v="0"/>
    <s v="WPP-US"/>
    <x v="0"/>
    <n v="1900"/>
    <x v="1"/>
    <x v="2"/>
    <x v="5"/>
    <s v="May"/>
    <x v="13"/>
    <s v="May"/>
    <x v="0"/>
  </r>
  <r>
    <s v="INC12533280"/>
    <s v="P3 - Minor"/>
    <x v="9"/>
    <s v="holly.hefner@wundermanthompson.com"/>
    <x v="2"/>
    <s v="Unable to access application"/>
    <d v="2022-05-16T20:27:53"/>
    <x v="66"/>
    <m/>
    <s v="Solved (Permanently)"/>
    <s v="Issue Resolved."/>
    <m/>
    <m/>
    <d v="2022-05-02T19:40:20"/>
    <s v="holly.hefner@wundermanthompson.com"/>
    <b v="0"/>
    <m/>
    <s v="Gold"/>
    <n v="0"/>
    <s v="Normal"/>
    <x v="4"/>
    <m/>
    <n v="850862"/>
    <s v="Holly Hefner [JWT]"/>
    <n v="1"/>
    <b v="0"/>
    <d v="2022-05-02T20:02:16"/>
    <d v="2022-05-02T19:57:17"/>
    <n v="1"/>
    <d v="2022-05-02T20:27:36"/>
    <d v="2022-05-02T20:31:42"/>
    <d v="2022-05-02T20:27:36"/>
    <m/>
    <m/>
    <m/>
    <n v="15.14465277778072"/>
    <x v="5"/>
    <x v="18"/>
    <x v="0"/>
    <n v="0"/>
    <s v="WPP-US"/>
    <x v="0"/>
    <n v="1900"/>
    <x v="0"/>
    <x v="2"/>
    <x v="0"/>
    <s v="Jan"/>
    <x v="13"/>
    <s v="May"/>
    <x v="0"/>
  </r>
  <r>
    <s v="INC12533738"/>
    <s v="P3 - Minor"/>
    <x v="12"/>
    <s v="Kevin.reiner.calvento@ibm.com"/>
    <x v="2"/>
    <s v="Nikhil Jadav temp access to ZSA_SECURITY_ADMIN"/>
    <d v="2022-05-16T21:23:51"/>
    <x v="22"/>
    <m/>
    <s v="Solved (Permanently)"/>
    <s v="ZSA_SECURITY_ADMIN was assigned to NJADAV from 05/12-05/16."/>
    <m/>
    <m/>
    <d v="2022-05-02T20:59:36"/>
    <s v="Andrew.Hodgins@vmlyr.com"/>
    <b v="0"/>
    <m/>
    <s v="Bronze"/>
    <n v="0"/>
    <s v="Normal"/>
    <x v="2"/>
    <d v="2022-05-16T21:23:52"/>
    <n v="1211152"/>
    <s v="Andrew Hodgins [YRGRP]"/>
    <n v="0"/>
    <b v="0"/>
    <d v="2022-05-02T20:59:36"/>
    <m/>
    <n v="0"/>
    <m/>
    <d v="2022-05-02T20:59:36"/>
    <d v="2022-05-02T20:59:36"/>
    <m/>
    <m/>
    <m/>
    <s v="Zero"/>
    <x v="1"/>
    <x v="18"/>
    <x v="2"/>
    <n v="0"/>
    <s v="WPP-US"/>
    <x v="0"/>
    <n v="1900"/>
    <x v="1"/>
    <x v="2"/>
    <x v="4"/>
    <s v="May"/>
    <x v="13"/>
    <s v="May"/>
    <x v="0"/>
  </r>
  <r>
    <s v="INC12533942"/>
    <s v="P3 - Minor"/>
    <x v="9"/>
    <s v="Jlingala@in.ibm.com"/>
    <x v="2"/>
    <s v="FW: Ricochet screen"/>
    <d v="2022-05-17T19:55:29"/>
    <x v="14"/>
    <m/>
    <s v="Solved (Permanently)"/>
    <s v="Close notes copied from Parent Incident: closing ticket as per the users update"/>
    <m/>
    <m/>
    <d v="2022-05-02T21:37:55"/>
    <s v="james.weekley@vmlyr.com"/>
    <b v="0"/>
    <m/>
    <s v="Gold"/>
    <n v="0"/>
    <s v="Normal"/>
    <x v="1"/>
    <m/>
    <n v="1189787"/>
    <s v="James Weekley [JWT]"/>
    <n v="1"/>
    <b v="1"/>
    <d v="2022-05-02T23:07:09"/>
    <d v="2022-05-02T21:37:55"/>
    <n v="1"/>
    <d v="2022-05-02T23:04:50"/>
    <d v="2022-05-02T23:07:09"/>
    <d v="2022-05-02T23:04:50"/>
    <m/>
    <s v="Pending Change implementation"/>
    <m/>
    <n v="15.036701388889924"/>
    <x v="5"/>
    <x v="18"/>
    <x v="0"/>
    <n v="0"/>
    <s v="WPP-US"/>
    <x v="0"/>
    <n v="1900"/>
    <x v="0"/>
    <x v="2"/>
    <x v="0"/>
    <s v="Jan"/>
    <x v="13"/>
    <s v="May"/>
    <x v="0"/>
  </r>
  <r>
    <s v="INC12535099"/>
    <s v="P4 - Minimal"/>
    <x v="9"/>
    <s v="Jlingala@in.ibm.com"/>
    <x v="2"/>
    <s v="Ricochet Issue"/>
    <d v="2022-05-16T18:44:37"/>
    <x v="14"/>
    <m/>
    <s v="Solved (Permanently)"/>
    <s v="Close notes copied from Parent Incident: closing ticket as per the users update"/>
    <m/>
    <m/>
    <d v="2022-05-03T04:57:19"/>
    <s v="pmuduma1@kyndryl.com"/>
    <b v="1"/>
    <m/>
    <s v="Gold"/>
    <n v="1"/>
    <s v="Normal"/>
    <x v="2"/>
    <d v="2022-05-16T16:07:41"/>
    <n v="1164126"/>
    <s v="Jennifer Brown [YRGRP]"/>
    <n v="0"/>
    <b v="1"/>
    <d v="2022-05-03T05:01:11"/>
    <m/>
    <n v="0"/>
    <m/>
    <d v="2022-05-03T05:01:11"/>
    <d v="2022-05-03T04:57:19"/>
    <m/>
    <s v="Pending Change implementation"/>
    <m/>
    <s v="Zero"/>
    <x v="1"/>
    <x v="18"/>
    <x v="2"/>
    <n v="0"/>
    <s v="WPP-US"/>
    <x v="0"/>
    <n v="1900"/>
    <x v="1"/>
    <x v="2"/>
    <x v="4"/>
    <s v="May"/>
    <x v="14"/>
    <s v="May"/>
    <x v="0"/>
  </r>
  <r>
    <s v="INC12535510"/>
    <s v="P3 - Minor"/>
    <x v="0"/>
    <s v="Michael.George@kantar.com"/>
    <x v="2"/>
    <s v="Request to clarify Employee setup - field 'Overwrite Labor Grade'"/>
    <d v="2022-05-17T11:28:17"/>
    <x v="19"/>
    <m/>
    <m/>
    <m/>
    <m/>
    <m/>
    <d v="2022-05-03T10:47:40"/>
    <s v="Jeeranun.Boonjing@kantar.com"/>
    <b v="0"/>
    <m/>
    <s v="Platinum"/>
    <n v="0"/>
    <s v="Normal"/>
    <x v="1"/>
    <m/>
    <m/>
    <s v="Jeeranun Boonjing [Kantar]"/>
    <n v="0"/>
    <b v="1"/>
    <d v="2022-05-03T14:40:29"/>
    <d v="2022-05-03T11:12:04"/>
    <n v="1"/>
    <d v="2022-05-03T13:46:36"/>
    <d v="2022-05-03T14:40:29"/>
    <d v="2022-05-03T13:46:36"/>
    <m/>
    <s v="Awaiting User input"/>
    <m/>
    <n v="14.388553240736655"/>
    <x v="4"/>
    <x v="18"/>
    <x v="0"/>
    <n v="0"/>
    <s v="WPP-US"/>
    <x v="0"/>
    <n v="1900"/>
    <x v="0"/>
    <x v="2"/>
    <x v="0"/>
    <s v="Jan"/>
    <x v="14"/>
    <s v="May"/>
    <x v="0"/>
  </r>
  <r>
    <s v="INC12536764"/>
    <s v="P3 - Minor"/>
    <x v="0"/>
    <s v="aishpati@in.ibm.com"/>
    <x v="2"/>
    <s v="Maconomy request: Please provide information regarding Maconomy Superusers for companies 112, 187"/>
    <d v="2022-05-12T13:16:35"/>
    <x v="19"/>
    <m/>
    <s v="Solved (Permanently)"/>
    <s v="Information provided."/>
    <m/>
    <m/>
    <d v="2022-05-03T14:55:28"/>
    <s v="Gerhard.Teusch@kantar.com"/>
    <b v="0"/>
    <m/>
    <s v="Platinum"/>
    <n v="0"/>
    <s v="Normal"/>
    <x v="2"/>
    <d v="2022-05-12T13:16:35"/>
    <n v="771667"/>
    <s v="Gerhard Teusch [Kantar]"/>
    <n v="0"/>
    <b v="0"/>
    <d v="2022-05-03T16:45:43"/>
    <d v="2022-05-03T14:56:05"/>
    <n v="1"/>
    <d v="2022-05-03T16:22:12"/>
    <d v="2022-05-03T16:45:43"/>
    <d v="2022-05-03T16:22:12"/>
    <m/>
    <m/>
    <m/>
    <s v="Zero"/>
    <x v="1"/>
    <x v="18"/>
    <x v="1"/>
    <n v="0"/>
    <s v="WPP-US"/>
    <x v="0"/>
    <n v="1900"/>
    <x v="1"/>
    <x v="2"/>
    <x v="1"/>
    <s v="May"/>
    <x v="14"/>
    <s v="May"/>
    <x v="0"/>
  </r>
  <r>
    <s v="INC12538552"/>
    <s v="P4 - Minimal"/>
    <x v="19"/>
    <s v="jtian@us.ibm.com"/>
    <x v="1"/>
    <s v="[APPROVED BACKLOG] OKTA USER VERIFICATION FOR ACCESS TO SMARTSTREAM REPORT WRITER"/>
    <d v="2022-05-17T18:35:4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14.157326388893125"/>
    <x v="4"/>
    <x v="18"/>
    <x v="0"/>
    <n v="0"/>
    <s v="Not GD"/>
    <x v="1"/>
    <n v="1900"/>
    <x v="0"/>
    <x v="2"/>
    <x v="0"/>
    <s v="Jan"/>
    <x v="14"/>
    <s v="May"/>
    <x v="1"/>
  </r>
  <r>
    <s v="INC12538931"/>
    <s v="P4 - Minimal"/>
    <x v="8"/>
    <s v="Mulbasha@in.ibm.com"/>
    <x v="2"/>
    <s v="URGENT ADD: New Asst Controller for YRNY"/>
    <d v="2022-05-17T14:13:36"/>
    <x v="36"/>
    <m/>
    <m/>
    <m/>
    <m/>
    <m/>
    <d v="2022-05-03T20:35:34"/>
    <s v="Patricia.Almeida@vmlyr.com"/>
    <b v="0"/>
    <m/>
    <s v="Gold"/>
    <n v="0"/>
    <s v="Normal"/>
    <x v="1"/>
    <m/>
    <m/>
    <s v="Patricia Almeida [YRGRP]"/>
    <n v="0"/>
    <b v="1"/>
    <d v="2022-05-03T21:10:37"/>
    <d v="2022-05-03T20:35:34"/>
    <n v="1"/>
    <d v="2022-05-03T21:42:07"/>
    <d v="2022-05-04T15:37:59"/>
    <d v="2022-05-03T21:42:07"/>
    <m/>
    <s v="Customer unavailable 2nd Attempt"/>
    <m/>
    <n v="13.348622685181908"/>
    <x v="4"/>
    <x v="18"/>
    <x v="0"/>
    <n v="0"/>
    <s v="WPP-US"/>
    <x v="0"/>
    <n v="1900"/>
    <x v="0"/>
    <x v="2"/>
    <x v="0"/>
    <s v="Jan"/>
    <x v="14"/>
    <s v="May"/>
    <x v="0"/>
  </r>
  <r>
    <s v="INC12539218"/>
    <s v="P3 - Minor"/>
    <x v="6"/>
    <s v="ghudik@us.ibm.com"/>
    <x v="1"/>
    <s v="[WIP] OSU BOBJ - Spend Invoice Extract Discrepancy"/>
    <d v="2022-05-16T19:14:42"/>
    <x v="23"/>
    <m/>
    <m/>
    <m/>
    <m/>
    <m/>
    <d v="2022-05-03T21:22:52"/>
    <s v="chris.meyer@kantar.com"/>
    <b v="0"/>
    <m/>
    <s v="Silver"/>
    <n v="0"/>
    <s v="Normal"/>
    <x v="4"/>
    <m/>
    <m/>
    <s v="Chris Meyer [Kantar]"/>
    <n v="0"/>
    <b v="0"/>
    <d v="2022-05-03T21:25:27"/>
    <d v="2022-05-03T21:22:52"/>
    <n v="1"/>
    <d v="2022-05-03T21:25:27"/>
    <d v="2022-05-03T21:25:27"/>
    <d v="2022-05-03T21:25:27"/>
    <s v="NA"/>
    <m/>
    <m/>
    <n v="14.107326388890215"/>
    <x v="4"/>
    <x v="18"/>
    <x v="0"/>
    <n v="0"/>
    <s v="Not GD"/>
    <x v="1"/>
    <n v="1900"/>
    <x v="0"/>
    <x v="2"/>
    <x v="0"/>
    <s v="Jan"/>
    <x v="14"/>
    <s v="May"/>
    <x v="1"/>
  </r>
  <r>
    <s v="INC12539841"/>
    <s v="P3 - Minor"/>
    <x v="16"/>
    <s v="Birlbose@in.ibm.com"/>
    <x v="2"/>
    <s v="Help with Timesheets"/>
    <d v="2022-05-16T18:14:52"/>
    <x v="52"/>
    <m/>
    <s v="Not Solved (No response from end user)"/>
    <s v="Not solved"/>
    <m/>
    <m/>
    <d v="2022-05-03T23:49:45"/>
    <s v="Melvin.Strobbe@vmlyrcommerce.com"/>
    <b v="0"/>
    <m/>
    <s v="Bronze"/>
    <n v="0"/>
    <s v="Normal"/>
    <x v="2"/>
    <d v="2022-05-16T18:14:52"/>
    <n v="1103107"/>
    <s v="Melvin Strobbe [YRGRP]"/>
    <n v="0"/>
    <b v="0"/>
    <d v="2022-05-04T00:26:08"/>
    <d v="2022-05-03T23:49:45"/>
    <n v="2"/>
    <d v="2022-05-04T00:55:48"/>
    <d v="2022-05-05T05:41:01"/>
    <d v="2022-05-05T00:22:51"/>
    <m/>
    <m/>
    <m/>
    <s v="Zero"/>
    <x v="1"/>
    <x v="18"/>
    <x v="2"/>
    <n v="0"/>
    <s v="WPP-US"/>
    <x v="0"/>
    <n v="1900"/>
    <x v="1"/>
    <x v="2"/>
    <x v="4"/>
    <s v="May"/>
    <x v="14"/>
    <s v="May"/>
    <x v="0"/>
  </r>
  <r>
    <s v="INC12540004"/>
    <s v="P3 - Minor"/>
    <x v="9"/>
    <s v="Abhipaul@in.ibm.com"/>
    <x v="2"/>
    <s v="Ricochet Helpdesk - Payment posted 04/29 still open on project"/>
    <d v="2022-05-11T19:16:40"/>
    <x v="37"/>
    <m/>
    <s v="Solved Remotely (Permanently)"/>
    <s v="The project now correctly shows that bill is paid"/>
    <m/>
    <m/>
    <d v="2022-05-04T00:36:10"/>
    <s v="toni.dockery@gtb.com"/>
    <b v="0"/>
    <m/>
    <s v="Gold"/>
    <n v="0"/>
    <s v="Normal"/>
    <x v="2"/>
    <d v="2022-05-11T19:16:40"/>
    <n v="672030"/>
    <s v="Toni Dockery [JWT]"/>
    <n v="0"/>
    <b v="0"/>
    <d v="2022-05-04T02:36:05"/>
    <d v="2022-05-04T00:57:31"/>
    <n v="1"/>
    <d v="2022-05-04T03:24:52"/>
    <d v="2022-05-04T03:29:17"/>
    <d v="2022-05-04T03:24:52"/>
    <m/>
    <m/>
    <m/>
    <s v="Zero"/>
    <x v="1"/>
    <x v="18"/>
    <x v="1"/>
    <n v="0"/>
    <s v="WPP-US"/>
    <x v="0"/>
    <n v="1900"/>
    <x v="1"/>
    <x v="2"/>
    <x v="3"/>
    <s v="May"/>
    <x v="1"/>
    <s v="May"/>
    <x v="0"/>
  </r>
  <r>
    <s v="INC12540192"/>
    <s v="P4 - Minimal"/>
    <x v="4"/>
    <s v="Angel.Destrajo@ibm.com"/>
    <x v="2"/>
    <s v="Need New SAP Alpha ID and Ogilvy Email Address Created For New Genpact Biller Naveen Singh - Please assign ticket to Kaveh Fathi"/>
    <d v="2022-05-11T23:38:54"/>
    <x v="67"/>
    <m/>
    <s v="Solved (Permanently)"/>
    <s v="Access was successfully provided as per Cheryl"/>
    <m/>
    <m/>
    <d v="2022-05-04T01:47:35"/>
    <s v="cheryl.fuller@ogilvy.com"/>
    <b v="0"/>
    <m/>
    <s v="Platinum"/>
    <n v="0"/>
    <s v="Normal"/>
    <x v="2"/>
    <d v="2022-05-11T23:38:54"/>
    <n v="683479"/>
    <s v="Cheryl Fuller [Ogilvy Group]"/>
    <n v="0"/>
    <b v="0"/>
    <d v="2022-05-04T02:36:07"/>
    <d v="2022-05-04T01:56:40"/>
    <n v="1"/>
    <d v="2022-05-04T03:20:32"/>
    <d v="2022-05-04T05:52:09"/>
    <d v="2022-05-04T03:20:32"/>
    <m/>
    <m/>
    <m/>
    <s v="Zero"/>
    <x v="1"/>
    <x v="18"/>
    <x v="1"/>
    <n v="0"/>
    <s v="Not GD"/>
    <x v="1"/>
    <n v="1900"/>
    <x v="1"/>
    <x v="2"/>
    <x v="3"/>
    <s v="May"/>
    <x v="1"/>
    <s v="May"/>
    <x v="1"/>
  </r>
  <r>
    <s v="INC12540313"/>
    <s v="P4 - Minimal"/>
    <x v="8"/>
    <s v="Mulbasha@in.ibm.com"/>
    <x v="2"/>
    <s v="URGENT: Update GEAC User CA"/>
    <d v="2022-05-17T14:14:48"/>
    <x v="36"/>
    <m/>
    <m/>
    <m/>
    <m/>
    <m/>
    <d v="2022-05-04T02:36:07"/>
    <s v="Patricia.Almeida@vmlyr.com"/>
    <b v="0"/>
    <m/>
    <s v="Gold"/>
    <n v="0"/>
    <s v="Normal"/>
    <x v="1"/>
    <m/>
    <m/>
    <s v="Patricia Almeida [YRGRP]"/>
    <n v="0"/>
    <b v="1"/>
    <d v="2022-05-04T02:36:51"/>
    <d v="2022-05-04T02:36:07"/>
    <n v="1"/>
    <d v="2022-05-04T03:36:17"/>
    <d v="2022-05-04T15:34:23"/>
    <d v="2022-05-04T03:36:17"/>
    <m/>
    <s v="Customer unavailable 2nd Attempt"/>
    <m/>
    <n v="13.351122685176961"/>
    <x v="4"/>
    <x v="18"/>
    <x v="0"/>
    <n v="0"/>
    <s v="WPP-US"/>
    <x v="0"/>
    <n v="1900"/>
    <x v="0"/>
    <x v="2"/>
    <x v="0"/>
    <s v="Jan"/>
    <x v="1"/>
    <s v="May"/>
    <x v="0"/>
  </r>
  <r>
    <s v="INC12540316"/>
    <s v="P3 - Minor"/>
    <x v="8"/>
    <s v="Tnagasu1@in.ibm.com"/>
    <x v="2"/>
    <s v="URGENT: Update EB GEAC approver"/>
    <d v="2022-05-16T20:36:45"/>
    <x v="54"/>
    <m/>
    <m/>
    <m/>
    <m/>
    <m/>
    <d v="2022-05-04T02:38:20"/>
    <s v="Patricia.Almeida@vmlyr.com"/>
    <b v="0"/>
    <m/>
    <s v="Gold"/>
    <n v="0"/>
    <s v="Normal"/>
    <x v="1"/>
    <m/>
    <m/>
    <s v="Patricia Almeida [YRGRP]"/>
    <n v="0"/>
    <b v="1"/>
    <d v="2022-05-04T15:53:27"/>
    <d v="2022-05-04T02:38:20"/>
    <n v="1"/>
    <d v="2022-05-04T02:42:01"/>
    <d v="2022-05-04T15:53:27"/>
    <d v="2022-05-04T02:42:01"/>
    <m/>
    <s v="Awaiting User input"/>
    <m/>
    <n v="13.337881944447872"/>
    <x v="4"/>
    <x v="18"/>
    <x v="0"/>
    <n v="0"/>
    <s v="WPP-US"/>
    <x v="0"/>
    <n v="1900"/>
    <x v="0"/>
    <x v="2"/>
    <x v="0"/>
    <s v="Jan"/>
    <x v="1"/>
    <s v="May"/>
    <x v="0"/>
  </r>
  <r>
    <s v="INC12540317"/>
    <s v="P3 - Minor"/>
    <x v="8"/>
    <s v="Mulbasha@in.ibm.com"/>
    <x v="2"/>
    <s v="URGENT: update CP Approver"/>
    <d v="2022-05-17T14:16:56"/>
    <x v="36"/>
    <m/>
    <m/>
    <m/>
    <m/>
    <m/>
    <d v="2022-05-04T02:38:21"/>
    <s v="Patricia.Almeida@vmlyr.com"/>
    <b v="0"/>
    <m/>
    <s v="Gold"/>
    <n v="0"/>
    <s v="Normal"/>
    <x v="1"/>
    <m/>
    <m/>
    <s v="Patricia Almeida [YRGRP]"/>
    <n v="0"/>
    <b v="1"/>
    <d v="2022-05-04T15:33:54"/>
    <d v="2022-05-04T02:38:21"/>
    <n v="1"/>
    <d v="2022-05-04T02:42:01"/>
    <d v="2022-05-04T15:33:54"/>
    <d v="2022-05-04T02:42:01"/>
    <m/>
    <s v="Work not yet due"/>
    <m/>
    <n v="13.351458333330811"/>
    <x v="4"/>
    <x v="18"/>
    <x v="0"/>
    <n v="0"/>
    <s v="WPP-US"/>
    <x v="0"/>
    <n v="1900"/>
    <x v="0"/>
    <x v="2"/>
    <x v="0"/>
    <s v="Jan"/>
    <x v="1"/>
    <s v="May"/>
    <x v="0"/>
  </r>
  <r>
    <s v="INC12540318"/>
    <s v="P3 - Minor"/>
    <x v="8"/>
    <s v="Mulbasha@in.ibm.com"/>
    <x v="2"/>
    <s v="URGENT: Update DC GEAC approver"/>
    <d v="2022-05-17T14:15:06"/>
    <x v="36"/>
    <m/>
    <m/>
    <m/>
    <m/>
    <m/>
    <d v="2022-05-04T02:38:23"/>
    <s v="Patricia.Almeida@vmlyr.com"/>
    <b v="0"/>
    <m/>
    <s v="Gold"/>
    <n v="0"/>
    <s v="Normal"/>
    <x v="1"/>
    <m/>
    <m/>
    <s v="Patricia Almeida [YRGRP]"/>
    <n v="0"/>
    <b v="1"/>
    <d v="2022-05-04T15:36:04"/>
    <d v="2022-05-04T02:38:23"/>
    <n v="1"/>
    <d v="2022-05-04T02:41:59"/>
    <d v="2022-05-04T15:36:04"/>
    <d v="2022-05-04T02:41:59"/>
    <m/>
    <s v="Customer unavailable 2nd Attempt"/>
    <m/>
    <n v="13.349953703713254"/>
    <x v="4"/>
    <x v="18"/>
    <x v="0"/>
    <n v="0"/>
    <s v="WPP-US"/>
    <x v="0"/>
    <n v="1900"/>
    <x v="0"/>
    <x v="2"/>
    <x v="0"/>
    <s v="Jan"/>
    <x v="1"/>
    <s v="May"/>
    <x v="0"/>
  </r>
  <r>
    <s v="INC12540328"/>
    <s v="P3 - Minor"/>
    <x v="8"/>
    <s v="Tnagasu1@in.ibm.com"/>
    <x v="2"/>
    <s v="URGENT: Update CE GEAC Access"/>
    <d v="2022-05-16T20:37:39"/>
    <x v="54"/>
    <m/>
    <m/>
    <m/>
    <m/>
    <m/>
    <d v="2022-05-04T02:39:53"/>
    <s v="Patricia.Almeida@vmlyr.com"/>
    <b v="0"/>
    <m/>
    <s v="Gold"/>
    <n v="0"/>
    <s v="Normal"/>
    <x v="1"/>
    <m/>
    <m/>
    <s v="Patricia Almeida [YRGRP]"/>
    <n v="0"/>
    <b v="1"/>
    <d v="2022-05-04T15:53:57"/>
    <d v="2022-05-04T02:39:53"/>
    <n v="1"/>
    <d v="2022-05-04T02:42:00"/>
    <d v="2022-05-04T15:53:57"/>
    <d v="2022-05-04T02:42:00"/>
    <m/>
    <s v="Awaiting User input"/>
    <m/>
    <n v="13.337534722217242"/>
    <x v="4"/>
    <x v="18"/>
    <x v="0"/>
    <n v="0"/>
    <s v="WPP-US"/>
    <x v="0"/>
    <n v="1900"/>
    <x v="0"/>
    <x v="2"/>
    <x v="0"/>
    <s v="Jan"/>
    <x v="1"/>
    <s v="May"/>
    <x v="0"/>
  </r>
  <r>
    <s v="INC12541032"/>
    <s v="P3 - Minor"/>
    <x v="9"/>
    <s v="Jlingala@in.ibm.com"/>
    <x v="0"/>
    <s v="Unable to access application"/>
    <d v="2022-05-17T19:55:32"/>
    <x v="14"/>
    <m/>
    <m/>
    <m/>
    <m/>
    <m/>
    <d v="2022-05-04T10:08:33"/>
    <s v="simone.nobili@wundermanthompson.com"/>
    <b v="0"/>
    <m/>
    <s v="Gold"/>
    <n v="0"/>
    <s v="Normal"/>
    <x v="1"/>
    <m/>
    <m/>
    <s v="Simone Nobili [JWT]"/>
    <n v="0"/>
    <b v="1"/>
    <d v="2022-05-04T19:02:33"/>
    <d v="2022-05-04T10:26:12"/>
    <n v="1"/>
    <d v="2022-05-04T19:27:40"/>
    <d v="2022-05-04T19:32:10"/>
    <d v="2022-05-04T19:27:40"/>
    <m/>
    <s v="Monitoring"/>
    <m/>
    <n v="13.185995370367891"/>
    <x v="4"/>
    <x v="18"/>
    <x v="0"/>
    <n v="0"/>
    <s v="WPP-US"/>
    <x v="0"/>
    <n v="1900"/>
    <x v="0"/>
    <x v="2"/>
    <x v="0"/>
    <s v="Jan"/>
    <x v="1"/>
    <s v="May"/>
    <x v="0"/>
  </r>
  <r>
    <s v="INC12543222"/>
    <s v="P3 - Minor"/>
    <x v="20"/>
    <s v="Kusanth1@in.ibm.com"/>
    <x v="2"/>
    <s v="[Deltek Case; 220504-000615]- Issue in login for non-SSO"/>
    <d v="2022-05-17T20:14:33"/>
    <x v="4"/>
    <m/>
    <s v="Solved (Permanently)"/>
    <s v="[Deltek Case; 220504-000615]- Issue in login for non-SSO"/>
    <m/>
    <m/>
    <d v="2022-05-04T17:33:55"/>
    <s v="Naveen.Kotnala@kantar.com"/>
    <b v="0"/>
    <m/>
    <m/>
    <n v="0"/>
    <s v="Normal"/>
    <x v="2"/>
    <d v="2022-05-17T20:14:33"/>
    <n v="1132838"/>
    <s v="Naveen Kotnala [Kantar]"/>
    <n v="1"/>
    <b v="0"/>
    <d v="2022-05-04T17:58:24"/>
    <d v="2022-05-04T17:34:30"/>
    <n v="2"/>
    <d v="2022-05-04T17:48:17"/>
    <d v="2022-05-04T17:58:24"/>
    <d v="2022-05-04T17:48:17"/>
    <m/>
    <m/>
    <m/>
    <s v="Zero"/>
    <x v="1"/>
    <x v="18"/>
    <x v="2"/>
    <n v="0"/>
    <s v="WPP-US"/>
    <x v="0"/>
    <n v="1900"/>
    <x v="1"/>
    <x v="2"/>
    <x v="5"/>
    <s v="May"/>
    <x v="1"/>
    <s v="May"/>
    <x v="0"/>
  </r>
  <r>
    <s v="INC12543686"/>
    <s v="P3 - Minor"/>
    <x v="15"/>
    <s v="Sreekanthy@in.ibm.com"/>
    <x v="1"/>
    <s v="[WIP] Update to GlobalSearch application and related SQL Instance"/>
    <d v="2022-05-17T04:02:47"/>
    <x v="43"/>
    <m/>
    <m/>
    <m/>
    <m/>
    <m/>
    <d v="2022-05-04T19:02:26"/>
    <s v="Sreekanthy@in.ibm.com"/>
    <b v="0"/>
    <m/>
    <s v="Bronze"/>
    <n v="0"/>
    <s v="Normal"/>
    <x v="4"/>
    <m/>
    <m/>
    <s v="Steven Mandell [GroupM]"/>
    <n v="0"/>
    <b v="0"/>
    <d v="2022-05-04T19:02:26"/>
    <m/>
    <n v="0"/>
    <m/>
    <d v="2022-05-04T19:02:26"/>
    <d v="2022-05-04T19:02:26"/>
    <m/>
    <m/>
    <s v="GroupM - USA"/>
    <n v="13.206643518518831"/>
    <x v="4"/>
    <x v="18"/>
    <x v="0"/>
    <n v="0"/>
    <s v="WPP-US"/>
    <x v="0"/>
    <n v="1900"/>
    <x v="0"/>
    <x v="2"/>
    <x v="0"/>
    <s v="Jan"/>
    <x v="1"/>
    <s v="May"/>
    <x v="0"/>
  </r>
  <r>
    <s v="INC12543718"/>
    <s v="P3 - Minor"/>
    <x v="15"/>
    <s v="Sreekanthy@in.ibm.com"/>
    <x v="2"/>
    <s v="Not able to access Global Search properly"/>
    <d v="2022-05-11T22:26:38"/>
    <x v="43"/>
    <m/>
    <s v="Solved (Permanently)"/>
    <s v="User issue with Application opening on chrome browser is resolved"/>
    <m/>
    <m/>
    <d v="2022-05-04T18:56:18"/>
    <s v="tarush.bajaj@groupm.com"/>
    <b v="0"/>
    <m/>
    <s v="Bronze"/>
    <n v="0"/>
    <s v="Normal"/>
    <x v="2"/>
    <d v="2022-05-11T22:26:38"/>
    <n v="617420"/>
    <s v="Tarush Bajaj [GroupM]"/>
    <n v="0"/>
    <b v="0"/>
    <d v="2022-05-05T05:25:13"/>
    <d v="2022-05-05T05:25:13"/>
    <n v="1"/>
    <d v="2022-05-05T05:25:46"/>
    <d v="2022-05-05T18:13:57"/>
    <d v="2022-05-05T05:25:46"/>
    <s v="NA"/>
    <m/>
    <s v="GroupM - Canada"/>
    <s v="Zero"/>
    <x v="1"/>
    <x v="18"/>
    <x v="1"/>
    <n v="0"/>
    <s v="WPP-US"/>
    <x v="0"/>
    <n v="1900"/>
    <x v="1"/>
    <x v="2"/>
    <x v="3"/>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9"/>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7.4355902777824667"/>
    <x v="4"/>
    <x v="18"/>
    <x v="0"/>
    <n v="0"/>
    <s v="Not GD"/>
    <x v="1"/>
    <n v="1900"/>
    <x v="0"/>
    <x v="2"/>
    <x v="0"/>
    <s v="Jan"/>
    <x v="1"/>
    <s v="May"/>
    <x v="1"/>
  </r>
  <r>
    <s v="INC12544608"/>
    <s v="P3 - Minor"/>
    <x v="12"/>
    <s v="Kevin.reiner.calvento@ibm.com"/>
    <x v="2"/>
    <s v="Fiori Timesheets login"/>
    <d v="2022-05-11T18:59:24"/>
    <x v="22"/>
    <m/>
    <s v="Solved (Permanently)"/>
    <s v="User is now able to login to SAP."/>
    <m/>
    <m/>
    <d v="2022-05-04T20:42:48"/>
    <s v="joanna.moy@vmlyr.com"/>
    <b v="0"/>
    <m/>
    <s v="Bronze"/>
    <n v="0"/>
    <s v="Normal"/>
    <x v="2"/>
    <d v="2022-05-11T18:59:25"/>
    <n v="598597"/>
    <s v="Joanna Moy [YRGRP]"/>
    <n v="1"/>
    <b v="0"/>
    <d v="2022-05-04T20:46:53"/>
    <d v="2022-05-04T20:42:48"/>
    <n v="1"/>
    <d v="2022-05-04T21:27:18"/>
    <d v="2022-05-04T21:38:28"/>
    <d v="2022-05-04T21:27:18"/>
    <m/>
    <m/>
    <m/>
    <s v="Zero"/>
    <x v="1"/>
    <x v="18"/>
    <x v="1"/>
    <n v="0"/>
    <s v="WPP-US"/>
    <x v="0"/>
    <n v="1900"/>
    <x v="1"/>
    <x v="2"/>
    <x v="3"/>
    <s v="May"/>
    <x v="1"/>
    <s v="May"/>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7.4361458333369228"/>
    <x v="4"/>
    <x v="18"/>
    <x v="0"/>
    <n v="0"/>
    <s v="Not GD"/>
    <x v="1"/>
    <n v="1900"/>
    <x v="0"/>
    <x v="2"/>
    <x v="0"/>
    <s v="Jan"/>
    <x v="1"/>
    <s v="May"/>
    <x v="1"/>
  </r>
  <r>
    <s v="INC12545286"/>
    <s v="P3 - Minor"/>
    <x v="16"/>
    <s v="Birlbose@in.ibm.com"/>
    <x v="2"/>
    <s v="Help Again"/>
    <d v="2022-05-16T18:17:52"/>
    <x v="52"/>
    <m/>
    <s v="Not Solved (No response from end user)"/>
    <s v="Not solved"/>
    <m/>
    <m/>
    <d v="2022-05-04T22:44:42"/>
    <s v="Melvin.Strobbe@vmlyrcommerce.com"/>
    <b v="0"/>
    <m/>
    <s v="Bronze"/>
    <n v="0"/>
    <s v="Normal"/>
    <x v="2"/>
    <d v="2022-05-16T18:17:52"/>
    <n v="1020790"/>
    <s v="Melvin Strobbe [YRGRP]"/>
    <n v="0"/>
    <b v="0"/>
    <d v="2022-05-04T22:48:55"/>
    <d v="2022-05-04T22:44:42"/>
    <n v="4"/>
    <d v="2022-05-04T23:44:11"/>
    <d v="2022-05-05T01:03:04"/>
    <d v="2022-05-04T23:44:11"/>
    <m/>
    <m/>
    <m/>
    <s v="Zero"/>
    <x v="1"/>
    <x v="18"/>
    <x v="2"/>
    <n v="0"/>
    <s v="WPP-US"/>
    <x v="0"/>
    <n v="1900"/>
    <x v="1"/>
    <x v="2"/>
    <x v="4"/>
    <s v="May"/>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4"/>
    <m/>
    <m/>
    <s v="Wendy Ng [JWT]"/>
    <n v="0"/>
    <b v="1"/>
    <d v="2022-05-04T23:07:19"/>
    <d v="2022-05-04T23:07:19"/>
    <n v="1"/>
    <d v="2022-05-04T23:07:53"/>
    <d v="2022-05-04T23:07:53"/>
    <d v="2022-05-04T23:07:53"/>
    <s v="NA"/>
    <m/>
    <s v="JWT - Canada"/>
    <n v="13.036192129628034"/>
    <x v="4"/>
    <x v="18"/>
    <x v="0"/>
    <n v="0"/>
    <s v="WPP-US"/>
    <x v="0"/>
    <n v="1900"/>
    <x v="0"/>
    <x v="2"/>
    <x v="0"/>
    <s v="Jan"/>
    <x v="1"/>
    <s v="May"/>
    <x v="0"/>
  </r>
  <r>
    <s v="INC12545902"/>
    <s v="P3 - Minor"/>
    <x v="9"/>
    <s v="maxime.portugais@wundermanthompson.com"/>
    <x v="2"/>
    <s v="Ricochet - Project Owner not Able to Close PO's"/>
    <d v="2022-05-17T21:25:44"/>
    <x v="12"/>
    <m/>
    <m/>
    <m/>
    <m/>
    <m/>
    <d v="2022-05-05T00:57:33"/>
    <s v="daphne.ku@wundermanthompson.com"/>
    <b v="0"/>
    <m/>
    <s v="Gold"/>
    <n v="0"/>
    <s v="Normal"/>
    <x v="4"/>
    <m/>
    <m/>
    <s v="Daphne Ku [JWT]"/>
    <n v="0"/>
    <b v="1"/>
    <d v="2022-05-05T01:39:57"/>
    <d v="2022-05-05T01:39:57"/>
    <n v="1"/>
    <d v="2022-05-05T01:47:01"/>
    <d v="2022-05-05T01:50:17"/>
    <d v="2022-05-05T01:47:01"/>
    <s v="NA"/>
    <m/>
    <s v="JWT - Canada"/>
    <n v="12.923414351862448"/>
    <x v="4"/>
    <x v="18"/>
    <x v="0"/>
    <n v="0"/>
    <s v="WPP-US"/>
    <x v="0"/>
    <n v="1900"/>
    <x v="0"/>
    <x v="2"/>
    <x v="0"/>
    <s v="Jan"/>
    <x v="2"/>
    <s v="May"/>
    <x v="0"/>
  </r>
  <r>
    <s v="INC12545954"/>
    <s v="P3 - Minor"/>
    <x v="15"/>
    <s v="Sreekanthy@in.ibm.com"/>
    <x v="2"/>
    <s v="Provide access to USA print internet"/>
    <d v="2022-05-13T18:59:18"/>
    <x v="43"/>
    <m/>
    <s v="Solved (Permanently)"/>
    <s v="New use has been created"/>
    <m/>
    <m/>
    <d v="2022-05-05T01:12:32"/>
    <s v="Stella.Cirkinyan@groupm.com"/>
    <b v="0"/>
    <m/>
    <s v="Bronze"/>
    <n v="0"/>
    <s v="Normal"/>
    <x v="2"/>
    <d v="2022-05-13T18:59:18"/>
    <n v="755206"/>
    <s v="Stella Cirkinyan [GroupM]"/>
    <n v="0"/>
    <b v="0"/>
    <d v="2022-05-05T02:40:27"/>
    <d v="2022-05-05T01:26:42"/>
    <n v="1"/>
    <d v="2022-05-05T03:08:21"/>
    <d v="2022-05-05T03:16:08"/>
    <d v="2022-05-05T03:08:21"/>
    <m/>
    <m/>
    <m/>
    <s v="Zero"/>
    <x v="1"/>
    <x v="18"/>
    <x v="1"/>
    <n v="0"/>
    <s v="WPP-US"/>
    <x v="0"/>
    <n v="1900"/>
    <x v="1"/>
    <x v="2"/>
    <x v="2"/>
    <s v="May"/>
    <x v="2"/>
    <s v="May"/>
    <x v="0"/>
  </r>
  <r>
    <s v="INC12546851"/>
    <s v="P3 - Minor"/>
    <x v="20"/>
    <s v="Kusanth1@in.ibm.com"/>
    <x v="2"/>
    <s v="[Deltek Case: 220505-001371]- Maconomy - Deltek Users to activate 2FA"/>
    <d v="2022-05-17T21:49:45"/>
    <x v="4"/>
    <m/>
    <m/>
    <m/>
    <m/>
    <m/>
    <d v="2022-05-05T09:17:00"/>
    <s v="Michael.George@kantar.com"/>
    <b v="0"/>
    <m/>
    <m/>
    <n v="0"/>
    <s v="Normal"/>
    <x v="1"/>
    <m/>
    <m/>
    <s v="Michael George [Kantar]"/>
    <n v="0"/>
    <b v="1"/>
    <d v="2022-05-05T10:14:28"/>
    <d v="2022-05-05T09:21:40"/>
    <n v="2"/>
    <d v="2022-05-05T09:57:43"/>
    <d v="2022-05-05T10:14:28"/>
    <d v="2022-05-05T09:57:43"/>
    <m/>
    <s v="Work not yet due"/>
    <m/>
    <n v="12.573287037026603"/>
    <x v="4"/>
    <x v="18"/>
    <x v="0"/>
    <n v="0"/>
    <s v="WPP-US"/>
    <x v="0"/>
    <n v="1900"/>
    <x v="0"/>
    <x v="2"/>
    <x v="0"/>
    <s v="Jan"/>
    <x v="2"/>
    <s v="May"/>
    <x v="0"/>
  </r>
  <r>
    <s v="INC12548631"/>
    <s v="P4 - Minimal"/>
    <x v="6"/>
    <s v="nagendra1@in.ibm.com"/>
    <x v="2"/>
    <s v="Issue with Business Object report - FIN0262546 - VAT Purchase Report"/>
    <d v="2022-05-17T21:36:13"/>
    <x v="55"/>
    <m/>
    <m/>
    <m/>
    <m/>
    <m/>
    <d v="2022-05-05T15:16:35"/>
    <s v="jerome.tillekeratne@kantar.com"/>
    <b v="0"/>
    <m/>
    <s v="Silver"/>
    <n v="0"/>
    <s v="Normal"/>
    <x v="1"/>
    <m/>
    <m/>
    <s v="Jerome Tillekeratne [Kantar]"/>
    <n v="0"/>
    <b v="1"/>
    <d v="2022-05-05T16:44:33"/>
    <d v="2022-05-05T15:17:21"/>
    <n v="2"/>
    <d v="2022-05-05T17:17:59"/>
    <d v="2022-05-05T20:25:37"/>
    <d v="2022-05-05T17:17:59"/>
    <m/>
    <s v="Awaiting User input"/>
    <m/>
    <n v="12.148877314823039"/>
    <x v="4"/>
    <x v="18"/>
    <x v="0"/>
    <n v="0"/>
    <s v="WPP-US"/>
    <x v="0"/>
    <n v="1900"/>
    <x v="0"/>
    <x v="2"/>
    <x v="0"/>
    <s v="Jan"/>
    <x v="2"/>
    <s v="May"/>
    <x v="0"/>
  </r>
  <r>
    <s v="INC12549093"/>
    <s v="P3 - Minor"/>
    <x v="4"/>
    <s v="alcantcp@ph.ibm.com"/>
    <x v="2"/>
    <s v="BSG-3179:(DVM-BW) - OSS 2596823 - Mismatch between ST14 and DB"/>
    <d v="2022-05-17T20:11:07"/>
    <x v="63"/>
    <m/>
    <s v="Solved (Permanently)"/>
    <s v="Transport has been moved to production"/>
    <m/>
    <m/>
    <d v="2022-05-05T16:46:22"/>
    <s v="alcantcp@ph.ibm.com"/>
    <b v="0"/>
    <m/>
    <s v="Platinum"/>
    <n v="0"/>
    <s v="Normal"/>
    <x v="2"/>
    <d v="2022-05-17T20:11:07"/>
    <n v="1049352"/>
    <s v="Carrie Alcantara [IBM]"/>
    <n v="0"/>
    <b v="0"/>
    <d v="2022-05-05T16:46:22"/>
    <m/>
    <n v="0"/>
    <m/>
    <d v="2022-05-05T16:46:22"/>
    <d v="2022-05-05T16:46:22"/>
    <s v="NA"/>
    <m/>
    <m/>
    <s v="Zero"/>
    <x v="1"/>
    <x v="18"/>
    <x v="2"/>
    <n v="0"/>
    <s v="Not GD"/>
    <x v="1"/>
    <n v="1900"/>
    <x v="1"/>
    <x v="2"/>
    <x v="5"/>
    <s v="May"/>
    <x v="2"/>
    <s v="May"/>
    <x v="1"/>
  </r>
  <r>
    <s v="INC12549305"/>
    <s v="P3 - Minor"/>
    <x v="9"/>
    <s v="Jlingala@in.ibm.com"/>
    <x v="2"/>
    <s v="I can't login to Ricochet. It's hit or miss. Sometimes it lets me in."/>
    <d v="2022-05-17T19:55:32"/>
    <x v="14"/>
    <m/>
    <s v="Solved (Permanently)"/>
    <s v="Close notes copied from Parent Incident: closing ticket as per the users update"/>
    <m/>
    <m/>
    <d v="2022-05-05T17:22:44"/>
    <s v="kimberly.haddad@makerhouseww.com"/>
    <b v="0"/>
    <m/>
    <s v="Gold"/>
    <n v="0"/>
    <s v="Normal"/>
    <x v="1"/>
    <m/>
    <n v="945924"/>
    <s v="Kimberly Haddad [JWT]"/>
    <n v="1"/>
    <b v="1"/>
    <d v="2022-05-05T19:46:41"/>
    <d v="2022-05-05T17:27:18"/>
    <n v="1"/>
    <d v="2022-05-05T21:58:37"/>
    <d v="2022-05-06T07:45:16"/>
    <d v="2022-05-05T21:58:37"/>
    <m/>
    <s v="Pending Change implementation"/>
    <m/>
    <n v="11.67689814815094"/>
    <x v="4"/>
    <x v="18"/>
    <x v="0"/>
    <n v="0"/>
    <s v="WPP-US"/>
    <x v="0"/>
    <n v="1900"/>
    <x v="0"/>
    <x v="2"/>
    <x v="0"/>
    <s v="Jan"/>
    <x v="2"/>
    <s v="May"/>
    <x v="0"/>
  </r>
  <r>
    <s v="INC12549985"/>
    <s v="P3 - Minor"/>
    <x v="1"/>
    <s v="james.burton@groupm.com"/>
    <x v="2"/>
    <s v="Closed MediaOcean jobs are being loaded and used in Concur"/>
    <d v="2022-05-17T19:10:53"/>
    <x v="9"/>
    <m/>
    <m/>
    <m/>
    <m/>
    <m/>
    <d v="2022-05-05T18:55:09"/>
    <s v="james.burton@groupm.com"/>
    <b v="0"/>
    <m/>
    <s v="Silver+ (Osprey App use only)"/>
    <n v="0"/>
    <s v="Normal"/>
    <x v="4"/>
    <m/>
    <m/>
    <s v="James Burton [GroupM]"/>
    <n v="0"/>
    <b v="1"/>
    <d v="2022-05-05T19:44:47"/>
    <d v="2022-05-05T18:57:06"/>
    <n v="1"/>
    <d v="2022-05-05T20:24:00"/>
    <d v="2022-05-05T20:24:18"/>
    <d v="2022-05-05T20:24:00"/>
    <m/>
    <m/>
    <m/>
    <n v="12.149791666663077"/>
    <x v="4"/>
    <x v="18"/>
    <x v="0"/>
    <n v="0"/>
    <s v="WPP-US"/>
    <x v="0"/>
    <n v="1900"/>
    <x v="0"/>
    <x v="2"/>
    <x v="0"/>
    <s v="Jan"/>
    <x v="2"/>
    <s v="May"/>
    <x v="0"/>
  </r>
  <r>
    <s v="INC12550000"/>
    <s v="P3 - Minor"/>
    <x v="9"/>
    <s v="Nagarajan.n@in.ibm.com"/>
    <x v="2"/>
    <s v="Please provide the access to ImageNow Database - PROD and DEV"/>
    <d v="2022-05-11T19:21:25"/>
    <x v="68"/>
    <m/>
    <s v="Solved Remotely (Permanently)"/>
    <s v="The new users has been created on INOWPRD and INOWDEV7 databases."/>
    <m/>
    <m/>
    <d v="2022-05-05T19:00:36"/>
    <s v="Saipoth1@in.ibm.com"/>
    <b v="0"/>
    <m/>
    <s v="Gold"/>
    <n v="0"/>
    <s v="Normal"/>
    <x v="2"/>
    <d v="2022-05-11T19:21:25"/>
    <n v="519866"/>
    <s v="Sai Tejaswini Pothuru [IBM]"/>
    <n v="0"/>
    <b v="0"/>
    <d v="2022-05-05T19:00:36"/>
    <m/>
    <n v="0"/>
    <m/>
    <d v="2022-05-05T19:00:36"/>
    <d v="2022-05-05T19:00:36"/>
    <s v="APAC"/>
    <m/>
    <m/>
    <s v="Zero"/>
    <x v="1"/>
    <x v="18"/>
    <x v="1"/>
    <n v="0"/>
    <s v="WPP-US"/>
    <x v="0"/>
    <n v="1900"/>
    <x v="1"/>
    <x v="2"/>
    <x v="3"/>
    <s v="May"/>
    <x v="2"/>
    <s v="May"/>
    <x v="0"/>
  </r>
  <r>
    <s v="INC12550168"/>
    <s v="P3 - Minor"/>
    <x v="6"/>
    <s v="Lupita.AlgabadePoulsen@us.ibm.com"/>
    <x v="2"/>
    <s v="BI Launch Pad login failed"/>
    <d v="2022-05-16T22:41:45"/>
    <x v="34"/>
    <m/>
    <s v="Solved Remotely (Permanently)"/>
    <s v="_x000a_User IBM Devisetty Asha has been updated in D04 to resemble user IBM Ashique T P. "/>
    <m/>
    <m/>
    <d v="2022-05-05T19:59:49"/>
    <s v="Devisetty.Asha.Lakshmi@ibm.com"/>
    <b v="0"/>
    <m/>
    <s v="Silver"/>
    <n v="0"/>
    <s v="Normal"/>
    <x v="2"/>
    <d v="2022-05-16T22:41:45"/>
    <n v="962221"/>
    <s v="Devisetty Asha Lakshmi [IBM]"/>
    <n v="0"/>
    <b v="0"/>
    <d v="2022-05-05T19:59:49"/>
    <m/>
    <n v="1"/>
    <m/>
    <d v="2022-05-05T19:59:49"/>
    <d v="2022-05-05T19:59:49"/>
    <m/>
    <m/>
    <m/>
    <s v="Zero"/>
    <x v="1"/>
    <x v="18"/>
    <x v="2"/>
    <n v="0"/>
    <s v="Not GD"/>
    <x v="1"/>
    <n v="1900"/>
    <x v="1"/>
    <x v="2"/>
    <x v="4"/>
    <s v="May"/>
    <x v="2"/>
    <s v="May"/>
    <x v="1"/>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2.145775462966412"/>
    <x v="4"/>
    <x v="18"/>
    <x v="0"/>
    <n v="0"/>
    <s v="Not GD"/>
    <x v="1"/>
    <n v="1900"/>
    <x v="0"/>
    <x v="2"/>
    <x v="0"/>
    <s v="Jan"/>
    <x v="2"/>
    <s v="May"/>
    <x v="1"/>
  </r>
  <r>
    <s v="INC12550857"/>
    <s v="P3 - Minor"/>
    <x v="16"/>
    <s v="Birlbose@in.ibm.com"/>
    <x v="2"/>
    <s v="Timesheet error"/>
    <d v="2022-05-11T15:53:58"/>
    <x v="52"/>
    <m/>
    <s v="Not Solved (No response from end user)"/>
    <s v="No Response"/>
    <m/>
    <m/>
    <d v="2022-05-05T21:08:38"/>
    <s v="SHARLENE.VAN.GENT@kyndryl.com"/>
    <b v="0"/>
    <m/>
    <s v="Bronze"/>
    <n v="0"/>
    <s v="Normal"/>
    <x v="2"/>
    <d v="2022-05-11T15:53:59"/>
    <n v="499596"/>
    <s v="Karishma Goomer [Ogilvy Group]"/>
    <n v="0"/>
    <b v="0"/>
    <d v="2022-05-05T22:35:58"/>
    <d v="2022-05-05T21:08:38"/>
    <n v="2"/>
    <d v="2022-05-05T23:16:20"/>
    <d v="2022-05-05T23:20:42"/>
    <d v="2022-05-05T23:16:20"/>
    <s v="NA"/>
    <m/>
    <s v="Ogilvy Group - Canada"/>
    <s v="Zero"/>
    <x v="1"/>
    <x v="18"/>
    <x v="1"/>
    <n v="0"/>
    <s v="WPP-US"/>
    <x v="0"/>
    <n v="1900"/>
    <x v="1"/>
    <x v="2"/>
    <x v="3"/>
    <s v="May"/>
    <x v="2"/>
    <s v="May"/>
    <x v="0"/>
  </r>
  <r>
    <s v="INC12551101"/>
    <s v="P3 - Minor"/>
    <x v="9"/>
    <s v="Jlingala@in.ibm.com"/>
    <x v="2"/>
    <s v="Unable to login to Ricochet"/>
    <d v="2022-05-16T18:51:04"/>
    <x v="14"/>
    <m/>
    <s v="Solved (Permanently)"/>
    <s v="Close notes copied from Parent Incident: closing ticket as per the users update"/>
    <m/>
    <m/>
    <d v="2022-05-05T22:06:17"/>
    <s v="Berlla.Cornelius@kyndryl.com"/>
    <b v="0"/>
    <m/>
    <s v="Gold"/>
    <n v="0"/>
    <s v="Normal"/>
    <x v="2"/>
    <d v="2022-05-16T16:08:10"/>
    <n v="929867"/>
    <s v="Tim Randl [JWT]"/>
    <n v="0"/>
    <b v="1"/>
    <d v="2022-05-05T22:10:09"/>
    <d v="2022-05-12T22:31:55"/>
    <n v="4"/>
    <d v="2022-05-14T00:23:04"/>
    <d v="2022-05-05T22:10:09"/>
    <d v="2022-05-05T22:06:17"/>
    <m/>
    <s v="Monitoring"/>
    <m/>
    <s v="Zero"/>
    <x v="1"/>
    <x v="18"/>
    <x v="2"/>
    <n v="0"/>
    <s v="WPP-US"/>
    <x v="0"/>
    <n v="1900"/>
    <x v="1"/>
    <x v="2"/>
    <x v="4"/>
    <s v="May"/>
    <x v="2"/>
    <s v="May"/>
    <x v="0"/>
  </r>
  <r>
    <s v="INC12551501"/>
    <s v="P3 - Minor"/>
    <x v="16"/>
    <s v="Birlbose@in.ibm.com"/>
    <x v="2"/>
    <s v="Help Once Again"/>
    <d v="2022-05-16T18:16:23"/>
    <x v="52"/>
    <m/>
    <s v="Not Solved (No response from end user)"/>
    <s v="NOt solved"/>
    <m/>
    <m/>
    <d v="2022-05-05T23:41:38"/>
    <s v="Melvin.Strobbe@vmlyrcommerce.com"/>
    <b v="0"/>
    <m/>
    <s v="Bronze"/>
    <n v="0"/>
    <s v="Normal"/>
    <x v="2"/>
    <d v="2022-05-16T18:16:23"/>
    <n v="930885"/>
    <s v="Melvin Strobbe [YRGRP]"/>
    <n v="0"/>
    <b v="0"/>
    <d v="2022-05-06T19:51:00"/>
    <d v="2022-05-05T23:41:38"/>
    <n v="1"/>
    <d v="2022-05-09T19:22:49"/>
    <d v="2022-05-09T20:37:34"/>
    <d v="2022-05-09T19:22:49"/>
    <m/>
    <m/>
    <m/>
    <s v="Zero"/>
    <x v="1"/>
    <x v="18"/>
    <x v="2"/>
    <n v="0"/>
    <s v="WPP-US"/>
    <x v="0"/>
    <n v="1900"/>
    <x v="1"/>
    <x v="2"/>
    <x v="4"/>
    <s v="May"/>
    <x v="2"/>
    <s v="May"/>
    <x v="0"/>
  </r>
  <r>
    <s v="INC12552079"/>
    <s v="P4 - Minimal"/>
    <x v="4"/>
    <s v="Cruzrav@ph.ibm.com"/>
    <x v="2"/>
    <s v="OGVNANAHLP-367516: SAP PPM access"/>
    <d v="2022-05-13T00:50:57"/>
    <x v="62"/>
    <m/>
    <s v="Solved (Permanently)"/>
    <s v="This is already completed"/>
    <m/>
    <m/>
    <d v="2022-05-06T03:03:36"/>
    <s v="elizabeth.la@ogilvy.com"/>
    <b v="0"/>
    <m/>
    <s v="Platinum"/>
    <n v="0"/>
    <s v="Normal"/>
    <x v="2"/>
    <d v="2022-05-13T00:50:57"/>
    <n v="596841"/>
    <s v="Elizabeth La [Ogilvy Group]"/>
    <n v="0"/>
    <b v="0"/>
    <d v="2022-05-06T20:05:42"/>
    <d v="2022-05-06T03:26:23"/>
    <n v="1"/>
    <d v="2022-05-07T01:03:13"/>
    <d v="2022-05-07T05:05:11"/>
    <d v="2022-05-07T01:03:13"/>
    <m/>
    <m/>
    <m/>
    <s v="Zero"/>
    <x v="1"/>
    <x v="18"/>
    <x v="1"/>
    <n v="0"/>
    <s v="WPP-US"/>
    <x v="0"/>
    <n v="1900"/>
    <x v="1"/>
    <x v="2"/>
    <x v="2"/>
    <s v="May"/>
    <x v="7"/>
    <s v="May"/>
    <x v="0"/>
  </r>
  <r>
    <s v="INC12552384"/>
    <s v="P3 - Minor"/>
    <x v="0"/>
    <s v="system"/>
    <x v="2"/>
    <s v="Maconomy(iAccess): unable to edit a rejected timesheet"/>
    <d v="2022-05-18T07:14:20"/>
    <x v="21"/>
    <m/>
    <m/>
    <m/>
    <m/>
    <m/>
    <d v="2022-05-06T06:15:54"/>
    <s v="Saori.Matsumoto@kantar.com"/>
    <b v="0"/>
    <m/>
    <s v="Platinum"/>
    <n v="0"/>
    <s v="Normal"/>
    <x v="4"/>
    <m/>
    <m/>
    <s v="Saori Matsumoto [Kantar]"/>
    <n v="0"/>
    <b v="1"/>
    <d v="2022-05-06T09:37:14"/>
    <m/>
    <n v="1"/>
    <m/>
    <d v="2022-05-06T09:37:14"/>
    <d v="2022-05-06T06:32:06"/>
    <m/>
    <m/>
    <m/>
    <n v="11.599143518520577"/>
    <x v="4"/>
    <x v="18"/>
    <x v="0"/>
    <n v="0"/>
    <s v="WPP-US"/>
    <x v="0"/>
    <n v="1900"/>
    <x v="0"/>
    <x v="2"/>
    <x v="0"/>
    <s v="Jan"/>
    <x v="7"/>
    <s v="May"/>
    <x v="0"/>
  </r>
  <r>
    <s v="INC12554500"/>
    <s v="P3 - Minor"/>
    <x v="0"/>
    <s v="remyat23@in.ibm.com"/>
    <x v="2"/>
    <s v="182 WSC - Activity for expense sheets"/>
    <d v="2022-05-17T12:56:29"/>
    <x v="21"/>
    <m/>
    <s v="Solved (Permanently)"/>
    <s v="As we have not received any response till the last attempt, I am marking this ticket as resolved now. Please raise a new ticket in case any new queries._x000a_"/>
    <m/>
    <m/>
    <d v="2022-05-06T16:16:38"/>
    <s v="Marc.Marsal@kantar.com"/>
    <b v="0"/>
    <m/>
    <s v="Platinum"/>
    <n v="0"/>
    <s v="Normal"/>
    <x v="2"/>
    <d v="2022-05-17T12:56:30"/>
    <n v="938392"/>
    <s v="Marc Marsal [Kantar]"/>
    <n v="1"/>
    <b v="0"/>
    <d v="2022-05-06T17:45:33"/>
    <d v="2022-05-06T16:17:02"/>
    <n v="1"/>
    <d v="2022-05-06T17:46:11"/>
    <d v="2022-05-06T19:46:06"/>
    <d v="2022-05-06T17:46:11"/>
    <s v="EMEA"/>
    <m/>
    <s v="Kantar - Spain"/>
    <s v="Zero"/>
    <x v="1"/>
    <x v="18"/>
    <x v="2"/>
    <n v="0"/>
    <s v="WPP-US"/>
    <x v="0"/>
    <n v="1900"/>
    <x v="1"/>
    <x v="2"/>
    <x v="5"/>
    <s v="May"/>
    <x v="7"/>
    <s v="May"/>
    <x v="0"/>
  </r>
  <r>
    <s v="INC12554520"/>
    <s v="P4 - Minimal"/>
    <x v="0"/>
    <s v="jerome.tillekeratne@kantar.com"/>
    <x v="2"/>
    <s v="Background task setup - FIN0260925"/>
    <d v="2022-05-17T14:11:50"/>
    <x v="21"/>
    <m/>
    <m/>
    <m/>
    <m/>
    <m/>
    <d v="2022-05-06T16:19:31"/>
    <s v="jerome.tillekeratne@kantar.com"/>
    <b v="0"/>
    <m/>
    <s v="Platinum"/>
    <n v="0"/>
    <s v="Normal"/>
    <x v="4"/>
    <m/>
    <m/>
    <s v="Jerome Tillekeratne [Kantar]"/>
    <n v="0"/>
    <b v="0"/>
    <d v="2022-05-06T16:27:29"/>
    <d v="2022-05-06T16:19:50"/>
    <n v="1"/>
    <d v="2022-05-06T17:17:03"/>
    <d v="2022-05-06T17:35:55"/>
    <d v="2022-05-06T17:17:03"/>
    <m/>
    <m/>
    <m/>
    <n v="11.266724537039408"/>
    <x v="4"/>
    <x v="18"/>
    <x v="0"/>
    <n v="0"/>
    <s v="WPP-US"/>
    <x v="0"/>
    <n v="1900"/>
    <x v="0"/>
    <x v="2"/>
    <x v="0"/>
    <s v="Jan"/>
    <x v="7"/>
    <s v="May"/>
    <x v="0"/>
  </r>
  <r>
    <s v="INC12555077"/>
    <s v="P4 - Minimal"/>
    <x v="8"/>
    <s v="Mulbasha@in.ibm.com"/>
    <x v="2"/>
    <s v="Mediaocean Users’ Access Report and Program Definitions.  2) IPS Approval Matrix.     Kindly upload to Application: FAS http://sox-users.yr.com/"/>
    <d v="2022-05-13T07:37:16"/>
    <x v="36"/>
    <m/>
    <s v="Solved (Permanently)"/>
    <s v="File uploaded"/>
    <m/>
    <m/>
    <d v="2022-05-06T18:25:44"/>
    <s v="gail.pryme@thesfsgroup.com"/>
    <b v="0"/>
    <m/>
    <s v="Gold"/>
    <n v="0"/>
    <s v="Normal"/>
    <x v="2"/>
    <d v="2022-05-13T07:37:16"/>
    <n v="565892"/>
    <s v="Gail Pryme [YRGRP]"/>
    <n v="0"/>
    <b v="0"/>
    <d v="2022-05-06T20:07:04"/>
    <d v="2022-05-06T18:26:56"/>
    <n v="1"/>
    <d v="2022-05-06T22:59:40"/>
    <d v="2022-05-06T23:14:45"/>
    <d v="2022-05-06T22:59:40"/>
    <m/>
    <m/>
    <m/>
    <s v="Zero"/>
    <x v="1"/>
    <x v="18"/>
    <x v="1"/>
    <n v="0"/>
    <s v="WPP-US"/>
    <x v="0"/>
    <n v="1900"/>
    <x v="1"/>
    <x v="2"/>
    <x v="2"/>
    <s v="May"/>
    <x v="7"/>
    <s v="May"/>
    <x v="0"/>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699"/>
    <x v="0"/>
    <x v="18"/>
    <x v="0"/>
    <n v="0"/>
    <s v="Not GD"/>
    <x v="1"/>
    <n v="1900"/>
    <x v="0"/>
    <x v="2"/>
    <x v="0"/>
    <s v="Jan"/>
    <x v="7"/>
    <s v="May"/>
    <x v="1"/>
  </r>
  <r>
    <s v="INC12555339"/>
    <s v="P3 - Minor"/>
    <x v="0"/>
    <s v="Hari.Chandana.Vulivireddy@ibm.com"/>
    <x v="2"/>
    <s v="IBM-C-NA-AS-MACK - Monthly FX revaluation process | 30 - MB and 250 - TNS"/>
    <d v="2022-05-16T21:05:55"/>
    <x v="59"/>
    <m/>
    <m/>
    <m/>
    <m/>
    <m/>
    <d v="2022-05-06T19:20:10"/>
    <s v="deive.vajda@kantar.com"/>
    <b v="0"/>
    <m/>
    <s v="Platinum"/>
    <n v="0"/>
    <s v="Normal"/>
    <x v="1"/>
    <m/>
    <m/>
    <s v="Deive Vajda [Kantar]"/>
    <n v="0"/>
    <b v="1"/>
    <d v="2022-05-06T21:39:20"/>
    <d v="2022-05-06T21:39:20"/>
    <n v="1"/>
    <d v="2022-05-06T22:34:03"/>
    <d v="2022-05-06T22:46:42"/>
    <d v="2022-05-06T22:34:03"/>
    <s v="LATAM"/>
    <s v="Awaiting User input"/>
    <s v="Kantar - Brazil"/>
    <n v="11.05090277778072"/>
    <x v="4"/>
    <x v="18"/>
    <x v="0"/>
    <n v="0"/>
    <s v="WPP-US"/>
    <x v="0"/>
    <n v="1900"/>
    <x v="0"/>
    <x v="2"/>
    <x v="0"/>
    <s v="Jan"/>
    <x v="7"/>
    <s v="May"/>
    <x v="0"/>
  </r>
  <r>
    <s v="INC12555588"/>
    <s v="P3 - Minor"/>
    <x v="9"/>
    <s v="Adratnam@in.ibm.com"/>
    <x v="2"/>
    <s v="Ricochet Expenses Issue"/>
    <d v="2022-05-12T16:03:20"/>
    <x v="66"/>
    <m/>
    <s v="Solved (Permanently)"/>
    <s v="Issue Resolved"/>
    <m/>
    <m/>
    <d v="2022-05-06T20:05:36"/>
    <s v="truman.samberg@wundermanthompson.com"/>
    <b v="0"/>
    <m/>
    <s v="Gold"/>
    <n v="0"/>
    <s v="Normal"/>
    <x v="2"/>
    <d v="2022-05-12T16:03:20"/>
    <n v="503864"/>
    <s v="Truman Samberg [JWT]"/>
    <n v="0"/>
    <b v="0"/>
    <d v="2022-05-06T21:22:30"/>
    <d v="2022-05-06T20:05:36"/>
    <n v="1"/>
    <d v="2022-05-06T21:49:34"/>
    <d v="2022-05-06T21:56:47"/>
    <d v="2022-05-06T21:49:34"/>
    <m/>
    <m/>
    <m/>
    <s v="Zero"/>
    <x v="1"/>
    <x v="18"/>
    <x v="1"/>
    <n v="0"/>
    <s v="WPP-US"/>
    <x v="0"/>
    <n v="1900"/>
    <x v="1"/>
    <x v="2"/>
    <x v="1"/>
    <s v="May"/>
    <x v="7"/>
    <s v="May"/>
    <x v="0"/>
  </r>
  <r>
    <s v="INC12556015"/>
    <s v="P4 - Minimal"/>
    <x v="9"/>
    <s v="cnemec@us.ibm.com"/>
    <x v="2"/>
    <s v="ricochet not loading"/>
    <d v="2022-05-16T18:40:12"/>
    <x v="15"/>
    <m/>
    <s v="Solved Remotely (Permanently)"/>
    <s v="Hi Heather.  I've tried several times to contact you regarding your issue but you haven't responded._x000a__x000a_I've assumed it's resolved and closed the ticket._x000a__x000a_Thanks_x000a_Chris"/>
    <m/>
    <m/>
    <d v="2022-05-06T21:40:41"/>
    <s v="Swarna.S@kyndryl.com"/>
    <b v="0"/>
    <m/>
    <s v="Gold"/>
    <n v="0"/>
    <s v="Normal"/>
    <x v="2"/>
    <d v="2022-05-16T18:40:12"/>
    <n v="854499"/>
    <s v="Heather English [JWT]"/>
    <n v="0"/>
    <b v="0"/>
    <d v="2022-05-06T21:40:41"/>
    <d v="2022-05-06T21:40:41"/>
    <n v="1"/>
    <d v="2022-05-06T21:41:21"/>
    <d v="2022-05-09T18:09:39"/>
    <d v="2022-05-06T21:41:21"/>
    <m/>
    <m/>
    <m/>
    <s v="Zero"/>
    <x v="1"/>
    <x v="18"/>
    <x v="2"/>
    <n v="0"/>
    <s v="Not GD"/>
    <x v="1"/>
    <n v="1900"/>
    <x v="1"/>
    <x v="2"/>
    <x v="4"/>
    <s v="May"/>
    <x v="7"/>
    <s v="May"/>
    <x v="1"/>
  </r>
  <r>
    <s v="INC12556039"/>
    <s v="P3 - Minor"/>
    <x v="9"/>
    <s v="cnemec@us.ibm.com"/>
    <x v="2"/>
    <s v="I am not able to access Ricochet to approve expense reports"/>
    <d v="2022-05-17T21:34:22"/>
    <x v="15"/>
    <m/>
    <m/>
    <m/>
    <m/>
    <m/>
    <d v="2022-05-06T21:22:48"/>
    <s v="sophie.vangeldermalsen@wundermanthompson"/>
    <b v="0"/>
    <m/>
    <s v="Gold"/>
    <n v="0"/>
    <s v="Normal"/>
    <x v="1"/>
    <m/>
    <m/>
    <s v="Sophie Van Geldermalsen [JWT]"/>
    <n v="0"/>
    <b v="1"/>
    <d v="2022-05-06T22:30:08"/>
    <d v="2022-05-06T21:27:05"/>
    <n v="1"/>
    <d v="2022-05-06T22:44:19"/>
    <d v="2022-05-09T18:09:29"/>
    <d v="2022-05-06T22:44:19"/>
    <m/>
    <s v="Customer Testing"/>
    <m/>
    <n v="8.2434143518476048"/>
    <x v="4"/>
    <x v="18"/>
    <x v="0"/>
    <n v="0"/>
    <s v="Not GD"/>
    <x v="1"/>
    <n v="1900"/>
    <x v="0"/>
    <x v="2"/>
    <x v="0"/>
    <s v="Jan"/>
    <x v="7"/>
    <s v="May"/>
    <x v="1"/>
  </r>
  <r>
    <s v="INC12556107"/>
    <s v="P3 - Minor"/>
    <x v="9"/>
    <s v="cnemec@us.ibm.com"/>
    <x v="2"/>
    <s v="Ricochet access "/>
    <d v="2022-05-12T20:02:11"/>
    <x v="15"/>
    <m/>
    <s v="Solved Remotely (Permanently)"/>
    <s v="Hi Cassandra.  Excellent, glad it's working again._x000a__x000a_Thanks for getting back to me_x000a_Chris"/>
    <m/>
    <m/>
    <d v="2022-05-06T21:44:30"/>
    <s v="dcguillen@kyndryl.com"/>
    <b v="0"/>
    <m/>
    <s v="Gold"/>
    <n v="0"/>
    <s v="Normal"/>
    <x v="2"/>
    <d v="2022-05-12T20:02:12"/>
    <n v="512324"/>
    <s v="Cassandra Malhado [GroupM]"/>
    <n v="0"/>
    <b v="0"/>
    <d v="2022-05-06T21:44:30"/>
    <m/>
    <n v="1"/>
    <m/>
    <d v="2022-05-12T19:32:41"/>
    <d v="2022-05-12T19:21:47"/>
    <m/>
    <m/>
    <m/>
    <s v="Zero"/>
    <x v="1"/>
    <x v="18"/>
    <x v="1"/>
    <n v="0"/>
    <s v="Not GD"/>
    <x v="1"/>
    <n v="1900"/>
    <x v="1"/>
    <x v="2"/>
    <x v="1"/>
    <s v="May"/>
    <x v="7"/>
    <s v="May"/>
    <x v="1"/>
  </r>
  <r>
    <s v="INC12556843"/>
    <s v="P3 - Minor"/>
    <x v="10"/>
    <s v="pradahak@in.ibm.com"/>
    <x v="2"/>
    <s v="unable to login to JDE"/>
    <d v="2022-05-17T17:59:20"/>
    <x v="20"/>
    <m/>
    <s v="Not Solved (No response from end user)"/>
    <s v="No response from user hence, Closing under two strike  rule."/>
    <m/>
    <m/>
    <d v="2022-05-07T02:31:07"/>
    <s v="Berlla.Cornelius@kyndryl.com"/>
    <b v="0"/>
    <m/>
    <s v="Gold"/>
    <n v="0"/>
    <s v="Normal"/>
    <x v="2"/>
    <d v="2022-05-17T17:59:20"/>
    <n v="923332"/>
    <s v="Lilly Vanek [JWT]"/>
    <n v="0"/>
    <b v="0"/>
    <d v="2022-05-07T05:04:19"/>
    <m/>
    <n v="0"/>
    <m/>
    <d v="2022-05-07T05:04:19"/>
    <d v="2022-05-07T02:31:07"/>
    <m/>
    <m/>
    <m/>
    <s v="Zero"/>
    <x v="1"/>
    <x v="18"/>
    <x v="2"/>
    <n v="0"/>
    <s v="WPP-US"/>
    <x v="0"/>
    <n v="1900"/>
    <x v="1"/>
    <x v="2"/>
    <x v="5"/>
    <s v="May"/>
    <x v="8"/>
    <s v="May"/>
    <x v="0"/>
  </r>
  <r>
    <s v="INC12557103"/>
    <s v="P3 - Minor"/>
    <x v="16"/>
    <s v="Birlbose@in.ibm.com"/>
    <x v="2"/>
    <s v="ARC Giving error message - unable to submit timesheet"/>
    <d v="2022-05-16T18:19:22"/>
    <x v="52"/>
    <m/>
    <s v="Not Solved (No response from end user)"/>
    <s v="No Response"/>
    <m/>
    <m/>
    <d v="2022-05-07T03:58:09"/>
    <s v="abigail.todd@ogilvy.com"/>
    <b v="0"/>
    <m/>
    <s v="Bronze"/>
    <n v="0"/>
    <s v="Normal"/>
    <x v="2"/>
    <d v="2022-05-16T18:19:22"/>
    <n v="829273"/>
    <s v="Abigail Todd [Ogilvy Group]"/>
    <n v="0"/>
    <b v="0"/>
    <d v="2022-05-09T20:29:51"/>
    <d v="2022-05-07T04:26:35"/>
    <n v="1"/>
    <d v="2022-05-09T23:30:11"/>
    <d v="2022-05-09T23:39:56"/>
    <d v="2022-05-09T23:30:11"/>
    <m/>
    <m/>
    <m/>
    <s v="Zero"/>
    <x v="1"/>
    <x v="18"/>
    <x v="2"/>
    <n v="0"/>
    <s v="WPP-US"/>
    <x v="0"/>
    <n v="1900"/>
    <x v="1"/>
    <x v="2"/>
    <x v="4"/>
    <s v="May"/>
    <x v="8"/>
    <s v="May"/>
    <x v="0"/>
  </r>
  <r>
    <s v="INC12558499"/>
    <s v="P3 - Minor"/>
    <x v="20"/>
    <s v="Kusanth1@in.ibm.com"/>
    <x v="2"/>
    <s v="Deltek Case:-220509-000112]  I am trying to reset for for Deltek Maconomy, but after adding the token received, I got the message that token is not valid"/>
    <d v="2022-05-11T20:17:41"/>
    <x v="4"/>
    <m/>
    <s v="Solved (Permanently)"/>
    <s v="Deltek Case:-220509-000112]  I am trying to reset for for Deltek Maconomy, but after adding the token received, I got the message that token is not valid"/>
    <m/>
    <m/>
    <d v="2022-05-09T04:43:25"/>
    <s v="Sherif.Gad@kantar.com"/>
    <b v="0"/>
    <m/>
    <m/>
    <n v="0"/>
    <s v="Normal"/>
    <x v="2"/>
    <d v="2022-05-11T20:17:41"/>
    <n v="228856"/>
    <s v="Bassem Tahseen [Kantar]"/>
    <n v="0"/>
    <b v="0"/>
    <d v="2022-05-09T12:45:38"/>
    <d v="2022-05-09T04:51:33"/>
    <n v="4"/>
    <d v="2022-05-09T09:46:50"/>
    <d v="2022-05-09T12:52:05"/>
    <d v="2022-05-09T12:49:36"/>
    <m/>
    <m/>
    <m/>
    <s v="Zero"/>
    <x v="1"/>
    <x v="19"/>
    <x v="1"/>
    <n v="0"/>
    <s v="WPP-US"/>
    <x v="0"/>
    <n v="1900"/>
    <x v="1"/>
    <x v="2"/>
    <x v="3"/>
    <s v="May"/>
    <x v="28"/>
    <s v="May"/>
    <x v="0"/>
  </r>
  <r>
    <s v="INC12559270"/>
    <s v="P3 - Minor"/>
    <x v="0"/>
    <s v="remyat23@in.ibm.com"/>
    <x v="2"/>
    <s v="Unable to close Maconomy period for company 289."/>
    <d v="2022-05-12T10:08:55"/>
    <x v="21"/>
    <m/>
    <s v="Solved (Permanently)"/>
    <s v="As we have not received any response till the last attempt, I am marking this ticket as resolved now. _x000a_I have already provided my findings on the case."/>
    <m/>
    <m/>
    <d v="2022-05-09T10:41:33"/>
    <s v="chris.ngatiah@kantar.com"/>
    <b v="0"/>
    <m/>
    <s v="Platinum"/>
    <n v="0"/>
    <s v="Normal"/>
    <x v="2"/>
    <d v="2022-05-12T10:08:55"/>
    <n v="257242"/>
    <s v="Chris Ngatiah [Kantar]"/>
    <n v="0"/>
    <b v="0"/>
    <d v="2022-05-09T14:34:55"/>
    <d v="2022-05-09T10:56:28"/>
    <n v="2"/>
    <d v="2022-05-09T15:46:43"/>
    <d v="2022-05-09T15:52:20"/>
    <d v="2022-05-09T15:46:43"/>
    <m/>
    <m/>
    <m/>
    <s v="Zero"/>
    <x v="1"/>
    <x v="19"/>
    <x v="1"/>
    <n v="0"/>
    <s v="WPP-US"/>
    <x v="0"/>
    <n v="1900"/>
    <x v="1"/>
    <x v="2"/>
    <x v="1"/>
    <s v="May"/>
    <x v="28"/>
    <s v="May"/>
    <x v="0"/>
  </r>
  <r>
    <s v="INC12559293"/>
    <s v="P3 - Minor"/>
    <x v="0"/>
    <s v="system"/>
    <x v="2"/>
    <s v="We are having an issue for Maconomy company 289 "/>
    <d v="2022-05-16T12:59:35"/>
    <x v="47"/>
    <m/>
    <s v="Solved (Permanently)"/>
    <s v="Reporting issue"/>
    <m/>
    <m/>
    <d v="2022-05-09T10:50:40"/>
    <s v="chris.ngatiah@kantar.com"/>
    <b v="0"/>
    <m/>
    <s v="Platinum"/>
    <n v="0"/>
    <s v="Normal"/>
    <x v="4"/>
    <m/>
    <n v="274874"/>
    <s v="Chris Ngatiah [Kantar]"/>
    <n v="1"/>
    <b v="1"/>
    <d v="2022-05-09T14:18:56"/>
    <d v="2022-05-09T10:57:02"/>
    <n v="1"/>
    <d v="2022-05-09T17:47:07"/>
    <d v="2022-05-09T17:51:45"/>
    <d v="2022-05-09T17:47:07"/>
    <m/>
    <m/>
    <m/>
    <n v="8.2557291666671517"/>
    <x v="4"/>
    <x v="19"/>
    <x v="0"/>
    <n v="0"/>
    <s v="WPP-US"/>
    <x v="0"/>
    <n v="1900"/>
    <x v="0"/>
    <x v="2"/>
    <x v="0"/>
    <s v="Jan"/>
    <x v="28"/>
    <s v="May"/>
    <x v="0"/>
  </r>
  <r>
    <s v="INC12561202"/>
    <s v="P3 - Minor"/>
    <x v="0"/>
    <s v="Kusanth1@in.ibm.com"/>
    <x v="2"/>
    <s v="New Sustainability Products IBM-C-NA-AS-MACK"/>
    <d v="2022-05-16T23:23:14"/>
    <x v="4"/>
    <m/>
    <s v="Solved (Permanently)"/>
    <s v="New Sustainability Products IBM-C-NA-AS-MACK"/>
    <m/>
    <m/>
    <d v="2022-05-09T15:47:57"/>
    <s v="mark.yates@kantar.com"/>
    <b v="0"/>
    <m/>
    <s v="Platinum"/>
    <n v="0"/>
    <s v="Normal"/>
    <x v="2"/>
    <d v="2022-05-16T23:23:14"/>
    <n v="632117"/>
    <s v="Mark Yates [Kantar]"/>
    <n v="0"/>
    <b v="0"/>
    <d v="2022-05-09T20:06:06"/>
    <d v="2022-05-09T15:57:51"/>
    <n v="1"/>
    <d v="2022-05-09T20:54:31"/>
    <d v="2022-05-09T21:05:14"/>
    <d v="2022-05-09T20:54:31"/>
    <m/>
    <m/>
    <m/>
    <s v="Zero"/>
    <x v="1"/>
    <x v="19"/>
    <x v="2"/>
    <n v="0"/>
    <s v="WPP-US"/>
    <x v="0"/>
    <n v="1900"/>
    <x v="1"/>
    <x v="2"/>
    <x v="4"/>
    <s v="May"/>
    <x v="28"/>
    <s v="May"/>
    <x v="0"/>
  </r>
  <r>
    <s v="INC12561600"/>
    <s v="P3 - Minor"/>
    <x v="23"/>
    <s v="japaluru@in.ibm.com"/>
    <x v="2"/>
    <s v="[PROD] Weekly Support 05/09 to 05/13 OM_PRD"/>
    <d v="2022-05-13T17:14:59"/>
    <x v="69"/>
    <m/>
    <s v="Solved (Permanently)"/>
    <s v="Weekly support activities completed successfully"/>
    <m/>
    <m/>
    <d v="2022-05-09T16:51:42"/>
    <s v="japaluru@in.ibm.com"/>
    <b v="0"/>
    <m/>
    <s v="Gold"/>
    <n v="0"/>
    <s v="Normal"/>
    <x v="2"/>
    <d v="2022-05-13T17:14:59"/>
    <n v="347524"/>
    <s v="Sajan Madabhushi [Ogilvy Group]"/>
    <n v="0"/>
    <b v="0"/>
    <d v="2022-05-09T16:51:42"/>
    <m/>
    <n v="0"/>
    <m/>
    <d v="2022-05-09T16:51:42"/>
    <d v="2022-05-09T16:51:42"/>
    <m/>
    <m/>
    <m/>
    <s v="Zero"/>
    <x v="1"/>
    <x v="19"/>
    <x v="1"/>
    <n v="0"/>
    <s v="WPP-US"/>
    <x v="0"/>
    <n v="1900"/>
    <x v="1"/>
    <x v="2"/>
    <x v="2"/>
    <s v="May"/>
    <x v="28"/>
    <s v="May"/>
    <x v="0"/>
  </r>
  <r>
    <s v="INC12561607"/>
    <s v="P3 - Minor"/>
    <x v="0"/>
    <s v="aishpati@in.ibm.com"/>
    <x v="2"/>
    <s v="Rate inclusion in TDS tax table 2022"/>
    <d v="2022-05-16T22:25:05"/>
    <x v="19"/>
    <m/>
    <s v="Solved (Permanently)"/>
    <s v="TDS tax rate is added"/>
    <m/>
    <m/>
    <d v="2022-05-09T16:44:44"/>
    <s v="Sushmita.Mandal@kantar.com"/>
    <b v="0"/>
    <m/>
    <s v="Platinum"/>
    <n v="0"/>
    <s v="Normal"/>
    <x v="1"/>
    <m/>
    <n v="260822"/>
    <s v="Sushmita Mandal [Kantar]"/>
    <n v="1"/>
    <b v="1"/>
    <d v="2022-05-09T17:21:48"/>
    <m/>
    <n v="1"/>
    <m/>
    <d v="2022-05-09T17:21:48"/>
    <d v="2022-05-09T17:00:37"/>
    <m/>
    <s v="Work not yet due"/>
    <m/>
    <n v="8.2765277777798474"/>
    <x v="4"/>
    <x v="19"/>
    <x v="0"/>
    <n v="0"/>
    <s v="WPP-US"/>
    <x v="0"/>
    <n v="1900"/>
    <x v="0"/>
    <x v="2"/>
    <x v="0"/>
    <s v="Jan"/>
    <x v="28"/>
    <s v="May"/>
    <x v="0"/>
  </r>
  <r>
    <s v="INC12561752"/>
    <s v="P3 - Minor"/>
    <x v="6"/>
    <s v="vakula@us.ibm.com"/>
    <x v="2"/>
    <s v="Cannot access BI Launch pad or any BPM reports due to error message"/>
    <d v="2022-05-11T18:41:06"/>
    <x v="23"/>
    <m/>
    <s v="Solved (Permanently)"/>
    <s v="Issue is resolved completely "/>
    <m/>
    <m/>
    <d v="2022-05-09T17:06:50"/>
    <s v="Vishay.Patel@kantar.com"/>
    <b v="0"/>
    <m/>
    <s v="Silver"/>
    <n v="0"/>
    <s v="Normal"/>
    <x v="2"/>
    <d v="2022-05-11T18:41:06"/>
    <n v="178456"/>
    <s v="Vishay Patel [Kantar]"/>
    <n v="0"/>
    <b v="0"/>
    <d v="2022-05-09T18:33:57"/>
    <d v="2022-05-09T17:07:14"/>
    <n v="2"/>
    <d v="2022-05-09T18:45:06"/>
    <d v="2022-05-09T18:49:32"/>
    <d v="2022-05-09T18:45:06"/>
    <m/>
    <m/>
    <m/>
    <s v="Zero"/>
    <x v="1"/>
    <x v="19"/>
    <x v="1"/>
    <n v="0"/>
    <s v="Not GD"/>
    <x v="1"/>
    <n v="1900"/>
    <x v="1"/>
    <x v="2"/>
    <x v="3"/>
    <s v="May"/>
    <x v="28"/>
    <s v="May"/>
    <x v="1"/>
  </r>
  <r>
    <s v="INC12561973"/>
    <s v="P3 - Minor"/>
    <x v="20"/>
    <s v="Kusanth1@in.ibm.com"/>
    <x v="2"/>
    <s v="[Deltek Case: 220509-000288]-  Issue in login for non-SSO"/>
    <d v="2022-05-11T19:03:39"/>
    <x v="4"/>
    <m/>
    <s v="Solved (Permanently)"/>
    <s v="[Deltek Case: 220509-000288]-  Issue in login for non-SSO"/>
    <m/>
    <m/>
    <d v="2022-05-09T17:39:45"/>
    <s v="Naveen.Kotnala@kantar.com"/>
    <b v="0"/>
    <m/>
    <m/>
    <n v="0"/>
    <s v="Normal"/>
    <x v="2"/>
    <d v="2022-05-11T19:03:39"/>
    <n v="177834"/>
    <s v="Naveen Kotnala [Kantar]"/>
    <n v="0"/>
    <b v="0"/>
    <d v="2022-05-09T18:03:40"/>
    <d v="2022-05-09T17:40:14"/>
    <n v="2"/>
    <d v="2022-05-09T17:50:26"/>
    <d v="2022-05-09T18:03:40"/>
    <d v="2022-05-09T17:50:26"/>
    <m/>
    <m/>
    <m/>
    <s v="Zero"/>
    <x v="1"/>
    <x v="19"/>
    <x v="1"/>
    <n v="0"/>
    <s v="WPP-US"/>
    <x v="0"/>
    <n v="1900"/>
    <x v="1"/>
    <x v="2"/>
    <x v="3"/>
    <s v="May"/>
    <x v="28"/>
    <s v="May"/>
    <x v="0"/>
  </r>
  <r>
    <s v="INC12562158"/>
    <s v="P4 - Minimal"/>
    <x v="0"/>
    <s v="kdivyal1@in.ibm.com"/>
    <x v="2"/>
    <s v="Issue with local account - company 191 - FIN0265499"/>
    <d v="2022-05-11T16:13:4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9T18:06:26"/>
    <s v="jerome.tillekeratne@kantar.com"/>
    <b v="0"/>
    <m/>
    <s v="Platinum"/>
    <n v="0"/>
    <s v="Normal"/>
    <x v="2"/>
    <d v="2022-05-11T16:13:49"/>
    <n v="166043"/>
    <s v="Jerome Tillekeratne [Kantar]"/>
    <n v="0"/>
    <b v="0"/>
    <d v="2022-05-09T18:35:27"/>
    <d v="2022-05-09T18:11:33"/>
    <n v="1"/>
    <d v="2022-05-09T18:48:17"/>
    <d v="2022-05-09T18:51:35"/>
    <d v="2022-05-09T18:48:17"/>
    <m/>
    <m/>
    <m/>
    <s v="Zero"/>
    <x v="1"/>
    <x v="19"/>
    <x v="1"/>
    <n v="0"/>
    <s v="WPP-US"/>
    <x v="0"/>
    <n v="1900"/>
    <x v="1"/>
    <x v="2"/>
    <x v="3"/>
    <s v="May"/>
    <x v="28"/>
    <s v="May"/>
    <x v="0"/>
  </r>
  <r>
    <s v="INC12562387"/>
    <s v="P4 - Minimal"/>
    <x v="8"/>
    <s v="Mulbasha@in.ibm.com"/>
    <x v="2"/>
    <s v="April/2022 IPS APPROVAL MATRIX sent to Poly Datta and Team to upload to Application: FAS http://sox-users.yr.com/"/>
    <d v="2022-05-13T07:38:04"/>
    <x v="36"/>
    <m/>
    <s v="Solved (Permanently)"/>
    <s v="File uploaded"/>
    <m/>
    <m/>
    <d v="2022-05-09T18:30:58"/>
    <s v="gail.pryme@thesfsgroup.com"/>
    <b v="0"/>
    <m/>
    <s v="Gold"/>
    <n v="0"/>
    <s v="Normal"/>
    <x v="2"/>
    <d v="2022-05-13T07:38:04"/>
    <n v="306426"/>
    <s v="Gail Pryme [YRGRP]"/>
    <n v="0"/>
    <b v="0"/>
    <d v="2022-05-09T18:53:30"/>
    <d v="2022-05-09T18:53:30"/>
    <n v="1"/>
    <d v="2022-05-09T20:22:33"/>
    <d v="2022-05-09T23:44:29"/>
    <d v="2022-05-09T20:22:33"/>
    <m/>
    <m/>
    <m/>
    <s v="Zero"/>
    <x v="1"/>
    <x v="19"/>
    <x v="1"/>
    <n v="0"/>
    <s v="WPP-US"/>
    <x v="0"/>
    <n v="1900"/>
    <x v="1"/>
    <x v="2"/>
    <x v="2"/>
    <s v="May"/>
    <x v="28"/>
    <s v="May"/>
    <x v="0"/>
  </r>
  <r>
    <s v="INC12562552"/>
    <s v="P4 - Minimal"/>
    <x v="12"/>
    <s v="Kevin.reiner.calvento@ibm.com"/>
    <x v="2"/>
    <s v="SAP Password Reset Request"/>
    <d v="2022-05-11T18:44:51"/>
    <x v="22"/>
    <m/>
    <s v="Solved (Permanently)"/>
    <s v="User is now able to login to SAP."/>
    <m/>
    <m/>
    <d v="2022-05-09T18:49:29"/>
    <s v="Jacquelyn.Baker@vmlyr.com"/>
    <b v="0"/>
    <m/>
    <s v="Bronze"/>
    <n v="0"/>
    <s v="Normal"/>
    <x v="2"/>
    <d v="2022-05-11T18:44:51"/>
    <n v="172522"/>
    <s v="Jacquelyn Baker [YRGRP]"/>
    <n v="0"/>
    <b v="0"/>
    <d v="2022-05-09T18:53:35"/>
    <d v="2022-05-09T18:49:29"/>
    <n v="1"/>
    <d v="2022-05-09T23:04:34"/>
    <d v="2022-05-09T23:10:01"/>
    <d v="2022-05-09T23:04:34"/>
    <m/>
    <m/>
    <m/>
    <s v="Zero"/>
    <x v="1"/>
    <x v="19"/>
    <x v="1"/>
    <n v="0"/>
    <s v="WPP-US"/>
    <x v="0"/>
    <n v="1900"/>
    <x v="1"/>
    <x v="2"/>
    <x v="3"/>
    <s v="May"/>
    <x v="28"/>
    <s v="May"/>
    <x v="0"/>
  </r>
  <r>
    <s v="INC12562818"/>
    <s v="P3 - Minor"/>
    <x v="6"/>
    <s v="Ashique.T.P@ibm.com"/>
    <x v="2"/>
    <s v="Maconomy - Deferred with total value EGP(1,332,650) not related for any job in TNS Egypt (286)"/>
    <d v="2022-05-16T19:36:29"/>
    <x v="48"/>
    <m/>
    <m/>
    <m/>
    <m/>
    <m/>
    <d v="2022-05-09T19:18:05"/>
    <s v="Bassem.Tahseen@kantar.com"/>
    <b v="0"/>
    <m/>
    <s v="Silver"/>
    <n v="0"/>
    <s v="Normal"/>
    <x v="1"/>
    <m/>
    <m/>
    <s v="Bassem Tahseen [Kantar]"/>
    <n v="0"/>
    <b v="1"/>
    <d v="2022-05-09T19:31:35"/>
    <d v="2022-05-09T19:18:34"/>
    <n v="2"/>
    <d v="2022-05-09T19:32:08"/>
    <d v="2022-05-09T19:36:26"/>
    <d v="2022-05-09T19:32:08"/>
    <m/>
    <s v="Awaiting User input"/>
    <m/>
    <n v="8.1830324074107921"/>
    <x v="4"/>
    <x v="19"/>
    <x v="0"/>
    <n v="0"/>
    <s v="WPP-US"/>
    <x v="0"/>
    <n v="1900"/>
    <x v="0"/>
    <x v="2"/>
    <x v="0"/>
    <s v="Jan"/>
    <x v="28"/>
    <s v="May"/>
    <x v="0"/>
  </r>
  <r>
    <s v="INC12562908"/>
    <s v="P3 - Minor"/>
    <x v="12"/>
    <s v="Kevin.reiner.calvento@ibm.com"/>
    <x v="2"/>
    <s v="SAP Time won't allow me to delete so I can adjust my time"/>
    <d v="2022-05-10T00:59:48"/>
    <x v="70"/>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8.0434490740735782"/>
    <x v="4"/>
    <x v="19"/>
    <x v="0"/>
    <n v="20"/>
    <s v="WPP-US"/>
    <x v="0"/>
    <n v="2022"/>
    <x v="0"/>
    <x v="2"/>
    <x v="0"/>
    <s v="Jan"/>
    <x v="28"/>
    <s v="May"/>
    <x v="0"/>
  </r>
  <r>
    <s v="INC12563091"/>
    <s v="P3 - Minor"/>
    <x v="24"/>
    <s v="pradahak@in.ibm.com"/>
    <x v="2"/>
    <s v="Password reset"/>
    <d v="2022-05-17T18:04:09"/>
    <x v="20"/>
    <m/>
    <s v="Not Solved (No response from end user)"/>
    <s v="No response from user hence, Closing ticket under two strike  rule."/>
    <m/>
    <m/>
    <d v="2022-05-09T19:55:51"/>
    <s v="Satya.Nupur@kyndryl.com"/>
    <b v="0"/>
    <m/>
    <s v="Bronze"/>
    <n v="0"/>
    <s v="Normal"/>
    <x v="2"/>
    <d v="2022-05-17T18:04:09"/>
    <n v="685078"/>
    <s v="Antonio Dimaggio [JWT]"/>
    <n v="1"/>
    <b v="0"/>
    <d v="2022-05-09T19:55:51"/>
    <d v="2022-05-09T19:55:51"/>
    <n v="1"/>
    <d v="2022-05-09T22:57:42"/>
    <d v="2022-05-09T23:10:23"/>
    <d v="2022-05-09T22:57:42"/>
    <m/>
    <m/>
    <m/>
    <s v="Zero"/>
    <x v="1"/>
    <x v="19"/>
    <x v="2"/>
    <n v="0"/>
    <s v="WPP-US"/>
    <x v="0"/>
    <n v="1900"/>
    <x v="1"/>
    <x v="2"/>
    <x v="5"/>
    <s v="May"/>
    <x v="28"/>
    <s v="May"/>
    <x v="0"/>
  </r>
  <r>
    <s v="INC12563123"/>
    <s v="P4 - Minimal"/>
    <x v="0"/>
    <s v="Kusanth1@in.ibm.com"/>
    <x v="2"/>
    <s v="New User Type In Co. 99"/>
    <d v="2022-05-11T12:57:27"/>
    <x v="4"/>
    <m/>
    <s v="Solved (Permanently)"/>
    <s v="Hi Viresh,_x000a__x000a_As requested I have created the User type in T02, T04, and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9T19:50:47"/>
    <s v="viresh.savani@kantar.com"/>
    <b v="0"/>
    <m/>
    <s v="Platinum"/>
    <n v="0"/>
    <s v="Normal"/>
    <x v="2"/>
    <d v="2022-05-11T12:57:27"/>
    <n v="148000"/>
    <s v="Viresh Savani [Kantar]"/>
    <n v="0"/>
    <b v="0"/>
    <d v="2022-05-09T20:36:45"/>
    <d v="2022-05-09T19:57:58"/>
    <n v="1"/>
    <d v="2022-05-09T21:54:40"/>
    <d v="2022-05-09T21:59:04"/>
    <d v="2022-05-09T21:54:40"/>
    <m/>
    <m/>
    <m/>
    <s v="Zero"/>
    <x v="1"/>
    <x v="19"/>
    <x v="1"/>
    <n v="0"/>
    <s v="WPP-US"/>
    <x v="0"/>
    <n v="1900"/>
    <x v="1"/>
    <x v="2"/>
    <x v="3"/>
    <s v="May"/>
    <x v="28"/>
    <s v="May"/>
    <x v="0"/>
  </r>
  <r>
    <s v="INC12563485"/>
    <s v="P3 - Minor"/>
    <x v="8"/>
    <s v="Mulbasha@in.ibm.com"/>
    <x v="2"/>
    <s v="Smartstream GL effective date for  entity 224PH defaults to 12/31/2021"/>
    <d v="2022-05-17T18:19:14"/>
    <x v="36"/>
    <m/>
    <m/>
    <m/>
    <m/>
    <m/>
    <d v="2022-05-09T20:21:15"/>
    <s v="Mary.Seitz@vmlyr.com"/>
    <b v="0"/>
    <m/>
    <s v="Gold"/>
    <n v="0"/>
    <s v="Normal"/>
    <x v="1"/>
    <m/>
    <m/>
    <s v="Mary Seitz [YRGRP]"/>
    <n v="0"/>
    <b v="1"/>
    <d v="2022-05-09T22:15:26"/>
    <d v="2022-05-09T20:27:46"/>
    <n v="1"/>
    <d v="2022-05-09T23:12:35"/>
    <d v="2022-05-09T23:51:41"/>
    <d v="2022-05-09T23:12:35"/>
    <m/>
    <s v="Non IBM 3rd Party Engagement"/>
    <m/>
    <n v="8.0057754629597184"/>
    <x v="4"/>
    <x v="19"/>
    <x v="0"/>
    <n v="0"/>
    <s v="WPP-US"/>
    <x v="0"/>
    <n v="1900"/>
    <x v="0"/>
    <x v="2"/>
    <x v="0"/>
    <s v="Jan"/>
    <x v="28"/>
    <s v="May"/>
    <x v="0"/>
  </r>
  <r>
    <s v="INC12563505"/>
    <s v="P4 - Minimal"/>
    <x v="12"/>
    <s v="Kevin.reiner.calvento@ibm.com"/>
    <x v="2"/>
    <s v="SAP: cannot log in"/>
    <d v="2022-05-11T18:41:36"/>
    <x v="22"/>
    <m/>
    <s v="Solved (Permanently)"/>
    <s v="User is now able to login and enter timesheet"/>
    <m/>
    <m/>
    <d v="2022-05-09T20:23:29"/>
    <s v="lisa.hill@vmlyr.com"/>
    <b v="0"/>
    <m/>
    <s v="Bronze"/>
    <n v="0"/>
    <s v="Normal"/>
    <x v="2"/>
    <d v="2022-05-11T18:41:36"/>
    <n v="166687"/>
    <s v="Lisa Hill [YRGRP]"/>
    <n v="0"/>
    <b v="0"/>
    <d v="2022-05-09T22:15:33"/>
    <d v="2022-05-09T20:23:29"/>
    <n v="1"/>
    <d v="2022-05-09T22:41:15"/>
    <d v="2022-05-09T23:09:33"/>
    <d v="2022-05-09T22:41:15"/>
    <m/>
    <m/>
    <m/>
    <s v="Zero"/>
    <x v="1"/>
    <x v="19"/>
    <x v="1"/>
    <n v="0"/>
    <s v="WPP-US"/>
    <x v="0"/>
    <n v="1900"/>
    <x v="1"/>
    <x v="2"/>
    <x v="3"/>
    <s v="May"/>
    <x v="28"/>
    <s v="May"/>
    <x v="0"/>
  </r>
  <r>
    <s v="INC12563510"/>
    <s v="P3 - Minor"/>
    <x v="20"/>
    <s v="Ravi.Nallapalli@ibm.com"/>
    <x v="2"/>
    <s v="[Deltek case No. 220512-000165] Issue on Opportunity screen - FIN0262937"/>
    <d v="2022-05-12T17:36:04"/>
    <x v="47"/>
    <m/>
    <m/>
    <m/>
    <m/>
    <m/>
    <d v="2022-05-09T20:23:45"/>
    <s v="jerome.tillekeratne@kantar.com"/>
    <b v="0"/>
    <m/>
    <m/>
    <n v="0"/>
    <s v="Normal"/>
    <x v="1"/>
    <m/>
    <m/>
    <s v="Jerome Tillekeratne [Kantar]"/>
    <n v="0"/>
    <b v="1"/>
    <d v="2022-05-09T20:27:25"/>
    <d v="2022-05-09T20:24:13"/>
    <n v="2"/>
    <d v="2022-05-10T01:26:48"/>
    <d v="2022-05-10T01:32:32"/>
    <d v="2022-05-10T01:26:48"/>
    <m/>
    <s v="Non IBM 3rd Party Engagement"/>
    <m/>
    <n v="7.9357407407369465"/>
    <x v="4"/>
    <x v="19"/>
    <x v="0"/>
    <n v="0"/>
    <s v="WPP-US"/>
    <x v="0"/>
    <n v="1900"/>
    <x v="0"/>
    <x v="2"/>
    <x v="0"/>
    <s v="Jan"/>
    <x v="28"/>
    <s v="May"/>
    <x v="0"/>
  </r>
  <r>
    <s v="INC12563896"/>
    <s v="P3 - Minor"/>
    <x v="9"/>
    <s v="Saipoth1@in.ibm.com"/>
    <x v="2"/>
    <s v="Ricochet (Perceptive) login issue "/>
    <d v="2022-05-16T14:13:07"/>
    <x v="25"/>
    <m/>
    <s v="Solved (Permanently)"/>
    <s v="Good to close."/>
    <m/>
    <m/>
    <d v="2022-05-09T21:17:30"/>
    <s v="Nikhitha.S@ocean.ibm.com"/>
    <b v="0"/>
    <m/>
    <s v="Gold"/>
    <n v="0"/>
    <s v="Normal"/>
    <x v="2"/>
    <d v="2022-05-16T14:13:08"/>
    <n v="579409"/>
    <s v="Aimee Lewin [JWT]"/>
    <n v="0"/>
    <b v="0"/>
    <d v="2022-05-09T21:17:30"/>
    <d v="2022-05-09T21:17:30"/>
    <n v="1"/>
    <d v="2022-05-09T22:28:17"/>
    <d v="2022-05-09T22:33:09"/>
    <d v="2022-05-09T22:28:17"/>
    <m/>
    <m/>
    <m/>
    <s v="Zero"/>
    <x v="1"/>
    <x v="19"/>
    <x v="2"/>
    <n v="0"/>
    <s v="WPP-US"/>
    <x v="0"/>
    <n v="1900"/>
    <x v="1"/>
    <x v="2"/>
    <x v="4"/>
    <s v="May"/>
    <x v="28"/>
    <s v="May"/>
    <x v="0"/>
  </r>
  <r>
    <s v="INC12564301"/>
    <s v="P4 - Minimal"/>
    <x v="0"/>
    <s v="system"/>
    <x v="2"/>
    <s v="IBM-C-NA-AS-MACK - Update expense sheet approval hierarchies for company 250 - TNS"/>
    <d v="2022-05-17T21:37:45"/>
    <x v="19"/>
    <m/>
    <s v="Solved (Permanently)"/>
    <s v="I have updated the approver and added super approver in line 2 for 250- Expense sheet approval hierarchy in Prod."/>
    <m/>
    <m/>
    <d v="2022-05-09T22:11:42"/>
    <s v="deive.vajda@kantar.com"/>
    <b v="0"/>
    <m/>
    <s v="Platinum"/>
    <n v="0"/>
    <s v="Normal"/>
    <x v="4"/>
    <m/>
    <n v="241710"/>
    <s v="Deive Vajda [Kantar]"/>
    <n v="1"/>
    <b v="1"/>
    <d v="2022-05-09T23:27:43"/>
    <d v="2022-05-09T23:27:43"/>
    <n v="1"/>
    <d v="2022-05-10T00:53:54"/>
    <d v="2022-05-10T00:58:11"/>
    <d v="2022-05-10T00:53:54"/>
    <s v="LATAM"/>
    <m/>
    <s v="Kantar - Brazil"/>
    <n v="7.9595949074064265"/>
    <x v="4"/>
    <x v="19"/>
    <x v="0"/>
    <n v="0"/>
    <s v="WPP-US"/>
    <x v="0"/>
    <n v="1900"/>
    <x v="0"/>
    <x v="2"/>
    <x v="0"/>
    <s v="Jan"/>
    <x v="28"/>
    <s v="May"/>
    <x v="0"/>
  </r>
  <r>
    <s v="INC12564415"/>
    <s v="P3 - Minor"/>
    <x v="0"/>
    <s v="deive.vajda@kantar.com"/>
    <x v="2"/>
    <s v="WSC 30 - Update approval hierarchy EXPENSE SHEETS for company 30-MB (BRAZIL EXPENSE SHEETS)"/>
    <d v="2022-05-17T21:49:45"/>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4"/>
    <m/>
    <n v="131552"/>
    <s v="Deive Vajda [Kantar]"/>
    <n v="2"/>
    <b v="0"/>
    <d v="2022-05-10T00:07:17"/>
    <d v="2022-05-10T00:07:17"/>
    <n v="1"/>
    <d v="2022-05-10T00:08:30"/>
    <d v="2022-05-10T00:27:36"/>
    <d v="2022-05-10T00:08:30"/>
    <s v="LATAM"/>
    <m/>
    <s v="Kantar - Brazil"/>
    <n v="7.9808333333276096"/>
    <x v="4"/>
    <x v="19"/>
    <x v="0"/>
    <n v="0"/>
    <s v="WPP-US"/>
    <x v="0"/>
    <n v="1900"/>
    <x v="0"/>
    <x v="2"/>
    <x v="0"/>
    <s v="Jan"/>
    <x v="28"/>
    <s v="May"/>
    <x v="0"/>
  </r>
  <r>
    <s v="INC12564878"/>
    <s v="P3 - Minor"/>
    <x v="12"/>
    <s v="Kevin.reiner.calvento@ibm.com"/>
    <x v="2"/>
    <s v="SAP issue (Please assign ticket to resolver group IBM-C-NA-AS-SAPVML)"/>
    <d v="2022-05-18T00:43:48"/>
    <x v="22"/>
    <m/>
    <s v="Solved (Permanently)"/>
    <s v="User is able to login to SAP/Fiori."/>
    <m/>
    <m/>
    <d v="2022-05-10T00:03:33"/>
    <s v="jene.mitchell@vmlyr.com"/>
    <b v="0"/>
    <m/>
    <s v="Bronze"/>
    <n v="0"/>
    <s v="Normal"/>
    <x v="2"/>
    <d v="2022-05-18T00:43:48"/>
    <n v="693615"/>
    <s v="Je Mitchell [YRGRP]"/>
    <n v="0"/>
    <b v="0"/>
    <d v="2022-05-10T00:10:33"/>
    <d v="2022-05-10T00:03:33"/>
    <n v="1"/>
    <d v="2022-05-10T01:02:04"/>
    <d v="2022-05-10T03:29:44"/>
    <d v="2022-05-10T01:02:04"/>
    <m/>
    <m/>
    <m/>
    <s v="Zero"/>
    <x v="1"/>
    <x v="19"/>
    <x v="2"/>
    <n v="0"/>
    <s v="WPP-US"/>
    <x v="0"/>
    <n v="1900"/>
    <x v="1"/>
    <x v="2"/>
    <x v="6"/>
    <s v="May"/>
    <x v="25"/>
    <s v="May"/>
    <x v="0"/>
  </r>
  <r>
    <s v="INC12565008"/>
    <s v="P3 - Minor"/>
    <x v="8"/>
    <s v="Tnagasu1@in.ibm.com"/>
    <x v="2"/>
    <s v="Poly Datta team please upload cash week 1 file has been sent to Poly team to upload."/>
    <d v="2022-05-11T19:02:42"/>
    <x v="54"/>
    <m/>
    <s v="Solved (Permanently)"/>
    <s v="File uploaded."/>
    <m/>
    <m/>
    <d v="2022-05-10T00:39:30"/>
    <s v="Elaine.Arroyo@vmlyr.com"/>
    <b v="0"/>
    <m/>
    <s v="Gold"/>
    <n v="0"/>
    <s v="Normal"/>
    <x v="2"/>
    <d v="2022-05-11T19:02:42"/>
    <n v="152592"/>
    <s v="Elaine Arroyo [YRGRP]"/>
    <n v="0"/>
    <b v="0"/>
    <d v="2022-05-10T00:48:26"/>
    <d v="2022-05-10T00:48:26"/>
    <n v="1"/>
    <d v="2022-05-10T01:22:53"/>
    <d v="2022-05-10T03:58:55"/>
    <d v="2022-05-10T01:22:53"/>
    <m/>
    <m/>
    <m/>
    <s v="Zero"/>
    <x v="1"/>
    <x v="19"/>
    <x v="1"/>
    <n v="0"/>
    <s v="WPP-US"/>
    <x v="0"/>
    <n v="1900"/>
    <x v="1"/>
    <x v="2"/>
    <x v="3"/>
    <s v="May"/>
    <x v="25"/>
    <s v="May"/>
    <x v="0"/>
  </r>
  <r>
    <s v="INC12565025"/>
    <s v="P3 - Minor"/>
    <x v="2"/>
    <s v="system"/>
    <x v="2"/>
    <s v="Unable to filter by Month in Utilization Reports"/>
    <d v="2022-05-10T00:56:31"/>
    <x v="2"/>
    <m/>
    <m/>
    <m/>
    <m/>
    <m/>
    <d v="2022-05-10T00:47:54"/>
    <s v="david.baulier@us.ibm.com"/>
    <b v="0"/>
    <m/>
    <s v="Gold"/>
    <n v="0"/>
    <s v="Normal"/>
    <x v="4"/>
    <m/>
    <m/>
    <s v="Agron Kllogjri [YRGRP]"/>
    <n v="0"/>
    <b v="1"/>
    <d v="2022-05-10T00:47:54"/>
    <m/>
    <n v="0"/>
    <m/>
    <d v="2022-05-10T00:47:54"/>
    <d v="2022-05-10T00:47:54"/>
    <m/>
    <m/>
    <m/>
    <n v="7.9667361111132777"/>
    <x v="4"/>
    <x v="19"/>
    <x v="0"/>
    <n v="0"/>
    <s v="Not GD"/>
    <x v="1"/>
    <n v="1900"/>
    <x v="0"/>
    <x v="2"/>
    <x v="0"/>
    <s v="Jan"/>
    <x v="25"/>
    <s v="May"/>
    <x v="1"/>
  </r>
  <r>
    <s v="INC12565097"/>
    <s v="P3 - Minor"/>
    <x v="16"/>
    <s v="Birlbose@in.ibm.com"/>
    <x v="2"/>
    <s v="Timesheet help"/>
    <d v="2022-05-11T19:24:41"/>
    <x v="52"/>
    <m/>
    <s v="Solved (Permanently)"/>
    <s v="HRIS team fixed this issue in back end"/>
    <m/>
    <m/>
    <d v="2022-05-10T01:06:50"/>
    <s v="gayle.fishel@ogilvy.com"/>
    <b v="0"/>
    <m/>
    <s v="Bronze"/>
    <n v="0"/>
    <s v="Normal"/>
    <x v="2"/>
    <d v="2022-05-11T19:24:41"/>
    <n v="152271"/>
    <s v="Gayle Fishel [Ogilvy Group]"/>
    <n v="0"/>
    <b v="0"/>
    <d v="2022-05-10T02:54:22"/>
    <d v="2022-05-10T01:06:50"/>
    <n v="1"/>
    <d v="2022-05-10T03:20:45"/>
    <d v="2022-05-10T06:17:09"/>
    <d v="2022-05-10T03:20:45"/>
    <m/>
    <m/>
    <m/>
    <s v="Zero"/>
    <x v="1"/>
    <x v="19"/>
    <x v="1"/>
    <n v="0"/>
    <s v="WPP-US"/>
    <x v="0"/>
    <n v="1900"/>
    <x v="1"/>
    <x v="2"/>
    <x v="3"/>
    <s v="May"/>
    <x v="25"/>
    <s v="May"/>
    <x v="0"/>
  </r>
  <r>
    <s v="INC12565107"/>
    <s v="P3 - Minor"/>
    <x v="9"/>
    <s v="Jlingala@in.ibm.com"/>
    <x v="2"/>
    <s v="Can't log into Ricochet - only menu options showing up"/>
    <d v="2022-05-17T23:18:54"/>
    <x v="14"/>
    <m/>
    <m/>
    <m/>
    <m/>
    <m/>
    <d v="2022-05-10T01:27:14"/>
    <s v="Trambak.Banerjee@kyndryl.com"/>
    <b v="0"/>
    <m/>
    <s v="Gold"/>
    <n v="0"/>
    <s v="Normal"/>
    <x v="1"/>
    <m/>
    <m/>
    <s v="Jp Villanueva [YRGRP]"/>
    <n v="0"/>
    <b v="1"/>
    <d v="2022-05-10T01:30:24"/>
    <m/>
    <n v="0"/>
    <m/>
    <d v="2022-05-10T01:30:24"/>
    <d v="2022-05-10T01:27:14"/>
    <m/>
    <s v="Pending Change implementation"/>
    <m/>
    <n v="7.937222222222772"/>
    <x v="4"/>
    <x v="19"/>
    <x v="0"/>
    <n v="0"/>
    <s v="WPP-US"/>
    <x v="0"/>
    <n v="1900"/>
    <x v="0"/>
    <x v="2"/>
    <x v="0"/>
    <s v="Jan"/>
    <x v="25"/>
    <s v="May"/>
    <x v="0"/>
  </r>
  <r>
    <s v="INC12565266"/>
    <s v="P3 - Minor"/>
    <x v="0"/>
    <s v="Kusanth1@in.ibm.com"/>
    <x v="2"/>
    <s v="IBM-C-NA-AS-MACK - Error generating POs in TNS | 250-TNS"/>
    <d v="2022-05-17T20:41:24"/>
    <x v="4"/>
    <m/>
    <m/>
    <m/>
    <m/>
    <m/>
    <d v="2022-05-10T01:48:40"/>
    <s v="deive.vajda@kantar.com"/>
    <b v="0"/>
    <m/>
    <s v="Platinum"/>
    <n v="0"/>
    <s v="Normal"/>
    <x v="1"/>
    <m/>
    <m/>
    <s v="Deive Vajda [Kantar]"/>
    <n v="0"/>
    <b v="1"/>
    <d v="2022-05-10T13:57:23"/>
    <d v="2022-05-10T13:57:23"/>
    <n v="1"/>
    <d v="2022-05-10T15:30:20"/>
    <d v="2022-05-10T15:32:51"/>
    <d v="2022-05-10T15:30:20"/>
    <s v="LATAM"/>
    <s v="Customer unavailable 1st Attempt"/>
    <s v="Kantar - Brazil"/>
    <n v="7.3521875000005821"/>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7.4385185185165028"/>
    <x v="4"/>
    <x v="19"/>
    <x v="0"/>
    <n v="0"/>
    <s v="Not GD"/>
    <x v="1"/>
    <n v="1900"/>
    <x v="0"/>
    <x v="2"/>
    <x v="0"/>
    <s v="Jan"/>
    <x v="25"/>
    <s v="May"/>
    <x v="1"/>
  </r>
  <r>
    <s v="INC12565326"/>
    <s v="P3 - Minor"/>
    <x v="9"/>
    <s v="Kanimop5@in.ibm.com"/>
    <x v="2"/>
    <s v="Not receiving PO PDF copy after approval by Nakia Johnson"/>
    <d v="2022-05-16T21:57:48"/>
    <x v="30"/>
    <m/>
    <m/>
    <m/>
    <m/>
    <m/>
    <d v="2022-05-10T02:06:13"/>
    <s v="catherine.dubois@vmlyrcommerce.com"/>
    <b v="0"/>
    <m/>
    <s v="Gold"/>
    <n v="0"/>
    <s v="Normal"/>
    <x v="4"/>
    <m/>
    <m/>
    <s v="Catherine Dubois [YRGRP]"/>
    <n v="0"/>
    <b v="0"/>
    <d v="2022-05-10T02:57:30"/>
    <d v="2022-05-10T02:26:38"/>
    <n v="1"/>
    <d v="2022-05-10T03:05:39"/>
    <d v="2022-05-10T03:09:05"/>
    <d v="2022-05-10T03:05:39"/>
    <m/>
    <m/>
    <m/>
    <n v="7.8686921296321088"/>
    <x v="4"/>
    <x v="19"/>
    <x v="0"/>
    <n v="0"/>
    <s v="WPP-US"/>
    <x v="0"/>
    <n v="1900"/>
    <x v="0"/>
    <x v="2"/>
    <x v="0"/>
    <s v="Jan"/>
    <x v="25"/>
    <s v="May"/>
    <x v="0"/>
  </r>
  <r>
    <s v="INC12565373"/>
    <s v="P3 - Minor"/>
    <x v="4"/>
    <s v="Reema.chandok@in.ibm.com"/>
    <x v="0"/>
    <s v="Ogilvy SAP - Short Dump when attempting to maintain table"/>
    <d v="2022-05-13T20:44:07"/>
    <x v="45"/>
    <m/>
    <s v="Solved (Permanently)"/>
    <s v="Changes updated in Production"/>
    <m/>
    <m/>
    <d v="2022-05-10T02:22:55"/>
    <s v="helen.ripka@ogilvy.com"/>
    <b v="0"/>
    <m/>
    <s v="Platinum"/>
    <n v="0"/>
    <s v="Normal"/>
    <x v="2"/>
    <d v="2022-05-13T20:44:07"/>
    <n v="325272"/>
    <s v="Helen Ripka [Ogilvy Group]"/>
    <n v="0"/>
    <b v="0"/>
    <d v="2022-05-10T02:55:29"/>
    <d v="2022-05-10T02:26:54"/>
    <n v="1"/>
    <d v="2022-05-10T03:17:41"/>
    <d v="2022-05-10T03:22:42"/>
    <d v="2022-05-10T03:17:41"/>
    <s v="NA"/>
    <m/>
    <s v="Ogilvy Group - USA"/>
    <s v="Zero"/>
    <x v="1"/>
    <x v="19"/>
    <x v="1"/>
    <n v="0"/>
    <s v="WPP-US"/>
    <x v="0"/>
    <n v="1900"/>
    <x v="1"/>
    <x v="2"/>
    <x v="2"/>
    <s v="May"/>
    <x v="25"/>
    <s v="May"/>
    <x v="0"/>
  </r>
  <r>
    <s v="INC12565746"/>
    <s v="P3 - Minor"/>
    <x v="9"/>
    <s v="cnemec@us.ibm.com"/>
    <x v="2"/>
    <s v="Unable to access application"/>
    <d v="2022-05-17T21:32:29"/>
    <x v="15"/>
    <m/>
    <s v="Solved Remotely (Permanently)"/>
    <s v="Hi Mike.  I've tried several times to contact you regarding your issue but you haven't responded._x000a__x000a_I've assumed your issue is resolved and closed the ticket._x000a__x000a_The issue we were having with the remote site has been fixed so you can try logging in again to jdiremote.jwt.com._x000a__x000a_Thanks_x000a_Chris"/>
    <m/>
    <m/>
    <d v="2022-05-10T05:09:13"/>
    <s v="kris.kaligian@gtb.com"/>
    <b v="0"/>
    <m/>
    <s v="Gold"/>
    <n v="0"/>
    <s v="Normal"/>
    <x v="2"/>
    <d v="2022-05-17T21:32:29"/>
    <n v="663796"/>
    <s v="Kris Kaligian [JWT]"/>
    <n v="0"/>
    <b v="0"/>
    <d v="2022-05-10T19:35:00"/>
    <d v="2022-05-10T05:26:47"/>
    <n v="1"/>
    <d v="2022-05-10T20:12:03"/>
    <d v="2022-05-10T20:13:28"/>
    <d v="2022-05-10T20:12:03"/>
    <m/>
    <m/>
    <m/>
    <s v="Zero"/>
    <x v="1"/>
    <x v="19"/>
    <x v="2"/>
    <n v="0"/>
    <s v="Not GD"/>
    <x v="1"/>
    <n v="1900"/>
    <x v="1"/>
    <x v="2"/>
    <x v="5"/>
    <s v="May"/>
    <x v="25"/>
    <s v="May"/>
    <x v="1"/>
  </r>
  <r>
    <s v="INC12567825"/>
    <s v="P3 - Minor"/>
    <x v="0"/>
    <s v="remyat23@in.ibm.com"/>
    <x v="2"/>
    <s v="Cartesis code creation in Mac"/>
    <d v="2022-05-12T09:54:52"/>
    <x v="21"/>
    <m/>
    <s v="Solved (Permanently)"/>
    <s v="User has confirmed to close the ticket."/>
    <m/>
    <m/>
    <d v="2022-05-10T13:54:43"/>
    <s v="Sushmita.Mandal@kantar.com"/>
    <b v="0"/>
    <m/>
    <s v="Platinum"/>
    <n v="0"/>
    <s v="Normal"/>
    <x v="2"/>
    <d v="2022-05-12T09:54:52"/>
    <n v="158409"/>
    <s v="Sushmita Mandal [Kantar]"/>
    <n v="0"/>
    <b v="0"/>
    <d v="2022-05-10T15:41:35"/>
    <m/>
    <n v="1"/>
    <m/>
    <d v="2022-05-10T15:41:35"/>
    <d v="2022-05-10T14:01:18"/>
    <m/>
    <m/>
    <m/>
    <s v="Zero"/>
    <x v="1"/>
    <x v="19"/>
    <x v="1"/>
    <n v="0"/>
    <s v="WPP-US"/>
    <x v="0"/>
    <n v="1900"/>
    <x v="1"/>
    <x v="2"/>
    <x v="1"/>
    <s v="May"/>
    <x v="25"/>
    <s v="May"/>
    <x v="0"/>
  </r>
  <r>
    <s v="INC12569790"/>
    <s v="P3 - Minor"/>
    <x v="0"/>
    <s v="Kusanth1@in.ibm.com"/>
    <x v="2"/>
    <s v="cannot login Maconomy   - company  283"/>
    <d v="2022-05-11T13:55:45"/>
    <x v="4"/>
    <m/>
    <s v="Closed As Duplicate"/>
    <s v="INC12558499"/>
    <m/>
    <m/>
    <d v="2022-05-10T17:39:29"/>
    <s v="bijosh.puthuppallil@kantar.com"/>
    <b v="0"/>
    <m/>
    <s v="Platinum"/>
    <n v="0"/>
    <s v="Normal"/>
    <x v="2"/>
    <d v="2022-05-11T13:55:45"/>
    <n v="72976"/>
    <s v="Bijosh Puthuppallil [Kantar]"/>
    <n v="1"/>
    <b v="0"/>
    <d v="2022-05-10T17:42:46"/>
    <d v="2022-05-10T17:40:05"/>
    <n v="1"/>
    <d v="2022-05-10T17:41:43"/>
    <d v="2022-05-10T17:42:46"/>
    <d v="2022-05-10T17:41:43"/>
    <m/>
    <m/>
    <m/>
    <s v="Zero"/>
    <x v="1"/>
    <x v="19"/>
    <x v="1"/>
    <n v="0"/>
    <s v="WPP-US"/>
    <x v="0"/>
    <n v="1900"/>
    <x v="1"/>
    <x v="2"/>
    <x v="3"/>
    <s v="May"/>
    <x v="25"/>
    <s v="May"/>
    <x v="0"/>
  </r>
  <r>
    <s v="INC12569957"/>
    <s v="P4 - Minimal"/>
    <x v="0"/>
    <s v="kdivyal1@in.ibm.com"/>
    <x v="2"/>
    <s v="Maconomy 223/ block Cost Center"/>
    <d v="2022-05-11T20:36:13"/>
    <x v="61"/>
    <m/>
    <s v="Solved (Permanently)"/>
    <s v="As per your request we have blocked CC 3015 and CC 7000 for company 223 in Prod._x000a__x000a_This ticket will now be resolved for closing. If you have additional questions regarding this issue you may respond within five business days._x000a_If no response is received by then, this ticket will be automatically closed."/>
    <m/>
    <m/>
    <d v="2022-05-10T18:01:31"/>
    <s v="Joanna.Zawadzka@kantar.com"/>
    <b v="0"/>
    <m/>
    <s v="Platinum"/>
    <n v="0"/>
    <s v="Normal"/>
    <x v="2"/>
    <d v="2022-05-11T20:36:13"/>
    <n v="95682"/>
    <s v="Joanna Zawadzka [Kantar]"/>
    <n v="0"/>
    <b v="0"/>
    <d v="2022-05-10T18:04:09"/>
    <d v="2022-05-10T18:04:09"/>
    <n v="1"/>
    <d v="2022-05-10T18:05:47"/>
    <d v="2022-05-10T18:08:16"/>
    <d v="2022-05-10T18:05:47"/>
    <s v="EMEA"/>
    <m/>
    <s v="Kantar - Poland"/>
    <s v="Zero"/>
    <x v="1"/>
    <x v="19"/>
    <x v="1"/>
    <n v="0"/>
    <s v="WPP-US"/>
    <x v="0"/>
    <n v="1900"/>
    <x v="1"/>
    <x v="2"/>
    <x v="3"/>
    <s v="May"/>
    <x v="25"/>
    <s v="May"/>
    <x v="0"/>
  </r>
  <r>
    <s v="INC12570242"/>
    <s v="P3 - Minor"/>
    <x v="14"/>
    <s v="Saipoth1@in.ibm.com"/>
    <x v="2"/>
    <s v="perceptive"/>
    <d v="2022-05-11T15:23:13"/>
    <x v="25"/>
    <m/>
    <s v="Solved (Permanently)"/>
    <s v="Good to close."/>
    <m/>
    <m/>
    <d v="2022-05-10T18:43:25"/>
    <s v="Beth.Wilson@GTB.Com"/>
    <b v="0"/>
    <m/>
    <s v="Silver+ (Osprey App use only)"/>
    <n v="0"/>
    <s v="Normal"/>
    <x v="2"/>
    <d v="2022-05-11T15:23:13"/>
    <n v="74388"/>
    <s v="Beth Wilson [YRGRP]"/>
    <n v="0"/>
    <b v="0"/>
    <d v="2022-05-10T19:01:02"/>
    <d v="2022-05-10T18:57:40"/>
    <n v="1"/>
    <d v="2022-05-10T19:01:02"/>
    <d v="2022-05-10T19:01:02"/>
    <d v="2022-05-10T19:01:02"/>
    <m/>
    <m/>
    <m/>
    <s v="Zero"/>
    <x v="1"/>
    <x v="19"/>
    <x v="1"/>
    <n v="0"/>
    <s v="WPP-US"/>
    <x v="0"/>
    <n v="1900"/>
    <x v="1"/>
    <x v="2"/>
    <x v="3"/>
    <s v="May"/>
    <x v="25"/>
    <s v="May"/>
    <x v="0"/>
  </r>
  <r>
    <s v="INC12570691"/>
    <s v="P3 - Minor"/>
    <x v="10"/>
    <s v="pradahak@in.ibm.com"/>
    <x v="2"/>
    <s v="Unable to access timesheet application- dashboard.wppgrouph.net"/>
    <d v="2022-05-13T20:35:31"/>
    <x v="20"/>
    <m/>
    <s v="Solved (Permanently)"/>
    <s v="User confirmed the resolution"/>
    <m/>
    <m/>
    <d v="2022-05-10T19:24:50"/>
    <s v="onye.nwosu@vmlyr.com"/>
    <b v="0"/>
    <m/>
    <s v="Gold"/>
    <n v="0"/>
    <s v="Normal"/>
    <x v="2"/>
    <d v="2022-05-13T20:35:31"/>
    <n v="263441"/>
    <s v="Onye Nwosu [YRGRP]"/>
    <n v="0"/>
    <b v="0"/>
    <d v="2022-05-10T19:34:48"/>
    <d v="2022-05-10T19:27:44"/>
    <n v="1"/>
    <d v="2022-05-10T20:07:56"/>
    <d v="2022-05-10T23:12:55"/>
    <d v="2022-05-10T20:07:56"/>
    <m/>
    <m/>
    <m/>
    <s v="Zero"/>
    <x v="1"/>
    <x v="19"/>
    <x v="1"/>
    <n v="0"/>
    <s v="WPP-US"/>
    <x v="0"/>
    <n v="1900"/>
    <x v="1"/>
    <x v="2"/>
    <x v="2"/>
    <s v="May"/>
    <x v="25"/>
    <s v="May"/>
    <x v="0"/>
  </r>
  <r>
    <s v="INC12570870"/>
    <s v="P3 - Minor"/>
    <x v="10"/>
    <s v="G.L.Chaithra@kyndryl.com"/>
    <x v="0"/>
    <s v="Receiving an &quot;that account does not have access&quot; message from Cloudfare when trying to sign into JDE"/>
    <d v="2022-05-18T00:59:32"/>
    <x v="71"/>
    <m/>
    <s v="Solved (Permanently)"/>
    <s v="User confirm the resolution"/>
    <m/>
    <m/>
    <d v="2022-05-10T19:48:34"/>
    <s v="Nancy.Juliet.S.Juliet@kyndryl.com"/>
    <b v="0"/>
    <m/>
    <s v="Gold"/>
    <n v="0"/>
    <s v="Normal"/>
    <x v="2"/>
    <d v="2022-05-12T19:27:22"/>
    <n v="171945"/>
    <s v="Christin Schindewolf [JWT]"/>
    <n v="0"/>
    <b v="0"/>
    <d v="2022-05-10T19:48:34"/>
    <d v="2022-05-10T19:48:34"/>
    <n v="1"/>
    <d v="2022-05-10T19:54:32"/>
    <d v="2022-05-10T22:52:25"/>
    <d v="2022-05-10T19:54:32"/>
    <m/>
    <m/>
    <m/>
    <s v="Zero"/>
    <x v="1"/>
    <x v="19"/>
    <x v="1"/>
    <n v="0"/>
    <s v="WPP-US"/>
    <x v="0"/>
    <n v="1900"/>
    <x v="1"/>
    <x v="2"/>
    <x v="1"/>
    <s v="May"/>
    <x v="25"/>
    <s v="May"/>
    <x v="0"/>
  </r>
  <r>
    <s v="INC12570915"/>
    <s v="P3 - Minor"/>
    <x v="0"/>
    <s v="Kusanth1@in.ibm.com"/>
    <x v="2"/>
    <s v="Maconomy Company 246 - API for creation of subscription job incl invoiceplan"/>
    <d v="2022-05-18T01:19:21"/>
    <x v="4"/>
    <m/>
    <m/>
    <m/>
    <m/>
    <m/>
    <d v="2022-05-10T19:46:36"/>
    <s v="Michiel.Houtman@kantar.com"/>
    <b v="0"/>
    <m/>
    <s v="Platinum"/>
    <n v="0"/>
    <s v="Normal"/>
    <x v="1"/>
    <m/>
    <m/>
    <s v="Michiel Houtman [Kantar]"/>
    <n v="0"/>
    <b v="1"/>
    <d v="2022-05-10T20:37:25"/>
    <d v="2022-05-10T19:47:14"/>
    <n v="1"/>
    <d v="2022-05-10T20:23:47"/>
    <d v="2022-05-10T20:37:25"/>
    <d v="2022-05-10T20:23:47"/>
    <m/>
    <s v="Awaiting User input"/>
    <m/>
    <n v="7.1406828703693463"/>
    <x v="4"/>
    <x v="19"/>
    <x v="0"/>
    <n v="0"/>
    <s v="WPP-US"/>
    <x v="0"/>
    <n v="1900"/>
    <x v="0"/>
    <x v="2"/>
    <x v="0"/>
    <s v="Jan"/>
    <x v="25"/>
    <s v="May"/>
    <x v="0"/>
  </r>
  <r>
    <s v="INC12571046"/>
    <s v="P4 - Minimal"/>
    <x v="12"/>
    <s v="Kevin.reiner.calvento@ibm.com"/>
    <x v="2"/>
    <s v="I cannot log into SAP."/>
    <d v="2022-05-12T14:35:50"/>
    <x v="22"/>
    <m/>
    <s v="Solved (Permanently)"/>
    <s v="User is now able to login to SAP."/>
    <m/>
    <m/>
    <d v="2022-05-10T20:04:21"/>
    <s v="Payal@ocean.ibm.com"/>
    <b v="0"/>
    <m/>
    <s v="Bronze"/>
    <n v="0"/>
    <s v="Normal"/>
    <x v="2"/>
    <d v="2022-05-12T14:35:50"/>
    <n v="153205"/>
    <s v="Cory Birmes [YRGRP]"/>
    <n v="0"/>
    <b v="0"/>
    <d v="2022-05-10T20:04:21"/>
    <d v="2022-05-10T20:04:21"/>
    <n v="1"/>
    <d v="2022-05-10T20:13:15"/>
    <d v="2022-05-11T12:48:53"/>
    <d v="2022-05-10T20:13:15"/>
    <m/>
    <m/>
    <m/>
    <s v="Zero"/>
    <x v="1"/>
    <x v="19"/>
    <x v="1"/>
    <n v="0"/>
    <s v="WPP-US"/>
    <x v="0"/>
    <n v="1900"/>
    <x v="1"/>
    <x v="2"/>
    <x v="1"/>
    <s v="May"/>
    <x v="25"/>
    <s v="May"/>
    <x v="0"/>
  </r>
  <r>
    <s v="INC12571050"/>
    <s v="P3 - Minor"/>
    <x v="10"/>
    <s v="pradahak@in.ibm.com"/>
    <x v="2"/>
    <s v="JDE timesheets not working after switching to Okta"/>
    <d v="2022-05-16T18:18:30"/>
    <x v="20"/>
    <m/>
    <s v="Not Solved (No response from end user)"/>
    <s v="Closing this ticket under two strike rule"/>
    <m/>
    <m/>
    <d v="2022-05-10T20:02:52"/>
    <s v="lucas.vlatkovich@wundermanthompson.com"/>
    <b v="0"/>
    <m/>
    <s v="Gold"/>
    <n v="0"/>
    <s v="Normal"/>
    <x v="2"/>
    <d v="2022-05-16T18:18:30"/>
    <n v="512138"/>
    <s v="Lucas Vlatkovich [JWT]"/>
    <n v="0"/>
    <b v="0"/>
    <d v="2022-05-10T23:14:27"/>
    <m/>
    <n v="1"/>
    <m/>
    <d v="2022-05-10T23:14:27"/>
    <d v="2022-05-10T20:28:11"/>
    <m/>
    <m/>
    <m/>
    <s v="Zero"/>
    <x v="1"/>
    <x v="19"/>
    <x v="2"/>
    <n v="0"/>
    <s v="WPP-US"/>
    <x v="0"/>
    <n v="1900"/>
    <x v="1"/>
    <x v="2"/>
    <x v="4"/>
    <s v="May"/>
    <x v="25"/>
    <s v="May"/>
    <x v="0"/>
  </r>
  <r>
    <s v="INC12571140"/>
    <s v="P4 - Minimal"/>
    <x v="10"/>
    <s v="G.L.Chaithra@kyndryl.com"/>
    <x v="2"/>
    <s v="Unable to login to JDE"/>
    <d v="2022-05-14T03:36:22"/>
    <x v="20"/>
    <m/>
    <s v="Solved (Permanently)"/>
    <s v="User confirm the resolution"/>
    <m/>
    <m/>
    <d v="2022-05-10T20:20:03"/>
    <s v="Poojitha.Ramesh@kyndryl.com"/>
    <b v="0"/>
    <m/>
    <s v="Gold"/>
    <n v="0"/>
    <s v="Normal"/>
    <x v="2"/>
    <d v="2022-05-12T01:32:45"/>
    <n v="105478"/>
    <s v="Heather Burns [JWT]"/>
    <n v="0"/>
    <b v="0"/>
    <d v="2022-05-10T20:20:03"/>
    <d v="2022-05-10T20:20:03"/>
    <n v="1"/>
    <d v="2022-05-10T20:28:26"/>
    <d v="2022-05-10T20:33:27"/>
    <d v="2022-05-10T20:28:26"/>
    <m/>
    <m/>
    <m/>
    <s v="Zero"/>
    <x v="1"/>
    <x v="19"/>
    <x v="1"/>
    <n v="0"/>
    <s v="WPP-US"/>
    <x v="0"/>
    <n v="1900"/>
    <x v="1"/>
    <x v="2"/>
    <x v="1"/>
    <s v="May"/>
    <x v="25"/>
    <s v="May"/>
    <x v="0"/>
  </r>
  <r>
    <s v="INC12571267"/>
    <s v="P3 - Minor"/>
    <x v="9"/>
    <s v="cnemec@us.ibm.com"/>
    <x v="1"/>
    <s v="[CLOSED] Ricochet - upload April exchange rates"/>
    <d v="2022-05-12T23:30:34"/>
    <x v="15"/>
    <m/>
    <s v="Solved Remotely (Permanently)"/>
    <s v="Hi Nataliya.  Thanks for validating for us._x000a__x000a_Chris"/>
    <m/>
    <m/>
    <d v="2022-05-10T20:27:19"/>
    <s v="cnemec@us.ibm.com"/>
    <b v="0"/>
    <m/>
    <s v="Gold"/>
    <n v="0"/>
    <s v="Normal"/>
    <x v="2"/>
    <d v="2022-05-12T23:30:34"/>
    <n v="183864"/>
    <s v="Christopher Nemec [IBM]"/>
    <n v="0"/>
    <b v="0"/>
    <d v="2022-05-10T20:27:19"/>
    <m/>
    <n v="0"/>
    <m/>
    <d v="2022-05-10T20:27:19"/>
    <d v="2022-05-10T20:27:19"/>
    <s v="NA"/>
    <m/>
    <s v="JWT - USA"/>
    <s v="Zero"/>
    <x v="1"/>
    <x v="19"/>
    <x v="1"/>
    <n v="0"/>
    <s v="Not GD"/>
    <x v="1"/>
    <n v="1900"/>
    <x v="1"/>
    <x v="2"/>
    <x v="1"/>
    <s v="May"/>
    <x v="25"/>
    <s v="May"/>
    <x v="1"/>
  </r>
  <r>
    <s v="INC12571305"/>
    <s v="P3 - Minor"/>
    <x v="9"/>
    <s v="cnemec@us.ibm.com"/>
    <x v="1"/>
    <s v="[CLOSED] Ricochet - open and close fiscal periods"/>
    <d v="2022-05-13T18:55:43"/>
    <x v="15"/>
    <m/>
    <s v="Solved Remotely (Permanently)"/>
    <s v="Hi Dave.  FP 4 is now closed._x000a__x000a_Thanks_x000a_Chris"/>
    <m/>
    <m/>
    <d v="2022-05-10T20:33:00"/>
    <s v="cnemec@us.ibm.com"/>
    <b v="0"/>
    <m/>
    <s v="Gold"/>
    <n v="0"/>
    <s v="Normal"/>
    <x v="2"/>
    <d v="2022-05-13T18:55:43"/>
    <n v="253428"/>
    <s v="Christopher Nemec [IBM]"/>
    <n v="0"/>
    <b v="0"/>
    <d v="2022-05-10T20:33:00"/>
    <m/>
    <n v="0"/>
    <m/>
    <d v="2022-05-10T20:33:00"/>
    <d v="2022-05-10T20:33:00"/>
    <s v="NA"/>
    <m/>
    <s v="JWT - USA"/>
    <s v="Zero"/>
    <x v="1"/>
    <x v="19"/>
    <x v="1"/>
    <n v="0"/>
    <s v="Not GD"/>
    <x v="1"/>
    <n v="1900"/>
    <x v="1"/>
    <x v="2"/>
    <x v="2"/>
    <s v="May"/>
    <x v="25"/>
    <s v="May"/>
    <x v="1"/>
  </r>
  <r>
    <s v="INC12571367"/>
    <s v="P3 - Minor"/>
    <x v="9"/>
    <s v="Kanimop5@in.ibm.com"/>
    <x v="2"/>
    <s v="Ricochet- Unable to close Mazda 1205331"/>
    <d v="2022-05-13T18:21:19"/>
    <x v="30"/>
    <m/>
    <m/>
    <m/>
    <m/>
    <m/>
    <d v="2022-05-10T20:35:45"/>
    <s v="teresa.daves@wundermanthompson.com"/>
    <b v="0"/>
    <m/>
    <s v="Gold"/>
    <n v="0"/>
    <s v="Normal"/>
    <x v="4"/>
    <m/>
    <m/>
    <s v="Teresa Daves [JWT]"/>
    <n v="0"/>
    <b v="0"/>
    <d v="2022-05-10T20:37:54"/>
    <d v="2022-05-10T20:35:45"/>
    <n v="1"/>
    <d v="2022-05-10T20:41:13"/>
    <d v="2022-05-10T20:49:47"/>
    <d v="2022-05-10T20:41:13"/>
    <s v="NA"/>
    <m/>
    <s v="JWT - Canada"/>
    <n v="7.1320949074070086"/>
    <x v="4"/>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699"/>
    <x v="0"/>
    <x v="19"/>
    <x v="0"/>
    <n v="0"/>
    <s v="Not GD"/>
    <x v="1"/>
    <n v="1900"/>
    <x v="0"/>
    <x v="2"/>
    <x v="0"/>
    <s v="Jan"/>
    <x v="25"/>
    <s v="May"/>
    <x v="1"/>
  </r>
  <r>
    <s v="INC12571564"/>
    <s v="P4 - Minimal"/>
    <x v="12"/>
    <s v="Kevin.reiner.calvento@ibm.com"/>
    <x v="2"/>
    <s v="SAP password reset"/>
    <d v="2022-05-16T21:36:58"/>
    <x v="22"/>
    <m/>
    <s v="Solved (Permanently)"/>
    <s v="User is now able to login to SAP."/>
    <m/>
    <m/>
    <d v="2022-05-10T20:52:02"/>
    <s v="chase.willauer@vmlyr.com"/>
    <b v="0"/>
    <m/>
    <s v="Bronze"/>
    <n v="0"/>
    <s v="Normal"/>
    <x v="2"/>
    <d v="2022-05-16T21:36:58"/>
    <n v="521096"/>
    <s v="Chase Willauer [YRGRP]"/>
    <n v="0"/>
    <b v="0"/>
    <d v="2022-05-10T22:55:21"/>
    <d v="2022-05-10T20:52:02"/>
    <n v="1"/>
    <d v="2022-05-10T23:04:45"/>
    <d v="2022-05-11T12:49:33"/>
    <d v="2022-05-10T23:04:45"/>
    <m/>
    <m/>
    <m/>
    <s v="Zero"/>
    <x v="1"/>
    <x v="19"/>
    <x v="2"/>
    <n v="0"/>
    <s v="WPP-US"/>
    <x v="0"/>
    <n v="1900"/>
    <x v="1"/>
    <x v="2"/>
    <x v="4"/>
    <s v="May"/>
    <x v="25"/>
    <s v="May"/>
    <x v="0"/>
  </r>
  <r>
    <s v="INC12571810"/>
    <s v="P3 - Minor"/>
    <x v="16"/>
    <s v="Birlbose@in.ibm.com"/>
    <x v="2"/>
    <s v="ARC not working"/>
    <d v="2022-05-11T19:35:23"/>
    <x v="52"/>
    <m/>
    <s v="Solved (Permanently)"/>
    <s v="Lyn fixed the issue in back end"/>
    <m/>
    <m/>
    <d v="2022-05-10T21:31:28"/>
    <s v="marissa.michaels@ogilvy.com"/>
    <b v="0"/>
    <m/>
    <s v="Bronze"/>
    <n v="0"/>
    <s v="Normal"/>
    <x v="2"/>
    <d v="2022-05-11T19:35:23"/>
    <n v="79435"/>
    <s v="Marissa Michaels [Ogilvy Group]"/>
    <n v="0"/>
    <b v="0"/>
    <d v="2022-05-10T23:15:38"/>
    <d v="2022-05-10T21:56:35"/>
    <n v="1"/>
    <d v="2022-05-11T01:18:54"/>
    <d v="2022-05-11T02:11:47"/>
    <d v="2022-05-11T01:18:54"/>
    <m/>
    <m/>
    <m/>
    <s v="Zero"/>
    <x v="1"/>
    <x v="19"/>
    <x v="1"/>
    <n v="0"/>
    <s v="WPP-US"/>
    <x v="0"/>
    <n v="1900"/>
    <x v="1"/>
    <x v="2"/>
    <x v="3"/>
    <s v="May"/>
    <x v="25"/>
    <s v="May"/>
    <x v="0"/>
  </r>
  <r>
    <s v="INC12571846"/>
    <s v="P3 - Minor"/>
    <x v="9"/>
    <s v="cnemec@us.ibm.com"/>
    <x v="2"/>
    <s v="FW: Greg Lisella's AMEX Charges"/>
    <d v="2022-05-12T23:28:41"/>
    <x v="15"/>
    <m/>
    <s v="Solved Remotely (Permanently)"/>
    <s v="Hi Sherri.  I've received your confirmation that Greg is no longer with the company and submitted the expense reports.  There were two of them.  You should be all set._x000a__x000a_Thanks_x000a_Chris"/>
    <m/>
    <m/>
    <d v="2022-05-10T21:38:45"/>
    <s v="sherri.nelson-jones@gtb.com"/>
    <b v="0"/>
    <m/>
    <s v="Gold"/>
    <n v="0"/>
    <s v="Normal"/>
    <x v="2"/>
    <d v="2022-05-12T23:28:42"/>
    <n v="179397"/>
    <s v="Sherri Nelson-Jones [JWT]"/>
    <n v="0"/>
    <b v="0"/>
    <d v="2022-05-10T23:18:28"/>
    <d v="2022-05-10T21:38:45"/>
    <n v="1"/>
    <d v="2022-05-10T23:22:05"/>
    <d v="2022-05-10T23:27:37"/>
    <d v="2022-05-10T23:22:05"/>
    <m/>
    <m/>
    <m/>
    <s v="Zero"/>
    <x v="1"/>
    <x v="19"/>
    <x v="1"/>
    <n v="0"/>
    <s v="Not GD"/>
    <x v="1"/>
    <n v="1900"/>
    <x v="1"/>
    <x v="2"/>
    <x v="1"/>
    <s v="May"/>
    <x v="25"/>
    <s v="May"/>
    <x v="1"/>
  </r>
  <r>
    <s v="INC12572282"/>
    <s v="P3 - Minor"/>
    <x v="9"/>
    <s v="Jlingala@in.ibm.com"/>
    <x v="2"/>
    <s v="ricochet"/>
    <d v="2022-05-17T19:55:29"/>
    <x v="14"/>
    <m/>
    <m/>
    <m/>
    <m/>
    <m/>
    <d v="2022-05-11T00:22:23"/>
    <s v="Konda.Krishna@kyndryl.com"/>
    <b v="0"/>
    <m/>
    <s v="Gold"/>
    <n v="0"/>
    <s v="Normal"/>
    <x v="1"/>
    <m/>
    <m/>
    <s v="Fenton Remick [JWT]"/>
    <n v="0"/>
    <b v="1"/>
    <d v="2022-05-11T00:22:23"/>
    <d v="2022-05-11T00:22:23"/>
    <n v="1"/>
    <d v="2022-05-11T00:34:54"/>
    <d v="2022-05-11T00:40:47"/>
    <d v="2022-05-11T00:34:54"/>
    <m/>
    <s v="Monitoring"/>
    <m/>
    <n v="6.971678240741312"/>
    <x v="4"/>
    <x v="19"/>
    <x v="0"/>
    <n v="0"/>
    <s v="WPP-US"/>
    <x v="0"/>
    <n v="1900"/>
    <x v="0"/>
    <x v="2"/>
    <x v="0"/>
    <s v="Jan"/>
    <x v="15"/>
    <s v="May"/>
    <x v="0"/>
  </r>
  <r>
    <s v="INC12572298"/>
    <s v="P3 - Minor"/>
    <x v="0"/>
    <s v="Sara.Abba@kantar.com"/>
    <x v="1"/>
    <s v="[APPROVAL ROM] Tax Code Changes For G/L Tax Table 'IRELAND'"/>
    <d v="2022-05-17T15:01:36"/>
    <x v="34"/>
    <m/>
    <m/>
    <m/>
    <m/>
    <m/>
    <d v="2022-05-10T23:33:49"/>
    <s v="viresh.savani@kantar.com"/>
    <b v="0"/>
    <m/>
    <s v="Platinum"/>
    <n v="0"/>
    <s v="Normal"/>
    <x v="4"/>
    <m/>
    <m/>
    <s v="Viresh Savani [Kantar]"/>
    <n v="0"/>
    <b v="0"/>
    <d v="2022-05-10T23:44:09"/>
    <d v="2022-05-10T23:44:09"/>
    <n v="1"/>
    <d v="2022-05-10T23:44:37"/>
    <d v="2022-05-10T23:54:19"/>
    <d v="2022-05-10T23:44:37"/>
    <m/>
    <m/>
    <m/>
    <n v="7.0039467592578148"/>
    <x v="4"/>
    <x v="19"/>
    <x v="0"/>
    <n v="0"/>
    <s v="Not GD"/>
    <x v="1"/>
    <n v="1900"/>
    <x v="0"/>
    <x v="2"/>
    <x v="0"/>
    <s v="Jan"/>
    <x v="25"/>
    <s v="May"/>
    <x v="1"/>
  </r>
  <r>
    <s v="INC12572449"/>
    <s v="P3 - Minor"/>
    <x v="9"/>
    <s v="cnemec@us.ibm.com"/>
    <x v="2"/>
    <s v="REGAL PAY ERROR ON TODAY&quot;S FILE"/>
    <d v="2022-05-12T21:57:38"/>
    <x v="15"/>
    <m/>
    <s v="Solved Remotely (Permanently)"/>
    <s v="Hi Liz.  Thanks for confirming.  I've closed the ticket._x000a__x000a_Chris"/>
    <m/>
    <m/>
    <d v="2022-05-11T00:03:51"/>
    <s v="elizabeth.ortiz@wundermanthompson.com"/>
    <b v="0"/>
    <m/>
    <s v="Gold"/>
    <n v="0"/>
    <s v="Normal"/>
    <x v="2"/>
    <d v="2022-05-12T21:57:38"/>
    <n v="165227"/>
    <s v="Elizabeth Ortiz [JWT]"/>
    <n v="0"/>
    <b v="0"/>
    <d v="2022-05-11T02:28:25"/>
    <d v="2022-05-11T00:26:40"/>
    <n v="3"/>
    <d v="2022-05-11T02:32:46"/>
    <d v="2022-05-11T12:48:00"/>
    <d v="2022-05-11T02:32:46"/>
    <m/>
    <m/>
    <m/>
    <s v="Zero"/>
    <x v="1"/>
    <x v="19"/>
    <x v="1"/>
    <n v="0"/>
    <s v="Not GD"/>
    <x v="1"/>
    <n v="1900"/>
    <x v="1"/>
    <x v="2"/>
    <x v="1"/>
    <s v="May"/>
    <x v="15"/>
    <s v="May"/>
    <x v="1"/>
  </r>
  <r>
    <s v="INC12572767"/>
    <s v="P3 - Minor"/>
    <x v="10"/>
    <s v="pradahak@in.ibm.com"/>
    <x v="2"/>
    <s v="Enable SMS access for Okta"/>
    <d v="2022-05-18T01:50:38"/>
    <x v="20"/>
    <m/>
    <s v="Solved (Permanently)"/>
    <s v="User did not respond within 3 strike notifications."/>
    <m/>
    <m/>
    <d v="2022-05-11T01:39:30"/>
    <s v="gregg.machak@ogilvy.com"/>
    <b v="0"/>
    <m/>
    <s v="Gold"/>
    <n v="0"/>
    <s v="Normal"/>
    <x v="4"/>
    <m/>
    <n v="585580"/>
    <s v="Gregg Machak [Ogilvy Group]"/>
    <n v="1"/>
    <b v="0"/>
    <d v="2022-05-11T18:44:06"/>
    <d v="2022-05-11T01:56:44"/>
    <n v="3"/>
    <d v="2022-05-11T19:02:23"/>
    <d v="2022-05-11T19:08:30"/>
    <d v="2022-05-11T19:02:23"/>
    <m/>
    <m/>
    <m/>
    <n v="6.2024305555532919"/>
    <x v="4"/>
    <x v="19"/>
    <x v="0"/>
    <n v="0"/>
    <s v="WPP-US"/>
    <x v="0"/>
    <n v="1900"/>
    <x v="0"/>
    <x v="2"/>
    <x v="0"/>
    <s v="Jan"/>
    <x v="15"/>
    <s v="May"/>
    <x v="0"/>
  </r>
  <r>
    <s v="INC12573064"/>
    <s v="P3 - Minor"/>
    <x v="1"/>
    <s v="mulveyj@us.ibm.com"/>
    <x v="2"/>
    <s v="user is unable to access concur application "/>
    <d v="2022-05-17T01:52:07"/>
    <x v="10"/>
    <m/>
    <m/>
    <m/>
    <m/>
    <m/>
    <d v="2022-05-11T03:50:56"/>
    <s v="Sai.Kiran1@kyndryl.com"/>
    <b v="0"/>
    <m/>
    <s v="Silver+ (Osprey App use only)"/>
    <n v="0"/>
    <s v="Normal"/>
    <x v="1"/>
    <m/>
    <m/>
    <s v="Shadae Bradshaw [GroupM]"/>
    <n v="0"/>
    <b v="1"/>
    <d v="2022-05-17T01:49:55"/>
    <m/>
    <n v="0"/>
    <m/>
    <d v="2022-05-17T01:49:55"/>
    <d v="2022-05-11T03:50:56"/>
    <m/>
    <s v="Awaiting User input"/>
    <m/>
    <n v="0.92366898147884058"/>
    <x v="6"/>
    <x v="19"/>
    <x v="0"/>
    <n v="0"/>
    <s v="Not GD"/>
    <x v="1"/>
    <n v="1900"/>
    <x v="0"/>
    <x v="2"/>
    <x v="0"/>
    <s v="Jan"/>
    <x v="15"/>
    <s v="May"/>
    <x v="1"/>
  </r>
  <r>
    <s v="INC12573073"/>
    <s v="P3 - Minor"/>
    <x v="0"/>
    <s v="system"/>
    <x v="2"/>
    <s v="IBM-C-NA-AS-MACK - Error in client invoice - Kantar LLC (3012093)"/>
    <d v="2022-05-17T21:06:40"/>
    <x v="19"/>
    <m/>
    <m/>
    <m/>
    <m/>
    <m/>
    <d v="2022-05-11T03:15:43"/>
    <s v="deive.vajda@kantar.com"/>
    <b v="0"/>
    <m/>
    <s v="Platinum"/>
    <n v="0"/>
    <s v="Normal"/>
    <x v="4"/>
    <m/>
    <m/>
    <s v="Deive Vajda [Kantar]"/>
    <n v="0"/>
    <b v="1"/>
    <d v="2022-05-11T16:09:08"/>
    <d v="2022-05-11T16:09:08"/>
    <n v="1"/>
    <d v="2022-05-11T19:13:47"/>
    <d v="2022-05-11T20:00:57"/>
    <d v="2022-05-11T19:13:47"/>
    <s v="LATAM"/>
    <m/>
    <s v="Kantar - Brazil"/>
    <n v="6.1660069444478722"/>
    <x v="4"/>
    <x v="19"/>
    <x v="0"/>
    <n v="0"/>
    <s v="WPP-US"/>
    <x v="0"/>
    <n v="1900"/>
    <x v="0"/>
    <x v="2"/>
    <x v="0"/>
    <s v="Jan"/>
    <x v="15"/>
    <s v="May"/>
    <x v="0"/>
  </r>
  <r>
    <s v="INC12573089"/>
    <s v="P3 - Minor"/>
    <x v="9"/>
    <s v="Abhipaul@in.ibm.com"/>
    <x v="2"/>
    <s v="Ricochet not working"/>
    <d v="2022-05-13T16:05:21"/>
    <x v="37"/>
    <m/>
    <m/>
    <m/>
    <m/>
    <m/>
    <d v="2022-05-11T03:23:27"/>
    <s v="lauren.johnson@garageteammazda.com"/>
    <b v="0"/>
    <m/>
    <s v="Gold"/>
    <n v="0"/>
    <s v="Normal"/>
    <x v="1"/>
    <m/>
    <m/>
    <s v="Lauren Johnson [JWT]"/>
    <n v="0"/>
    <b v="1"/>
    <d v="2022-05-11T03:26:47"/>
    <d v="2022-05-11T03:26:30"/>
    <n v="1"/>
    <d v="2022-05-11T03:27:17"/>
    <d v="2022-05-11T03:35:05"/>
    <d v="2022-05-11T03:27:17"/>
    <m/>
    <s v="Awaiting User input"/>
    <m/>
    <n v="6.8506365740831825"/>
    <x v="4"/>
    <x v="19"/>
    <x v="0"/>
    <n v="0"/>
    <s v="WPP-US"/>
    <x v="0"/>
    <n v="1900"/>
    <x v="0"/>
    <x v="2"/>
    <x v="0"/>
    <s v="Jan"/>
    <x v="15"/>
    <s v="May"/>
    <x v="0"/>
  </r>
  <r>
    <s v="INC12574081"/>
    <s v="P4 - Minimal"/>
    <x v="0"/>
    <s v="remyat23@in.ibm.com"/>
    <x v="2"/>
    <s v="MACONOMY Entity 182 - Create a new cost center &amp; department"/>
    <d v="2022-05-11T14:04:47"/>
    <x v="21"/>
    <m/>
    <s v="Solved (Permanently)"/>
    <s v="User has confirmed to close the ticket."/>
    <m/>
    <m/>
    <d v="2022-05-11T11:19:23"/>
    <s v="ESTHER.MARTINEZ@kantar.com"/>
    <b v="0"/>
    <m/>
    <s v="Platinum"/>
    <n v="0"/>
    <s v="Normal"/>
    <x v="2"/>
    <d v="2022-05-11T14:04:47"/>
    <n v="9924"/>
    <s v="Esther Martinez [Kantar]"/>
    <n v="0"/>
    <b v="0"/>
    <d v="2022-05-11T11:21:33"/>
    <d v="2022-05-11T11:21:33"/>
    <n v="2"/>
    <d v="2022-05-11T11:22:16"/>
    <d v="2022-05-11T11:32:18"/>
    <d v="2022-05-11T11:22:16"/>
    <s v="EMEA"/>
    <m/>
    <s v="Kantar - Spain"/>
    <s v="Zero"/>
    <x v="1"/>
    <x v="19"/>
    <x v="1"/>
    <n v="0"/>
    <s v="WPP-US"/>
    <x v="0"/>
    <n v="1900"/>
    <x v="1"/>
    <x v="2"/>
    <x v="3"/>
    <s v="May"/>
    <x v="15"/>
    <s v="May"/>
    <x v="0"/>
  </r>
  <r>
    <s v="INC12574817"/>
    <s v="P3 - Minor"/>
    <x v="20"/>
    <s v="jerome.tillekeratne@kantar.com"/>
    <x v="2"/>
    <s v="Business Objects issue - report email sharing issue - FIN0266600"/>
    <d v="2022-05-17T14:09:54"/>
    <x v="23"/>
    <m/>
    <m/>
    <m/>
    <m/>
    <m/>
    <d v="2022-05-11T13:49:42"/>
    <s v="jerome.tillekeratne@kantar.com"/>
    <b v="0"/>
    <m/>
    <m/>
    <n v="0"/>
    <s v="Normal"/>
    <x v="1"/>
    <m/>
    <m/>
    <s v="Jerome Tillekeratne [Kantar]"/>
    <n v="0"/>
    <b v="1"/>
    <d v="2022-05-11T16:43:35"/>
    <d v="2022-05-11T13:49:56"/>
    <n v="4"/>
    <d v="2022-05-11T17:37:39"/>
    <d v="2022-05-11T17:47:01"/>
    <d v="2022-05-11T17:37:39"/>
    <m/>
    <s v="Non IBM 3rd Party Engagement"/>
    <m/>
    <n v="6.2590162037013215"/>
    <x v="4"/>
    <x v="19"/>
    <x v="0"/>
    <n v="0"/>
    <s v="Not GD"/>
    <x v="1"/>
    <n v="1900"/>
    <x v="0"/>
    <x v="2"/>
    <x v="0"/>
    <s v="Jan"/>
    <x v="15"/>
    <s v="May"/>
    <x v="1"/>
  </r>
  <r>
    <s v="INC12574849"/>
    <s v="P3 - Minor"/>
    <x v="0"/>
    <s v="kdivyal1@in.ibm.com"/>
    <x v="2"/>
    <s v="Unblock Cost center - company 40  - FIN0241425"/>
    <d v="2022-05-17T17:10:47"/>
    <x v="61"/>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2"/>
    <d v="2022-05-17T17:10:47"/>
    <n v="530158"/>
    <s v="Jerome Tillekeratne [Kantar]"/>
    <n v="1"/>
    <b v="0"/>
    <d v="2022-05-11T14:54:10"/>
    <d v="2022-05-11T13:55:16"/>
    <n v="1"/>
    <d v="2022-05-11T15:28:24"/>
    <d v="2022-05-11T15:32:41"/>
    <d v="2022-05-11T15:28:24"/>
    <m/>
    <m/>
    <m/>
    <s v="Zero"/>
    <x v="1"/>
    <x v="19"/>
    <x v="2"/>
    <n v="0"/>
    <s v="WPP-US"/>
    <x v="0"/>
    <n v="1900"/>
    <x v="1"/>
    <x v="2"/>
    <x v="5"/>
    <s v="May"/>
    <x v="15"/>
    <s v="May"/>
    <x v="0"/>
  </r>
  <r>
    <s v="INC12575134"/>
    <s v="P4 - Minimal"/>
    <x v="0"/>
    <s v="kdivyal1@in.ibm.com"/>
    <x v="2"/>
    <s v="Setup local account for company 92 - FIN0262062"/>
    <d v="2022-05-11T20:35:05"/>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1T14:33:29"/>
    <s v="jerome.tillekeratne@kantar.com"/>
    <b v="0"/>
    <m/>
    <s v="Platinum"/>
    <n v="0"/>
    <s v="Normal"/>
    <x v="2"/>
    <d v="2022-05-11T20:35:05"/>
    <n v="21696"/>
    <s v="Jerome Tillekeratne [Kantar]"/>
    <n v="0"/>
    <b v="0"/>
    <d v="2022-05-11T15:01:01"/>
    <d v="2022-05-11T14:33:51"/>
    <n v="1"/>
    <d v="2022-05-11T16:58:05"/>
    <d v="2022-05-11T17:03:09"/>
    <d v="2022-05-11T16:58:05"/>
    <m/>
    <m/>
    <m/>
    <s v="Zero"/>
    <x v="1"/>
    <x v="19"/>
    <x v="1"/>
    <n v="0"/>
    <s v="WPP-US"/>
    <x v="0"/>
    <n v="1900"/>
    <x v="1"/>
    <x v="2"/>
    <x v="3"/>
    <s v="May"/>
    <x v="15"/>
    <s v="May"/>
    <x v="0"/>
  </r>
  <r>
    <s v="INC12576496"/>
    <s v="P3 - Minor"/>
    <x v="0"/>
    <s v="remyat23@in.ibm.com"/>
    <x v="2"/>
    <s v="270 Portugal - Change of Super User and Creation of User"/>
    <d v="2022-05-17T12:45:13"/>
    <x v="21"/>
    <m/>
    <m/>
    <m/>
    <m/>
    <m/>
    <d v="2022-05-11T17:41:45"/>
    <s v="Prakash.Katwa@kantar.com"/>
    <b v="0"/>
    <m/>
    <s v="Platinum"/>
    <n v="0"/>
    <s v="Normal"/>
    <x v="1"/>
    <m/>
    <m/>
    <s v="Prakash Katwa [Kantar]"/>
    <n v="0"/>
    <b v="1"/>
    <d v="2022-05-11T18:20:22"/>
    <m/>
    <n v="0"/>
    <m/>
    <d v="2022-05-11T18:20:22"/>
    <d v="2022-05-11T17:41:45"/>
    <m/>
    <s v="Customer unavailable 1st Attempt"/>
    <m/>
    <n v="6.2358564814785495"/>
    <x v="4"/>
    <x v="19"/>
    <x v="0"/>
    <n v="0"/>
    <s v="WPP-US"/>
    <x v="0"/>
    <n v="1900"/>
    <x v="0"/>
    <x v="2"/>
    <x v="0"/>
    <s v="Jan"/>
    <x v="15"/>
    <s v="May"/>
    <x v="0"/>
  </r>
  <r>
    <s v="INC12576629"/>
    <s v="P4 - Minimal"/>
    <x v="1"/>
    <s v="mulveyj@us.ibm.com"/>
    <x v="2"/>
    <s v="sap concur access"/>
    <d v="2022-05-17T02:28:19"/>
    <x v="10"/>
    <m/>
    <m/>
    <m/>
    <m/>
    <m/>
    <d v="2022-05-11T18:09:17"/>
    <s v="Georgia.Campanile@kyndryl.com"/>
    <b v="0"/>
    <m/>
    <s v="Silver+ (Osprey App use only)"/>
    <n v="0"/>
    <s v="Normal"/>
    <x v="4"/>
    <m/>
    <m/>
    <s v="Marine Abbou [GroupM]"/>
    <n v="0"/>
    <b v="0"/>
    <d v="2022-05-11T18:09:17"/>
    <d v="2022-05-11T18:09:17"/>
    <n v="1"/>
    <d v="2022-05-11T19:51:51"/>
    <d v="2022-05-17T02:28:19"/>
    <d v="2022-05-11T19:51:51"/>
    <s v="NA"/>
    <m/>
    <s v="GroupM - Canada"/>
    <n v="0.8970023148067412"/>
    <x v="6"/>
    <x v="19"/>
    <x v="0"/>
    <n v="0"/>
    <s v="Not GD"/>
    <x v="1"/>
    <n v="1900"/>
    <x v="0"/>
    <x v="2"/>
    <x v="0"/>
    <s v="Jan"/>
    <x v="15"/>
    <s v="May"/>
    <x v="1"/>
  </r>
  <r>
    <s v="INC12576929"/>
    <s v="P3 - Minor"/>
    <x v="9"/>
    <s v="Saipoth1@in.ibm.com"/>
    <x v="2"/>
    <s v="no ricochet and no image now"/>
    <d v="2022-05-12T19:01:53"/>
    <x v="25"/>
    <m/>
    <s v="Solved (Permanently)"/>
    <s v="Good to close."/>
    <m/>
    <m/>
    <d v="2022-05-11T18:40:38"/>
    <s v="Beth.Wilson@GTB.Com"/>
    <b v="0"/>
    <m/>
    <s v="Gold"/>
    <n v="0"/>
    <s v="Normal"/>
    <x v="2"/>
    <d v="2022-05-12T19:01:53"/>
    <n v="87675"/>
    <s v="Beth Wilson [YRGRP]"/>
    <n v="1"/>
    <b v="0"/>
    <d v="2022-05-11T19:02:12"/>
    <d v="2022-05-11T18:57:44"/>
    <n v="1"/>
    <d v="2022-05-11T19:02:12"/>
    <d v="2022-05-11T19:02:12"/>
    <d v="2022-05-11T19:02:12"/>
    <m/>
    <m/>
    <m/>
    <s v="Zero"/>
    <x v="1"/>
    <x v="19"/>
    <x v="1"/>
    <n v="0"/>
    <s v="WPP-US"/>
    <x v="0"/>
    <n v="1900"/>
    <x v="1"/>
    <x v="2"/>
    <x v="1"/>
    <s v="May"/>
    <x v="15"/>
    <s v="May"/>
    <x v="0"/>
  </r>
  <r>
    <s v="INC12577219"/>
    <s v="P3 - Minor"/>
    <x v="1"/>
    <s v="Susanna.Nagy@kyndryl.com"/>
    <x v="2"/>
    <s v="Connect Okta"/>
    <d v="2022-05-12T17:09:12"/>
    <x v="1"/>
    <m/>
    <s v="Solved (Permanently)"/>
    <s v="resolved"/>
    <m/>
    <m/>
    <d v="2022-05-11T19:15:39"/>
    <s v="tim.bungter@groupm.com"/>
    <b v="0"/>
    <m/>
    <s v="Silver+ (Osprey App use only)"/>
    <n v="0"/>
    <s v="Normal"/>
    <x v="3"/>
    <m/>
    <n v="2940"/>
    <s v="Tim Bungter [GroupM]"/>
    <n v="1"/>
    <b v="0"/>
    <d v="2022-05-11T19:27:44"/>
    <d v="2022-05-11T19:37:23"/>
    <n v="5"/>
    <d v="2022-05-11T20:09:18"/>
    <d v="2022-05-11T19:27:44"/>
    <d v="2022-05-11T19:16:26"/>
    <m/>
    <m/>
    <m/>
    <n v="6.1890740740709589"/>
    <x v="4"/>
    <x v="19"/>
    <x v="0"/>
    <n v="0"/>
    <s v="Not GD"/>
    <x v="1"/>
    <n v="1900"/>
    <x v="0"/>
    <x v="2"/>
    <x v="0"/>
    <s v="Jan"/>
    <x v="15"/>
    <s v="May"/>
    <x v="1"/>
  </r>
  <r>
    <s v="INC12577762"/>
    <s v="P4 - Minimal"/>
    <x v="2"/>
    <s v="Srisbh26@in.ibm.com"/>
    <x v="2"/>
    <s v="ICMS Update - Co 5120"/>
    <d v="2022-05-12T16:31:43"/>
    <x v="5"/>
    <m/>
    <s v="Solved (Permanently)"/>
    <s v="Company wasn't added in ICMS. Also added in AgencyXref table."/>
    <m/>
    <m/>
    <d v="2022-05-11T20:18:03"/>
    <s v="mark.werner@ogilvy.com"/>
    <b v="0"/>
    <m/>
    <s v="Silver"/>
    <n v="0"/>
    <s v="Normal"/>
    <x v="2"/>
    <d v="2022-05-12T16:31:43"/>
    <n v="72820"/>
    <s v="Mark Werner [Ogilvy Group]"/>
    <n v="0"/>
    <b v="0"/>
    <d v="2022-05-11T20:47:13"/>
    <d v="2022-05-11T20:29:22"/>
    <n v="1"/>
    <d v="2022-05-11T21:57:31"/>
    <d v="2022-05-12T09:33:37"/>
    <d v="2022-05-11T21:57:31"/>
    <m/>
    <m/>
    <m/>
    <s v="Zero"/>
    <x v="1"/>
    <x v="19"/>
    <x v="1"/>
    <n v="0"/>
    <s v="WPP-US"/>
    <x v="0"/>
    <n v="1900"/>
    <x v="1"/>
    <x v="2"/>
    <x v="1"/>
    <s v="May"/>
    <x v="15"/>
    <s v="May"/>
    <x v="0"/>
  </r>
  <r>
    <s v="INC12577767"/>
    <s v="P3 - Minor"/>
    <x v="0"/>
    <s v="Prakash.Katwa@kantar.com"/>
    <x v="2"/>
    <s v="338 Netherlands Company Implementation"/>
    <d v="2022-05-17T19:25:00"/>
    <x v="34"/>
    <m/>
    <m/>
    <m/>
    <m/>
    <m/>
    <d v="2022-05-11T20:23:23"/>
    <s v="ghudik@us.ibm.com"/>
    <b v="0"/>
    <m/>
    <s v="Platinum"/>
    <n v="0"/>
    <s v="Normal"/>
    <x v="4"/>
    <m/>
    <m/>
    <s v="Michiel Houtman [Kantar]"/>
    <n v="0"/>
    <b v="0"/>
    <d v="2022-05-11T20:23:23"/>
    <m/>
    <n v="0"/>
    <m/>
    <d v="2022-05-11T20:23:23"/>
    <d v="2022-05-11T20:23:23"/>
    <m/>
    <m/>
    <m/>
    <n v="6.1504282407404389"/>
    <x v="4"/>
    <x v="19"/>
    <x v="0"/>
    <n v="0"/>
    <s v="Not GD"/>
    <x v="1"/>
    <n v="1900"/>
    <x v="0"/>
    <x v="2"/>
    <x v="0"/>
    <s v="Jan"/>
    <x v="15"/>
    <s v="May"/>
    <x v="1"/>
  </r>
  <r>
    <s v="INC12577812"/>
    <s v="P3 - Minor"/>
    <x v="0"/>
    <s v="Ashley.Clayson@kantar.com"/>
    <x v="2"/>
    <s v="330 Belgium Company Implementation"/>
    <d v="2022-05-17T23:49:10"/>
    <x v="72"/>
    <m/>
    <m/>
    <m/>
    <m/>
    <m/>
    <d v="2022-05-11T20:26:08"/>
    <s v="ghudik@us.ibm.com"/>
    <b v="0"/>
    <m/>
    <s v="Platinum"/>
    <n v="0"/>
    <s v="Normal"/>
    <x v="4"/>
    <m/>
    <m/>
    <s v="Pierre Lombart [Kantar]"/>
    <n v="0"/>
    <b v="0"/>
    <d v="2022-05-11T20:26:08"/>
    <m/>
    <n v="0"/>
    <m/>
    <d v="2022-05-11T20:26:08"/>
    <d v="2022-05-11T20:26:08"/>
    <m/>
    <m/>
    <m/>
    <n v="6.1485185185229057"/>
    <x v="4"/>
    <x v="19"/>
    <x v="0"/>
    <n v="0"/>
    <s v="Not GD"/>
    <x v="1"/>
    <n v="1900"/>
    <x v="0"/>
    <x v="2"/>
    <x v="0"/>
    <s v="Jan"/>
    <x v="15"/>
    <s v="May"/>
    <x v="1"/>
  </r>
  <r>
    <s v="INC12577829"/>
    <s v="P3 - Minor"/>
    <x v="0"/>
    <s v="Sara.Abba@kantar.com"/>
    <x v="2"/>
    <s v="331 Denmark Company Implementation"/>
    <d v="2022-05-17T19:07:47"/>
    <x v="46"/>
    <m/>
    <m/>
    <m/>
    <m/>
    <m/>
    <d v="2022-05-11T20:30:47"/>
    <s v="ghudik@us.ibm.com"/>
    <b v="0"/>
    <m/>
    <s v="Platinum"/>
    <n v="0"/>
    <s v="Normal"/>
    <x v="4"/>
    <m/>
    <m/>
    <s v="Nicolaas Neele [Kantar]"/>
    <n v="0"/>
    <b v="0"/>
    <d v="2022-05-11T20:30:47"/>
    <m/>
    <n v="0"/>
    <m/>
    <d v="2022-05-11T20:30:47"/>
    <d v="2022-05-11T20:30:47"/>
    <m/>
    <m/>
    <m/>
    <n v="6.1452893518508063"/>
    <x v="4"/>
    <x v="19"/>
    <x v="0"/>
    <n v="0"/>
    <s v="WPP-US"/>
    <x v="0"/>
    <n v="1900"/>
    <x v="0"/>
    <x v="2"/>
    <x v="0"/>
    <s v="Jan"/>
    <x v="15"/>
    <s v="May"/>
    <x v="0"/>
  </r>
  <r>
    <s v="INC12577857"/>
    <s v="P3 - Minor"/>
    <x v="0"/>
    <s v="Sara.Abba@kantar.com"/>
    <x v="2"/>
    <s v="334 Germany Company Implementation"/>
    <d v="2022-05-17T19:08:16"/>
    <x v="72"/>
    <m/>
    <m/>
    <m/>
    <m/>
    <m/>
    <d v="2022-05-11T20:34:19"/>
    <s v="ghudik@us.ibm.com"/>
    <b v="0"/>
    <m/>
    <s v="Platinum"/>
    <n v="0"/>
    <s v="Normal"/>
    <x v="4"/>
    <m/>
    <m/>
    <s v="Gerhard Teusch [Kantar]"/>
    <n v="0"/>
    <b v="0"/>
    <d v="2022-05-11T20:34:19"/>
    <m/>
    <n v="0"/>
    <m/>
    <d v="2022-05-11T20:34:19"/>
    <d v="2022-05-11T20:34:19"/>
    <m/>
    <m/>
    <m/>
    <n v="6.1428356481483206"/>
    <x v="4"/>
    <x v="19"/>
    <x v="0"/>
    <n v="0"/>
    <s v="Not GD"/>
    <x v="1"/>
    <n v="1900"/>
    <x v="0"/>
    <x v="2"/>
    <x v="0"/>
    <s v="Jan"/>
    <x v="15"/>
    <s v="May"/>
    <x v="1"/>
  </r>
  <r>
    <s v="INC12577970"/>
    <s v="P3 - Minor"/>
    <x v="8"/>
    <s v="Tnagasu1@in.ibm.com"/>
    <x v="2"/>
    <s v="Poly Datta please open a GEAC for Marketdata paperwork has been sent to Poly and her team."/>
    <d v="2022-05-16T12:25:49"/>
    <x v="54"/>
    <m/>
    <s v="Solved (Permanently)"/>
    <s v="1509949 account code created as per user request."/>
    <m/>
    <m/>
    <d v="2022-05-11T20:47:56"/>
    <s v="Elaine.Arroyo@vmlyr.com"/>
    <b v="0"/>
    <m/>
    <s v="Gold"/>
    <n v="0"/>
    <s v="Normal"/>
    <x v="2"/>
    <d v="2022-05-16T12:25:50"/>
    <n v="401874"/>
    <s v="Elaine Arroyo [YRGRP]"/>
    <n v="0"/>
    <b v="0"/>
    <d v="2022-05-11T20:55:22"/>
    <d v="2022-05-11T20:55:22"/>
    <n v="1"/>
    <d v="2022-05-11T22:23:51"/>
    <d v="2022-05-11T22:33:49"/>
    <d v="2022-05-11T22:23:51"/>
    <m/>
    <m/>
    <m/>
    <s v="Zero"/>
    <x v="1"/>
    <x v="19"/>
    <x v="2"/>
    <n v="0"/>
    <s v="WPP-US"/>
    <x v="0"/>
    <n v="1900"/>
    <x v="1"/>
    <x v="2"/>
    <x v="4"/>
    <s v="May"/>
    <x v="15"/>
    <s v="May"/>
    <x v="0"/>
  </r>
  <r>
    <s v="INC12577982"/>
    <s v="P3 - Minor"/>
    <x v="0"/>
    <s v="Sara.Abba@kantar.com"/>
    <x v="2"/>
    <s v="333 France Company Implementation"/>
    <d v="2022-05-17T21:15:46"/>
    <x v="72"/>
    <m/>
    <m/>
    <m/>
    <m/>
    <m/>
    <d v="2022-05-11T20:51:19"/>
    <s v="ghudik@us.ibm.com"/>
    <b v="0"/>
    <m/>
    <s v="Platinum"/>
    <n v="0"/>
    <s v="Normal"/>
    <x v="4"/>
    <m/>
    <m/>
    <s v="Linda Buo [Kantar]"/>
    <n v="0"/>
    <b v="0"/>
    <d v="2022-05-11T20:51:19"/>
    <m/>
    <n v="0"/>
    <m/>
    <d v="2022-05-11T20:51:19"/>
    <d v="2022-05-11T20:51:19"/>
    <m/>
    <m/>
    <m/>
    <n v="6.1310300925906631"/>
    <x v="4"/>
    <x v="19"/>
    <x v="0"/>
    <n v="0"/>
    <s v="Not GD"/>
    <x v="1"/>
    <n v="1900"/>
    <x v="0"/>
    <x v="2"/>
    <x v="0"/>
    <s v="Jan"/>
    <x v="15"/>
    <s v="May"/>
    <x v="1"/>
  </r>
  <r>
    <s v="INC12577999"/>
    <s v="P3 - Minor"/>
    <x v="0"/>
    <s v="Sara.Abba@kantar.com"/>
    <x v="2"/>
    <s v="346 Sweden Company Implementation"/>
    <d v="2022-05-17T19:10:05"/>
    <x v="72"/>
    <m/>
    <m/>
    <m/>
    <m/>
    <m/>
    <d v="2022-05-11T20:55:12"/>
    <s v="ghudik@us.ibm.com"/>
    <b v="0"/>
    <m/>
    <s v="Platinum"/>
    <n v="0"/>
    <s v="Normal"/>
    <x v="4"/>
    <m/>
    <m/>
    <s v="Jennie Dahlberg [Kantar]"/>
    <n v="0"/>
    <b v="0"/>
    <d v="2022-05-11T20:55:12"/>
    <m/>
    <n v="0"/>
    <m/>
    <d v="2022-05-11T20:55:12"/>
    <d v="2022-05-11T20:55:12"/>
    <m/>
    <m/>
    <m/>
    <n v="6.1283333333267365"/>
    <x v="4"/>
    <x v="19"/>
    <x v="0"/>
    <n v="0"/>
    <s v="Not GD"/>
    <x v="1"/>
    <n v="1900"/>
    <x v="0"/>
    <x v="2"/>
    <x v="0"/>
    <s v="Jan"/>
    <x v="15"/>
    <s v="May"/>
    <x v="1"/>
  </r>
  <r>
    <s v="INC12578051"/>
    <s v="P3 - Minor"/>
    <x v="0"/>
    <s v="Sara.Abba@kantar.com"/>
    <x v="2"/>
    <s v="345 Spain Company Implementation"/>
    <d v="2022-05-17T19:11:03"/>
    <x v="46"/>
    <m/>
    <m/>
    <m/>
    <m/>
    <m/>
    <d v="2022-05-11T21:03:44"/>
    <s v="ghudik@us.ibm.com"/>
    <b v="0"/>
    <m/>
    <s v="Platinum"/>
    <n v="0"/>
    <s v="Normal"/>
    <x v="4"/>
    <m/>
    <m/>
    <s v="Marc Marsal [Kantar]"/>
    <n v="0"/>
    <b v="0"/>
    <d v="2022-05-11T21:03:44"/>
    <m/>
    <n v="0"/>
    <m/>
    <d v="2022-05-11T21:03:44"/>
    <d v="2022-05-11T21:03:44"/>
    <m/>
    <m/>
    <m/>
    <n v="6.1224074074125383"/>
    <x v="4"/>
    <x v="19"/>
    <x v="0"/>
    <n v="0"/>
    <s v="WPP-US"/>
    <x v="0"/>
    <n v="1900"/>
    <x v="0"/>
    <x v="2"/>
    <x v="0"/>
    <s v="Jan"/>
    <x v="15"/>
    <s v="May"/>
    <x v="0"/>
  </r>
  <r>
    <s v="INC12578080"/>
    <s v="P3 - Minor"/>
    <x v="0"/>
    <s v="Sara.Abba@kantar.com"/>
    <x v="2"/>
    <s v="332 Finland Company Implementation"/>
    <d v="2022-05-17T19:11:59"/>
    <x v="72"/>
    <m/>
    <m/>
    <m/>
    <m/>
    <m/>
    <d v="2022-05-11T21:07:24"/>
    <s v="ghudik@us.ibm.com"/>
    <b v="0"/>
    <m/>
    <s v="Platinum"/>
    <n v="0"/>
    <s v="Normal"/>
    <x v="4"/>
    <m/>
    <m/>
    <s v="Meri Eloranta [Kantar]"/>
    <n v="0"/>
    <b v="0"/>
    <d v="2022-05-11T21:07:24"/>
    <m/>
    <n v="0"/>
    <m/>
    <d v="2022-05-11T21:07:24"/>
    <d v="2022-05-11T21:07:24"/>
    <m/>
    <m/>
    <m/>
    <n v="6.1198611111103673"/>
    <x v="4"/>
    <x v="19"/>
    <x v="0"/>
    <n v="0"/>
    <s v="Not GD"/>
    <x v="1"/>
    <n v="1900"/>
    <x v="0"/>
    <x v="2"/>
    <x v="0"/>
    <s v="Jan"/>
    <x v="15"/>
    <s v="May"/>
    <x v="1"/>
  </r>
  <r>
    <s v="INC12578104"/>
    <s v="P3 - Minor"/>
    <x v="0"/>
    <s v="Sara.Abba@kantar.com"/>
    <x v="2"/>
    <s v="341 Poland Company Implementation"/>
    <d v="2022-05-17T19:13:39"/>
    <x v="34"/>
    <m/>
    <m/>
    <m/>
    <m/>
    <m/>
    <d v="2022-05-11T21:09:50"/>
    <s v="ghudik@us.ibm.com"/>
    <b v="0"/>
    <m/>
    <s v="Platinum"/>
    <n v="0"/>
    <s v="Normal"/>
    <x v="4"/>
    <m/>
    <m/>
    <s v="Emilia Lewińska [Kantar]"/>
    <n v="0"/>
    <b v="0"/>
    <d v="2022-05-11T21:09:50"/>
    <m/>
    <n v="0"/>
    <m/>
    <d v="2022-05-11T21:09:50"/>
    <d v="2022-05-11T21:09:50"/>
    <m/>
    <m/>
    <m/>
    <n v="6.1181712962934398"/>
    <x v="4"/>
    <x v="19"/>
    <x v="0"/>
    <n v="0"/>
    <s v="Not GD"/>
    <x v="1"/>
    <n v="1900"/>
    <x v="0"/>
    <x v="2"/>
    <x v="0"/>
    <s v="Jan"/>
    <x v="15"/>
    <s v="May"/>
    <x v="1"/>
  </r>
  <r>
    <s v="INC12578169"/>
    <s v="P3 - Minor"/>
    <x v="9"/>
    <s v="cnemec@us.ibm.com"/>
    <x v="2"/>
    <s v="Ricochet - Cannot log On"/>
    <d v="2022-05-12T19:19:47"/>
    <x v="15"/>
    <m/>
    <s v="Solved Remotely (Permanently)"/>
    <s v="Hi Maggie.  Excellent, glad it's fixed._x000a__x000a_I've closed the ticket._x000a__x000a_Thanks_x000a_Chris"/>
    <m/>
    <m/>
    <d v="2022-05-11T21:18:11"/>
    <s v="maggie.martin@zubiad.com"/>
    <b v="0"/>
    <m/>
    <s v="Gold"/>
    <n v="0"/>
    <s v="Normal"/>
    <x v="2"/>
    <d v="2022-05-12T19:19:47"/>
    <n v="79296"/>
    <s v="Maggie Martin [JWT]"/>
    <n v="0"/>
    <b v="0"/>
    <d v="2022-05-11T21:20:27"/>
    <d v="2022-05-11T21:18:11"/>
    <n v="1"/>
    <d v="2022-05-11T21:34:36"/>
    <d v="2022-05-11T21:36:09"/>
    <d v="2022-05-11T21:34:36"/>
    <m/>
    <m/>
    <m/>
    <s v="Zero"/>
    <x v="1"/>
    <x v="19"/>
    <x v="1"/>
    <n v="0"/>
    <s v="Not GD"/>
    <x v="1"/>
    <n v="1900"/>
    <x v="1"/>
    <x v="2"/>
    <x v="1"/>
    <s v="May"/>
    <x v="15"/>
    <s v="May"/>
    <x v="1"/>
  </r>
  <r>
    <s v="INC12578241"/>
    <s v="P3 - Minor"/>
    <x v="12"/>
    <s v="Nikhil.Jadav1@ibm.com"/>
    <x v="2"/>
    <s v="Please import the Transports to PRD"/>
    <d v="2022-05-12T15:52:06"/>
    <x v="70"/>
    <m/>
    <s v="Solved (Permanently)"/>
    <s v="User has confirmed that Transport has been successfully imported to PRD"/>
    <m/>
    <m/>
    <d v="2022-05-11T21:32:22"/>
    <s v="Nikhil.Jadav1@ibm.com"/>
    <b v="0"/>
    <m/>
    <s v="Bronze"/>
    <n v="0"/>
    <s v="Normal"/>
    <x v="2"/>
    <d v="2022-05-12T15:52:07"/>
    <n v="66128"/>
    <s v="Ria Redoble [YRGRP]"/>
    <n v="0"/>
    <b v="0"/>
    <d v="2022-05-11T21:32:22"/>
    <m/>
    <n v="0"/>
    <m/>
    <d v="2022-05-11T21:32:22"/>
    <d v="2022-05-11T21:32:22"/>
    <m/>
    <m/>
    <m/>
    <s v="Zero"/>
    <x v="1"/>
    <x v="19"/>
    <x v="1"/>
    <n v="0"/>
    <s v="WPP-US"/>
    <x v="0"/>
    <n v="1900"/>
    <x v="1"/>
    <x v="2"/>
    <x v="1"/>
    <s v="May"/>
    <x v="15"/>
    <s v="May"/>
    <x v="0"/>
  </r>
  <r>
    <s v="INC12578274"/>
    <s v="P3 - Minor"/>
    <x v="0"/>
    <s v="Lupita.AlgabadePoulsen@us.ibm.com"/>
    <x v="2"/>
    <s v="343 Singapore Company Implementation"/>
    <d v="2022-05-17T17:45:31"/>
    <x v="34"/>
    <m/>
    <m/>
    <m/>
    <m/>
    <m/>
    <d v="2022-05-11T21:37:55"/>
    <s v="ghudik@us.ibm.com"/>
    <b v="0"/>
    <m/>
    <s v="Platinum"/>
    <n v="0"/>
    <s v="Normal"/>
    <x v="1"/>
    <m/>
    <m/>
    <s v="Michael George [Kantar]"/>
    <n v="0"/>
    <b v="1"/>
    <d v="2022-05-11T21:37:55"/>
    <m/>
    <n v="0"/>
    <m/>
    <d v="2022-05-11T21:37:55"/>
    <d v="2022-05-11T21:37:55"/>
    <m/>
    <s v="Awaiting User input"/>
    <m/>
    <n v="6.098668981481751"/>
    <x v="4"/>
    <x v="19"/>
    <x v="0"/>
    <n v="0"/>
    <s v="Not GD"/>
    <x v="1"/>
    <n v="1900"/>
    <x v="0"/>
    <x v="2"/>
    <x v="0"/>
    <s v="Jan"/>
    <x v="15"/>
    <s v="May"/>
    <x v="1"/>
  </r>
  <r>
    <s v="INC12578290"/>
    <s v="P3 - Minor"/>
    <x v="0"/>
    <s v="Jeeranun.Boonjing@kantar.com"/>
    <x v="2"/>
    <s v="344 South Korea Company Implementation"/>
    <d v="2022-05-17T17:56:29"/>
    <x v="46"/>
    <m/>
    <m/>
    <m/>
    <m/>
    <m/>
    <d v="2022-05-11T21:39:42"/>
    <s v="ghudik@us.ibm.com"/>
    <b v="0"/>
    <m/>
    <s v="Platinum"/>
    <n v="0"/>
    <s v="Normal"/>
    <x v="4"/>
    <m/>
    <m/>
    <s v="Michael George [Kantar]"/>
    <n v="0"/>
    <b v="0"/>
    <d v="2022-05-11T21:39:42"/>
    <m/>
    <n v="0"/>
    <m/>
    <d v="2022-05-11T21:39:42"/>
    <d v="2022-05-11T21:39:42"/>
    <m/>
    <m/>
    <m/>
    <n v="6.0974305555573665"/>
    <x v="4"/>
    <x v="19"/>
    <x v="0"/>
    <n v="0"/>
    <s v="WPP-US"/>
    <x v="0"/>
    <n v="1900"/>
    <x v="0"/>
    <x v="2"/>
    <x v="0"/>
    <s v="Jan"/>
    <x v="15"/>
    <s v="May"/>
    <x v="0"/>
  </r>
  <r>
    <s v="INC12578299"/>
    <s v="P3 - Minor"/>
    <x v="0"/>
    <s v="Sara.Abba@kantar.com"/>
    <x v="2"/>
    <s v="340 Norway Company Implementation"/>
    <d v="2022-05-17T17:46:10"/>
    <x v="72"/>
    <m/>
    <m/>
    <m/>
    <m/>
    <m/>
    <d v="2022-05-11T21:42:58"/>
    <s v="ghudik@us.ibm.com"/>
    <b v="0"/>
    <m/>
    <s v="Platinum"/>
    <n v="0"/>
    <s v="Normal"/>
    <x v="4"/>
    <m/>
    <m/>
    <s v="Dag O.k. Andersen [Kantar]"/>
    <n v="0"/>
    <b v="0"/>
    <d v="2022-05-11T21:42:58"/>
    <m/>
    <n v="0"/>
    <m/>
    <d v="2022-05-11T21:42:58"/>
    <d v="2022-05-11T21:42:58"/>
    <s v="EMEA"/>
    <m/>
    <s v="Kantar - Norway"/>
    <n v="6.0951620370396995"/>
    <x v="4"/>
    <x v="19"/>
    <x v="0"/>
    <n v="0"/>
    <s v="Not GD"/>
    <x v="1"/>
    <n v="1900"/>
    <x v="0"/>
    <x v="2"/>
    <x v="0"/>
    <s v="Jan"/>
    <x v="15"/>
    <s v="May"/>
    <x v="1"/>
  </r>
  <r>
    <s v="INC12578305"/>
    <s v="P3 - Minor"/>
    <x v="0"/>
    <s v="Lupita.AlgabadePoulsen@us.ibm.com"/>
    <x v="2"/>
    <s v="347 USA Company Implementation"/>
    <d v="2022-05-17T17:47:20"/>
    <x v="34"/>
    <m/>
    <m/>
    <m/>
    <m/>
    <m/>
    <d v="2022-05-11T21:44:49"/>
    <s v="ghudik@us.ibm.com"/>
    <b v="0"/>
    <m/>
    <s v="Platinum"/>
    <n v="0"/>
    <s v="Normal"/>
    <x v="4"/>
    <m/>
    <m/>
    <s v="Vishay Patel [Kantar]"/>
    <n v="0"/>
    <b v="0"/>
    <d v="2022-05-11T21:44:49"/>
    <m/>
    <n v="0"/>
    <m/>
    <d v="2022-05-11T21:44:49"/>
    <d v="2022-05-11T21:44:49"/>
    <m/>
    <m/>
    <m/>
    <n v="6.0938773148227483"/>
    <x v="4"/>
    <x v="19"/>
    <x v="0"/>
    <n v="0"/>
    <s v="Not GD"/>
    <x v="1"/>
    <n v="1900"/>
    <x v="0"/>
    <x v="2"/>
    <x v="0"/>
    <s v="Jan"/>
    <x v="15"/>
    <s v="May"/>
    <x v="1"/>
  </r>
  <r>
    <s v="INC12578315"/>
    <s v="P3 - Minor"/>
    <x v="0"/>
    <s v="Vishay.Patel@kantar.com"/>
    <x v="2"/>
    <s v="348 UK HQ Company Implementation"/>
    <d v="2022-05-17T21:14:56"/>
    <x v="72"/>
    <m/>
    <m/>
    <m/>
    <m/>
    <m/>
    <d v="2022-05-11T21:47:05"/>
    <s v="ghudik@us.ibm.com"/>
    <b v="0"/>
    <m/>
    <s v="Platinum"/>
    <n v="0"/>
    <s v="Normal"/>
    <x v="4"/>
    <m/>
    <m/>
    <s v="Vishay Patel [Kantar]"/>
    <n v="0"/>
    <b v="0"/>
    <d v="2022-05-11T21:47:05"/>
    <m/>
    <n v="0"/>
    <m/>
    <d v="2022-05-11T21:47:05"/>
    <d v="2022-05-11T21:47:05"/>
    <m/>
    <m/>
    <m/>
    <n v="6.0923032407372375"/>
    <x v="4"/>
    <x v="19"/>
    <x v="0"/>
    <n v="0"/>
    <s v="Not GD"/>
    <x v="1"/>
    <n v="1900"/>
    <x v="0"/>
    <x v="2"/>
    <x v="0"/>
    <s v="Jan"/>
    <x v="15"/>
    <s v="May"/>
    <x v="1"/>
  </r>
  <r>
    <s v="INC12578317"/>
    <s v="P3 - Minor"/>
    <x v="0"/>
    <s v="ghudik@us.ibm.com"/>
    <x v="2"/>
    <s v="336 India Company Implementation"/>
    <d v="2022-05-11T21:48:31"/>
    <x v="46"/>
    <m/>
    <m/>
    <m/>
    <m/>
    <m/>
    <d v="2022-05-11T21:48:31"/>
    <s v="ghudik@us.ibm.com"/>
    <b v="0"/>
    <m/>
    <s v="Platinum"/>
    <n v="0"/>
    <s v="Normal"/>
    <x v="4"/>
    <m/>
    <m/>
    <s v="Michael George [Kantar]"/>
    <n v="0"/>
    <b v="0"/>
    <d v="2022-05-11T21:48:31"/>
    <m/>
    <n v="0"/>
    <m/>
    <d v="2022-05-11T21:48:31"/>
    <d v="2022-05-11T21:48:31"/>
    <m/>
    <m/>
    <m/>
    <n v="6.091307870367018"/>
    <x v="4"/>
    <x v="19"/>
    <x v="0"/>
    <n v="0"/>
    <s v="WPP-US"/>
    <x v="0"/>
    <n v="1900"/>
    <x v="0"/>
    <x v="2"/>
    <x v="0"/>
    <s v="Jan"/>
    <x v="15"/>
    <s v="May"/>
    <x v="0"/>
  </r>
  <r>
    <s v="INC12578343"/>
    <s v="P3 - Minor"/>
    <x v="0"/>
    <s v="eric.dhalla@kantar.com"/>
    <x v="2"/>
    <s v="339 Nigeria Company Implementation"/>
    <d v="2022-05-17T20:23:05"/>
    <x v="19"/>
    <m/>
    <m/>
    <m/>
    <m/>
    <m/>
    <d v="2022-05-11T21:56:13"/>
    <s v="ghudik@us.ibm.com"/>
    <b v="0"/>
    <m/>
    <s v="Platinum"/>
    <n v="0"/>
    <s v="Normal"/>
    <x v="4"/>
    <m/>
    <m/>
    <s v="Eric Dhalla [Kantar]"/>
    <n v="0"/>
    <b v="0"/>
    <d v="2022-05-11T21:56:13"/>
    <m/>
    <n v="0"/>
    <m/>
    <d v="2022-05-11T21:56:13"/>
    <d v="2022-05-11T21:56:13"/>
    <m/>
    <m/>
    <m/>
    <n v="6.0859606481535593"/>
    <x v="4"/>
    <x v="19"/>
    <x v="0"/>
    <n v="0"/>
    <s v="WPP-US"/>
    <x v="0"/>
    <n v="1900"/>
    <x v="0"/>
    <x v="2"/>
    <x v="0"/>
    <s v="Jan"/>
    <x v="15"/>
    <s v="May"/>
    <x v="0"/>
  </r>
  <r>
    <s v="INC12578352"/>
    <s v="P3 - Minor"/>
    <x v="0"/>
    <s v="eric.dhalla@kantar.com"/>
    <x v="2"/>
    <s v="335 Ghana Company Implementation"/>
    <d v="2022-05-17T20:24:44"/>
    <x v="19"/>
    <m/>
    <m/>
    <m/>
    <m/>
    <m/>
    <d v="2022-05-11T21:58:09"/>
    <s v="ghudik@us.ibm.com"/>
    <b v="0"/>
    <m/>
    <s v="Platinum"/>
    <n v="0"/>
    <s v="Normal"/>
    <x v="4"/>
    <m/>
    <m/>
    <s v="Eric Dhalla [Kantar]"/>
    <n v="0"/>
    <b v="0"/>
    <d v="2022-05-11T21:58:09"/>
    <m/>
    <n v="0"/>
    <m/>
    <d v="2022-05-11T21:58:09"/>
    <d v="2022-05-11T21:58:09"/>
    <m/>
    <m/>
    <m/>
    <n v="6.0846180555527098"/>
    <x v="4"/>
    <x v="19"/>
    <x v="0"/>
    <n v="0"/>
    <s v="WPP-US"/>
    <x v="0"/>
    <n v="1900"/>
    <x v="0"/>
    <x v="2"/>
    <x v="0"/>
    <s v="Jan"/>
    <x v="15"/>
    <s v="May"/>
    <x v="0"/>
  </r>
  <r>
    <s v="INC12578364"/>
    <s v="P3 - Minor"/>
    <x v="0"/>
    <s v="eric.dhalla@kantar.com"/>
    <x v="2"/>
    <s v="337 Kenya Company Implementation"/>
    <d v="2022-05-17T20:24:04"/>
    <x v="19"/>
    <m/>
    <m/>
    <m/>
    <m/>
    <m/>
    <d v="2022-05-11T22:00:30"/>
    <s v="ghudik@us.ibm.com"/>
    <b v="0"/>
    <m/>
    <s v="Platinum"/>
    <n v="0"/>
    <s v="Normal"/>
    <x v="4"/>
    <m/>
    <m/>
    <s v="Eric Dhalla [Kantar]"/>
    <n v="0"/>
    <b v="0"/>
    <d v="2022-05-11T22:00:30"/>
    <m/>
    <n v="0"/>
    <m/>
    <d v="2022-05-11T22:00:30"/>
    <d v="2022-05-11T22:00:30"/>
    <m/>
    <m/>
    <m/>
    <n v="6.0829861111124046"/>
    <x v="4"/>
    <x v="19"/>
    <x v="0"/>
    <n v="0"/>
    <s v="WPP-US"/>
    <x v="0"/>
    <n v="1900"/>
    <x v="0"/>
    <x v="2"/>
    <x v="0"/>
    <s v="Jan"/>
    <x v="15"/>
    <s v="May"/>
    <x v="0"/>
  </r>
  <r>
    <s v="INC12578377"/>
    <s v="P3 - Minor"/>
    <x v="0"/>
    <s v="eric.dhalla@kantar.com"/>
    <x v="2"/>
    <s v="342 Senegal Company Implementation"/>
    <d v="2022-05-17T20:21:55"/>
    <x v="19"/>
    <m/>
    <m/>
    <m/>
    <m/>
    <m/>
    <d v="2022-05-11T22:02:31"/>
    <s v="ghudik@us.ibm.com"/>
    <b v="0"/>
    <m/>
    <s v="Platinum"/>
    <n v="0"/>
    <s v="Normal"/>
    <x v="4"/>
    <m/>
    <m/>
    <s v="Eric Dhalla [Kantar]"/>
    <n v="0"/>
    <b v="0"/>
    <d v="2022-05-11T22:02:31"/>
    <m/>
    <n v="0"/>
    <m/>
    <d v="2022-05-11T22:02:31"/>
    <d v="2022-05-11T22:02:31"/>
    <m/>
    <m/>
    <m/>
    <n v="6.0815856481494848"/>
    <x v="4"/>
    <x v="19"/>
    <x v="0"/>
    <n v="0"/>
    <s v="WPP-US"/>
    <x v="0"/>
    <n v="1900"/>
    <x v="0"/>
    <x v="2"/>
    <x v="0"/>
    <s v="Jan"/>
    <x v="15"/>
    <s v="May"/>
    <x v="0"/>
  </r>
  <r>
    <s v="INC12578440"/>
    <s v="P3 - Minor"/>
    <x v="9"/>
    <s v="cnemec@us.ibm.com"/>
    <x v="2"/>
    <s v="PEOPLESOFT AND RICOCHET ACCESS"/>
    <d v="2022-05-12T02:04:57"/>
    <x v="15"/>
    <m/>
    <s v="Solved Remotely (Permanently)"/>
    <s v="Hi Holly.  There was a VPN power outage this morning that was resolved._x000a__x000a_Thanks for letting me know_x000a_Chris"/>
    <m/>
    <m/>
    <d v="2022-05-11T22:14:02"/>
    <s v="holly.maszatics@gtb.com"/>
    <b v="0"/>
    <m/>
    <s v="Gold"/>
    <n v="0"/>
    <s v="Normal"/>
    <x v="2"/>
    <d v="2022-05-12T02:04:57"/>
    <n v="13855"/>
    <s v="Holly Maszatics [JWT]"/>
    <n v="0"/>
    <b v="0"/>
    <d v="2022-05-11T22:15:43"/>
    <d v="2022-05-11T22:15:43"/>
    <n v="1"/>
    <d v="2022-05-11T22:49:16"/>
    <d v="2022-05-11T23:28:00"/>
    <d v="2022-05-11T22:49:16"/>
    <m/>
    <m/>
    <m/>
    <s v="Zero"/>
    <x v="1"/>
    <x v="19"/>
    <x v="1"/>
    <n v="0"/>
    <s v="Not GD"/>
    <x v="1"/>
    <n v="1900"/>
    <x v="1"/>
    <x v="2"/>
    <x v="1"/>
    <s v="May"/>
    <x v="15"/>
    <s v="May"/>
    <x v="1"/>
  </r>
  <r>
    <s v="INC12578917"/>
    <s v="P3 - Minor"/>
    <x v="9"/>
    <s v="Jlingala@in.ibm.com"/>
    <x v="2"/>
    <s v="Riccohet is not working"/>
    <d v="2022-05-17T19:55:34"/>
    <x v="14"/>
    <m/>
    <s v="Solved (Permanently)"/>
    <s v="Close notes copied from Parent Incident: closing ticket as per the users update"/>
    <m/>
    <m/>
    <d v="2022-05-12T00:11:23"/>
    <s v="Nicholle.Worrell-Shaw@wpp.com"/>
    <b v="0"/>
    <m/>
    <s v="Gold"/>
    <n v="0"/>
    <s v="Normal"/>
    <x v="1"/>
    <m/>
    <n v="403006"/>
    <s v="Nicholle Worrell-Shaw [WPP]"/>
    <n v="1"/>
    <b v="1"/>
    <d v="2022-05-12T00:25:01"/>
    <d v="2022-05-12T00:25:01"/>
    <n v="1"/>
    <d v="2022-05-12T01:33:34"/>
    <d v="2022-05-12T01:38:16"/>
    <d v="2022-05-12T01:33:34"/>
    <m/>
    <s v="Pending Change implementation"/>
    <s v="WPP - Canada"/>
    <n v="5.9317592592633446"/>
    <x v="4"/>
    <x v="19"/>
    <x v="0"/>
    <n v="0"/>
    <s v="WPP-US"/>
    <x v="0"/>
    <n v="1900"/>
    <x v="0"/>
    <x v="2"/>
    <x v="0"/>
    <s v="Jan"/>
    <x v="21"/>
    <s v="May"/>
    <x v="0"/>
  </r>
  <r>
    <s v="INC12579190"/>
    <s v="P3 - Minor"/>
    <x v="10"/>
    <s v="pradahak@in.ibm.com"/>
    <x v="2"/>
    <s v="Unable to access application"/>
    <d v="2022-05-13T19:56:31"/>
    <x v="42"/>
    <m/>
    <m/>
    <m/>
    <m/>
    <m/>
    <d v="2022-05-12T01:03:35"/>
    <s v="kelsie.patrick@wundermanthompson.com"/>
    <b v="0"/>
    <m/>
    <s v="Gold"/>
    <n v="0"/>
    <s v="Normal"/>
    <x v="1"/>
    <m/>
    <m/>
    <s v="Kelsie Patrick [JWT]"/>
    <n v="0"/>
    <b v="1"/>
    <d v="2022-05-12T02:47:22"/>
    <d v="2022-05-12T01:27:25"/>
    <n v="1"/>
    <d v="2022-05-12T03:04:51"/>
    <d v="2022-05-12T03:12:05"/>
    <d v="2022-05-12T03:04:51"/>
    <m/>
    <s v="Awaiting User input"/>
    <m/>
    <n v="5.8666087962992606"/>
    <x v="4"/>
    <x v="19"/>
    <x v="0"/>
    <n v="0"/>
    <s v="WPP-US"/>
    <x v="0"/>
    <n v="1900"/>
    <x v="0"/>
    <x v="2"/>
    <x v="0"/>
    <s v="Jan"/>
    <x v="21"/>
    <s v="May"/>
    <x v="0"/>
  </r>
  <r>
    <s v="INC12579245"/>
    <s v="P3 - Minor"/>
    <x v="24"/>
    <s v="pradahak@in.ibm.com"/>
    <x v="1"/>
    <s v="[UAT] R55SUI09 - Email length fix- TCC"/>
    <d v="2022-05-16T21:10:44"/>
    <x v="20"/>
    <m/>
    <m/>
    <m/>
    <m/>
    <m/>
    <d v="2022-05-12T01:46:23"/>
    <s v="pradahak@in.ibm.com"/>
    <b v="0"/>
    <m/>
    <s v="Bronze"/>
    <n v="0"/>
    <s v="Normal"/>
    <x v="1"/>
    <m/>
    <m/>
    <s v="Marybeth Gannon [Ogilvy Group]"/>
    <n v="0"/>
    <b v="1"/>
    <d v="2022-05-16T21:08:21"/>
    <m/>
    <n v="0"/>
    <m/>
    <d v="2022-05-16T21:08:21"/>
    <d v="2022-05-12T01:46:23"/>
    <m/>
    <s v="Customer Testing"/>
    <s v="Ogilvy Group - USA"/>
    <n v="1.1192013888867223"/>
    <x v="6"/>
    <x v="19"/>
    <x v="0"/>
    <n v="0"/>
    <s v="WPP-US"/>
    <x v="0"/>
    <n v="1900"/>
    <x v="0"/>
    <x v="2"/>
    <x v="0"/>
    <s v="Jan"/>
    <x v="21"/>
    <s v="May"/>
    <x v="0"/>
  </r>
  <r>
    <s v="INC12579591"/>
    <s v="P3 - Minor"/>
    <x v="0"/>
    <s v="deive.vajda@kantar.com"/>
    <x v="2"/>
    <s v="IBM-C-NA-AS-MACK - Create new activities | 30-MB and 250-TNS"/>
    <d v="2022-05-18T02:06:15"/>
    <x v="19"/>
    <m/>
    <m/>
    <m/>
    <m/>
    <m/>
    <d v="2022-05-12T04:16:05"/>
    <s v="deive.vajda@kantar.com"/>
    <b v="0"/>
    <m/>
    <s v="Platinum"/>
    <n v="0"/>
    <s v="Normal"/>
    <x v="4"/>
    <m/>
    <m/>
    <s v="Deive Vajda [Kantar]"/>
    <n v="0"/>
    <b v="1"/>
    <d v="2022-05-12T12:31:03"/>
    <d v="2022-05-12T04:18:23"/>
    <n v="1"/>
    <d v="2022-05-12T14:27:35"/>
    <d v="2022-05-12T15:02:01"/>
    <d v="2022-05-12T14:27:35"/>
    <s v="LATAM"/>
    <m/>
    <s v="Kantar - Brazil"/>
    <n v="5.3735995370370802"/>
    <x v="4"/>
    <x v="19"/>
    <x v="0"/>
    <n v="0"/>
    <s v="WPP-US"/>
    <x v="0"/>
    <n v="1900"/>
    <x v="0"/>
    <x v="2"/>
    <x v="0"/>
    <s v="Jan"/>
    <x v="21"/>
    <s v="May"/>
    <x v="0"/>
  </r>
  <r>
    <s v="INC12579597"/>
    <s v="P3 - Minor"/>
    <x v="0"/>
    <s v="kdivyal1@in.ibm.com"/>
    <x v="2"/>
    <s v="IBM-C-NA-AS-MACK - Add information into the chart of account | 30-MB and 250-TNS"/>
    <d v="2022-05-13T12:57: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12T04:27:53"/>
    <s v="deive.vajda@kantar.com"/>
    <b v="0"/>
    <m/>
    <s v="Platinum"/>
    <n v="0"/>
    <s v="Normal"/>
    <x v="2"/>
    <d v="2022-05-13T12:57:13"/>
    <n v="116960"/>
    <s v="Deive Vajda [Kantar]"/>
    <n v="0"/>
    <b v="0"/>
    <d v="2022-05-12T12:31:12"/>
    <d v="2022-05-12T12:31:12"/>
    <n v="1"/>
    <d v="2022-05-12T14:29:13"/>
    <d v="2022-05-12T15:02:36"/>
    <d v="2022-05-12T14:29:13"/>
    <s v="LATAM"/>
    <m/>
    <s v="Kantar - Brazil"/>
    <s v="Zero"/>
    <x v="1"/>
    <x v="19"/>
    <x v="1"/>
    <n v="0"/>
    <s v="WPP-US"/>
    <x v="0"/>
    <n v="1900"/>
    <x v="1"/>
    <x v="2"/>
    <x v="2"/>
    <s v="May"/>
    <x v="21"/>
    <s v="May"/>
    <x v="0"/>
  </r>
  <r>
    <s v="INC12582639"/>
    <s v="P3 - Minor"/>
    <x v="0"/>
    <s v="remyat23@in.ibm.com"/>
    <x v="2"/>
    <s v="URGENT iAccess login issue "/>
    <d v="2022-05-17T14:35:59"/>
    <x v="21"/>
    <m/>
    <m/>
    <m/>
    <m/>
    <m/>
    <d v="2022-05-12T17:15:32"/>
    <s v="Brandon.Witbooi@kantar.com"/>
    <b v="1"/>
    <m/>
    <s v="Platinum"/>
    <n v="1"/>
    <s v="Normal"/>
    <x v="1"/>
    <m/>
    <m/>
    <s v="Brandon Witbooi [Kantar]"/>
    <n v="0"/>
    <b v="1"/>
    <d v="2022-05-12T18:10:49"/>
    <d v="2022-05-12T17:27:15"/>
    <n v="1"/>
    <d v="2022-05-12T18:58:05"/>
    <d v="2022-05-12T19:02:31"/>
    <d v="2022-05-12T18:58:05"/>
    <m/>
    <s v="Awaiting User input"/>
    <m/>
    <n v="5.2065856481494848"/>
    <x v="4"/>
    <x v="19"/>
    <x v="0"/>
    <n v="0"/>
    <s v="WPP-US"/>
    <x v="0"/>
    <n v="1900"/>
    <x v="0"/>
    <x v="2"/>
    <x v="0"/>
    <s v="Jan"/>
    <x v="21"/>
    <s v="May"/>
    <x v="0"/>
  </r>
  <r>
    <s v="INC12583138"/>
    <s v="P3 - Minor"/>
    <x v="0"/>
    <s v="Ravi.Nallapalli@ibm.com"/>
    <x v="2"/>
    <s v="PTX Files Not Uploading To PTX Online - FIN0268427"/>
    <d v="2022-05-12T21:13:07"/>
    <x v="47"/>
    <m/>
    <s v="Solved (Permanently)"/>
    <s v="Resolved"/>
    <m/>
    <m/>
    <d v="2022-05-12T18:26:21"/>
    <s v="jerome.tillekeratne@kantar.com"/>
    <b v="0"/>
    <m/>
    <s v="Platinum"/>
    <n v="0"/>
    <s v="Normal"/>
    <x v="2"/>
    <d v="2022-05-12T21:13:07"/>
    <n v="10006"/>
    <s v="Jerome Tillekeratne [Kantar]"/>
    <n v="0"/>
    <b v="0"/>
    <d v="2022-05-12T19:02:20"/>
    <d v="2022-05-12T18:26:54"/>
    <n v="1"/>
    <d v="2022-05-12T19:54:29"/>
    <d v="2022-05-12T19:58:15"/>
    <d v="2022-05-12T19:54:29"/>
    <m/>
    <m/>
    <m/>
    <s v="Zero"/>
    <x v="1"/>
    <x v="19"/>
    <x v="1"/>
    <n v="0"/>
    <s v="WPP-US"/>
    <x v="0"/>
    <n v="1900"/>
    <x v="1"/>
    <x v="2"/>
    <x v="1"/>
    <s v="May"/>
    <x v="21"/>
    <s v="May"/>
    <x v="0"/>
  </r>
  <r>
    <s v="INC12583255"/>
    <s v="P3 - Minor"/>
    <x v="9"/>
    <s v="poldatta@in.ibm.com"/>
    <x v="2"/>
    <s v="Ricochet - Can't close job 1204030 in BU35000"/>
    <d v="2022-05-17T15:36:22"/>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5.213796296302462"/>
    <x v="4"/>
    <x v="19"/>
    <x v="0"/>
    <n v="0"/>
    <s v="WPP-US"/>
    <x v="0"/>
    <n v="1900"/>
    <x v="0"/>
    <x v="2"/>
    <x v="0"/>
    <s v="Jan"/>
    <x v="21"/>
    <s v="May"/>
    <x v="0"/>
  </r>
  <r>
    <s v="INC12583625"/>
    <s v="P4 - Minimal"/>
    <x v="0"/>
    <s v="jerome.tillekeratne@kantar.com"/>
    <x v="2"/>
    <s v="Update Tax Codes - FIN0266979"/>
    <d v="2022-05-17T14:11:27"/>
    <x v="21"/>
    <m/>
    <m/>
    <m/>
    <m/>
    <m/>
    <d v="2022-05-12T19:26:15"/>
    <s v="jerome.tillekeratne@kantar.com"/>
    <b v="0"/>
    <m/>
    <s v="Platinum"/>
    <n v="0"/>
    <s v="Normal"/>
    <x v="4"/>
    <m/>
    <m/>
    <s v="Jerome Tillekeratne [Kantar]"/>
    <n v="0"/>
    <b v="1"/>
    <d v="2022-05-13T13:39:38"/>
    <d v="2022-05-12T19:26:54"/>
    <n v="1"/>
    <d v="2022-05-13T13:59:33"/>
    <d v="2022-05-13T16:23:16"/>
    <d v="2022-05-13T13:59:33"/>
    <m/>
    <m/>
    <m/>
    <n v="4.3171759259275859"/>
    <x v="6"/>
    <x v="19"/>
    <x v="0"/>
    <n v="0"/>
    <s v="WPP-US"/>
    <x v="0"/>
    <n v="1900"/>
    <x v="0"/>
    <x v="2"/>
    <x v="0"/>
    <s v="Jan"/>
    <x v="21"/>
    <s v="May"/>
    <x v="0"/>
  </r>
  <r>
    <s v="INC12583626"/>
    <s v="P4 - Minimal"/>
    <x v="12"/>
    <s v="Kevin.reiner.calvento@ibm.com"/>
    <x v="2"/>
    <s v="FW: SAP Credential"/>
    <d v="2022-05-16T21:27:30"/>
    <x v="22"/>
    <m/>
    <s v="Solved (Permanently)"/>
    <s v="User is now able to login to SAP."/>
    <m/>
    <m/>
    <d v="2022-05-12T19:26:24"/>
    <s v="charlotte.vaca@vmlyr.com"/>
    <b v="0"/>
    <m/>
    <s v="Bronze"/>
    <n v="0"/>
    <s v="Normal"/>
    <x v="2"/>
    <d v="2022-05-16T21:27:30"/>
    <n v="352866"/>
    <s v="Charlotte Vaca [YRGRP]"/>
    <n v="0"/>
    <b v="0"/>
    <d v="2022-05-12T20:13:37"/>
    <d v="2022-05-12T19:26:24"/>
    <n v="1"/>
    <d v="2022-05-12T20:21:25"/>
    <d v="2022-05-13T06:51:28"/>
    <d v="2022-05-12T20:21:25"/>
    <m/>
    <m/>
    <m/>
    <s v="Zero"/>
    <x v="1"/>
    <x v="19"/>
    <x v="2"/>
    <n v="0"/>
    <s v="WPP-US"/>
    <x v="0"/>
    <n v="1900"/>
    <x v="1"/>
    <x v="2"/>
    <x v="4"/>
    <s v="May"/>
    <x v="21"/>
    <s v="May"/>
    <x v="0"/>
  </r>
  <r>
    <s v="INC12583713"/>
    <s v="P4 - Minimal"/>
    <x v="0"/>
    <s v="Hari.Chandana.Vulivireddy@ibm.com"/>
    <x v="2"/>
    <s v="Setup new local account for company 214 - FIN0266945"/>
    <d v="2022-05-14T04:16:58"/>
    <x v="59"/>
    <m/>
    <s v="Solved (Permanently)"/>
    <s v="This ticket will now be resolved for closing. If you have additional questions regarding this issue you may respond within five business days. If no response is received by then, this ticket will be automatically closed."/>
    <m/>
    <m/>
    <d v="2022-05-12T19:33:59"/>
    <s v="jerome.tillekeratne@kantar.com"/>
    <b v="0"/>
    <m/>
    <s v="Platinum"/>
    <n v="0"/>
    <s v="Normal"/>
    <x v="2"/>
    <d v="2022-05-14T04:16:58"/>
    <n v="117779"/>
    <s v="Jerome Tillekeratne [Kantar]"/>
    <n v="0"/>
    <b v="0"/>
    <d v="2022-05-12T19:37:13"/>
    <d v="2022-05-12T19:34:29"/>
    <n v="1"/>
    <d v="2022-05-12T20:16:29"/>
    <d v="2022-05-12T20:20:16"/>
    <d v="2022-05-12T20:16:29"/>
    <m/>
    <m/>
    <m/>
    <s v="Zero"/>
    <x v="1"/>
    <x v="19"/>
    <x v="1"/>
    <n v="0"/>
    <s v="WPP-US"/>
    <x v="0"/>
    <n v="1900"/>
    <x v="1"/>
    <x v="2"/>
    <x v="7"/>
    <s v="May"/>
    <x v="21"/>
    <s v="May"/>
    <x v="0"/>
  </r>
  <r>
    <s v="INC12583806"/>
    <s v="P3 - Minor"/>
    <x v="0"/>
    <s v="Scott.Sparks@kantar.com"/>
    <x v="2"/>
    <s v="Unable to close period for Maconomy company 289 because of Timesheet journal in company 90"/>
    <d v="2022-05-17T23:23:57"/>
    <x v="21"/>
    <m/>
    <m/>
    <m/>
    <m/>
    <m/>
    <d v="2022-05-12T19:45:12"/>
    <s v="chris.ngatiah@kantar.com"/>
    <b v="0"/>
    <m/>
    <s v="Platinum"/>
    <n v="0"/>
    <s v="Normal"/>
    <x v="1"/>
    <m/>
    <m/>
    <s v="Chris Ngatiah [Kantar]"/>
    <n v="0"/>
    <b v="1"/>
    <d v="2022-05-12T20:34:50"/>
    <d v="2022-05-12T19:56:55"/>
    <n v="2"/>
    <d v="2022-05-12T20:41:07"/>
    <d v="2022-05-12T20:46:33"/>
    <d v="2022-05-12T20:41:07"/>
    <m/>
    <s v="Customer unavailable 2nd Attempt"/>
    <m/>
    <n v="5.1343402777783922"/>
    <x v="4"/>
    <x v="19"/>
    <x v="0"/>
    <n v="0"/>
    <s v="WPP-US"/>
    <x v="0"/>
    <n v="1900"/>
    <x v="0"/>
    <x v="2"/>
    <x v="0"/>
    <s v="Jan"/>
    <x v="21"/>
    <s v="May"/>
    <x v="0"/>
  </r>
  <r>
    <s v="INC12583843"/>
    <s v="P3 - Minor"/>
    <x v="9"/>
    <s v="cnemec@us.ibm.com"/>
    <x v="2"/>
    <s v="unable to access Ricochet"/>
    <d v="2022-05-17T21:29:47"/>
    <x v="15"/>
    <m/>
    <m/>
    <m/>
    <m/>
    <m/>
    <d v="2022-05-12T20:15:13"/>
    <s v="Sangati.Reddy@kyndryl.com"/>
    <b v="0"/>
    <m/>
    <s v="Gold"/>
    <n v="0"/>
    <s v="Normal"/>
    <x v="1"/>
    <m/>
    <m/>
    <s v="Ashley Zak [JWT]"/>
    <n v="0"/>
    <b v="1"/>
    <d v="2022-05-12T20:29:12"/>
    <m/>
    <n v="0"/>
    <m/>
    <d v="2022-05-12T20:29:12"/>
    <d v="2022-05-12T20:15:13"/>
    <m/>
    <s v="Awaiting User input"/>
    <m/>
    <n v="5.1463888888902147"/>
    <x v="4"/>
    <x v="19"/>
    <x v="0"/>
    <n v="0"/>
    <s v="Not GD"/>
    <x v="1"/>
    <n v="1900"/>
    <x v="0"/>
    <x v="2"/>
    <x v="0"/>
    <s v="Jan"/>
    <x v="21"/>
    <s v="May"/>
    <x v="1"/>
  </r>
  <r>
    <s v="INC12583955"/>
    <s v="P3 - Minor"/>
    <x v="0"/>
    <s v="aishpati@in.ibm.com"/>
    <x v="2"/>
    <s v="User not able to log in correctly browser issue - FIN0268292"/>
    <d v="2022-05-13T15:16:41"/>
    <x v="19"/>
    <m/>
    <s v="Solved (Permanently)"/>
    <s v="Closing as per user's confirmation"/>
    <m/>
    <m/>
    <d v="2022-05-12T20:05:46"/>
    <s v="jerome.tillekeratne@kantar.com"/>
    <b v="0"/>
    <m/>
    <s v="Platinum"/>
    <n v="0"/>
    <s v="Normal"/>
    <x v="2"/>
    <d v="2022-05-13T15:16:41"/>
    <n v="69055"/>
    <s v="Jerome Tillekeratne [Kantar]"/>
    <n v="0"/>
    <b v="0"/>
    <d v="2022-05-12T20:39:32"/>
    <d v="2022-05-12T20:06:08"/>
    <n v="1"/>
    <d v="2022-05-12T20:48:40"/>
    <d v="2022-05-12T20:52:04"/>
    <d v="2022-05-12T20:48:40"/>
    <m/>
    <m/>
    <m/>
    <s v="Zero"/>
    <x v="1"/>
    <x v="19"/>
    <x v="1"/>
    <n v="0"/>
    <s v="WPP-US"/>
    <x v="0"/>
    <n v="1900"/>
    <x v="1"/>
    <x v="2"/>
    <x v="2"/>
    <s v="May"/>
    <x v="21"/>
    <s v="May"/>
    <x v="0"/>
  </r>
  <r>
    <s v="INC12584539"/>
    <s v="P3 - Minor"/>
    <x v="9"/>
    <s v="Abhipaul@in.ibm.com"/>
    <x v="2"/>
    <s v="User Reports for SOX/Non-SOX application"/>
    <d v="2022-05-12T21:53:43"/>
    <x v="37"/>
    <m/>
    <s v="Solved Remotely (Permanently)"/>
    <s v="User Reports for SOX/Non-SOX application generated"/>
    <m/>
    <m/>
    <d v="2022-05-12T21:52:56"/>
    <s v="Abhipaul@in.ibm.com"/>
    <b v="0"/>
    <m/>
    <s v="Gold"/>
    <n v="0"/>
    <s v="Normal"/>
    <x v="2"/>
    <d v="2022-05-12T21:53:43"/>
    <n v="133"/>
    <s v="Rohit Krishnan [IBM]"/>
    <n v="0"/>
    <b v="0"/>
    <d v="2022-05-12T21:52:56"/>
    <m/>
    <n v="0"/>
    <m/>
    <d v="2022-05-12T21:52:56"/>
    <d v="2022-05-12T21:52:56"/>
    <m/>
    <m/>
    <m/>
    <s v="Zero"/>
    <x v="1"/>
    <x v="19"/>
    <x v="1"/>
    <n v="0"/>
    <s v="WPP-US"/>
    <x v="0"/>
    <n v="1900"/>
    <x v="1"/>
    <x v="2"/>
    <x v="1"/>
    <s v="May"/>
    <x v="21"/>
    <s v="May"/>
    <x v="0"/>
  </r>
  <r>
    <s v="INC12584578"/>
    <s v="P3 - Minor"/>
    <x v="8"/>
    <s v="Tnagasu1@in.ibm.com"/>
    <x v="2"/>
    <s v="GEAC Request paperwork has been sent to Poly Team"/>
    <d v="2022-05-16T12:28:55"/>
    <x v="54"/>
    <m/>
    <s v="Solved (Permanently)"/>
    <s v="1509951 account code created as per user request."/>
    <m/>
    <m/>
    <d v="2022-05-12T22:00:10"/>
    <s v="Elaine.Arroyo@vmlyr.com"/>
    <b v="0"/>
    <m/>
    <s v="Gold"/>
    <n v="0"/>
    <s v="Normal"/>
    <x v="2"/>
    <d v="2022-05-16T12:28:55"/>
    <n v="311325"/>
    <s v="Elaine Arroyo [YRGRP]"/>
    <n v="0"/>
    <b v="0"/>
    <d v="2022-05-12T23:00:21"/>
    <d v="2022-05-12T22:27:14"/>
    <n v="1"/>
    <d v="2022-05-13T00:54:32"/>
    <d v="2022-05-13T00:58:19"/>
    <d v="2022-05-13T00:54:32"/>
    <m/>
    <m/>
    <m/>
    <s v="Zero"/>
    <x v="1"/>
    <x v="19"/>
    <x v="2"/>
    <n v="0"/>
    <s v="WPP-US"/>
    <x v="0"/>
    <n v="1900"/>
    <x v="1"/>
    <x v="2"/>
    <x v="4"/>
    <s v="May"/>
    <x v="21"/>
    <s v="May"/>
    <x v="0"/>
  </r>
  <r>
    <s v="INC12584834"/>
    <s v="P3 - Minor"/>
    <x v="9"/>
    <s v="cnemec@us.ibm.com"/>
    <x v="2"/>
    <s v="Cannot connect to Ricochet"/>
    <d v="2022-05-17T21:30:47"/>
    <x v="15"/>
    <m/>
    <m/>
    <m/>
    <m/>
    <m/>
    <d v="2022-05-12T23:00:21"/>
    <s v="taylor.graham@mindshareworld.com"/>
    <b v="0"/>
    <m/>
    <s v="Gold"/>
    <n v="0"/>
    <s v="Normal"/>
    <x v="1"/>
    <m/>
    <m/>
    <s v="Taylor Graham [GroupM]"/>
    <n v="0"/>
    <b v="1"/>
    <d v="2022-05-13T00:35:20"/>
    <d v="2022-05-12T23:00:21"/>
    <n v="4"/>
    <d v="2022-05-13T00:54:00"/>
    <d v="2022-05-13T01:04:24"/>
    <d v="2022-05-13T00:54:00"/>
    <m/>
    <s v="Awaiting User input"/>
    <m/>
    <n v="4.9552777777789743"/>
    <x v="6"/>
    <x v="19"/>
    <x v="0"/>
    <n v="0"/>
    <s v="Not GD"/>
    <x v="1"/>
    <n v="1900"/>
    <x v="0"/>
    <x v="2"/>
    <x v="0"/>
    <s v="Jan"/>
    <x v="21"/>
    <s v="May"/>
    <x v="1"/>
  </r>
  <r>
    <s v="INC12585039"/>
    <s v="P3 - Minor"/>
    <x v="15"/>
    <s v="Sreekanthy@in.ibm.com"/>
    <x v="2"/>
    <s v="Give Erik Vergara, Alejandra Pardo and Kevin Darakhshan access to ALL spider buckets"/>
    <d v="2022-05-17T05:23:40"/>
    <x v="43"/>
    <m/>
    <m/>
    <m/>
    <m/>
    <m/>
    <d v="2022-05-12T23:29:12"/>
    <s v="Steven.Mandell@groupm.com"/>
    <b v="0"/>
    <m/>
    <s v="Bronze"/>
    <n v="0"/>
    <s v="Normal"/>
    <x v="1"/>
    <m/>
    <m/>
    <s v="Steven Mandell [GroupM]"/>
    <n v="0"/>
    <b v="1"/>
    <d v="2022-05-13T00:35:26"/>
    <d v="2022-05-12T23:56:58"/>
    <n v="1"/>
    <d v="2022-05-13T00:58:18"/>
    <d v="2022-05-13T04:25:08"/>
    <d v="2022-05-13T00:58:18"/>
    <m/>
    <s v="Customer Testing"/>
    <m/>
    <n v="4.8158796296265791"/>
    <x v="6"/>
    <x v="19"/>
    <x v="0"/>
    <n v="0"/>
    <s v="WPP-US"/>
    <x v="0"/>
    <n v="1900"/>
    <x v="0"/>
    <x v="2"/>
    <x v="0"/>
    <s v="Jan"/>
    <x v="21"/>
    <s v="May"/>
    <x v="0"/>
  </r>
  <r>
    <s v="INC12585126"/>
    <s v="P3 - Minor"/>
    <x v="20"/>
    <s v="Kusanth1@in.ibm.com"/>
    <x v="2"/>
    <s v="Maconomy 97 : Maconomy 2FA code to reset for user MARIE GUILLEMIN97"/>
    <d v="2022-05-17T19:18:32"/>
    <x v="4"/>
    <m/>
    <s v="Solved (Permanently)"/>
    <s v="HI Linda,_x000a__x000a_User  MARIE GUILLEMIN97 2fa is reset in PROD_x000a__x000a_Please ask user to:_x000a_1. User to delete existing 2FA Account in the mobile application (Duo Mobile/Google Authenticator)_x000a_2. Scan the new QR Code that will be generated in WSC or IAccess._x000a_3. Finally, rename the new 2FA Account added as Username_Environment_x000a_For example SMARIE GUILLEMIN97 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2T23:54:57"/>
    <s v="Linda.Buo@kantar.com"/>
    <b v="0"/>
    <m/>
    <m/>
    <n v="0"/>
    <s v="Normal"/>
    <x v="2"/>
    <d v="2022-05-17T19:18:32"/>
    <n v="415415"/>
    <s v="Linda Buo [Kantar]"/>
    <n v="0"/>
    <b v="0"/>
    <d v="2022-05-13T00:02:19"/>
    <d v="2022-05-13T00:02:19"/>
    <n v="3"/>
    <d v="2022-05-13T00:02:32"/>
    <d v="2022-05-13T09:27:42"/>
    <d v="2022-05-13T00:02:32"/>
    <s v="EMEA"/>
    <m/>
    <s v="Kantar - France"/>
    <s v="Zero"/>
    <x v="1"/>
    <x v="19"/>
    <x v="2"/>
    <n v="0"/>
    <s v="WPP-US"/>
    <x v="0"/>
    <n v="1900"/>
    <x v="1"/>
    <x v="2"/>
    <x v="5"/>
    <s v="May"/>
    <x v="21"/>
    <s v="May"/>
    <x v="0"/>
  </r>
  <r>
    <s v="INC12585430"/>
    <s v="P3 - Minor"/>
    <x v="9"/>
    <s v="Abhipaul@in.ibm.com"/>
    <x v="2"/>
    <s v="Ricochet is not running the AP Vendor Check Register for today's pay cycles"/>
    <d v="2022-05-13T18:56:01"/>
    <x v="37"/>
    <m/>
    <m/>
    <m/>
    <m/>
    <m/>
    <d v="2022-05-13T00:57:52"/>
    <s v="elizabeth.ortiz@wundermanthompson.com"/>
    <b v="0"/>
    <m/>
    <s v="Gold"/>
    <n v="0"/>
    <s v="Normal"/>
    <x v="1"/>
    <m/>
    <m/>
    <s v="Elizabeth Ortiz [JWT]"/>
    <n v="0"/>
    <b v="1"/>
    <d v="2022-05-13T02:37:37"/>
    <d v="2022-05-13T01:26:51"/>
    <n v="1"/>
    <d v="2022-05-13T02:49:17"/>
    <d v="2022-05-13T02:55:20"/>
    <d v="2022-05-13T02:49:17"/>
    <m/>
    <s v="Awaiting User input"/>
    <m/>
    <n v="4.8782407407416031"/>
    <x v="6"/>
    <x v="19"/>
    <x v="0"/>
    <n v="0"/>
    <s v="WPP-US"/>
    <x v="0"/>
    <n v="1900"/>
    <x v="0"/>
    <x v="2"/>
    <x v="0"/>
    <s v="Jan"/>
    <x v="19"/>
    <s v="May"/>
    <x v="0"/>
  </r>
  <r>
    <s v="INC12585437"/>
    <s v="P3 - Minor"/>
    <x v="9"/>
    <s v="cnemec@us.ibm.com"/>
    <x v="2"/>
    <s v="Ricochet - all finance users are unable to pull reporting"/>
    <d v="2022-05-13T19:16:25"/>
    <x v="15"/>
    <m/>
    <s v="Solved Remotely (Permanently)"/>
    <s v="Hi Carole.  Haha, you know you could just drop us a note to say hi!_x000a__x000a_Glad it's working now._x000a__x000a_You have a great weekend too!_x000a_Chris"/>
    <m/>
    <m/>
    <d v="2022-05-13T00:59:10"/>
    <s v="carole.nelson@gtb.com"/>
    <b v="0"/>
    <m/>
    <s v="Gold"/>
    <n v="0"/>
    <s v="Normal"/>
    <x v="2"/>
    <d v="2022-05-13T19:16:26"/>
    <n v="65836"/>
    <s v="Carole Nelson [JWT]"/>
    <n v="0"/>
    <b v="0"/>
    <d v="2022-05-13T02:37:35"/>
    <d v="2022-05-13T01:01:13"/>
    <n v="1"/>
    <d v="2022-05-13T02:45:56"/>
    <d v="2022-05-13T02:53:10"/>
    <d v="2022-05-13T02:45:56"/>
    <m/>
    <m/>
    <m/>
    <s v="Zero"/>
    <x v="1"/>
    <x v="19"/>
    <x v="1"/>
    <n v="0"/>
    <s v="Not GD"/>
    <x v="1"/>
    <n v="1900"/>
    <x v="1"/>
    <x v="2"/>
    <x v="2"/>
    <s v="May"/>
    <x v="19"/>
    <s v="May"/>
    <x v="1"/>
  </r>
  <r>
    <s v="INC12585611"/>
    <s v="P3 - Minor"/>
    <x v="9"/>
    <s v="Jlingala@in.ibm.com"/>
    <x v="2"/>
    <s v="Ricochet Portal Help"/>
    <d v="2022-05-17T19:55:28"/>
    <x v="14"/>
    <m/>
    <s v="Solved (Permanently)"/>
    <s v="Close notes copied from Parent Incident: closing ticket as per the users update"/>
    <m/>
    <m/>
    <d v="2022-05-13T02:08:08"/>
    <s v="gregory.anthony@gtb.com"/>
    <b v="0"/>
    <m/>
    <s v="Gold"/>
    <n v="0"/>
    <s v="Normal"/>
    <x v="1"/>
    <m/>
    <n v="309572"/>
    <s v="Gregory Anthony [YRGRP]"/>
    <n v="1"/>
    <b v="1"/>
    <d v="2022-05-13T02:37:33"/>
    <d v="2022-05-13T02:08:08"/>
    <n v="1"/>
    <d v="2022-05-13T02:43:38"/>
    <d v="2022-05-13T02:47:05"/>
    <d v="2022-05-13T02:43:38"/>
    <m/>
    <s v="Pending Change implementation"/>
    <m/>
    <n v="4.8839699074087548"/>
    <x v="6"/>
    <x v="19"/>
    <x v="0"/>
    <n v="0"/>
    <s v="WPP-US"/>
    <x v="0"/>
    <n v="1900"/>
    <x v="0"/>
    <x v="2"/>
    <x v="0"/>
    <s v="Jan"/>
    <x v="19"/>
    <s v="May"/>
    <x v="0"/>
  </r>
  <r>
    <s v="INC12585623"/>
    <s v="P3 - Minor"/>
    <x v="9"/>
    <s v="Abhipaul@in.ibm.com"/>
    <x v="2"/>
    <s v="Unable to run GL or Timesheet reports"/>
    <d v="2022-05-16T12:09:06"/>
    <x v="37"/>
    <m/>
    <m/>
    <m/>
    <m/>
    <m/>
    <d v="2022-05-13T02:11:42"/>
    <s v="yvonne.skeete@wundermanthompson.com"/>
    <b v="0"/>
    <m/>
    <s v="Gold"/>
    <n v="0"/>
    <s v="Normal"/>
    <x v="1"/>
    <m/>
    <m/>
    <s v="Yvonne Skeete [JWT]"/>
    <n v="0"/>
    <b v="1"/>
    <d v="2022-05-13T19:09:24"/>
    <d v="2022-05-13T02:26:27"/>
    <n v="1"/>
    <d v="2022-05-13T22:23:01"/>
    <d v="2022-05-13T22:28:06"/>
    <d v="2022-05-13T22:23:01"/>
    <m/>
    <s v="Awaiting User input"/>
    <m/>
    <n v="4.0638194444472902"/>
    <x v="6"/>
    <x v="19"/>
    <x v="0"/>
    <n v="0"/>
    <s v="WPP-US"/>
    <x v="0"/>
    <n v="1900"/>
    <x v="0"/>
    <x v="2"/>
    <x v="0"/>
    <s v="Jan"/>
    <x v="19"/>
    <s v="May"/>
    <x v="0"/>
  </r>
  <r>
    <s v="INC12585869"/>
    <s v="P3 - Minor"/>
    <x v="9"/>
    <s v="Jlingala@in.ibm.com"/>
    <x v="2"/>
    <s v="Unable to access application"/>
    <d v="2022-05-16T17:58:49"/>
    <x v="14"/>
    <m/>
    <s v="Solved (Permanently)"/>
    <s v="Close notes copied from Parent Incident: closing ticket as per the users update"/>
    <m/>
    <m/>
    <d v="2022-05-13T04:10:59"/>
    <s v="fallon.parker@wundermanthompson.com"/>
    <b v="0"/>
    <m/>
    <s v="Gold"/>
    <n v="0"/>
    <s v="Normal"/>
    <x v="2"/>
    <d v="2022-05-16T16:08:07"/>
    <n v="302228"/>
    <s v="Fallon Parker [JWT]"/>
    <n v="0"/>
    <b v="0"/>
    <d v="2022-05-13T19:09:19"/>
    <d v="2022-05-13T04:26:50"/>
    <n v="1"/>
    <d v="2022-05-13T21:16:26"/>
    <d v="2022-05-13T21:21:45"/>
    <d v="2022-05-13T21:16:26"/>
    <m/>
    <m/>
    <m/>
    <s v="Zero"/>
    <x v="1"/>
    <x v="19"/>
    <x v="2"/>
    <n v="0"/>
    <s v="WPP-US"/>
    <x v="0"/>
    <n v="1900"/>
    <x v="1"/>
    <x v="2"/>
    <x v="4"/>
    <s v="May"/>
    <x v="19"/>
    <s v="May"/>
    <x v="0"/>
  </r>
  <r>
    <s v="INC12586211"/>
    <s v="P4 - Minimal"/>
    <x v="8"/>
    <s v="kari.smith@wundermanthompson.com"/>
    <x v="2"/>
    <s v="Please add user to smartstream"/>
    <d v="2022-05-17T20:24:58"/>
    <x v="36"/>
    <m/>
    <m/>
    <m/>
    <m/>
    <m/>
    <d v="2022-05-13T07:12:55"/>
    <s v="kari.smith@wundermanthompson.com"/>
    <b v="0"/>
    <m/>
    <s v="Gold"/>
    <n v="0"/>
    <s v="Normal"/>
    <x v="4"/>
    <m/>
    <m/>
    <s v="Kari Smith [JWT]"/>
    <n v="0"/>
    <b v="1"/>
    <d v="2022-05-13T19:13:50"/>
    <d v="2022-05-13T07:26:39"/>
    <n v="1"/>
    <d v="2022-05-13T19:27:26"/>
    <d v="2022-05-13T20:20:08"/>
    <d v="2022-05-13T19:27:26"/>
    <m/>
    <m/>
    <m/>
    <n v="4.1526851851886022"/>
    <x v="6"/>
    <x v="19"/>
    <x v="0"/>
    <n v="0"/>
    <s v="WPP-US"/>
    <x v="0"/>
    <n v="1900"/>
    <x v="0"/>
    <x v="2"/>
    <x v="0"/>
    <s v="Jan"/>
    <x v="19"/>
    <s v="May"/>
    <x v="0"/>
  </r>
  <r>
    <s v="INC12586306"/>
    <s v="P3 - Minor"/>
    <x v="12"/>
    <s v="Kevin.reiner.calvento@ibm.com"/>
    <x v="2"/>
    <s v="SAP Remote Desktop Access Denied - Ticket number is INC12563030"/>
    <d v="2022-05-16T20:26:16"/>
    <x v="22"/>
    <m/>
    <s v="Solved (Permanently)"/>
    <s v="User is now able to login."/>
    <m/>
    <m/>
    <d v="2022-05-13T08:00:24"/>
    <s v="brigitte.wise@vmlyr.com"/>
    <b v="0"/>
    <m/>
    <s v="Bronze"/>
    <n v="0"/>
    <s v="Normal"/>
    <x v="2"/>
    <d v="2022-05-16T20:26:16"/>
    <n v="303952"/>
    <s v="Brigitte Wise [YRGRP]"/>
    <n v="0"/>
    <b v="0"/>
    <d v="2022-05-13T19:08:26"/>
    <d v="2022-05-13T08:00:24"/>
    <n v="1"/>
    <d v="2022-05-13T20:35:38"/>
    <d v="2022-05-13T20:48:56"/>
    <d v="2022-05-13T20:35:38"/>
    <m/>
    <m/>
    <m/>
    <s v="Zero"/>
    <x v="1"/>
    <x v="19"/>
    <x v="2"/>
    <n v="0"/>
    <s v="WPP-US"/>
    <x v="0"/>
    <n v="1900"/>
    <x v="1"/>
    <x v="2"/>
    <x v="4"/>
    <s v="May"/>
    <x v="19"/>
    <s v="May"/>
    <x v="0"/>
  </r>
  <r>
    <s v="INC12586665"/>
    <s v="P3 - Minor"/>
    <x v="0"/>
    <s v="system"/>
    <x v="2"/>
    <s v="iAccess - Unable to login T02"/>
    <d v="2022-05-16T17:18:40"/>
    <x v="21"/>
    <m/>
    <m/>
    <m/>
    <m/>
    <m/>
    <d v="2022-05-13T10:20:20"/>
    <s v="Jeeranun.Boonjing@kantar.com"/>
    <b v="0"/>
    <m/>
    <s v="Platinum"/>
    <n v="0"/>
    <s v="Normal"/>
    <x v="4"/>
    <m/>
    <m/>
    <s v="Jeeranun Boonjing [Kantar]"/>
    <n v="0"/>
    <b v="0"/>
    <d v="2022-05-13T10:40:57"/>
    <m/>
    <n v="1"/>
    <m/>
    <d v="2022-05-13T10:40:57"/>
    <d v="2022-05-13T10:35:53"/>
    <m/>
    <m/>
    <m/>
    <n v="4.554895833331102"/>
    <x v="6"/>
    <x v="19"/>
    <x v="0"/>
    <n v="0"/>
    <s v="WPP-US"/>
    <x v="0"/>
    <n v="1900"/>
    <x v="0"/>
    <x v="2"/>
    <x v="0"/>
    <s v="Jan"/>
    <x v="19"/>
    <s v="May"/>
    <x v="0"/>
  </r>
  <r>
    <s v="INC12587280"/>
    <s v="P3 - Minor"/>
    <x v="0"/>
    <s v="aishpati@in.ibm.com"/>
    <x v="2"/>
    <s v="Unblock local account for company 133 - FIN0268503"/>
    <d v="2022-05-13T20:21:38"/>
    <x v="19"/>
    <m/>
    <s v="Solved (Permanently)"/>
    <s v="Local account 30000001 is unblocked for company 133._x000a_"/>
    <m/>
    <m/>
    <d v="2022-05-13T13:25:26"/>
    <s v="jerome.tillekeratne@kantar.com"/>
    <b v="0"/>
    <m/>
    <s v="Platinum"/>
    <n v="0"/>
    <s v="Normal"/>
    <x v="2"/>
    <d v="2022-05-13T20:21:38"/>
    <n v="24972"/>
    <s v="Jerome Tillekeratne [Kantar]"/>
    <n v="0"/>
    <b v="0"/>
    <d v="2022-05-13T13:44:03"/>
    <d v="2022-05-13T13:26:05"/>
    <n v="1"/>
    <d v="2022-05-13T14:54:51"/>
    <d v="2022-05-13T14:58:40"/>
    <d v="2022-05-13T14:54:51"/>
    <m/>
    <m/>
    <m/>
    <s v="Zero"/>
    <x v="1"/>
    <x v="19"/>
    <x v="1"/>
    <n v="0"/>
    <s v="WPP-US"/>
    <x v="0"/>
    <n v="1900"/>
    <x v="1"/>
    <x v="2"/>
    <x v="2"/>
    <s v="May"/>
    <x v="19"/>
    <s v="May"/>
    <x v="0"/>
  </r>
  <r>
    <s v="INC12587487"/>
    <s v="P3 - Minor"/>
    <x v="0"/>
    <s v="remyat23@in.ibm.com"/>
    <x v="2"/>
    <s v="Update option list Kantar Pricing button (SEND_TO_KANTAR_PRICING_ACCESS)"/>
    <d v="2022-05-13T16:22:41"/>
    <x v="21"/>
    <m/>
    <s v="Solved (Permanently)"/>
    <s v="We have updated option list SEND_TO_KANTAR_PRICING_ACCESS by adding company 153 in PROD."/>
    <m/>
    <m/>
    <d v="2022-05-13T14:00:45"/>
    <s v="adrian.toader@kantar.com"/>
    <b v="0"/>
    <m/>
    <s v="Platinum"/>
    <n v="0"/>
    <s v="Normal"/>
    <x v="2"/>
    <d v="2022-05-13T16:22:42"/>
    <n v="8517"/>
    <s v="Adrian Toader [Kantar]"/>
    <n v="0"/>
    <b v="0"/>
    <d v="2022-05-13T14:24:56"/>
    <d v="2022-05-13T14:01:10"/>
    <n v="1"/>
    <d v="2022-05-13T14:32:48"/>
    <d v="2022-05-13T14:37:59"/>
    <d v="2022-05-13T14:32:48"/>
    <m/>
    <m/>
    <m/>
    <s v="Zero"/>
    <x v="1"/>
    <x v="19"/>
    <x v="1"/>
    <n v="0"/>
    <s v="WPP-US"/>
    <x v="0"/>
    <n v="1900"/>
    <x v="1"/>
    <x v="2"/>
    <x v="2"/>
    <s v="May"/>
    <x v="19"/>
    <s v="May"/>
    <x v="0"/>
  </r>
  <r>
    <s v="INC12587914"/>
    <s v="P3 - Minor"/>
    <x v="23"/>
    <s v="japaluru@in.ibm.com"/>
    <x v="2"/>
    <s v="[PROD] Weekly Backup OM_PROD 05/13"/>
    <d v="2022-05-13T17:21:56"/>
    <x v="69"/>
    <m/>
    <s v="Solved (Permanently)"/>
    <s v="Weekly backup completed successfully"/>
    <m/>
    <m/>
    <d v="2022-05-13T15:16:48"/>
    <s v="japaluru@in.ibm.com"/>
    <b v="0"/>
    <m/>
    <s v="Gold"/>
    <n v="0"/>
    <s v="Normal"/>
    <x v="2"/>
    <d v="2022-05-13T17:21:56"/>
    <n v="7684"/>
    <s v="Sajan Madabhushi [Ogilvy Group]"/>
    <n v="0"/>
    <b v="0"/>
    <d v="2022-05-13T15:16:48"/>
    <m/>
    <n v="0"/>
    <m/>
    <d v="2022-05-13T15:16:48"/>
    <d v="2022-05-13T15:16:48"/>
    <m/>
    <m/>
    <m/>
    <s v="Zero"/>
    <x v="1"/>
    <x v="19"/>
    <x v="1"/>
    <n v="0"/>
    <s v="WPP-US"/>
    <x v="0"/>
    <n v="1900"/>
    <x v="1"/>
    <x v="2"/>
    <x v="2"/>
    <s v="May"/>
    <x v="19"/>
    <s v="May"/>
    <x v="0"/>
  </r>
  <r>
    <s v="INC12588806"/>
    <s v="P3 - Minor"/>
    <x v="9"/>
    <s v="cnemec@us.ibm.com"/>
    <x v="2"/>
    <s v="Ricochet - run April P&amp;L's"/>
    <d v="2022-05-13T19:30:43"/>
    <x v="15"/>
    <m/>
    <s v="Solved Remotely (Permanently)"/>
    <s v="Hi Chris.  The April P&amp;L's have been run and they're out on the M drive._x000a__x000a_Thanks_x000a_Chris"/>
    <m/>
    <m/>
    <d v="2022-05-13T18:14:50"/>
    <s v="cnemec@us.ibm.com"/>
    <b v="0"/>
    <m/>
    <s v="Gold"/>
    <n v="0"/>
    <s v="Normal"/>
    <x v="2"/>
    <d v="2022-05-13T19:30:43"/>
    <n v="4625"/>
    <s v="Christopher Callahan [JWT]"/>
    <n v="0"/>
    <b v="0"/>
    <d v="2022-05-13T18:14:50"/>
    <m/>
    <n v="0"/>
    <m/>
    <d v="2022-05-13T18:14:50"/>
    <d v="2022-05-13T18:14:50"/>
    <m/>
    <m/>
    <m/>
    <s v="Zero"/>
    <x v="1"/>
    <x v="19"/>
    <x v="1"/>
    <n v="0"/>
    <s v="Not GD"/>
    <x v="1"/>
    <n v="1900"/>
    <x v="1"/>
    <x v="2"/>
    <x v="2"/>
    <s v="May"/>
    <x v="19"/>
    <s v="May"/>
    <x v="1"/>
  </r>
  <r>
    <s v="INC12588823"/>
    <s v="P3 - Minor"/>
    <x v="0"/>
    <s v="Hari.Chandana.Vulivireddy@ibm.com"/>
    <x v="2"/>
    <s v="Local account creation and Updates / NP"/>
    <d v="2022-05-14T04:18:21"/>
    <x v="59"/>
    <m/>
    <s v="Solved (Permanently)"/>
    <s v="This ticket will now be resolved for closing. If you have additional questions regarding this issue you may respond within five business days. If no response is received by then, this ticket will be automatically closed."/>
    <m/>
    <m/>
    <d v="2022-05-13T18:16:12"/>
    <s v="Naveen.Kotnala@kantar.com"/>
    <b v="0"/>
    <m/>
    <s v="Platinum"/>
    <n v="0"/>
    <s v="Normal"/>
    <x v="2"/>
    <d v="2022-05-14T04:18:21"/>
    <n v="36129"/>
    <s v="Naveen Kotnala [Kantar]"/>
    <n v="0"/>
    <b v="0"/>
    <d v="2022-05-13T20:21:46"/>
    <d v="2022-05-13T18:16:58"/>
    <n v="1"/>
    <d v="2022-05-13T20:09:17"/>
    <d v="2022-05-13T20:21:46"/>
    <d v="2022-05-13T20:09:17"/>
    <m/>
    <m/>
    <m/>
    <s v="Zero"/>
    <x v="1"/>
    <x v="19"/>
    <x v="1"/>
    <n v="0"/>
    <s v="WPP-US"/>
    <x v="0"/>
    <n v="1900"/>
    <x v="1"/>
    <x v="2"/>
    <x v="7"/>
    <s v="May"/>
    <x v="19"/>
    <s v="May"/>
    <x v="0"/>
  </r>
  <r>
    <s v="INC12588849"/>
    <s v="P3 - Minor"/>
    <x v="0"/>
    <s v="Ravi.Nallapalli@ibm.com"/>
    <x v="2"/>
    <s v="OSU Maconomy – Sweden - 203 - Update External Account"/>
    <d v="2022-05-16T12:05:54"/>
    <x v="47"/>
    <m/>
    <m/>
    <m/>
    <m/>
    <m/>
    <d v="2022-05-13T18:22:04"/>
    <s v="thomas.axelson@kantar.com"/>
    <b v="0"/>
    <m/>
    <s v="Platinum"/>
    <n v="0"/>
    <s v="Normal"/>
    <x v="1"/>
    <m/>
    <m/>
    <s v="Thomas Axelson [Kantar]"/>
    <n v="0"/>
    <b v="1"/>
    <d v="2022-05-13T20:39:59"/>
    <m/>
    <n v="1"/>
    <m/>
    <d v="2022-05-13T20:39:59"/>
    <d v="2022-05-13T20:35:39"/>
    <m/>
    <s v="Customer Testing"/>
    <m/>
    <n v="4.1389004629600095"/>
    <x v="6"/>
    <x v="19"/>
    <x v="0"/>
    <n v="0"/>
    <s v="WPP-US"/>
    <x v="0"/>
    <n v="1900"/>
    <x v="0"/>
    <x v="2"/>
    <x v="0"/>
    <s v="Jan"/>
    <x v="19"/>
    <s v="May"/>
    <x v="0"/>
  </r>
  <r>
    <s v="INC12588865"/>
    <s v="P3 - Minor"/>
    <x v="15"/>
    <s v="Sreekanthy@in.ibm.com"/>
    <x v="2"/>
    <s v="Alex Krugly to post Chevron invoices to OneSCM"/>
    <d v="2022-05-14T03:01:50"/>
    <x v="43"/>
    <m/>
    <s v="Solved Remotely (Work Around)"/>
    <s v="Chevron Invoices has been posted to OneSCM successfully. "/>
    <m/>
    <m/>
    <d v="2022-05-13T18:24:07"/>
    <s v="Meryl.Diamond@groupm.com"/>
    <b v="0"/>
    <m/>
    <s v="Bronze"/>
    <n v="0"/>
    <s v="Normal"/>
    <x v="2"/>
    <d v="2022-05-14T03:01:50"/>
    <n v="31063"/>
    <s v="Meryl Diamond [GroupM]"/>
    <n v="0"/>
    <b v="0"/>
    <d v="2022-05-13T19:01:27"/>
    <d v="2022-05-13T18:26:31"/>
    <n v="1"/>
    <d v="2022-05-13T19:01:27"/>
    <d v="2022-05-13T19:01:27"/>
    <d v="2022-05-13T19:01:27"/>
    <m/>
    <m/>
    <m/>
    <s v="Zero"/>
    <x v="1"/>
    <x v="19"/>
    <x v="1"/>
    <n v="0"/>
    <s v="WPP-US"/>
    <x v="0"/>
    <n v="1900"/>
    <x v="1"/>
    <x v="2"/>
    <x v="7"/>
    <s v="May"/>
    <x v="19"/>
    <s v="May"/>
    <x v="0"/>
  </r>
  <r>
    <s v="INC12588941"/>
    <s v="P3 - Minor"/>
    <x v="20"/>
    <s v="Kusanth1@in.ibm.com"/>
    <x v="2"/>
    <s v="Issue in login for non-SSO"/>
    <d v="2022-05-17T19:07:49"/>
    <x v="4"/>
    <m/>
    <s v="Solved (Permanently)"/>
    <s v="Issue in login for non-SSO"/>
    <m/>
    <m/>
    <d v="2022-05-13T18:39:47"/>
    <s v="Naveen.Kotnala@kantar.com"/>
    <b v="0"/>
    <m/>
    <m/>
    <n v="0"/>
    <s v="Normal"/>
    <x v="2"/>
    <d v="2022-05-17T19:07:49"/>
    <n v="347282"/>
    <s v="Naveen Kotnala [Kantar]"/>
    <n v="0"/>
    <b v="0"/>
    <d v="2022-05-13T21:49:18"/>
    <d v="2022-05-13T18:40:27"/>
    <n v="2"/>
    <d v="2022-05-13T21:43:40"/>
    <d v="2022-05-13T21:49:18"/>
    <d v="2022-05-13T21:43:40"/>
    <m/>
    <m/>
    <m/>
    <s v="Zero"/>
    <x v="1"/>
    <x v="19"/>
    <x v="2"/>
    <n v="0"/>
    <s v="WPP-US"/>
    <x v="0"/>
    <n v="1900"/>
    <x v="1"/>
    <x v="2"/>
    <x v="5"/>
    <s v="May"/>
    <x v="19"/>
    <s v="May"/>
    <x v="0"/>
  </r>
  <r>
    <s v="INC12589494"/>
    <s v="P4 - Minimal"/>
    <x v="9"/>
    <s v="cnemec@us.ibm.com"/>
    <x v="2"/>
    <s v="Ricochet Support - Ticket is raised on behalf of Yoga Thayanathan - Not able to Save Entries in Ricochet"/>
    <d v="2022-05-16T18:36:18"/>
    <x v="15"/>
    <m/>
    <s v="Solved Remotely (Permanently)"/>
    <s v="Hi Daphne.  Per your request the ticket has been closed._x000a__x000a_Thanks_x000a_Chris"/>
    <m/>
    <m/>
    <d v="2022-05-13T20:15:26"/>
    <s v="daphne.ku@wundermanthompson.com"/>
    <b v="0"/>
    <m/>
    <s v="Gold"/>
    <n v="0"/>
    <s v="Normal"/>
    <x v="2"/>
    <d v="2022-05-16T18:36:18"/>
    <n v="253252"/>
    <s v="Daphne Ku [JWT]"/>
    <n v="0"/>
    <b v="0"/>
    <d v="2022-05-13T20:42:08"/>
    <d v="2022-05-13T20:42:08"/>
    <n v="1"/>
    <d v="2022-05-13T20:45:37"/>
    <d v="2022-05-13T23:56:48"/>
    <d v="2022-05-13T20:45:37"/>
    <s v="NA"/>
    <m/>
    <s v="JWT - Canada"/>
    <s v="Zero"/>
    <x v="1"/>
    <x v="19"/>
    <x v="2"/>
    <n v="0"/>
    <s v="Not GD"/>
    <x v="1"/>
    <n v="1900"/>
    <x v="1"/>
    <x v="2"/>
    <x v="4"/>
    <s v="May"/>
    <x v="19"/>
    <s v="May"/>
    <x v="1"/>
  </r>
  <r>
    <s v="INC12589527"/>
    <s v="P3 - Minor"/>
    <x v="14"/>
    <s v="lawrence.harrity@wpp.com"/>
    <x v="2"/>
    <s v="Test Perceptive ImageNow authentication with Okta"/>
    <d v="2022-05-17T20:32:18"/>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1.2512384259171085"/>
    <x v="6"/>
    <x v="19"/>
    <x v="0"/>
    <n v="0"/>
    <s v="WPP-US"/>
    <x v="0"/>
    <n v="1900"/>
    <x v="0"/>
    <x v="2"/>
    <x v="0"/>
    <s v="Jan"/>
    <x v="19"/>
    <s v="May"/>
    <x v="0"/>
  </r>
  <r>
    <s v="INC12589666"/>
    <s v="P3 - Minor"/>
    <x v="9"/>
    <s v="Adratnam@in.ibm.com"/>
    <x v="0"/>
    <s v="Ricochet!"/>
    <d v="2022-05-16T11:08:42"/>
    <x v="66"/>
    <m/>
    <s v="Solved (Permanently)"/>
    <s v="Issue Resolved"/>
    <m/>
    <m/>
    <d v="2022-05-13T20:44:49"/>
    <s v="ingrid.caldwell@wundermanthompson.com"/>
    <b v="0"/>
    <m/>
    <s v="Gold"/>
    <n v="0"/>
    <s v="Normal"/>
    <x v="2"/>
    <d v="2022-05-16T11:08:42"/>
    <n v="224633"/>
    <s v="Ingrid Caldwell [JWT]"/>
    <n v="0"/>
    <b v="0"/>
    <d v="2022-05-13T21:53:59"/>
    <d v="2022-05-13T20:59:08"/>
    <n v="1"/>
    <d v="2022-05-13T22:56:30"/>
    <d v="2022-05-13T23:01:27"/>
    <d v="2022-05-13T22:56:30"/>
    <m/>
    <m/>
    <m/>
    <s v="Zero"/>
    <x v="1"/>
    <x v="19"/>
    <x v="2"/>
    <n v="0"/>
    <s v="WPP-US"/>
    <x v="0"/>
    <n v="1900"/>
    <x v="1"/>
    <x v="2"/>
    <x v="4"/>
    <s v="May"/>
    <x v="19"/>
    <s v="May"/>
    <x v="0"/>
  </r>
  <r>
    <s v="INC12589868"/>
    <s v="P4 - Minimal"/>
    <x v="8"/>
    <s v="Tnagasu1@in.ibm.com"/>
    <x v="2"/>
    <s v="Barnabas Jang Smartstream access creation"/>
    <d v="2022-05-16T12:30:33"/>
    <x v="54"/>
    <m/>
    <m/>
    <m/>
    <m/>
    <m/>
    <d v="2022-05-13T21:22:59"/>
    <s v="richard.bernstein@vmlyr.com"/>
    <b v="0"/>
    <m/>
    <s v="Gold"/>
    <n v="0"/>
    <s v="Normal"/>
    <x v="1"/>
    <m/>
    <m/>
    <s v="Richard Bernstein [YRGRP]"/>
    <n v="0"/>
    <b v="1"/>
    <d v="2022-05-13T21:56:16"/>
    <d v="2022-05-13T21:29:01"/>
    <n v="1"/>
    <d v="2022-05-13T22:06:44"/>
    <d v="2022-05-13T22:15:10"/>
    <d v="2022-05-13T22:06:44"/>
    <m/>
    <s v="Awaiting User input"/>
    <m/>
    <n v="4.0728009259328246"/>
    <x v="6"/>
    <x v="19"/>
    <x v="0"/>
    <n v="0"/>
    <s v="WPP-US"/>
    <x v="0"/>
    <n v="1900"/>
    <x v="0"/>
    <x v="2"/>
    <x v="0"/>
    <s v="Jan"/>
    <x v="19"/>
    <s v="May"/>
    <x v="0"/>
  </r>
  <r>
    <s v="INC12589893"/>
    <s v="P3 - Minor"/>
    <x v="6"/>
    <s v="vakula@us.ibm.com"/>
    <x v="1"/>
    <s v="Global BPM Report Update/revision - Need to add optional Input Prompts at the Query and  Report Input levels to Report Variance Analysis to Budget and Proforma "/>
    <d v="2022-05-17T18:59:07"/>
    <x v="56"/>
    <m/>
    <m/>
    <m/>
    <m/>
    <m/>
    <d v="2022-05-13T21:28:25"/>
    <s v="Brent.Hauser@kantar.com"/>
    <b v="0"/>
    <m/>
    <s v="Silver"/>
    <n v="0"/>
    <s v="Normal"/>
    <x v="4"/>
    <m/>
    <m/>
    <s v="Brent Hauser [Kantar]"/>
    <n v="0"/>
    <b v="0"/>
    <d v="2022-05-13T22:59:52"/>
    <d v="2022-05-13T22:01:31"/>
    <n v="3"/>
    <d v="2022-05-14T01:12:58"/>
    <d v="2022-05-14T01:19:22"/>
    <d v="2022-05-14T01:12:58"/>
    <m/>
    <m/>
    <m/>
    <n v="3.9448842592610163"/>
    <x v="6"/>
    <x v="19"/>
    <x v="0"/>
    <n v="0"/>
    <s v="WPP-US"/>
    <x v="0"/>
    <n v="1900"/>
    <x v="0"/>
    <x v="2"/>
    <x v="0"/>
    <s v="Jan"/>
    <x v="19"/>
    <s v="May"/>
    <x v="0"/>
  </r>
  <r>
    <s v="INC12590282"/>
    <s v="P4 - Minimal"/>
    <x v="8"/>
    <s v="Tnagasu1@in.ibm.com"/>
    <x v="2"/>
    <s v="Hi. Plesase set up VMLY&amp;R Commerce Germany in GEAC. Thank you."/>
    <d v="2022-05-17T13:09:56"/>
    <x v="54"/>
    <m/>
    <s v="Solved (Permanently)"/>
    <s v="1508073 account code created as per user request."/>
    <m/>
    <m/>
    <d v="2022-05-13T22:46:14"/>
    <s v="Jabari.Dozier@vmlyr.com"/>
    <b v="0"/>
    <m/>
    <s v="Gold"/>
    <n v="0"/>
    <s v="Normal"/>
    <x v="2"/>
    <d v="2022-05-17T13:09:56"/>
    <n v="311022"/>
    <s v="Jabari Dozier [YRGRP]"/>
    <n v="0"/>
    <b v="0"/>
    <d v="2022-05-14T00:20:12"/>
    <d v="2022-05-13T22:59:31"/>
    <n v="1"/>
    <d v="2022-05-14T00:47:31"/>
    <d v="2022-05-14T07:16:32"/>
    <d v="2022-05-14T00:47:31"/>
    <m/>
    <m/>
    <m/>
    <s v="Zero"/>
    <x v="1"/>
    <x v="19"/>
    <x v="2"/>
    <n v="0"/>
    <s v="WPP-US"/>
    <x v="0"/>
    <n v="1900"/>
    <x v="1"/>
    <x v="2"/>
    <x v="5"/>
    <s v="May"/>
    <x v="19"/>
    <s v="May"/>
    <x v="0"/>
  </r>
  <r>
    <s v="INC12590484"/>
    <s v="P4 - Minimal"/>
    <x v="9"/>
    <s v="cnemec@us.ibm.com"/>
    <x v="2"/>
    <s v="Ricochet not working"/>
    <d v="2022-05-16T18:35:33"/>
    <x v="15"/>
    <m/>
    <s v="Solved Remotely (Permanently)"/>
    <s v="Hi Nida.  Per your request I have closed the ticket._x000a__x000a_Thanks_x000a_Chris"/>
    <m/>
    <m/>
    <d v="2022-05-13T23:40:06"/>
    <s v="Payal@ocean.ibm.com"/>
    <b v="0"/>
    <m/>
    <s v="Gold"/>
    <n v="0"/>
    <s v="Normal"/>
    <x v="2"/>
    <d v="2022-05-16T18:35:34"/>
    <n v="241103"/>
    <s v="Nida Akram [JWT]"/>
    <n v="0"/>
    <b v="0"/>
    <d v="2022-05-13T23:56:28"/>
    <m/>
    <n v="0"/>
    <m/>
    <d v="2022-05-13T23:56:28"/>
    <d v="2022-05-13T23:40:06"/>
    <m/>
    <m/>
    <m/>
    <s v="Zero"/>
    <x v="1"/>
    <x v="19"/>
    <x v="2"/>
    <n v="0"/>
    <s v="Not GD"/>
    <x v="1"/>
    <n v="1900"/>
    <x v="1"/>
    <x v="2"/>
    <x v="4"/>
    <s v="May"/>
    <x v="19"/>
    <s v="May"/>
    <x v="1"/>
  </r>
  <r>
    <s v="INC12591424"/>
    <s v="P4 - Minimal"/>
    <x v="8"/>
    <s v="Tnagasu1@in.ibm.com"/>
    <x v="2"/>
    <s v="Infor SmartStream Application Remove request"/>
    <d v="2022-05-16T22:29:04"/>
    <x v="54"/>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1.0631481481468654"/>
    <x v="6"/>
    <x v="19"/>
    <x v="0"/>
    <n v="21"/>
    <s v="WPP-US"/>
    <x v="0"/>
    <n v="2022"/>
    <x v="0"/>
    <x v="2"/>
    <x v="0"/>
    <s v="Jan"/>
    <x v="20"/>
    <s v="May"/>
    <x v="0"/>
  </r>
  <r>
    <s v="INC12591426"/>
    <s v="P4 - Minimal"/>
    <x v="8"/>
    <s v="Tnagasu1@in.ibm.com"/>
    <x v="2"/>
    <s v="Smartstream / GEAC (G/L) Application Remove request"/>
    <d v="2022-05-16T22:15:44"/>
    <x v="54"/>
    <m/>
    <m/>
    <m/>
    <m/>
    <m/>
    <d v="2022-05-14T04:32:18"/>
    <s v="Devynn.Carter@vmlyr.com"/>
    <b v="0"/>
    <m/>
    <s v="Gold"/>
    <n v="0"/>
    <s v="Normal"/>
    <x v="1"/>
    <m/>
    <m/>
    <s v="Devynn Carter [YRGRP]"/>
    <n v="0"/>
    <b v="1"/>
    <d v="2022-05-16T19:50:24"/>
    <d v="2022-05-14T04:32:18"/>
    <n v="1"/>
    <d v="2022-05-16T22:10:08"/>
    <d v="2022-05-16T22:14:06"/>
    <d v="2022-05-16T22:10:08"/>
    <m/>
    <s v="Awaiting User input"/>
    <m/>
    <n v="1.0735416666575475"/>
    <x v="6"/>
    <x v="19"/>
    <x v="0"/>
    <n v="0"/>
    <s v="WPP-US"/>
    <x v="0"/>
    <n v="1900"/>
    <x v="0"/>
    <x v="2"/>
    <x v="0"/>
    <s v="Jan"/>
    <x v="20"/>
    <s v="May"/>
    <x v="0"/>
  </r>
  <r>
    <s v="INC12592295"/>
    <s v="P3 - Minor"/>
    <x v="8"/>
    <s v="Tnagasu1@in.ibm.com"/>
    <x v="2"/>
    <s v="Smartstream / GEAC (G/L) Application Remove request"/>
    <d v="2022-05-17T22:45:42"/>
    <x v="54"/>
    <m/>
    <m/>
    <m/>
    <m/>
    <m/>
    <d v="2022-05-15T08:43:28"/>
    <s v="Devynn.Carter@vmlyr.com"/>
    <b v="0"/>
    <m/>
    <s v="Gold"/>
    <n v="0"/>
    <s v="Normal"/>
    <x v="1"/>
    <m/>
    <m/>
    <s v="Devynn Carter [YRGRP]"/>
    <n v="0"/>
    <b v="1"/>
    <d v="2022-05-16T12:23:44"/>
    <d v="2022-05-15T08:43:28"/>
    <n v="1"/>
    <d v="2022-05-15T11:44:39"/>
    <d v="2022-05-16T12:23:44"/>
    <d v="2022-05-15T11:44:39"/>
    <m/>
    <s v="Awaiting User input"/>
    <m/>
    <n v="1.4835185185220325"/>
    <x v="6"/>
    <x v="20"/>
    <x v="0"/>
    <n v="0"/>
    <s v="WPP-US"/>
    <x v="0"/>
    <n v="1900"/>
    <x v="0"/>
    <x v="2"/>
    <x v="0"/>
    <s v="Jan"/>
    <x v="3"/>
    <s v="May"/>
    <x v="0"/>
  </r>
  <r>
    <s v="INC12592297"/>
    <s v="P3 - Minor"/>
    <x v="8"/>
    <s v="Tnagasu1@in.ibm.com"/>
    <x v="2"/>
    <s v="Infor SmartStream Application Remove request"/>
    <d v="2022-05-16T22:11:08"/>
    <x v="54"/>
    <m/>
    <m/>
    <m/>
    <m/>
    <m/>
    <d v="2022-05-15T08:43:33"/>
    <s v="Cynthia.Praeg@vmlyr.com"/>
    <b v="0"/>
    <m/>
    <s v="Gold"/>
    <n v="0"/>
    <s v="Normal"/>
    <x v="1"/>
    <m/>
    <m/>
    <s v="Cynthia Praeg [YRGRP]"/>
    <n v="0"/>
    <b v="1"/>
    <d v="2022-05-16T12:09:09"/>
    <d v="2022-05-15T08:43:33"/>
    <n v="1"/>
    <d v="2022-05-15T11:19:39"/>
    <d v="2022-05-16T12:09:09"/>
    <d v="2022-05-15T11:19:39"/>
    <m/>
    <s v="Awaiting User input"/>
    <m/>
    <n v="1.4936458333322662"/>
    <x v="6"/>
    <x v="20"/>
    <x v="0"/>
    <n v="0"/>
    <s v="WPP-US"/>
    <x v="0"/>
    <n v="1900"/>
    <x v="0"/>
    <x v="2"/>
    <x v="0"/>
    <s v="Jan"/>
    <x v="3"/>
    <s v="May"/>
    <x v="0"/>
  </r>
  <r>
    <s v="INC12592324"/>
    <s v="P4 - Minimal"/>
    <x v="0"/>
    <s v="ghudik@us.ibm.com"/>
    <x v="2"/>
    <s v="Kantar Maconomy: 2FA DUO Authenticator"/>
    <d v="2022-05-16T18:26:03"/>
    <x v="8"/>
    <m/>
    <m/>
    <m/>
    <m/>
    <m/>
    <d v="2022-05-15T10:04:19"/>
    <s v="Michael.George@kantar.com"/>
    <b v="0"/>
    <m/>
    <s v="Platinum"/>
    <n v="0"/>
    <s v="Normal"/>
    <x v="4"/>
    <m/>
    <m/>
    <s v="Michael George [Kantar]"/>
    <n v="0"/>
    <b v="0"/>
    <d v="2022-05-16T09:24:21"/>
    <d v="2022-05-15T10:11:48"/>
    <n v="1"/>
    <d v="2022-05-16T09:12:32"/>
    <d v="2022-05-16T09:24:21"/>
    <d v="2022-05-16T09:12:32"/>
    <m/>
    <m/>
    <m/>
    <n v="1.6080902777830488"/>
    <x v="6"/>
    <x v="20"/>
    <x v="0"/>
    <n v="0"/>
    <s v="Not GD"/>
    <x v="1"/>
    <n v="1900"/>
    <x v="0"/>
    <x v="2"/>
    <x v="0"/>
    <s v="Jan"/>
    <x v="3"/>
    <s v="May"/>
    <x v="1"/>
  </r>
  <r>
    <s v="INC12592385"/>
    <s v="P3 - Minor"/>
    <x v="0"/>
    <s v="kdivyal1@in.ibm.com"/>
    <x v="2"/>
    <s v="Maconomy - Creating 3 new cost centers for Opoc 146 + 286"/>
    <d v="2022-05-16T09:21:44"/>
    <x v="19"/>
    <m/>
    <m/>
    <m/>
    <m/>
    <m/>
    <d v="2022-05-15T13:06:03"/>
    <s v="Bassem.Tahseen@kantar.com"/>
    <b v="0"/>
    <m/>
    <s v="Platinum"/>
    <n v="0"/>
    <s v="Normal"/>
    <x v="4"/>
    <m/>
    <m/>
    <s v="Bassem Tahseen [Kantar]"/>
    <n v="0"/>
    <b v="0"/>
    <d v="2022-05-16T09:21:44"/>
    <d v="2022-05-15T13:07:47"/>
    <n v="1"/>
    <d v="2022-05-15T13:34:13"/>
    <d v="2022-05-16T09:21:44"/>
    <d v="2022-05-15T13:34:13"/>
    <m/>
    <m/>
    <m/>
    <n v="1.6099074074081727"/>
    <x v="6"/>
    <x v="20"/>
    <x v="0"/>
    <n v="0"/>
    <s v="WPP-US"/>
    <x v="0"/>
    <n v="1900"/>
    <x v="0"/>
    <x v="2"/>
    <x v="0"/>
    <s v="Jan"/>
    <x v="3"/>
    <s v="May"/>
    <x v="0"/>
  </r>
  <r>
    <s v="INC12592400"/>
    <s v="P3 - Minor"/>
    <x v="0"/>
    <s v="Kusanth1@in.ibm.com"/>
    <x v="2"/>
    <s v="Kantar Maconomy: Kantar Users not logging in via SSO or 2FA"/>
    <d v="2022-05-18T00:50:49"/>
    <x v="4"/>
    <m/>
    <m/>
    <m/>
    <m/>
    <m/>
    <d v="2022-05-15T13:38:48"/>
    <s v="Michael.George@kantar.com"/>
    <b v="0"/>
    <m/>
    <s v="Platinum"/>
    <n v="0"/>
    <s v="Normal"/>
    <x v="1"/>
    <m/>
    <m/>
    <s v="Michael George [Kantar]"/>
    <n v="0"/>
    <b v="1"/>
    <d v="2022-05-16T11:40:50"/>
    <d v="2022-05-15T13:40:03"/>
    <n v="5"/>
    <d v="2022-05-16T08:53:12"/>
    <d v="2022-05-16T18:42:52"/>
    <d v="2022-05-16T18:42:52"/>
    <m/>
    <s v="Awaiting User input"/>
    <m/>
    <n v="1.2202314814785495"/>
    <x v="6"/>
    <x v="20"/>
    <x v="0"/>
    <n v="0"/>
    <s v="WPP-US"/>
    <x v="0"/>
    <n v="1900"/>
    <x v="0"/>
    <x v="2"/>
    <x v="0"/>
    <s v="Jan"/>
    <x v="3"/>
    <s v="May"/>
    <x v="0"/>
  </r>
  <r>
    <s v="INC12593421"/>
    <s v="P3 - Minor"/>
    <x v="0"/>
    <s v="remyat23@in.ibm.com"/>
    <x v="2"/>
    <s v="GL 70701101 for finance reconciliation"/>
    <d v="2022-05-17T12:52:40"/>
    <x v="21"/>
    <m/>
    <m/>
    <m/>
    <m/>
    <m/>
    <d v="2022-05-16T10:09:17"/>
    <s v="Sushmita.Mandal@kantar.com"/>
    <b v="0"/>
    <m/>
    <s v="Platinum"/>
    <n v="0"/>
    <s v="Normal"/>
    <x v="1"/>
    <m/>
    <m/>
    <s v="Sushmita Mandal [Kantar]"/>
    <n v="0"/>
    <b v="1"/>
    <d v="2022-05-16T10:32:02"/>
    <d v="2022-05-16T10:12:33"/>
    <n v="1"/>
    <d v="2022-05-16T10:27:01"/>
    <d v="2022-05-16T10:32:02"/>
    <d v="2022-05-16T10:27:01"/>
    <m/>
    <s v="Customer unavailable 1st Attempt"/>
    <m/>
    <n v="1.5610879629603005"/>
    <x v="6"/>
    <x v="20"/>
    <x v="0"/>
    <n v="0"/>
    <s v="WPP-US"/>
    <x v="0"/>
    <n v="1900"/>
    <x v="0"/>
    <x v="2"/>
    <x v="0"/>
    <s v="Jan"/>
    <x v="4"/>
    <s v="May"/>
    <x v="0"/>
  </r>
  <r>
    <s v="INC12593815"/>
    <s v="P3 - Minor"/>
    <x v="0"/>
    <s v="kdivyal1@in.ibm.com"/>
    <x v="2"/>
    <s v="Local account creation/update"/>
    <d v="2022-05-17T17:09:42"/>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16T12:11:33"/>
    <s v="Sushmita.Mandal@kantar.com"/>
    <b v="0"/>
    <m/>
    <s v="Platinum"/>
    <n v="0"/>
    <s v="Normal"/>
    <x v="2"/>
    <d v="2022-05-17T17:09:42"/>
    <n v="104289"/>
    <s v="Sushmita Mandal [Kantar]"/>
    <n v="0"/>
    <b v="0"/>
    <d v="2022-05-16T12:19:47"/>
    <m/>
    <n v="1"/>
    <m/>
    <d v="2022-05-16T12:19:47"/>
    <d v="2022-05-16T12:18:18"/>
    <m/>
    <m/>
    <m/>
    <s v="Zero"/>
    <x v="1"/>
    <x v="20"/>
    <x v="2"/>
    <n v="0"/>
    <s v="WPP-US"/>
    <x v="0"/>
    <n v="1900"/>
    <x v="1"/>
    <x v="2"/>
    <x v="5"/>
    <s v="May"/>
    <x v="4"/>
    <s v="May"/>
    <x v="0"/>
  </r>
  <r>
    <s v="INC12594303"/>
    <s v="P4 - Minimal"/>
    <x v="0"/>
    <s v="Kusanth1@in.ibm.com"/>
    <x v="2"/>
    <s v="Maconomy iAccess 223/ remove reminder about timesheets"/>
    <d v="2022-05-17T22:22:56"/>
    <x v="4"/>
    <m/>
    <m/>
    <m/>
    <m/>
    <m/>
    <d v="2022-05-16T13:27:38"/>
    <s v="Joanna.Zawadzka@kantar.com"/>
    <b v="0"/>
    <m/>
    <s v="Platinum"/>
    <n v="0"/>
    <s v="Normal"/>
    <x v="1"/>
    <m/>
    <m/>
    <s v="Joanna Zawadzka [Kantar]"/>
    <n v="0"/>
    <b v="1"/>
    <d v="2022-05-16T13:30:04"/>
    <d v="2022-05-16T13:28:17"/>
    <n v="1"/>
    <d v="2022-05-16T13:31:39"/>
    <d v="2022-05-16T19:54:38"/>
    <d v="2022-05-16T13:31:39"/>
    <s v="EMEA"/>
    <s v="Awaiting User input"/>
    <s v="Kantar - Poland"/>
    <n v="1.1703935185214505"/>
    <x v="6"/>
    <x v="20"/>
    <x v="0"/>
    <n v="0"/>
    <s v="WPP-US"/>
    <x v="0"/>
    <n v="1900"/>
    <x v="0"/>
    <x v="2"/>
    <x v="0"/>
    <s v="Jan"/>
    <x v="4"/>
    <s v="May"/>
    <x v="0"/>
  </r>
  <r>
    <s v="INC12594522"/>
    <s v="P3 - Minor"/>
    <x v="0"/>
    <s v="kdivyal1@in.ibm.com"/>
    <x v="2"/>
    <s v="Block and create the local account / SP"/>
    <d v="2022-05-17T17:22:42"/>
    <x v="61"/>
    <m/>
    <s v="Solved (Permanently)"/>
    <s v="As per your request we have made the necessary changes as per the attachment._x000a__x000a_This ticket will now be resolved for closing. If you have additional questions regarding this issue you may respond within Five business days._x000a_If no response is received by then, this ticket will be automatically closed."/>
    <m/>
    <m/>
    <d v="2022-05-16T13:57:17"/>
    <s v="Naveen.Kotnala@kantar.com"/>
    <b v="0"/>
    <m/>
    <s v="Platinum"/>
    <n v="0"/>
    <s v="Normal"/>
    <x v="2"/>
    <d v="2022-05-17T17:22:42"/>
    <n v="98725"/>
    <s v="Naveen Kotnala [Kantar]"/>
    <n v="1"/>
    <b v="0"/>
    <d v="2022-05-16T14:08:24"/>
    <d v="2022-05-16T13:58:02"/>
    <n v="1"/>
    <d v="2022-05-16T14:06:17"/>
    <d v="2022-05-16T14:08:24"/>
    <d v="2022-05-16T14:06:17"/>
    <m/>
    <m/>
    <m/>
    <s v="Zero"/>
    <x v="1"/>
    <x v="20"/>
    <x v="2"/>
    <n v="0"/>
    <s v="WPP-US"/>
    <x v="0"/>
    <n v="1900"/>
    <x v="1"/>
    <x v="2"/>
    <x v="5"/>
    <s v="May"/>
    <x v="4"/>
    <s v="May"/>
    <x v="0"/>
  </r>
  <r>
    <s v="INC12595569"/>
    <s v="P3 - Minor"/>
    <x v="23"/>
    <s v="japaluru@in.ibm.com"/>
    <x v="2"/>
    <s v="[PROD] Weekly Support 05/16 to 05/20 OM_PRD"/>
    <d v="2022-05-16T16:56:42"/>
    <x v="69"/>
    <m/>
    <m/>
    <m/>
    <m/>
    <m/>
    <d v="2022-05-16T16:29:42"/>
    <s v="japaluru@in.ibm.com"/>
    <b v="0"/>
    <m/>
    <s v="Gold"/>
    <n v="0"/>
    <s v="Normal"/>
    <x v="4"/>
    <m/>
    <m/>
    <s v="Sajan Madabhushi [Ogilvy Group]"/>
    <n v="0"/>
    <b v="0"/>
    <d v="2022-05-16T16:29:42"/>
    <m/>
    <n v="0"/>
    <m/>
    <d v="2022-05-16T16:29:42"/>
    <d v="2022-05-16T16:29:42"/>
    <m/>
    <m/>
    <m/>
    <n v="1.312708333331102"/>
    <x v="6"/>
    <x v="20"/>
    <x v="0"/>
    <n v="0"/>
    <s v="WPP-US"/>
    <x v="0"/>
    <n v="1900"/>
    <x v="0"/>
    <x v="2"/>
    <x v="0"/>
    <s v="Jan"/>
    <x v="4"/>
    <s v="May"/>
    <x v="0"/>
  </r>
  <r>
    <s v="INC12595865"/>
    <s v="P3 - Minor"/>
    <x v="4"/>
    <s v="alcantcp@ph.ibm.com"/>
    <x v="2"/>
    <s v="Cancelled Jobs - Apr 2022"/>
    <d v="2022-05-16T17:44:18"/>
    <x v="63"/>
    <m/>
    <m/>
    <m/>
    <m/>
    <m/>
    <d v="2022-05-16T17:21:25"/>
    <s v="carina.alcantara@ogilvy.com"/>
    <b v="0"/>
    <m/>
    <s v="Platinum"/>
    <n v="0"/>
    <s v="Normal"/>
    <x v="1"/>
    <m/>
    <m/>
    <s v="Carina Alcantara [Ogilvy Group]"/>
    <n v="0"/>
    <b v="1"/>
    <d v="2022-05-16T17:25:00"/>
    <d v="2022-05-16T17:21:25"/>
    <n v="1"/>
    <d v="2022-05-16T17:25:00"/>
    <d v="2022-05-16T17:25:00"/>
    <d v="2022-05-16T17:25:00"/>
    <m/>
    <s v="Awaiting User input"/>
    <m/>
    <n v="1.2743055555474712"/>
    <x v="6"/>
    <x v="20"/>
    <x v="0"/>
    <n v="0"/>
    <s v="Not GD"/>
    <x v="1"/>
    <n v="1900"/>
    <x v="0"/>
    <x v="2"/>
    <x v="0"/>
    <s v="Jan"/>
    <x v="4"/>
    <s v="May"/>
    <x v="1"/>
  </r>
  <r>
    <s v="INC12595894"/>
    <s v="P3 - Minor"/>
    <x v="0"/>
    <s v="remyat23@in.ibm.com"/>
    <x v="2"/>
    <s v="MAconomy company 361 - Getting error while posting journal (previous ticket no: INC12474198)"/>
    <d v="2022-05-17T15:56:34"/>
    <x v="21"/>
    <m/>
    <s v="Solved (Permanently)"/>
    <s v="User has confirmed to close the ticket."/>
    <m/>
    <m/>
    <d v="2022-05-16T17:25:21"/>
    <s v="Michiel.Houtman@kantar.com"/>
    <b v="0"/>
    <m/>
    <s v="Platinum"/>
    <n v="0"/>
    <s v="Normal"/>
    <x v="2"/>
    <d v="2022-05-17T15:56:34"/>
    <n v="81073"/>
    <s v="Michiel Houtman [Kantar]"/>
    <n v="0"/>
    <b v="1"/>
    <d v="2022-05-16T17:38:45"/>
    <d v="2022-05-16T17:25:40"/>
    <n v="1"/>
    <d v="2022-05-16T17:32:22"/>
    <d v="2022-05-16T17:38:45"/>
    <d v="2022-05-16T17:32:22"/>
    <m/>
    <m/>
    <m/>
    <s v="Zero"/>
    <x v="1"/>
    <x v="20"/>
    <x v="2"/>
    <n v="0"/>
    <s v="WPP-US"/>
    <x v="0"/>
    <n v="1900"/>
    <x v="1"/>
    <x v="2"/>
    <x v="5"/>
    <s v="May"/>
    <x v="4"/>
    <s v="May"/>
    <x v="0"/>
  </r>
  <r>
    <s v="INC12596234"/>
    <s v="P3 - Minor"/>
    <x v="10"/>
    <s v="pradahak@in.ibm.com"/>
    <x v="2"/>
    <s v="WIP Report on the Scheduler"/>
    <d v="2022-05-17T17:37:42"/>
    <x v="20"/>
    <m/>
    <s v="Solved (Permanently)"/>
    <s v="Spec submission have been completed as requested"/>
    <m/>
    <m/>
    <d v="2022-05-16T18:17:27"/>
    <s v="mark.werner@ogilvy.com"/>
    <b v="0"/>
    <m/>
    <s v="Gold"/>
    <n v="0"/>
    <s v="Normal"/>
    <x v="2"/>
    <d v="2022-05-17T17:37:42"/>
    <n v="84015"/>
    <s v="Mark Werner [Ogilvy Group]"/>
    <n v="0"/>
    <b v="0"/>
    <d v="2022-05-16T19:50:27"/>
    <d v="2022-05-16T18:27:31"/>
    <n v="1"/>
    <d v="2022-05-17T02:14:41"/>
    <d v="2022-05-17T06:12:42"/>
    <d v="2022-05-17T02:14:41"/>
    <m/>
    <m/>
    <m/>
    <s v="Zero"/>
    <x v="1"/>
    <x v="20"/>
    <x v="2"/>
    <n v="0"/>
    <s v="WPP-US"/>
    <x v="0"/>
    <n v="1900"/>
    <x v="1"/>
    <x v="2"/>
    <x v="5"/>
    <s v="May"/>
    <x v="4"/>
    <s v="May"/>
    <x v="0"/>
  </r>
  <r>
    <s v="INC12596275"/>
    <s v="P3 - Minor"/>
    <x v="9"/>
    <s v="nancy.lewis@gtb.com"/>
    <x v="2"/>
    <s v="Can't access Ricochet to complete time sheet"/>
    <d v="2022-05-17T23:45:44"/>
    <x v="14"/>
    <m/>
    <m/>
    <m/>
    <m/>
    <m/>
    <d v="2022-05-16T18:23:45"/>
    <s v="nancy.lewis@gtb.com"/>
    <b v="0"/>
    <m/>
    <s v="Gold"/>
    <n v="0"/>
    <s v="Normal"/>
    <x v="4"/>
    <m/>
    <m/>
    <s v="Nancy Lewis [YRGRP]"/>
    <n v="0"/>
    <b v="1"/>
    <d v="2022-05-16T20:36:54"/>
    <d v="2022-05-16T18:23:45"/>
    <n v="1"/>
    <d v="2022-05-16T23:34:30"/>
    <d v="2022-05-16T23:39:48"/>
    <d v="2022-05-16T23:34:30"/>
    <m/>
    <s v="Awaiting client confirmation"/>
    <m/>
    <n v="1.0140277777827578"/>
    <x v="6"/>
    <x v="20"/>
    <x v="0"/>
    <n v="0"/>
    <s v="WPP-US"/>
    <x v="0"/>
    <n v="1900"/>
    <x v="0"/>
    <x v="2"/>
    <x v="0"/>
    <s v="Jan"/>
    <x v="4"/>
    <s v="May"/>
    <x v="0"/>
  </r>
  <r>
    <s v="INC12596364"/>
    <s v="P4 - Minimal"/>
    <x v="0"/>
    <s v="chris.meyer@kantar.com"/>
    <x v="2"/>
    <s v="Rename and Move employee6 in Job Creation and Job Home IBM-C-NA-AS-MACK"/>
    <d v="2022-05-18T02:10:35"/>
    <x v="8"/>
    <m/>
    <m/>
    <m/>
    <m/>
    <m/>
    <d v="2022-05-16T18:36:01"/>
    <s v="mark.yates@kantar.com"/>
    <b v="0"/>
    <m/>
    <s v="Platinum"/>
    <n v="0"/>
    <s v="Normal"/>
    <x v="4"/>
    <m/>
    <m/>
    <s v="Mark Yates [Kantar]"/>
    <n v="0"/>
    <b v="0"/>
    <d v="2022-05-16T19:19:33"/>
    <d v="2022-05-16T18:36:39"/>
    <n v="1"/>
    <d v="2022-05-16T23:19:20"/>
    <d v="2022-05-17T02:49:42"/>
    <d v="2022-05-16T23:19:20"/>
    <m/>
    <m/>
    <m/>
    <n v="0.88215277778363088"/>
    <x v="6"/>
    <x v="20"/>
    <x v="0"/>
    <n v="0"/>
    <s v="Not GD"/>
    <x v="1"/>
    <n v="1900"/>
    <x v="0"/>
    <x v="2"/>
    <x v="0"/>
    <s v="Jan"/>
    <x v="4"/>
    <s v="May"/>
    <x v="1"/>
  </r>
  <r>
    <s v="INC12596921"/>
    <s v="P3 - Minor"/>
    <x v="0"/>
    <s v="Ravi.Nallapalli@ibm.com"/>
    <x v="2"/>
    <s v="Issue with invoice approvals on company 91 for specific vendor - FIN0269239"/>
    <d v="2022-05-17T20:27:37"/>
    <x v="47"/>
    <m/>
    <m/>
    <m/>
    <m/>
    <m/>
    <d v="2022-05-16T19:38:03"/>
    <s v="jerome.tillekeratne@kantar.com"/>
    <b v="0"/>
    <m/>
    <s v="Platinum"/>
    <n v="0"/>
    <s v="Normal"/>
    <x v="1"/>
    <m/>
    <m/>
    <s v="Jerome Tillekeratne [Kantar]"/>
    <n v="0"/>
    <b v="1"/>
    <d v="2022-05-16T19:49:56"/>
    <d v="2022-05-16T19:38:36"/>
    <n v="1"/>
    <d v="2022-05-16T20:53:18"/>
    <d v="2022-05-16T20:55:35"/>
    <d v="2022-05-16T20:53:18"/>
    <m/>
    <s v="Awaiting User input"/>
    <m/>
    <n v="1.128067129633564"/>
    <x v="6"/>
    <x v="20"/>
    <x v="0"/>
    <n v="0"/>
    <s v="WPP-US"/>
    <x v="0"/>
    <n v="1900"/>
    <x v="0"/>
    <x v="2"/>
    <x v="0"/>
    <s v="Jan"/>
    <x v="4"/>
    <s v="May"/>
    <x v="0"/>
  </r>
  <r>
    <s v="INC12597276"/>
    <s v="P3 - Minor"/>
    <x v="9"/>
    <s v="nermean.hammoud@gtb.com"/>
    <x v="2"/>
    <s v="richochet wont show expense section for me to enter expenses into"/>
    <d v="2022-05-17T20:04:40"/>
    <x v="14"/>
    <m/>
    <m/>
    <m/>
    <m/>
    <m/>
    <d v="2022-05-16T20:18:21"/>
    <s v="nermean.hammoud@gtb.com"/>
    <b v="0"/>
    <m/>
    <s v="Gold"/>
    <n v="0"/>
    <s v="Normal"/>
    <x v="1"/>
    <m/>
    <m/>
    <s v="Nermean Hammoud [JWT]"/>
    <n v="0"/>
    <b v="1"/>
    <d v="2022-05-16T20:37:00"/>
    <d v="2022-05-16T20:27:53"/>
    <n v="1"/>
    <d v="2022-05-17T00:22:55"/>
    <d v="2022-05-17T00:29:26"/>
    <d v="2022-05-17T00:22:55"/>
    <m/>
    <s v="Pending Change implementation"/>
    <m/>
    <n v="0.97956018518743804"/>
    <x v="6"/>
    <x v="20"/>
    <x v="0"/>
    <n v="0"/>
    <s v="WPP-US"/>
    <x v="0"/>
    <n v="1900"/>
    <x v="0"/>
    <x v="2"/>
    <x v="0"/>
    <s v="Jan"/>
    <x v="4"/>
    <s v="May"/>
    <x v="0"/>
  </r>
  <r>
    <s v="INC12597357"/>
    <s v="P3 - Minor"/>
    <x v="12"/>
    <s v="Andrew.Hodgins@vmlyr.com"/>
    <x v="2"/>
    <s v="Kevin Calvento temp access to Basis Admin role for May 20 2022"/>
    <d v="2022-05-16T20:29:02"/>
    <x v="27"/>
    <m/>
    <m/>
    <m/>
    <m/>
    <m/>
    <d v="2022-05-16T20:28:48"/>
    <s v="Andrew.Hodgins@vmlyr.com"/>
    <b v="0"/>
    <m/>
    <s v="Bronze"/>
    <n v="0"/>
    <s v="Normal"/>
    <x v="1"/>
    <m/>
    <m/>
    <s v="Andrew Hodgins [YRGRP]"/>
    <n v="0"/>
    <b v="1"/>
    <d v="2022-05-16T20:28:48"/>
    <m/>
    <n v="0"/>
    <m/>
    <d v="2022-05-16T20:28:48"/>
    <d v="2022-05-16T20:28:48"/>
    <m/>
    <s v="Work not yet due"/>
    <m/>
    <n v="1.1466666666674428"/>
    <x v="6"/>
    <x v="20"/>
    <x v="0"/>
    <n v="0"/>
    <s v="Not GD"/>
    <x v="1"/>
    <n v="1900"/>
    <x v="0"/>
    <x v="2"/>
    <x v="0"/>
    <s v="Jan"/>
    <x v="4"/>
    <s v="May"/>
    <x v="1"/>
  </r>
  <r>
    <s v="INC12597384"/>
    <s v="P3 - Minor"/>
    <x v="0"/>
    <s v="Kusanth1@in.ibm.com"/>
    <x v="2"/>
    <s v="Change Payment Mode"/>
    <d v="2022-05-17T20:40:43"/>
    <x v="4"/>
    <m/>
    <s v="Solved (Permanently)"/>
    <s v="Change Payment form for payment mode"/>
    <m/>
    <m/>
    <d v="2022-05-16T20:32:12"/>
    <s v="Jhonatan.delaCruz@kantar.com"/>
    <b v="0"/>
    <m/>
    <s v="Platinum"/>
    <n v="0"/>
    <s v="Normal"/>
    <x v="2"/>
    <d v="2022-05-17T20:40:43"/>
    <n v="86911"/>
    <s v="Jhonatan De La Cruz Gutierrez [Kantar]"/>
    <n v="0"/>
    <b v="0"/>
    <d v="2022-05-16T20:39:07"/>
    <d v="2022-05-16T20:39:07"/>
    <n v="1"/>
    <d v="2022-05-16T21:10:22"/>
    <d v="2022-05-16T21:11:21"/>
    <d v="2022-05-16T21:10:22"/>
    <s v="LATAM"/>
    <m/>
    <s v="Kantar - Mexico"/>
    <s v="Zero"/>
    <x v="1"/>
    <x v="20"/>
    <x v="2"/>
    <n v="0"/>
    <s v="WPP-US"/>
    <x v="0"/>
    <n v="1900"/>
    <x v="1"/>
    <x v="2"/>
    <x v="5"/>
    <s v="May"/>
    <x v="4"/>
    <s v="May"/>
    <x v="0"/>
  </r>
  <r>
    <s v="INC12597877"/>
    <s v="P3 - Minor"/>
    <x v="8"/>
    <s v="Tnagasu1@in.ibm.com"/>
    <x v="2"/>
    <s v="Poly Datta please upload cash week 2 files have been sent to Poly Team."/>
    <d v="2022-05-17T13:05:09"/>
    <x v="54"/>
    <m/>
    <s v="Solved (Permanently)"/>
    <s v="File uploaded."/>
    <m/>
    <m/>
    <d v="2022-05-16T21:44:56"/>
    <s v="Elaine.Arroyo@vmlyr.com"/>
    <b v="0"/>
    <m/>
    <s v="Gold"/>
    <n v="0"/>
    <s v="Normal"/>
    <x v="2"/>
    <d v="2022-05-17T13:05:09"/>
    <n v="55213"/>
    <s v="Elaine Arroyo [YRGRP]"/>
    <n v="0"/>
    <b v="0"/>
    <d v="2022-05-16T22:26:56"/>
    <d v="2022-05-16T21:58:32"/>
    <n v="1"/>
    <d v="2022-05-16T22:26:56"/>
    <d v="2022-05-16T22:26:56"/>
    <d v="2022-05-16T22:26:56"/>
    <m/>
    <m/>
    <m/>
    <s v="Zero"/>
    <x v="1"/>
    <x v="20"/>
    <x v="2"/>
    <n v="0"/>
    <s v="WPP-US"/>
    <x v="0"/>
    <n v="1900"/>
    <x v="1"/>
    <x v="2"/>
    <x v="5"/>
    <s v="May"/>
    <x v="4"/>
    <s v="May"/>
    <x v="0"/>
  </r>
  <r>
    <s v="INC12597904"/>
    <s v="P3 - Minor"/>
    <x v="9"/>
    <s v="Jlingala@in.ibm.com"/>
    <x v="0"/>
    <s v="Need access to Expense Reporting in Ricochet"/>
    <d v="2022-05-17T19:55:33"/>
    <x v="14"/>
    <m/>
    <m/>
    <m/>
    <m/>
    <m/>
    <d v="2022-05-16T21:51:02"/>
    <s v="mckenzie.mccart@wundermanthompson.com"/>
    <b v="0"/>
    <m/>
    <s v="Gold"/>
    <n v="0"/>
    <s v="Normal"/>
    <x v="1"/>
    <m/>
    <m/>
    <s v="Mckenzie Mccart [JWT]"/>
    <n v="0"/>
    <b v="1"/>
    <d v="2022-05-16T23:51:14"/>
    <d v="2022-05-16T21:58:50"/>
    <n v="1"/>
    <d v="2022-05-17T00:03:38"/>
    <d v="2022-05-17T00:12:09"/>
    <d v="2022-05-17T00:03:38"/>
    <m/>
    <s v="Pending Change implementation"/>
    <m/>
    <n v="0.99156249999941792"/>
    <x v="6"/>
    <x v="20"/>
    <x v="0"/>
    <n v="0"/>
    <s v="WPP-US"/>
    <x v="0"/>
    <n v="1900"/>
    <x v="0"/>
    <x v="2"/>
    <x v="0"/>
    <s v="Jan"/>
    <x v="4"/>
    <s v="May"/>
    <x v="0"/>
  </r>
  <r>
    <s v="INC12597932"/>
    <s v="P3 - Minor"/>
    <x v="11"/>
    <s v="jtian@us.ibm.com"/>
    <x v="2"/>
    <s v="Cannot login to Concur"/>
    <d v="2022-05-17T18:47:39"/>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0.62825231481838273"/>
    <x v="6"/>
    <x v="20"/>
    <x v="0"/>
    <n v="0"/>
    <s v="Not GD"/>
    <x v="1"/>
    <n v="1900"/>
    <x v="0"/>
    <x v="2"/>
    <x v="0"/>
    <s v="Jan"/>
    <x v="4"/>
    <s v="May"/>
    <x v="1"/>
  </r>
  <r>
    <s v="INC12598130"/>
    <s v="P4 - Minimal"/>
    <x v="10"/>
    <s v="Devendra.zanjal@in.ibm.com"/>
    <x v="2"/>
    <s v="JDE Scheduler request - Project Audit Report"/>
    <d v="2022-05-17T06:18:11"/>
    <x v="20"/>
    <m/>
    <m/>
    <m/>
    <m/>
    <m/>
    <d v="2022-05-16T22:30:11"/>
    <s v="marybeth.gannon@ogilvy.com"/>
    <b v="0"/>
    <m/>
    <s v="Gold"/>
    <n v="0"/>
    <s v="Normal"/>
    <x v="1"/>
    <m/>
    <m/>
    <s v="Marybeth Gannon [Ogilvy Group]"/>
    <n v="0"/>
    <b v="1"/>
    <d v="2022-05-16T23:51:11"/>
    <d v="2022-05-16T22:57:23"/>
    <n v="1"/>
    <d v="2022-05-17T00:10:47"/>
    <d v="2022-05-17T06:12:13"/>
    <d v="2022-05-17T00:10:47"/>
    <m/>
    <s v="Monitoring"/>
    <m/>
    <n v="0.74151620370685123"/>
    <x v="6"/>
    <x v="20"/>
    <x v="0"/>
    <n v="0"/>
    <s v="WPP-US"/>
    <x v="0"/>
    <n v="1900"/>
    <x v="0"/>
    <x v="2"/>
    <x v="0"/>
    <s v="Jan"/>
    <x v="4"/>
    <s v="May"/>
    <x v="0"/>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0.74225694445340196"/>
    <x v="6"/>
    <x v="20"/>
    <x v="0"/>
    <n v="0"/>
    <s v="WPP-US"/>
    <x v="0"/>
    <n v="1900"/>
    <x v="0"/>
    <x v="2"/>
    <x v="0"/>
    <s v="Jan"/>
    <x v="4"/>
    <s v="May"/>
    <x v="0"/>
  </r>
  <r>
    <s v="INC12598262"/>
    <s v="P4 - Minimal"/>
    <x v="9"/>
    <s v="Jlingala@in.ibm.com"/>
    <x v="2"/>
    <s v="Hello - I'm unable to get into Ricochet &amp; see my approved invoices"/>
    <d v="2022-05-17T19:55:33"/>
    <x v="14"/>
    <m/>
    <s v="Solved Remotely (Permanently)"/>
    <s v="Close notes copied from Parent Incident: 2022-05-13 12:53:30 - Jayasree Lingala [IBM] (Work notes)_x000a_Cleared the space now 65% available._x000a__x000a_"/>
    <m/>
    <m/>
    <d v="2022-05-16T23:02:21"/>
    <s v="Payal@ocean.ibm.com"/>
    <b v="0"/>
    <m/>
    <s v="Gold"/>
    <n v="0"/>
    <s v="Normal"/>
    <x v="1"/>
    <m/>
    <n v="4578"/>
    <s v="Penny Cassidy [GroupM]"/>
    <n v="1"/>
    <b v="1"/>
    <d v="2022-05-16T23:28:48"/>
    <m/>
    <n v="0"/>
    <m/>
    <d v="2022-05-16T23:28:48"/>
    <d v="2022-05-16T23:02:21"/>
    <m/>
    <s v="Pending Change implementation"/>
    <m/>
    <n v="1.0216666666674428"/>
    <x v="6"/>
    <x v="20"/>
    <x v="0"/>
    <n v="0"/>
    <s v="WPP-US"/>
    <x v="0"/>
    <n v="1900"/>
    <x v="0"/>
    <x v="2"/>
    <x v="0"/>
    <s v="Jan"/>
    <x v="4"/>
    <s v="May"/>
    <x v="0"/>
  </r>
  <r>
    <s v="INC12598431"/>
    <s v="P3 - Minor"/>
    <x v="9"/>
    <s v="Jlingala@in.ibm.com"/>
    <x v="0"/>
    <s v="Can't get into ricochet - remote site issue"/>
    <d v="2022-05-17T19:55:35"/>
    <x v="14"/>
    <m/>
    <m/>
    <m/>
    <m/>
    <m/>
    <d v="2022-05-16T23:33:39"/>
    <s v="kellie.mcqueen@gtb.com"/>
    <b v="0"/>
    <m/>
    <s v="Gold"/>
    <n v="0"/>
    <s v="Normal"/>
    <x v="1"/>
    <m/>
    <m/>
    <s v="Kellie Mcqueen [JWT]"/>
    <n v="0"/>
    <b v="1"/>
    <d v="2022-05-16T23:51:15"/>
    <d v="2022-05-16T23:51:15"/>
    <n v="1"/>
    <d v="2022-05-16T23:58:48"/>
    <d v="2022-05-17T00:02:55"/>
    <d v="2022-05-16T23:58:48"/>
    <m/>
    <s v="Pending Change implementation"/>
    <m/>
    <n v="0.99797453703649808"/>
    <x v="6"/>
    <x v="20"/>
    <x v="0"/>
    <n v="0"/>
    <s v="WPP-US"/>
    <x v="0"/>
    <n v="1900"/>
    <x v="0"/>
    <x v="2"/>
    <x v="0"/>
    <s v="Jan"/>
    <x v="4"/>
    <s v="May"/>
    <x v="0"/>
  </r>
  <r>
    <s v="INC12598595"/>
    <s v="P3 - Minor"/>
    <x v="4"/>
    <s v="Alabanc@ph.ibm.com"/>
    <x v="1"/>
    <s v="[APPROVAL ROM] BSG-3184 Security Optimization Z:BW_SAP_ALL_MINUS_BC_&amp;_SEC Role Clean Up "/>
    <d v="2022-05-17T00:15:17"/>
    <x v="1"/>
    <m/>
    <m/>
    <m/>
    <m/>
    <m/>
    <d v="2022-05-17T00:14:18"/>
    <s v="Alabanc@ph.ibm.com"/>
    <b v="0"/>
    <m/>
    <s v="Platinum"/>
    <n v="0"/>
    <s v="Normal"/>
    <x v="3"/>
    <m/>
    <m/>
    <s v="Susan Santos [Ogilvy Group]"/>
    <n v="0"/>
    <b v="0"/>
    <m/>
    <m/>
    <n v="0"/>
    <m/>
    <m/>
    <d v="2022-05-17T00:14:18"/>
    <m/>
    <m/>
    <s v="Ogilvy Group - USA"/>
    <n v="44699"/>
    <x v="0"/>
    <x v="20"/>
    <x v="0"/>
    <n v="0"/>
    <s v="Not GD"/>
    <x v="1"/>
    <n v="1900"/>
    <x v="0"/>
    <x v="2"/>
    <x v="0"/>
    <s v="Jan"/>
    <x v="16"/>
    <s v="May"/>
    <x v="1"/>
  </r>
  <r>
    <s v="INC12598671"/>
    <s v="P3 - Minor"/>
    <x v="9"/>
    <s v="Adratnam@in.ibm.com"/>
    <x v="2"/>
    <s v="RICOCHET - Billing line not populating in MTR screen"/>
    <d v="2022-05-17T15:03:48"/>
    <x v="30"/>
    <m/>
    <m/>
    <m/>
    <m/>
    <m/>
    <d v="2022-05-17T00:36:01"/>
    <s v="william.lackaye@wundermanthompson.com"/>
    <b v="0"/>
    <m/>
    <s v="Gold"/>
    <n v="0"/>
    <s v="Normal"/>
    <x v="4"/>
    <m/>
    <m/>
    <s v="William Lackaye [JWT]"/>
    <n v="0"/>
    <b v="0"/>
    <d v="2022-05-17T01:46:23"/>
    <d v="2022-05-17T00:36:29"/>
    <n v="1"/>
    <d v="2022-05-17T01:59:51"/>
    <d v="2022-05-17T02:08:09"/>
    <d v="2022-05-17T01:59:51"/>
    <m/>
    <m/>
    <m/>
    <n v="0.91100694444321562"/>
    <x v="6"/>
    <x v="20"/>
    <x v="0"/>
    <n v="0"/>
    <s v="WPP-US"/>
    <x v="0"/>
    <n v="1900"/>
    <x v="0"/>
    <x v="2"/>
    <x v="0"/>
    <s v="Jan"/>
    <x v="16"/>
    <s v="May"/>
    <x v="0"/>
  </r>
  <r>
    <s v="INC12598721"/>
    <s v="P3 - Minor"/>
    <x v="9"/>
    <s v="poldatta@in.ibm.com"/>
    <x v="2"/>
    <s v="RICOCHET - TMP-00244868 billing worksheet stuck"/>
    <d v="2022-05-17T21:25:40"/>
    <x v="12"/>
    <m/>
    <m/>
    <m/>
    <m/>
    <m/>
    <d v="2022-05-17T00:53:11"/>
    <s v="william.lackaye@wundermanthompson.com"/>
    <b v="0"/>
    <m/>
    <s v="Gold"/>
    <n v="0"/>
    <s v="Normal"/>
    <x v="1"/>
    <m/>
    <m/>
    <s v="William Lackaye [JWT]"/>
    <n v="0"/>
    <b v="1"/>
    <d v="2022-05-17T01:46:21"/>
    <d v="2022-05-17T00:53:34"/>
    <n v="1"/>
    <d v="2022-05-17T01:50:44"/>
    <d v="2022-05-17T02:07:38"/>
    <d v="2022-05-17T01:50:44"/>
    <m/>
    <s v="Awaiting User input"/>
    <m/>
    <n v="0.91136574074334931"/>
    <x v="6"/>
    <x v="20"/>
    <x v="0"/>
    <n v="0"/>
    <s v="WPP-US"/>
    <x v="0"/>
    <n v="1900"/>
    <x v="0"/>
    <x v="2"/>
    <x v="0"/>
    <s v="Jan"/>
    <x v="16"/>
    <s v="May"/>
    <x v="0"/>
  </r>
  <r>
    <s v="INC12598732"/>
    <s v="P3 - Minor"/>
    <x v="15"/>
    <s v="akrugly@us.ibm.com"/>
    <x v="2"/>
    <s v="incorrect client and product code in square9"/>
    <d v="2022-05-17T19:36:25"/>
    <x v="43"/>
    <m/>
    <m/>
    <m/>
    <m/>
    <m/>
    <d v="2022-05-17T00:56:06"/>
    <s v="Kasia.Rusek@GroupM.com"/>
    <b v="0"/>
    <m/>
    <s v="Bronze"/>
    <n v="0"/>
    <s v="Normal"/>
    <x v="4"/>
    <m/>
    <m/>
    <s v="Kasia Rusek [GroupM]"/>
    <n v="0"/>
    <b v="0"/>
    <d v="2022-05-17T19:36:25"/>
    <d v="2022-05-17T01:27:06"/>
    <n v="1"/>
    <d v="2022-05-17T19:36:25"/>
    <d v="2022-05-17T19:36:25"/>
    <d v="2022-05-17T19:36:25"/>
    <m/>
    <m/>
    <m/>
    <n v="0.18304398148029577"/>
    <x v="6"/>
    <x v="20"/>
    <x v="0"/>
    <n v="0"/>
    <s v="WPP-US"/>
    <x v="0"/>
    <n v="1900"/>
    <x v="0"/>
    <x v="2"/>
    <x v="0"/>
    <s v="Jan"/>
    <x v="16"/>
    <s v="May"/>
    <x v="0"/>
  </r>
  <r>
    <s v="INC12598864"/>
    <s v="P3 - Minor"/>
    <x v="9"/>
    <s v="Hemanthalapati@in.ibm.com"/>
    <x v="0"/>
    <s v="Unable to access application"/>
    <d v="2022-05-17T20:57:20"/>
    <x v="66"/>
    <m/>
    <m/>
    <m/>
    <m/>
    <m/>
    <d v="2022-05-17T01:39:30"/>
    <s v="joe.greeley@gtb.com"/>
    <b v="0"/>
    <m/>
    <s v="Gold"/>
    <n v="0"/>
    <s v="Normal"/>
    <x v="4"/>
    <m/>
    <m/>
    <s v="Joe Greeley [YRGRP]"/>
    <n v="0"/>
    <b v="0"/>
    <d v="2022-05-17T20:17:58"/>
    <d v="2022-05-17T01:57:00"/>
    <n v="1"/>
    <d v="2022-05-17T20:52:10"/>
    <d v="2022-05-17T20:57:20"/>
    <d v="2022-05-17T20:52:10"/>
    <m/>
    <m/>
    <m/>
    <n v="0.12685185186273884"/>
    <x v="6"/>
    <x v="20"/>
    <x v="0"/>
    <n v="0"/>
    <s v="WPP-US"/>
    <x v="0"/>
    <n v="1900"/>
    <x v="0"/>
    <x v="2"/>
    <x v="0"/>
    <s v="Jan"/>
    <x v="16"/>
    <s v="May"/>
    <x v="0"/>
  </r>
  <r>
    <s v="INC12599099"/>
    <s v="P3 - Minor"/>
    <x v="9"/>
    <s v="Hemanthalapati@in.ibm.com"/>
    <x v="0"/>
    <s v="Hidden sheets in Smartsheet"/>
    <d v="2022-05-18T02:05:41"/>
    <x v="66"/>
    <m/>
    <m/>
    <m/>
    <m/>
    <m/>
    <d v="2022-05-17T03:15:53"/>
    <s v="emily.bowers@wundermanthompson.com"/>
    <b v="0"/>
    <m/>
    <s v="Gold"/>
    <n v="0"/>
    <s v="Normal"/>
    <x v="4"/>
    <m/>
    <m/>
    <s v="Emily Bowers [JWT]"/>
    <n v="0"/>
    <b v="0"/>
    <d v="2022-05-17T03:18:15"/>
    <d v="2022-05-17T03:18:15"/>
    <n v="3"/>
    <d v="2022-05-17T03:23:58"/>
    <d v="2022-05-18T02:05:41"/>
    <d v="2022-05-17T03:23:58"/>
    <m/>
    <m/>
    <m/>
    <n v="-8.7280092593573499E-2"/>
    <x v="6"/>
    <x v="20"/>
    <x v="0"/>
    <n v="0"/>
    <s v="WPP-US"/>
    <x v="0"/>
    <n v="1900"/>
    <x v="0"/>
    <x v="2"/>
    <x v="0"/>
    <s v="Jan"/>
    <x v="16"/>
    <s v="May"/>
    <x v="0"/>
  </r>
  <r>
    <s v="INC12599105"/>
    <s v="P3 - Minor"/>
    <x v="9"/>
    <s v="isabella.vanmol@gtb.com"/>
    <x v="2"/>
    <s v="Ricochet expense tab issue"/>
    <d v="2022-05-18T02:50:15"/>
    <x v="14"/>
    <m/>
    <m/>
    <m/>
    <m/>
    <m/>
    <d v="2022-05-17T03:20:26"/>
    <s v="isabella.vanmol@gtb.com"/>
    <b v="0"/>
    <m/>
    <s v="Gold"/>
    <n v="0"/>
    <s v="Normal"/>
    <x v="1"/>
    <m/>
    <m/>
    <s v="Isabella Van Mol [YRGRP]"/>
    <n v="0"/>
    <b v="1"/>
    <d v="2022-05-17T03:42:29"/>
    <d v="2022-05-17T03:22:54"/>
    <n v="1"/>
    <d v="2022-05-17T03:47:35"/>
    <d v="2022-05-17T03:56:52"/>
    <d v="2022-05-17T03:47:35"/>
    <m/>
    <s v="Monitoring"/>
    <m/>
    <n v="0.83550925926101627"/>
    <x v="6"/>
    <x v="20"/>
    <x v="0"/>
    <n v="0"/>
    <s v="WPP-US"/>
    <x v="0"/>
    <n v="1900"/>
    <x v="0"/>
    <x v="2"/>
    <x v="0"/>
    <s v="Jan"/>
    <x v="16"/>
    <s v="May"/>
    <x v="0"/>
  </r>
  <r>
    <s v="INC12599678"/>
    <s v="P4 - Minimal"/>
    <x v="8"/>
    <s v="Mulbasha@in.ibm.com"/>
    <x v="2"/>
    <s v="Smartstream / GEAC (G/L) Application Remove request"/>
    <d v="2022-05-17T22:01:03"/>
    <x v="54"/>
    <m/>
    <m/>
    <m/>
    <m/>
    <m/>
    <d v="2022-05-17T08:39:06"/>
    <s v="Devynn.Carter@vmlyr.com"/>
    <b v="0"/>
    <m/>
    <s v="Gold"/>
    <n v="0"/>
    <s v="Normal"/>
    <x v="4"/>
    <m/>
    <m/>
    <s v="Devynn Carter [YRGRP]"/>
    <n v="0"/>
    <b v="0"/>
    <d v="2022-05-17T20:19:59"/>
    <d v="2022-05-17T08:39:06"/>
    <n v="1"/>
    <d v="2022-05-17T21:31:15"/>
    <d v="2022-05-17T22:01:03"/>
    <d v="2022-05-17T21:31:15"/>
    <m/>
    <m/>
    <m/>
    <n v="8.2604166673263535E-2"/>
    <x v="6"/>
    <x v="20"/>
    <x v="0"/>
    <n v="0"/>
    <s v="WPP-US"/>
    <x v="0"/>
    <n v="1900"/>
    <x v="0"/>
    <x v="2"/>
    <x v="0"/>
    <s v="Jan"/>
    <x v="16"/>
    <s v="May"/>
    <x v="0"/>
  </r>
  <r>
    <s v="INC12600225"/>
    <s v="P3 - Minor"/>
    <x v="6"/>
    <s v="vakula@us.ibm.com"/>
    <x v="2"/>
    <s v="(ASSIGNMENT GROUP: IBM-C-GLOBAL-AS-BOBJ) CANNOT ACCESS BPM REPORTS"/>
    <d v="2022-05-17T19:10:39"/>
    <x v="23"/>
    <m/>
    <m/>
    <m/>
    <m/>
    <m/>
    <d v="2022-05-17T11:50:23"/>
    <s v="WenHan.Low@kantar.com"/>
    <b v="0"/>
    <m/>
    <s v="Silver"/>
    <n v="0"/>
    <s v="Normal"/>
    <x v="4"/>
    <m/>
    <m/>
    <s v="Wen Han Low [Kantar]"/>
    <n v="0"/>
    <b v="0"/>
    <d v="2022-05-17T14:44:37"/>
    <d v="2022-05-17T11:50:48"/>
    <n v="1"/>
    <d v="2022-05-17T14:00:38"/>
    <d v="2022-05-17T14:44:37"/>
    <d v="2022-05-17T14:00:38"/>
    <m/>
    <m/>
    <m/>
    <n v="0.38568287037196569"/>
    <x v="6"/>
    <x v="20"/>
    <x v="0"/>
    <n v="0"/>
    <s v="Not GD"/>
    <x v="1"/>
    <n v="1900"/>
    <x v="0"/>
    <x v="2"/>
    <x v="0"/>
    <s v="Jan"/>
    <x v="16"/>
    <s v="May"/>
    <x v="1"/>
  </r>
  <r>
    <s v="INC12600646"/>
    <s v="P4 - Minimal"/>
    <x v="0"/>
    <s v="kdivyal1@in.ibm.com"/>
    <x v="2"/>
    <s v="223 Maconomy, change global account and unblock local account."/>
    <d v="2022-05-17T17:51:31"/>
    <x v="61"/>
    <m/>
    <m/>
    <m/>
    <m/>
    <m/>
    <d v="2022-05-17T12:57:28"/>
    <s v="malgorzata.banajska@kantar.com"/>
    <b v="0"/>
    <m/>
    <s v="Platinum"/>
    <n v="0"/>
    <s v="Normal"/>
    <x v="1"/>
    <m/>
    <m/>
    <s v="Małgorzata Banajska [Kantar]"/>
    <n v="0"/>
    <b v="1"/>
    <d v="2022-05-17T13:00:42"/>
    <d v="2022-05-17T13:00:42"/>
    <n v="1"/>
    <d v="2022-05-17T13:00:57"/>
    <d v="2022-05-17T13:04:36"/>
    <d v="2022-05-17T13:00:57"/>
    <s v="EMEA"/>
    <s v="Awaiting User input"/>
    <s v="Kantar - Poland"/>
    <n v="0.45513888888672227"/>
    <x v="6"/>
    <x v="20"/>
    <x v="0"/>
    <n v="0"/>
    <s v="WPP-US"/>
    <x v="0"/>
    <n v="1900"/>
    <x v="0"/>
    <x v="2"/>
    <x v="0"/>
    <s v="Jan"/>
    <x v="16"/>
    <s v="May"/>
    <x v="0"/>
  </r>
  <r>
    <s v="INC12601065"/>
    <s v="P3 - Minor"/>
    <x v="0"/>
    <s v="Hari.Chandana.Vulivireddy@ibm.com"/>
    <x v="2"/>
    <s v="Local account creation"/>
    <d v="2022-05-17T19:49:51"/>
    <x v="59"/>
    <m/>
    <m/>
    <m/>
    <m/>
    <m/>
    <d v="2022-05-17T13:54:31"/>
    <s v="Muhammad.Zubair@kantar.com"/>
    <b v="0"/>
    <m/>
    <s v="Platinum"/>
    <n v="0"/>
    <s v="Normal"/>
    <x v="1"/>
    <m/>
    <m/>
    <s v="Muhammad Zubair [Kantar]"/>
    <n v="0"/>
    <b v="1"/>
    <d v="2022-05-17T14:24:05"/>
    <d v="2022-05-17T13:54:54"/>
    <n v="1"/>
    <d v="2022-05-17T14:08:27"/>
    <d v="2022-05-17T14:24:05"/>
    <d v="2022-05-17T14:08:27"/>
    <s v="EMEA"/>
    <s v="Awaiting User input"/>
    <s v="Kantar - Saudi Arabia"/>
    <n v="0.39994212963210884"/>
    <x v="6"/>
    <x v="20"/>
    <x v="0"/>
    <n v="0"/>
    <s v="WPP-US"/>
    <x v="0"/>
    <n v="1900"/>
    <x v="0"/>
    <x v="2"/>
    <x v="0"/>
    <s v="Jan"/>
    <x v="16"/>
    <s v="May"/>
    <x v="0"/>
  </r>
  <r>
    <s v="INC12601118"/>
    <s v="P3 - Minor"/>
    <x v="0"/>
    <s v="Kusanth1@in.ibm.com"/>
    <x v="2"/>
    <s v="Oppurtunities"/>
    <d v="2022-05-17T19:01:50"/>
    <x v="47"/>
    <m/>
    <m/>
    <m/>
    <m/>
    <m/>
    <d v="2022-05-17T13:59:09"/>
    <s v="Zinhle.Ntuli@kantar.com"/>
    <b v="0"/>
    <m/>
    <s v="Platinum"/>
    <n v="0"/>
    <s v="Normal"/>
    <x v="4"/>
    <m/>
    <m/>
    <s v="Zinhle Ntuli [Kantar]"/>
    <n v="0"/>
    <b v="0"/>
    <d v="2022-05-17T14:07:07"/>
    <d v="2022-05-17T13:59:29"/>
    <n v="1"/>
    <d v="2022-05-17T15:40:19"/>
    <d v="2022-05-17T15:47:30"/>
    <d v="2022-05-17T15:40:19"/>
    <m/>
    <m/>
    <m/>
    <n v="0.34201388889050577"/>
    <x v="6"/>
    <x v="20"/>
    <x v="0"/>
    <n v="0"/>
    <s v="WPP-US"/>
    <x v="0"/>
    <n v="1900"/>
    <x v="0"/>
    <x v="2"/>
    <x v="0"/>
    <s v="Jan"/>
    <x v="16"/>
    <s v="May"/>
    <x v="0"/>
  </r>
  <r>
    <s v="INC12601235"/>
    <s v="P3 - Minor"/>
    <x v="0"/>
    <s v="kdivyal1@in.ibm.com"/>
    <x v="2"/>
    <s v="Create Local account No. 806042 in MIllward Brown Egypt please back to ticket No. INC 12241071"/>
    <d v="2022-05-17T17:20:46"/>
    <x v="61"/>
    <m/>
    <s v="Solved (Permanently)"/>
    <s v="As per your request we have created new local account: 806042 for company 146 in Prod._x000a__x000a_This ticket will now be resolved for closing. If you have additional questions regarding this issue you may respond within Five business days._x000a_If no response is received by then, this ticket will be automatically closed._x000a_"/>
    <m/>
    <m/>
    <d v="2022-05-17T14:12:45"/>
    <s v="hazem.salah@kantar.com"/>
    <b v="0"/>
    <m/>
    <s v="Platinum"/>
    <n v="0"/>
    <s v="Normal"/>
    <x v="2"/>
    <d v="2022-05-17T17:20:46"/>
    <n v="11281"/>
    <s v="Bassem Tahseen [Kantar]"/>
    <n v="1"/>
    <b v="0"/>
    <d v="2022-05-17T14:23:44"/>
    <m/>
    <n v="1"/>
    <m/>
    <d v="2022-05-17T14:23:44"/>
    <d v="2022-05-17T14:19:06"/>
    <s v="EMEA"/>
    <m/>
    <s v="Kantar - Egypt"/>
    <s v="Zero"/>
    <x v="1"/>
    <x v="20"/>
    <x v="2"/>
    <n v="0"/>
    <s v="WPP-US"/>
    <x v="0"/>
    <n v="1900"/>
    <x v="1"/>
    <x v="2"/>
    <x v="5"/>
    <s v="May"/>
    <x v="16"/>
    <s v="May"/>
    <x v="0"/>
  </r>
  <r>
    <s v="INC12601335"/>
    <s v="P3 - Minor"/>
    <x v="0"/>
    <s v="Yongjun.Choi@kantar.com"/>
    <x v="2"/>
    <s v="243-Request to set up new bank accounts - SHINHAN"/>
    <d v="2022-05-18T07:50:19"/>
    <x v="21"/>
    <m/>
    <m/>
    <m/>
    <m/>
    <m/>
    <d v="2022-05-17T14:25:06"/>
    <s v="Yongjun.Choi@kantar.com"/>
    <b v="0"/>
    <m/>
    <s v="Platinum"/>
    <n v="0"/>
    <s v="Normal"/>
    <x v="4"/>
    <m/>
    <m/>
    <s v="Yongjun Choi [Kantar]"/>
    <n v="0"/>
    <b v="1"/>
    <d v="2022-05-17T14:36:09"/>
    <d v="2022-05-17T14:26:07"/>
    <n v="1"/>
    <d v="2022-05-17T14:36:28"/>
    <d v="2022-05-17T14:43:29"/>
    <d v="2022-05-17T14:36:28"/>
    <m/>
    <m/>
    <m/>
    <n v="0.3864699073965312"/>
    <x v="6"/>
    <x v="20"/>
    <x v="0"/>
    <n v="0"/>
    <s v="WPP-US"/>
    <x v="0"/>
    <n v="1900"/>
    <x v="0"/>
    <x v="2"/>
    <x v="0"/>
    <s v="Jan"/>
    <x v="16"/>
    <s v="May"/>
    <x v="0"/>
  </r>
  <r>
    <s v="INC12601786"/>
    <s v="P3 - Minor"/>
    <x v="0"/>
    <s v="remyat23@in.ibm.com"/>
    <x v="2"/>
    <s v="Maconomy - changing 2 control accounts to manual accounts for opoc 146"/>
    <d v="2022-05-17T15:54:31"/>
    <x v="21"/>
    <m/>
    <s v="Solved (Permanently)"/>
    <s v="We have reverted the changes. Now accounts 701000 &amp; 901680 are of type control in PROD._x000a_"/>
    <m/>
    <m/>
    <d v="2022-05-17T15:12:10"/>
    <s v="Bassem.Tahseen@kantar.com"/>
    <b v="0"/>
    <m/>
    <s v="Platinum"/>
    <n v="0"/>
    <s v="Normal"/>
    <x v="2"/>
    <d v="2022-05-17T15:54:32"/>
    <n v="2541"/>
    <s v="Bassem Tahseen [Kantar]"/>
    <n v="0"/>
    <b v="0"/>
    <d v="2022-05-17T15:12:52"/>
    <d v="2022-05-17T15:12:48"/>
    <n v="1"/>
    <d v="2022-05-17T15:13:57"/>
    <d v="2022-05-17T15:20:39"/>
    <d v="2022-05-17T15:13:57"/>
    <m/>
    <m/>
    <m/>
    <s v="Zero"/>
    <x v="1"/>
    <x v="20"/>
    <x v="2"/>
    <n v="0"/>
    <s v="WPP-US"/>
    <x v="0"/>
    <n v="1900"/>
    <x v="1"/>
    <x v="2"/>
    <x v="5"/>
    <s v="May"/>
    <x v="16"/>
    <s v="May"/>
    <x v="0"/>
  </r>
  <r>
    <s v="INC12601977"/>
    <s v="P3 - Minor"/>
    <x v="0"/>
    <s v="Kusanth1@in.ibm.com"/>
    <x v="2"/>
    <s v="Unblock local account for company 40 - FIN0270415"/>
    <d v="2022-05-17T20:12:13"/>
    <x v="4"/>
    <m/>
    <m/>
    <m/>
    <m/>
    <m/>
    <d v="2022-05-17T15:35:37"/>
    <s v="jerome.tillekeratne@kantar.com"/>
    <b v="0"/>
    <m/>
    <s v="Platinum"/>
    <n v="0"/>
    <s v="Normal"/>
    <x v="1"/>
    <m/>
    <m/>
    <s v="Jerome Tillekeratne [Kantar]"/>
    <n v="0"/>
    <b v="1"/>
    <d v="2022-05-17T15:40:55"/>
    <d v="2022-05-17T15:36:09"/>
    <n v="1"/>
    <d v="2022-05-17T20:05:59"/>
    <d v="2022-05-17T20:06:46"/>
    <d v="2022-05-17T20:05:59"/>
    <m/>
    <s v="Awaiting User input"/>
    <m/>
    <n v="0.16196759259037208"/>
    <x v="6"/>
    <x v="20"/>
    <x v="0"/>
    <n v="0"/>
    <s v="WPP-US"/>
    <x v="0"/>
    <n v="1900"/>
    <x v="0"/>
    <x v="2"/>
    <x v="0"/>
    <s v="Jan"/>
    <x v="16"/>
    <s v="May"/>
    <x v="0"/>
  </r>
  <r>
    <s v="INC12602106"/>
    <s v="P3 - Minor"/>
    <x v="0"/>
    <s v="remyat23@in.ibm.com"/>
    <x v="2"/>
    <s v="Maconomy - linking 2 cost centers to a new cartesis unit in OPOC 286 &amp; 146"/>
    <d v="2022-05-17T17:54:08"/>
    <x v="21"/>
    <m/>
    <m/>
    <m/>
    <m/>
    <m/>
    <d v="2022-05-17T15:53:54"/>
    <s v="Bassem.Tahseen@kantar.com"/>
    <b v="0"/>
    <m/>
    <s v="Platinum"/>
    <n v="0"/>
    <s v="Normal"/>
    <x v="1"/>
    <m/>
    <m/>
    <s v="Bassem Tahseen [Kantar]"/>
    <n v="0"/>
    <b v="1"/>
    <d v="2022-05-17T16:14:01"/>
    <d v="2022-05-17T15:54:14"/>
    <n v="1"/>
    <d v="2022-05-17T15:55:20"/>
    <d v="2022-05-17T16:14:01"/>
    <d v="2022-05-17T15:55:20"/>
    <s v="EMEA"/>
    <s v="Awaiting User input"/>
    <s v="Kantar - Egypt"/>
    <n v="0.32359953702689381"/>
    <x v="6"/>
    <x v="20"/>
    <x v="0"/>
    <n v="0"/>
    <s v="WPP-US"/>
    <x v="0"/>
    <n v="1900"/>
    <x v="0"/>
    <x v="2"/>
    <x v="0"/>
    <s v="Jan"/>
    <x v="16"/>
    <s v="May"/>
    <x v="0"/>
  </r>
  <r>
    <s v="INC12602273"/>
    <s v="P3 - Minor"/>
    <x v="20"/>
    <s v="Kusanth1@in.ibm.com"/>
    <x v="2"/>
    <s v="Deltek Case -220517-000416-  Issue in login for non-SSO"/>
    <d v="2022-05-17T19:27:47"/>
    <x v="4"/>
    <m/>
    <m/>
    <m/>
    <m/>
    <m/>
    <d v="2022-05-17T16:22:13"/>
    <s v="Naveen.Kotnala@kantar.com"/>
    <b v="0"/>
    <m/>
    <m/>
    <n v="0"/>
    <s v="Normal"/>
    <x v="1"/>
    <m/>
    <m/>
    <s v="Naveen Kotnala [Kantar]"/>
    <n v="0"/>
    <b v="1"/>
    <d v="2022-05-17T16:36:44"/>
    <d v="2022-05-17T16:22:40"/>
    <n v="2"/>
    <d v="2022-05-17T16:32:04"/>
    <d v="2022-05-17T16:36:44"/>
    <d v="2022-05-17T16:32:04"/>
    <m/>
    <s v="Non IBM 3rd Party Engagement"/>
    <m/>
    <n v="0.30782407407241408"/>
    <x v="6"/>
    <x v="20"/>
    <x v="0"/>
    <n v="0"/>
    <s v="WPP-US"/>
    <x v="0"/>
    <n v="1900"/>
    <x v="0"/>
    <x v="2"/>
    <x v="0"/>
    <s v="Jan"/>
    <x v="16"/>
    <s v="May"/>
    <x v="0"/>
  </r>
  <r>
    <s v="INC12602574"/>
    <s v="P3 - Minor"/>
    <x v="0"/>
    <s v="Hari.Chandana.Vulivireddy@ibm.com"/>
    <x v="2"/>
    <s v="169 WSC - Update LCOA (6680Z)"/>
    <d v="2022-05-17T17:22:31"/>
    <x v="59"/>
    <m/>
    <m/>
    <m/>
    <m/>
    <m/>
    <d v="2022-05-17T17:11:31"/>
    <s v="Marc.Marsal@kantar.com"/>
    <b v="0"/>
    <m/>
    <s v="Platinum"/>
    <n v="0"/>
    <s v="Normal"/>
    <x v="1"/>
    <m/>
    <m/>
    <s v="Marc Marsal [Kantar]"/>
    <n v="0"/>
    <b v="1"/>
    <d v="2022-05-17T17:15:22"/>
    <d v="2022-05-17T17:12:03"/>
    <n v="1"/>
    <d v="2022-05-17T17:16:04"/>
    <d v="2022-05-17T17:19:24"/>
    <d v="2022-05-17T17:16:04"/>
    <s v="EMEA"/>
    <s v="Awaiting User input"/>
    <s v="Kantar - Spain"/>
    <n v="0.27819444444321562"/>
    <x v="6"/>
    <x v="20"/>
    <x v="0"/>
    <n v="0"/>
    <s v="WPP-US"/>
    <x v="0"/>
    <n v="1900"/>
    <x v="0"/>
    <x v="2"/>
    <x v="0"/>
    <s v="Jan"/>
    <x v="16"/>
    <s v="May"/>
    <x v="0"/>
  </r>
  <r>
    <s v="INC12603048"/>
    <s v="P3 - Minor"/>
    <x v="0"/>
    <s v="remyat23@in.ibm.com"/>
    <x v="2"/>
    <s v="Client activation"/>
    <d v="2022-05-17T20:24:05"/>
    <x v="21"/>
    <m/>
    <s v="Solved (Permanently)"/>
    <s v="User has confirmed to close the ticket."/>
    <m/>
    <m/>
    <d v="2022-05-17T18:31:10"/>
    <s v="peter.czako@kantar.com"/>
    <b v="0"/>
    <m/>
    <s v="Platinum"/>
    <n v="0"/>
    <s v="Normal"/>
    <x v="2"/>
    <d v="2022-05-17T20:24:05"/>
    <n v="6775"/>
    <s v="Péter Czakó [Kantar]"/>
    <n v="0"/>
    <b v="0"/>
    <d v="2022-05-17T18:50:11"/>
    <d v="2022-05-17T18:35:01"/>
    <n v="1"/>
    <d v="2022-05-17T18:39:15"/>
    <d v="2022-05-17T18:50:11"/>
    <d v="2022-05-17T18:39:15"/>
    <m/>
    <m/>
    <m/>
    <s v="Zero"/>
    <x v="1"/>
    <x v="20"/>
    <x v="2"/>
    <n v="0"/>
    <s v="WPP-US"/>
    <x v="0"/>
    <n v="1900"/>
    <x v="1"/>
    <x v="2"/>
    <x v="5"/>
    <s v="May"/>
    <x v="16"/>
    <s v="May"/>
    <x v="0"/>
  </r>
  <r>
    <s v="INC12603093"/>
    <s v="P3 - Minor"/>
    <x v="14"/>
    <s v="gayle.giovanazzi@wpp.com"/>
    <x v="2"/>
    <s v="Perceptive cutover for Maconomy Premier"/>
    <d v="2022-05-17T23:17:06"/>
    <x v="25"/>
    <m/>
    <m/>
    <m/>
    <m/>
    <m/>
    <d v="2022-05-17T18:45:50"/>
    <s v="Saipoth1@in.ibm.com"/>
    <b v="0"/>
    <m/>
    <s v="Silver+ (Osprey App use only)"/>
    <n v="0"/>
    <s v="Normal"/>
    <x v="4"/>
    <m/>
    <m/>
    <s v="Sai Tejaswini Pothuru [IBM]"/>
    <n v="0"/>
    <b v="0"/>
    <d v="2022-05-17T18:45:50"/>
    <m/>
    <n v="0"/>
    <m/>
    <d v="2022-05-17T18:45:50"/>
    <d v="2022-05-17T18:45:50"/>
    <m/>
    <m/>
    <m/>
    <n v="0.21817129629926058"/>
    <x v="6"/>
    <x v="20"/>
    <x v="0"/>
    <n v="0"/>
    <s v="WPP-US"/>
    <x v="0"/>
    <n v="1900"/>
    <x v="0"/>
    <x v="2"/>
    <x v="0"/>
    <s v="Jan"/>
    <x v="16"/>
    <s v="May"/>
    <x v="0"/>
  </r>
  <r>
    <s v="INC12603347"/>
    <s v="P3 - Minor"/>
    <x v="9"/>
    <s v="Hemanthalapati@in.ibm.com"/>
    <x v="0"/>
    <s v="Locked out of Ricochet"/>
    <d v="2022-05-17T19:31:03"/>
    <x v="66"/>
    <m/>
    <m/>
    <m/>
    <m/>
    <m/>
    <d v="2022-05-17T19:08:32"/>
    <s v="Nikhitha.S@ocean.ibm.com"/>
    <b v="0"/>
    <m/>
    <s v="Gold"/>
    <n v="0"/>
    <s v="Normal"/>
    <x v="4"/>
    <m/>
    <m/>
    <s v="Sarah Mannion [JWT]"/>
    <n v="0"/>
    <b v="0"/>
    <d v="2022-05-17T19:08:32"/>
    <d v="2022-05-17T19:08:32"/>
    <n v="1"/>
    <d v="2022-05-17T19:23:25"/>
    <d v="2022-05-17T19:31:04"/>
    <d v="2022-05-17T19:23:25"/>
    <m/>
    <m/>
    <m/>
    <n v="0.18675925926072523"/>
    <x v="6"/>
    <x v="20"/>
    <x v="0"/>
    <n v="0"/>
    <s v="WPP-US"/>
    <x v="0"/>
    <n v="1900"/>
    <x v="0"/>
    <x v="2"/>
    <x v="0"/>
    <s v="Jan"/>
    <x v="16"/>
    <s v="May"/>
    <x v="0"/>
  </r>
  <r>
    <s v="INC12603608"/>
    <s v="P3 - Minor"/>
    <x v="0"/>
    <s v="Kusanth1@in.ibm.com"/>
    <x v="2"/>
    <s v="VENDOR TAX CODE 1 Issues"/>
    <d v="2022-05-18T01:16:07"/>
    <x v="4"/>
    <m/>
    <s v="Solved (Permanently)"/>
    <s v="VENDOR TAX CODE 1 Issues"/>
    <m/>
    <m/>
    <d v="2022-05-17T19:36:28"/>
    <s v="Ernest.Adjei@kantar.com"/>
    <b v="0"/>
    <m/>
    <s v="Platinum"/>
    <n v="0"/>
    <s v="Normal"/>
    <x v="2"/>
    <d v="2022-05-18T01:16:07"/>
    <n v="20379"/>
    <s v="Ernest Adjei [Kantar]"/>
    <n v="0"/>
    <b v="0"/>
    <d v="2022-05-17T21:29:45"/>
    <d v="2022-05-17T19:37:15"/>
    <n v="1"/>
    <d v="2022-05-17T21:32:47"/>
    <d v="2022-05-17T21:37:10"/>
    <d v="2022-05-17T21:32:47"/>
    <m/>
    <m/>
    <m/>
    <s v="Zero"/>
    <x v="1"/>
    <x v="20"/>
    <x v="2"/>
    <n v="0"/>
    <s v="WPP-US"/>
    <x v="0"/>
    <n v="1900"/>
    <x v="1"/>
    <x v="2"/>
    <x v="6"/>
    <s v="May"/>
    <x v="16"/>
    <s v="May"/>
    <x v="0"/>
  </r>
  <r>
    <s v="INC12603751"/>
    <s v="P3 - Minor"/>
    <x v="0"/>
    <s v="Hemanthalapati@in.ibm.com"/>
    <x v="0"/>
    <s v="Cannot login to iaccess / maconomy"/>
    <d v="2022-05-18T08:01:51"/>
    <x v="21"/>
    <m/>
    <m/>
    <m/>
    <m/>
    <m/>
    <d v="2022-05-17T19:56:33"/>
    <s v="Eimira.Choesin@kantar.com"/>
    <b v="0"/>
    <m/>
    <s v="Platinum"/>
    <n v="0"/>
    <s v="Normal"/>
    <x v="4"/>
    <m/>
    <m/>
    <s v="Eimira Ratna Choesin [Kantar]"/>
    <n v="0"/>
    <b v="0"/>
    <d v="2022-05-18T08:01:51"/>
    <d v="2022-05-17T20:12:12"/>
    <n v="1"/>
    <d v="2022-05-18T07:53:37"/>
    <d v="2022-05-18T08:01:51"/>
    <d v="2022-05-18T07:53:37"/>
    <m/>
    <m/>
    <m/>
    <n v="-0.33461805555270985"/>
    <x v="6"/>
    <x v="20"/>
    <x v="0"/>
    <n v="0"/>
    <s v="WPP-US"/>
    <x v="0"/>
    <n v="1900"/>
    <x v="0"/>
    <x v="2"/>
    <x v="0"/>
    <s v="Jan"/>
    <x v="16"/>
    <s v="May"/>
    <x v="0"/>
  </r>
  <r>
    <s v="INC12603823"/>
    <s v="P3 - Minor"/>
    <x v="0"/>
    <s v="remyat23@in.ibm.com"/>
    <x v="2"/>
    <s v="OSU Maconomy - GREECE 66 - Access denied to iAccess"/>
    <d v="2022-05-17T21:14:26"/>
    <x v="21"/>
    <m/>
    <m/>
    <m/>
    <m/>
    <m/>
    <d v="2022-05-17T20:06:31"/>
    <s v="Loukas.Gogos@kantar.com"/>
    <b v="0"/>
    <m/>
    <s v="Platinum"/>
    <n v="0"/>
    <s v="Normal"/>
    <x v="1"/>
    <m/>
    <m/>
    <s v="Loukas Gogos [Kantar]"/>
    <n v="0"/>
    <b v="1"/>
    <d v="2022-05-17T20:46:42"/>
    <d v="2022-05-17T20:27:08"/>
    <n v="2"/>
    <d v="2022-05-17T21:00:07"/>
    <d v="2022-05-17T21:03:56"/>
    <d v="2022-05-17T21:00:07"/>
    <m/>
    <s v="Awaiting User input"/>
    <m/>
    <n v="0.12226851852028631"/>
    <x v="6"/>
    <x v="20"/>
    <x v="0"/>
    <n v="0"/>
    <s v="WPP-US"/>
    <x v="0"/>
    <n v="1900"/>
    <x v="0"/>
    <x v="2"/>
    <x v="0"/>
    <s v="Jan"/>
    <x v="16"/>
    <s v="May"/>
    <x v="0"/>
  </r>
  <r>
    <s v="INC12604106"/>
    <s v="P3 - Minor"/>
    <x v="1"/>
    <s v="Umberto.Vigliano@kyndryl.com"/>
    <x v="2"/>
    <s v="Concur access issues"/>
    <d v="2022-05-17T21:19:40"/>
    <x v="1"/>
    <m/>
    <m/>
    <m/>
    <m/>
    <m/>
    <d v="2022-05-17T20:48:57"/>
    <s v="melanie.francisco@groupm.com"/>
    <b v="0"/>
    <m/>
    <s v="Silver+ (Osprey App use only)"/>
    <n v="0"/>
    <s v="Normal"/>
    <x v="3"/>
    <m/>
    <m/>
    <s v="Melanie Francisco [GroupM]"/>
    <n v="0"/>
    <b v="0"/>
    <d v="2022-05-17T21:15:33"/>
    <d v="2022-05-17T21:15:33"/>
    <n v="1"/>
    <d v="2022-05-17T21:17:04"/>
    <m/>
    <d v="2022-05-17T21:17:04"/>
    <s v="NA"/>
    <m/>
    <s v="GroupM - Canada"/>
    <n v="44699"/>
    <x v="0"/>
    <x v="20"/>
    <x v="0"/>
    <n v="0"/>
    <s v="Not GD"/>
    <x v="1"/>
    <n v="1900"/>
    <x v="0"/>
    <x v="2"/>
    <x v="0"/>
    <s v="Jan"/>
    <x v="16"/>
    <s v="May"/>
    <x v="1"/>
  </r>
  <r>
    <s v="INC12604129"/>
    <s v="P4 - Minimal"/>
    <x v="0"/>
    <s v="Kusanth1@in.ibm.com"/>
    <x v="2"/>
    <s v="Unblock Local account Company 41"/>
    <d v="2022-05-17T21:40:11"/>
    <x v="4"/>
    <m/>
    <m/>
    <m/>
    <m/>
    <m/>
    <d v="2022-05-17T20:52:56"/>
    <s v="Vishay.Patel@kantar.com"/>
    <b v="0"/>
    <m/>
    <s v="Platinum"/>
    <n v="0"/>
    <s v="Normal"/>
    <x v="1"/>
    <m/>
    <m/>
    <s v="Vishay Patel [Kantar]"/>
    <n v="0"/>
    <b v="1"/>
    <d v="2022-05-17T21:22:53"/>
    <d v="2022-05-17T20:54:41"/>
    <n v="1"/>
    <d v="2022-05-17T21:29:39"/>
    <d v="2022-05-17T21:37:43"/>
    <d v="2022-05-17T21:29:39"/>
    <m/>
    <s v="Awaiting User input"/>
    <m/>
    <n v="9.8807870366727002E-2"/>
    <x v="6"/>
    <x v="20"/>
    <x v="0"/>
    <n v="0"/>
    <s v="WPP-US"/>
    <x v="0"/>
    <n v="1900"/>
    <x v="0"/>
    <x v="2"/>
    <x v="0"/>
    <s v="Jan"/>
    <x v="16"/>
    <s v="May"/>
    <x v="0"/>
  </r>
  <r>
    <s v="INC12604506"/>
    <s v="P3 - Minor"/>
    <x v="12"/>
    <s v="Kevin.reiner.calvento@ibm.com"/>
    <x v="2"/>
    <s v="Dan Stasiak access to approve POs"/>
    <d v="2022-05-18T02:28:30"/>
    <x v="22"/>
    <m/>
    <s v="Solved (Permanently)"/>
    <s v="DSTASIAK was assigned with additional roles._x000a_"/>
    <m/>
    <m/>
    <d v="2022-05-17T22:04:09"/>
    <s v="Andrew.Hodgins@vmlyr.com"/>
    <b v="0"/>
    <m/>
    <s v="Bronze"/>
    <n v="0"/>
    <s v="Normal"/>
    <x v="2"/>
    <d v="2022-05-18T02:28:30"/>
    <n v="15912"/>
    <s v="Andrew Hodgins [YRGRP]"/>
    <n v="0"/>
    <b v="0"/>
    <d v="2022-05-17T22:04:09"/>
    <m/>
    <n v="0"/>
    <m/>
    <d v="2022-05-17T22:04:09"/>
    <d v="2022-05-17T22:04:09"/>
    <m/>
    <m/>
    <m/>
    <s v="Zero"/>
    <x v="1"/>
    <x v="20"/>
    <x v="2"/>
    <n v="0"/>
    <s v="WPP-US"/>
    <x v="0"/>
    <n v="1900"/>
    <x v="1"/>
    <x v="2"/>
    <x v="6"/>
    <s v="May"/>
    <x v="16"/>
    <s v="May"/>
    <x v="0"/>
  </r>
  <r>
    <s v="INC12604581"/>
    <s v="P3 - Minor"/>
    <x v="12"/>
    <s v="Nikhil.Jadav1@ibm.com"/>
    <x v="2"/>
    <s v="Please import the Transport to PRD"/>
    <d v="2022-05-17T22:29:40"/>
    <x v="70"/>
    <m/>
    <s v="Solved (Permanently)"/>
    <s v="User has confirmed that Transport has been successfully imported to PRD."/>
    <m/>
    <m/>
    <d v="2022-05-17T22:24:34"/>
    <s v="Nikhil.Jadav1@ibm.com"/>
    <b v="0"/>
    <m/>
    <s v="Bronze"/>
    <n v="0"/>
    <s v="Normal"/>
    <x v="2"/>
    <d v="2022-05-17T22:29:41"/>
    <n v="441"/>
    <s v="Ria Redoble [YRGRP]"/>
    <n v="0"/>
    <b v="0"/>
    <d v="2022-05-17T22:24:34"/>
    <m/>
    <n v="0"/>
    <m/>
    <d v="2022-05-17T22:24:34"/>
    <d v="2022-05-17T22:24:34"/>
    <m/>
    <m/>
    <m/>
    <s v="Zero"/>
    <x v="1"/>
    <x v="20"/>
    <x v="2"/>
    <n v="0"/>
    <s v="WPP-US"/>
    <x v="0"/>
    <n v="1900"/>
    <x v="1"/>
    <x v="2"/>
    <x v="5"/>
    <s v="May"/>
    <x v="16"/>
    <s v="May"/>
    <x v="0"/>
  </r>
  <r>
    <s v="INC12604861"/>
    <s v="P3 - Minor"/>
    <x v="3"/>
    <s v="Jyovishw@in.ibm.com"/>
    <x v="1"/>
    <s v="[APPROVAL ROM] Password reset for service account devint\_WWGRM.Dev_AXsqlData"/>
    <d v="2022-05-17T23:28:15"/>
    <x v="3"/>
    <m/>
    <m/>
    <m/>
    <m/>
    <m/>
    <d v="2022-05-17T23:28:15"/>
    <s v="Jyovishw@in.ibm.com"/>
    <b v="0"/>
    <m/>
    <s v="Gold"/>
    <n v="0"/>
    <s v="Normal"/>
    <x v="4"/>
    <m/>
    <m/>
    <s v="Jyothi Vishweshwaraiah1 [IBM]"/>
    <n v="0"/>
    <b v="0"/>
    <d v="2022-05-17T23:28:15"/>
    <m/>
    <n v="0"/>
    <m/>
    <d v="2022-05-17T23:28:15"/>
    <d v="2022-05-17T23:28:15"/>
    <s v="NA"/>
    <m/>
    <s v="GroupM - USA"/>
    <n v="2.2048611106583849E-2"/>
    <x v="6"/>
    <x v="20"/>
    <x v="0"/>
    <n v="0"/>
    <s v="WPP-US"/>
    <x v="0"/>
    <n v="1900"/>
    <x v="0"/>
    <x v="2"/>
    <x v="0"/>
    <s v="Jan"/>
    <x v="16"/>
    <s v="May"/>
    <x v="0"/>
  </r>
  <r>
    <s v="INC12604871"/>
    <s v="P3 - Minor"/>
    <x v="0"/>
    <s v="Hemanthalapati@in.ibm.com"/>
    <x v="0"/>
    <s v="Cannot log into Maconomy"/>
    <d v="2022-05-18T06:40:45"/>
    <x v="21"/>
    <m/>
    <m/>
    <m/>
    <m/>
    <m/>
    <d v="2022-05-17T23:24:20"/>
    <s v="valerie.guegan@kantar.com"/>
    <b v="0"/>
    <m/>
    <s v="Platinum"/>
    <n v="0"/>
    <s v="Normal"/>
    <x v="4"/>
    <m/>
    <m/>
    <s v="Valerie Guegan [Kantar]"/>
    <n v="0"/>
    <b v="0"/>
    <d v="2022-05-18T02:50:31"/>
    <d v="2022-05-17T23:27:09"/>
    <n v="2"/>
    <d v="2022-05-18T03:58:07"/>
    <d v="2022-05-18T04:14:18"/>
    <d v="2022-05-18T03:58:07"/>
    <m/>
    <m/>
    <m/>
    <n v="-0.17659722222015262"/>
    <x v="6"/>
    <x v="20"/>
    <x v="0"/>
    <n v="0"/>
    <s v="WPP-US"/>
    <x v="0"/>
    <n v="1900"/>
    <x v="0"/>
    <x v="2"/>
    <x v="0"/>
    <s v="Jan"/>
    <x v="16"/>
    <s v="May"/>
    <x v="0"/>
  </r>
  <r>
    <s v="INC12604974"/>
    <s v="P4 - Minimal"/>
    <x v="9"/>
    <s v="kellie.mcqueen@vmlyr.com"/>
    <x v="2"/>
    <s v="Need Todd's Ricochet reset"/>
    <d v="2022-05-18T03:42:04"/>
    <x v="15"/>
    <m/>
    <m/>
    <m/>
    <m/>
    <m/>
    <d v="2022-05-17T23:59:50"/>
    <s v="kellie.mcqueen@gtb.com"/>
    <b v="0"/>
    <m/>
    <s v="Gold"/>
    <n v="0"/>
    <s v="Normal"/>
    <x v="1"/>
    <m/>
    <m/>
    <s v="Kellie Mcqueen [JWT]"/>
    <n v="0"/>
    <b v="1"/>
    <d v="2022-05-18T00:38:08"/>
    <d v="2022-05-18T00:27:33"/>
    <n v="1"/>
    <d v="2022-05-18T01:20:46"/>
    <d v="2022-05-18T01:36:13"/>
    <d v="2022-05-18T01:20:46"/>
    <m/>
    <s v="Customer Testing"/>
    <m/>
    <n v="-6.6817129627452232E-2"/>
    <x v="6"/>
    <x v="20"/>
    <x v="0"/>
    <n v="0"/>
    <s v="Not GD"/>
    <x v="1"/>
    <n v="1900"/>
    <x v="0"/>
    <x v="2"/>
    <x v="0"/>
    <s v="Jan"/>
    <x v="16"/>
    <s v="May"/>
    <x v="1"/>
  </r>
  <r>
    <s v="INC12605121"/>
    <s v="P3 - Minor"/>
    <x v="16"/>
    <s v="pradahak@in.ibm.com"/>
    <x v="0"/>
    <s v="hi there, I am having trouble getting to Ogilvey/ARC timesheets platform. it does not recognize my password. I have to enter my time but do not have access. can"/>
    <d v="2022-05-18T04:38:11"/>
    <x v="52"/>
    <m/>
    <m/>
    <m/>
    <m/>
    <m/>
    <d v="2022-05-18T00:39:47"/>
    <s v="Payal@ocean.ibm.com"/>
    <b v="0"/>
    <m/>
    <s v="Bronze"/>
    <n v="0"/>
    <s v="Normal"/>
    <x v="1"/>
    <m/>
    <m/>
    <s v="Ella Miller [Ogilvy Group]"/>
    <n v="0"/>
    <b v="1"/>
    <d v="2022-05-18T04:37:49"/>
    <m/>
    <n v="0"/>
    <m/>
    <d v="2022-05-18T04:37:49"/>
    <d v="2022-05-18T00:39:47"/>
    <m/>
    <s v="Monitoring"/>
    <m/>
    <n v="-0.19292824073636439"/>
    <x v="6"/>
    <x v="20"/>
    <x v="0"/>
    <n v="0"/>
    <s v="WPP-US"/>
    <x v="0"/>
    <n v="1900"/>
    <x v="0"/>
    <x v="2"/>
    <x v="0"/>
    <s v="Jan"/>
    <x v="26"/>
    <s v="May"/>
    <x v="0"/>
  </r>
  <r>
    <s v="INC12605122"/>
    <s v="P4 - Minimal"/>
    <x v="4"/>
    <s v="Soumya.Dhage@kyndryl.com"/>
    <x v="2"/>
    <s v="reset PPM password"/>
    <d v="2022-05-18T02:54:51"/>
    <x v="1"/>
    <m/>
    <m/>
    <m/>
    <m/>
    <m/>
    <d v="2022-05-18T00:34:30"/>
    <s v="elizabeth.la@ogilvy.com"/>
    <b v="0"/>
    <m/>
    <s v="Platinum"/>
    <n v="0"/>
    <s v="Normal"/>
    <x v="3"/>
    <m/>
    <m/>
    <s v="Elizabeth La [Ogilvy Group]"/>
    <n v="0"/>
    <b v="0"/>
    <d v="2022-05-18T02:41:25"/>
    <d v="2022-05-18T00:57:23"/>
    <n v="1"/>
    <d v="2022-05-18T02:54:51"/>
    <m/>
    <d v="2022-05-18T02:54:51"/>
    <m/>
    <m/>
    <m/>
    <n v="44699"/>
    <x v="0"/>
    <x v="20"/>
    <x v="0"/>
    <n v="0"/>
    <s v="Not GD"/>
    <x v="1"/>
    <n v="1900"/>
    <x v="0"/>
    <x v="2"/>
    <x v="0"/>
    <s v="Jan"/>
    <x v="26"/>
    <s v="May"/>
    <x v="1"/>
  </r>
  <r>
    <s v="INC12605245"/>
    <s v="P4 - Minimal"/>
    <x v="11"/>
    <s v="Soumya.Dhage@kyndryl.com"/>
    <x v="2"/>
    <s v="Access to Concur "/>
    <d v="2022-05-18T03:02:53"/>
    <x v="1"/>
    <m/>
    <m/>
    <m/>
    <m/>
    <m/>
    <d v="2022-05-18T01:18:07"/>
    <s v="natalia.pacura@vmlyrcommerce.com"/>
    <b v="0"/>
    <m/>
    <s v="Silver+ (Osprey App use only)"/>
    <n v="0"/>
    <s v="Normal"/>
    <x v="3"/>
    <m/>
    <m/>
    <s v="Natalia Pacura [YRGRP]"/>
    <n v="0"/>
    <b v="0"/>
    <d v="2022-05-18T02:41:28"/>
    <d v="2022-05-18T01:18:07"/>
    <n v="1"/>
    <d v="2022-05-18T03:02:53"/>
    <m/>
    <d v="2022-05-18T03:02:53"/>
    <m/>
    <m/>
    <m/>
    <n v="44699"/>
    <x v="0"/>
    <x v="20"/>
    <x v="0"/>
    <n v="0"/>
    <s v="Not GD"/>
    <x v="1"/>
    <n v="1900"/>
    <x v="0"/>
    <x v="2"/>
    <x v="0"/>
    <s v="Jan"/>
    <x v="26"/>
    <s v="May"/>
    <x v="1"/>
  </r>
  <r>
    <s v="INC3587975"/>
    <s v="P3 - Minor"/>
    <x v="9"/>
    <s v="Adratnam@in.ibm.com"/>
    <x v="1"/>
    <s v="[UAT] Project Close Report (FCM 253) (QB:5624) (billed under INC5395499)"/>
    <d v="2022-05-13T15:31:11"/>
    <x v="66"/>
    <m/>
    <m/>
    <m/>
    <m/>
    <m/>
    <d v="2017-07-28T16:19:38"/>
    <s v="guest"/>
    <b v="0"/>
    <m/>
    <s v="Gold"/>
    <n v="0"/>
    <s v="Normal"/>
    <x v="1"/>
    <m/>
    <m/>
    <s v="Robert Luczak [WPP]"/>
    <n v="0"/>
    <b v="1"/>
    <d v="2017-07-29T02:18:10"/>
    <m/>
    <n v="0"/>
    <m/>
    <d v="2017-07-29T02:18:10"/>
    <d v="2017-07-28T16:19:38"/>
    <m/>
    <s v="Customer Testing"/>
    <s v="WPP - USA"/>
    <n v="1753.9040509259285"/>
    <x v="0"/>
    <x v="28"/>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5.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5.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6.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5.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94.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5.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5.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94.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9"/>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3.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94.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94.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94.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3.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0.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0.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9.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9"/>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0.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9"/>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6.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9.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9"/>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88.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8.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8.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8.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8.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7.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7.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6.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6.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6.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6.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82.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1.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3.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9"/>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9"/>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9"/>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9"/>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9"/>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9"/>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0.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9"/>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1.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9"/>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9"/>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0.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0.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0.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9.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8.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6.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5.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74.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5.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5.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74.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3.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3.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3.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3.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3.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3.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3.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3.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3.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3.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3.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3.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3.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2.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2.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9"/>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2.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8.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1.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9.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9"/>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9"/>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8.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9"/>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7.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7.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7.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6.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6.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6.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5.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9"/>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1.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1.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0.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0.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8.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9.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8.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8.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9"/>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54.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5.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3.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9"/>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2.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9"/>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0.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7.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7.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6.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6.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1.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3.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1.6405439814771"/>
    <x v="0"/>
    <x v="48"/>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8.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9"/>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9"/>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9"/>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8.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7.9336111111115"/>
    <x v="0"/>
    <x v="48"/>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34.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2.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9"/>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32.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1.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9.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2.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9"/>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9"/>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9"/>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9"/>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9"/>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9"/>
    <x v="0"/>
    <x v="49"/>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6.8049884259235"/>
    <x v="0"/>
    <x v="49"/>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5.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9"/>
    <x v="0"/>
    <x v="49"/>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5.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9.5978472222196"/>
    <x v="0"/>
    <x v="49"/>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3.6229513888902"/>
    <x v="0"/>
    <x v="49"/>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7.8391666666575"/>
    <x v="0"/>
    <x v="11"/>
    <x v="0"/>
    <n v="12"/>
    <s v="Not GD"/>
    <x v="1"/>
    <n v="2018"/>
    <x v="0"/>
    <x v="4"/>
    <x v="0"/>
    <s v="Jan"/>
    <x v="5"/>
    <s v="Mar"/>
    <x v="1"/>
  </r>
  <r>
    <s v="INC4889804"/>
    <s v="P3 - Minor"/>
    <x v="9"/>
    <s v="Adratnam@in.ibm.com"/>
    <x v="1"/>
    <s v="[UAT] Ricochet Project Close Process Enhancement - QB 6132 FCM295 (billed under INC5395390)"/>
    <d v="2022-05-13T15:31:48"/>
    <x v="66"/>
    <m/>
    <m/>
    <m/>
    <m/>
    <m/>
    <d v="2018-03-19T22:51:32"/>
    <s v="David.Husted@wppcoretech.com"/>
    <b v="0"/>
    <m/>
    <s v="Gold"/>
    <n v="0"/>
    <s v="Normal"/>
    <x v="1"/>
    <m/>
    <m/>
    <s v="Robert Luczak [WPP]"/>
    <n v="0"/>
    <b v="1"/>
    <d v="2018-03-19T23:20:11"/>
    <d v="2018-03-19T22:51:32"/>
    <n v="1"/>
    <d v="2018-03-19T22:54:26"/>
    <d v="2018-03-19T23:20:11"/>
    <d v="2018-03-19T22:54:26"/>
    <m/>
    <s v="Customer Testing"/>
    <s v="WPP - USA"/>
    <n v="1520.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9.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7.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6.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9"/>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9"/>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5.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9"/>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7.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9"/>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2.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1.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1.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1.0974537036964"/>
    <x v="0"/>
    <x v="12"/>
    <x v="0"/>
    <n v="13"/>
    <s v="Not GD"/>
    <x v="1"/>
    <n v="2018"/>
    <x v="0"/>
    <x v="4"/>
    <x v="0"/>
    <s v="Jan"/>
    <x v="12"/>
    <s v="Mar"/>
    <x v="1"/>
  </r>
  <r>
    <s v="INC4944772"/>
    <s v="P3 - Minor"/>
    <x v="24"/>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6.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9"/>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6.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9"/>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5.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3.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9"/>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1.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1.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9.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9.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6.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5.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9"/>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7.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1.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1.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1.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9.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9.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8.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7.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3.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2.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2.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2.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9"/>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1.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1.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9"/>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0.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8.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5.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74.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3.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9"/>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9.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9"/>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7.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8.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7.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9"/>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3.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64.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3.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3.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9"/>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2.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9"/>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2.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1.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1.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0.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0.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0.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0.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7.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6.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9"/>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5.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54.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54.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54.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54.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3.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3.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9.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2.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2.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2.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2.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8.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9.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9.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8.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0.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7.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7.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6.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46.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2.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2.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2.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2.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1.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9.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9.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9.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5.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9"/>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6.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5.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5.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5.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34.9561458333264"/>
    <x v="0"/>
    <x v="23"/>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3.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2.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1.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9.2006944444365"/>
    <x v="0"/>
    <x v="23"/>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9.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9.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9.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14.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9"/>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7.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7.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6.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2.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0.9992013888914"/>
    <x v="0"/>
    <x v="24"/>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0.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9.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9.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7.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14.8172569444432"/>
    <x v="0"/>
    <x v="25"/>
    <x v="0"/>
    <n v="27"/>
    <s v="Not GD"/>
    <x v="1"/>
    <n v="2018"/>
    <x v="0"/>
    <x v="4"/>
    <x v="0"/>
    <s v="Jan"/>
    <x v="13"/>
    <s v="Jul"/>
    <x v="1"/>
  </r>
  <r>
    <s v="INC5500327"/>
    <s v="P3 - Minor"/>
    <x v="22"/>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14.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14.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9"/>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1.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1.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9"/>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8.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6.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6.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5.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5.9528472222228"/>
    <x v="0"/>
    <x v="26"/>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1.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9"/>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0.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0.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9.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9.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94.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94.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94.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9"/>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1.6245023148076"/>
    <x v="0"/>
    <x v="28"/>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2.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1.2627083333427"/>
    <x v="0"/>
    <x v="28"/>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1.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9"/>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9"/>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9"/>
    <x v="0"/>
    <x v="29"/>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84.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84.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9"/>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9"/>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0.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2.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9"/>
    <x v="0"/>
    <x v="30"/>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9.9196412037127"/>
    <x v="0"/>
    <x v="30"/>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9.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9.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9.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9"/>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8.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8.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8.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9"/>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6.5197685185194"/>
    <x v="0"/>
    <x v="30"/>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6.406851851847"/>
    <x v="0"/>
    <x v="30"/>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0.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2.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9.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9.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6.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5.9115046296283"/>
    <x v="0"/>
    <x v="31"/>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6.5906597222202"/>
    <x v="0"/>
    <x v="32"/>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3.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64.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3.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3.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2.5784837962929"/>
    <x v="0"/>
    <x v="32"/>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04.9183101851886"/>
    <x v="0"/>
    <x v="33"/>
    <x v="0"/>
    <n v="12"/>
    <s v="Not GD"/>
    <x v="1"/>
    <n v="2019"/>
    <x v="0"/>
    <x v="4"/>
    <x v="0"/>
    <s v="Jan"/>
    <x v="11"/>
    <s v="Aug"/>
    <x v="1"/>
  </r>
  <r>
    <s v="INC5882107"/>
    <s v="P3 - Minor"/>
    <x v="23"/>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8.262141203697"/>
    <x v="0"/>
    <x v="33"/>
    <x v="0"/>
    <n v="38"/>
    <s v="WPP-US"/>
    <x v="0"/>
    <n v="2018"/>
    <x v="0"/>
    <x v="4"/>
    <x v="0"/>
    <s v="Jan"/>
    <x v="12"/>
    <s v="Aug"/>
    <x v="0"/>
  </r>
  <r>
    <s v="INC5882377"/>
    <s v="P3 - Minor"/>
    <x v="23"/>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5.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9"/>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1.2414930555533"/>
    <x v="0"/>
    <x v="33"/>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2.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1.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9"/>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9.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9.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9.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9"/>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9"/>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44.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2.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7.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5.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6.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6.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9"/>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5.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9"/>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9.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7.0565740740712"/>
    <x v="0"/>
    <x v="37"/>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0.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0.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9.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9.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9.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9"/>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9"/>
    <x v="0"/>
    <x v="38"/>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1.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9"/>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6.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9"/>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14.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2.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2.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3.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8.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8.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9.1101041666698"/>
    <x v="0"/>
    <x v="40"/>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5.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8.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6.4859375000015"/>
    <x v="0"/>
    <x v="40"/>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6.4546064814785"/>
    <x v="0"/>
    <x v="40"/>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0.5595023148126"/>
    <x v="0"/>
    <x v="41"/>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0.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0.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0.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5.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9"/>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3.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2.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9"/>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6.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5.6302893518514"/>
    <x v="0"/>
    <x v="43"/>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2.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9.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9.5187037037031"/>
    <x v="0"/>
    <x v="44"/>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9.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9"/>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7.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3.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1.6266087962867"/>
    <x v="0"/>
    <x v="46"/>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8.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3.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9.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8.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8.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8.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7.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8.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8.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2.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3.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3.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9"/>
    <x v="0"/>
    <x v="47"/>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5.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44.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3.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8.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8.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5.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9.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6.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3.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3.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9"/>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5.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9"/>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9"/>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2.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9.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9"/>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7.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5.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2.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9.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3.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04.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1.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04.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2.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1.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1.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8.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8.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8.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8.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8.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6.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6.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6.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9"/>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94.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3.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0.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7.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84.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2.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9.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7.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8.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0.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0.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5.4812499999971"/>
    <x v="0"/>
    <x v="48"/>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0.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0.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9.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0.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9.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9"/>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6.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3.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9"/>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1.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1.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9"/>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3.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2.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9.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9"/>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8.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8.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8.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7.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6.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0.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1.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9.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5.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9"/>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34.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5.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34.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2.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8.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8.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7.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6.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7.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9"/>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6.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9.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0.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14.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3.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1.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1.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2.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2.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9.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7.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9"/>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6.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04.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3.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9.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0.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0.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9.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8.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9"/>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9"/>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7.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8.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2.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2.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74.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91.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9.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8.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7.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9.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5.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9"/>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1.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7.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7.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3.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8.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9.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9"/>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9"/>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5.0800810185174"/>
    <x v="0"/>
    <x v="24"/>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0.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9.3129861111083"/>
    <x v="0"/>
    <x v="25"/>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9.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9.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44.2710879629594"/>
    <x v="0"/>
    <x v="25"/>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44.3852314814794"/>
    <x v="0"/>
    <x v="26"/>
    <x v="0"/>
    <n v="28"/>
    <s v="WPP-US"/>
    <x v="0"/>
    <n v="2019"/>
    <x v="0"/>
    <x v="5"/>
    <x v="0"/>
    <s v="Jan"/>
    <x v="18"/>
    <s v="Jul"/>
    <x v="0"/>
  </r>
  <r>
    <s v="INC7619908"/>
    <s v="P4 - Minimal"/>
    <x v="24"/>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8.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9"/>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9"/>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9"/>
    <x v="0"/>
    <x v="26"/>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2.9889351851816"/>
    <x v="0"/>
    <x v="26"/>
    <x v="0"/>
    <n v="28"/>
    <s v="WPP-US"/>
    <x v="0"/>
    <n v="2019"/>
    <x v="0"/>
    <x v="5"/>
    <x v="0"/>
    <s v="Jan"/>
    <x v="28"/>
    <s v="Jul"/>
    <x v="0"/>
  </r>
  <r>
    <s v="INC7636294"/>
    <s v="P3 - Minor"/>
    <x v="9"/>
    <s v="mulveyj@us.ibm.com"/>
    <x v="1"/>
    <s v="[CANCELLED] EFT payments for Vendors under JWT Canada--QB 6612"/>
    <d v="2021-08-16T23:56:29"/>
    <x v="66"/>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2.0075578703691"/>
    <x v="0"/>
    <x v="26"/>
    <x v="0"/>
    <n v="34"/>
    <s v="WPP-US"/>
    <x v="0"/>
    <n v="2021"/>
    <x v="0"/>
    <x v="5"/>
    <x v="0"/>
    <s v="Jan"/>
    <x v="25"/>
    <s v="Jul"/>
    <x v="0"/>
  </r>
  <r>
    <s v="INC7636337"/>
    <s v="P3 - Minor"/>
    <x v="9"/>
    <s v="mulveyj@us.ibm.com"/>
    <x v="1"/>
    <s v="[CANCELLED] Ability to bill in foreign currency--QB 5431"/>
    <d v="2021-08-16T23:58:29"/>
    <x v="66"/>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2.0035185185188"/>
    <x v="0"/>
    <x v="26"/>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9.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6.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6.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6.2386226851886"/>
    <x v="0"/>
    <x v="27"/>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5.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5.0904398148123"/>
    <x v="0"/>
    <x v="27"/>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5.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34.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0.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0.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9.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9.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9.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9.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9.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9.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9.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9.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8.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7.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0.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3.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3.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0.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8.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9"/>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9"/>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5.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5.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9.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9"/>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8.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7.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6.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5.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2.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9.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0.6606597222199"/>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0.4117708333433"/>
    <x v="0"/>
    <x v="32"/>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3.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8.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1.16783564814978"/>
    <x v="0"/>
    <x v="33"/>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84.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7.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9"/>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85.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0.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9.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2.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8.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2.663055555553"/>
    <x v="0"/>
    <x v="36"/>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2.33894675925694"/>
    <x v="0"/>
    <x v="36"/>
    <x v="0"/>
    <n v="47"/>
    <s v="WPP-US"/>
    <x v="0"/>
    <n v="2019"/>
    <x v="0"/>
    <x v="5"/>
    <x v="0"/>
    <s v="Jan"/>
    <x v="26"/>
    <s v="Sep"/>
    <x v="0"/>
  </r>
  <r>
    <s v="INC7994649"/>
    <s v="P3 - Minor"/>
    <x v="23"/>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3.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1.85096064815298"/>
    <x v="0"/>
    <x v="36"/>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1.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7.66738425925723"/>
    <x v="0"/>
    <x v="36"/>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7.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6.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5.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3.56981481480761"/>
    <x v="0"/>
    <x v="37"/>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0.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6.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6.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6.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6.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6.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6.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6.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6.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6.05258101852087"/>
    <x v="0"/>
    <x v="39"/>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9.66686342593312"/>
    <x v="0"/>
    <x v="39"/>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44.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44.12004629630246"/>
    <x v="0"/>
    <x v="40"/>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8.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2.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1.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9.29686342592322"/>
    <x v="0"/>
    <x v="41"/>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7.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6.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1.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5.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2.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0.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9.89832175926131"/>
    <x v="0"/>
    <x v="42"/>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9.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3.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3.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8.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1.64402777778014"/>
    <x v="0"/>
    <x v="43"/>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8.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9"/>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6.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14.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5.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5.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14.99834490741341"/>
    <x v="0"/>
    <x v="44"/>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0.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8.1918749999968"/>
    <x v="0"/>
    <x v="45"/>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8.59562500000175"/>
    <x v="0"/>
    <x v="45"/>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8.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7.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7.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1.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7.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6.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04.34197916666744"/>
    <x v="0"/>
    <x v="46"/>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2.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3.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94.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3.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5.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5.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3.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82.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9.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0.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5.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8.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5.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6.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6.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6.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5.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5.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9.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9.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0.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8.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9.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54.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8.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44.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44.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44.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3.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1.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9.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9"/>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6.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3.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1.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0.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6.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24.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8.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7.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7.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6.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9"/>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2.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0.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0.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9"/>
    <x v="0"/>
    <x v="48"/>
    <x v="0"/>
    <n v="8"/>
    <s v="Not GD"/>
    <x v="1"/>
    <n v="2022"/>
    <x v="0"/>
    <x v="0"/>
    <x v="0"/>
    <s v="Jan"/>
    <x v="12"/>
    <s v="Feb"/>
    <x v="1"/>
  </r>
  <r>
    <s v="INC8764625"/>
    <s v="P4 - Minimal"/>
    <x v="10"/>
    <s v="Dhikarpe@in.ibm.com"/>
    <x v="1"/>
    <s v="[WIP] Automating User Setup"/>
    <d v="2022-05-12T23:03:53"/>
    <x v="42"/>
    <m/>
    <m/>
    <m/>
    <m/>
    <m/>
    <d v="2020-02-28T20:55:39"/>
    <s v="mark.werner@ogilvy.com"/>
    <b v="0"/>
    <m/>
    <s v="Gold"/>
    <n v="0"/>
    <s v="Normal"/>
    <x v="4"/>
    <m/>
    <m/>
    <s v="Mark Werner [Ogilvy Group]"/>
    <n v="0"/>
    <b v="0"/>
    <d v="2020-02-28T22:24:57"/>
    <d v="2020-02-28T21:28:38"/>
    <n v="1"/>
    <d v="2020-02-29T00:38:21"/>
    <d v="2022-01-05T18:43:54"/>
    <d v="2020-02-29T00:38:21"/>
    <m/>
    <m/>
    <s v="Ogilvy Group - USA"/>
    <n v="132.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04.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2.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1.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1.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1.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1.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1.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1.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1.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1.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1.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1.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1.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1.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1.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1.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1.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1.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8.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1.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1.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1.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1.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1.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1.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1.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9.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6.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94.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5.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0.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5.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2.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9"/>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0.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2.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0.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1.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5.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3.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3.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84.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3.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3.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3.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5.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0.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8.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5.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5.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3.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8.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7.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2.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34.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3.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3.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8.51067129630246"/>
    <x v="0"/>
    <x v="21"/>
    <x v="0"/>
    <n v="23"/>
    <s v="Not GD"/>
    <x v="1"/>
    <n v="2020"/>
    <x v="0"/>
    <x v="0"/>
    <x v="0"/>
    <s v="Jan"/>
    <x v="12"/>
    <s v="May"/>
    <x v="1"/>
  </r>
  <r>
    <s v="INC9151736"/>
    <s v="P4 - Minimal"/>
    <x v="10"/>
    <s v="Dhikarpe@in.ibm.com"/>
    <x v="3"/>
    <s v="E-mail Upload"/>
    <d v="2020-06-08T22:58:28"/>
    <x v="71"/>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14.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7.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5.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6.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5.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7.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1.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3.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8.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8.09645833333343"/>
    <x v="0"/>
    <x v="26"/>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1.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9"/>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5.98503472221637"/>
    <x v="0"/>
    <x v="28"/>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9.58424768518307"/>
    <x v="0"/>
    <x v="29"/>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5.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6.00365740739653"/>
    <x v="0"/>
    <x v="29"/>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6.04837962963211"/>
    <x v="0"/>
    <x v="29"/>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5.06280092592351"/>
    <x v="0"/>
    <x v="29"/>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2.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9"/>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9.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44.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3.90325231481256"/>
    <x v="0"/>
    <x v="31"/>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8.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7.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7.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9"/>
    <x v="0"/>
    <x v="32"/>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5.87487268517725"/>
    <x v="0"/>
    <x v="32"/>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36.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5.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9"/>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2.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94.0752893518511"/>
    <x v="0"/>
    <x v="38"/>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2.1262268518476"/>
    <x v="0"/>
    <x v="39"/>
    <x v="0"/>
    <n v="44"/>
    <s v="WPP-US"/>
    <x v="0"/>
    <n v="2020"/>
    <x v="0"/>
    <x v="0"/>
    <x v="0"/>
    <s v="Jan"/>
    <x v="18"/>
    <s v="Oct"/>
    <x v="0"/>
  </r>
  <r>
    <s v="INC9790934"/>
    <s v="P3 - Minor"/>
    <x v="4"/>
    <s v="Gpnagara@in.ibm.com"/>
    <x v="2"/>
    <s v="BSG-1214-BI_Perf: Query design sync between dev qa and prod."/>
    <d v="2020-10-19T20:01:48"/>
    <x v="57"/>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0.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3.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2.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8.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8.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9.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8.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8.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2.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0.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44.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2.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4"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5"/>
        <item m="1" x="15"/>
        <item m="1" x="35"/>
        <item m="1" x="53"/>
        <item m="1" x="25"/>
        <item m="1" x="44"/>
        <item m="1" x="14"/>
        <item m="1" x="34"/>
        <item m="1" x="52"/>
        <item m="1" x="40"/>
        <item m="1" x="24"/>
        <item m="1" x="9"/>
        <item x="1"/>
        <item x="2"/>
        <item m="1" x="13"/>
        <item m="1" x="48"/>
        <item m="1" x="33"/>
        <item m="1" x="20"/>
        <item m="1" x="51"/>
        <item m="1" x="39"/>
        <item m="1" x="23"/>
        <item m="1" x="8"/>
        <item m="1" x="43"/>
        <item m="1" x="30"/>
        <item m="1" x="12"/>
        <item m="1" x="6"/>
        <item m="1" x="47"/>
        <item m="1" x="41"/>
        <item m="1" x="32"/>
        <item m="1" x="28"/>
        <item m="1" x="19"/>
        <item m="1" x="10"/>
        <item m="1" x="50"/>
        <item m="1" x="46"/>
        <item m="1" x="38"/>
        <item m="1" x="31"/>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7"/>
        <item m="1" x="10"/>
        <item m="1" x="19"/>
        <item m="1" x="31"/>
        <item m="1" x="8"/>
        <item m="1" x="11"/>
        <item m="1" x="13"/>
        <item m="1" x="20"/>
        <item m="1" x="23"/>
        <item m="1" x="26"/>
        <item x="3"/>
        <item x="1"/>
        <item x="2"/>
        <item x="7"/>
        <item m="1" x="9"/>
        <item x="4"/>
        <item x="5"/>
        <item x="6"/>
        <item m="1" x="12"/>
        <item m="1" x="14"/>
        <item m="1" x="15"/>
        <item m="1" x="16"/>
        <item m="1" x="18"/>
        <item m="1" x="21"/>
        <item m="1" x="22"/>
        <item m="1" x="24"/>
        <item m="1" x="25"/>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9">
    <i>
      <x v="2"/>
    </i>
    <i r="1">
      <x/>
    </i>
    <i r="2">
      <x v="3"/>
    </i>
    <i r="2">
      <x v="5"/>
    </i>
    <i r="2">
      <x v="83"/>
    </i>
    <i r="2">
      <x v="243"/>
    </i>
    <i>
      <x v="4"/>
    </i>
    <i r="1">
      <x/>
    </i>
    <i r="2">
      <x v="3"/>
    </i>
    <i r="2">
      <x v="5"/>
    </i>
    <i r="2">
      <x v="8"/>
    </i>
    <i r="2">
      <x v="59"/>
    </i>
    <i r="2">
      <x v="108"/>
    </i>
    <i r="2">
      <x v="120"/>
    </i>
    <i r="2">
      <x v="126"/>
    </i>
    <i r="2">
      <x v="147"/>
    </i>
    <i r="2">
      <x v="155"/>
    </i>
    <i r="2">
      <x v="166"/>
    </i>
    <i r="2">
      <x v="190"/>
    </i>
    <i r="2">
      <x v="194"/>
    </i>
    <i r="2">
      <x v="200"/>
    </i>
    <i r="2">
      <x v="214"/>
    </i>
    <i r="2">
      <x v="218"/>
    </i>
    <i r="2">
      <x v="237"/>
    </i>
    <i r="2">
      <x v="242"/>
    </i>
    <i r="2">
      <x v="244"/>
    </i>
    <i r="2">
      <x v="254"/>
    </i>
    <i r="2">
      <x v="287"/>
    </i>
    <i r="2">
      <x v="292"/>
    </i>
    <i r="2">
      <x v="309"/>
    </i>
    <i r="1">
      <x v="1"/>
    </i>
    <i r="2">
      <x v="35"/>
    </i>
    <i r="2">
      <x v="63"/>
    </i>
    <i r="2">
      <x v="74"/>
    </i>
    <i r="2">
      <x v="98"/>
    </i>
    <i r="2">
      <x v="103"/>
    </i>
    <i r="2">
      <x v="122"/>
    </i>
    <i r="2">
      <x v="321"/>
    </i>
    <i t="grand">
      <x/>
    </i>
  </rowItems>
  <colFields count="1">
    <field x="45"/>
  </colFields>
  <colItems count="8">
    <i>
      <x v="11"/>
    </i>
    <i>
      <x v="12"/>
    </i>
    <i>
      <x v="13"/>
    </i>
    <i>
      <x v="14"/>
    </i>
    <i>
      <x v="16"/>
    </i>
    <i>
      <x v="17"/>
    </i>
    <i>
      <x v="18"/>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1"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h="1" x="18"/>
        <item x="19"/>
        <item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4">
    <i>
      <x v="1"/>
    </i>
    <i r="1">
      <x/>
    </i>
    <i r="2">
      <x v="5"/>
    </i>
    <i r="2">
      <x v="59"/>
    </i>
    <i r="2">
      <x v="83"/>
    </i>
    <i r="2">
      <x v="126"/>
    </i>
    <i r="2">
      <x v="243"/>
    </i>
    <i r="2">
      <x v="244"/>
    </i>
    <i>
      <x v="3"/>
    </i>
    <i r="1">
      <x/>
    </i>
    <i r="2">
      <x v="3"/>
    </i>
    <i r="2">
      <x v="8"/>
    </i>
    <i r="2">
      <x v="17"/>
    </i>
    <i r="2">
      <x v="49"/>
    </i>
    <i r="2">
      <x v="59"/>
    </i>
    <i r="2">
      <x v="108"/>
    </i>
    <i r="2">
      <x v="120"/>
    </i>
    <i r="2">
      <x v="126"/>
    </i>
    <i r="2">
      <x v="147"/>
    </i>
    <i r="2">
      <x v="148"/>
    </i>
    <i r="2">
      <x v="155"/>
    </i>
    <i r="2">
      <x v="164"/>
    </i>
    <i r="2">
      <x v="166"/>
    </i>
    <i r="2">
      <x v="190"/>
    </i>
    <i r="2">
      <x v="200"/>
    </i>
    <i r="2">
      <x v="214"/>
    </i>
    <i r="2">
      <x v="218"/>
    </i>
    <i r="2">
      <x v="237"/>
    </i>
    <i r="2">
      <x v="244"/>
    </i>
    <i r="2">
      <x v="254"/>
    </i>
    <i r="2">
      <x v="287"/>
    </i>
    <i r="2">
      <x v="292"/>
    </i>
    <i r="2">
      <x v="309"/>
    </i>
    <i t="grand">
      <x/>
    </i>
  </rowItems>
  <colFields count="1">
    <field x="37"/>
  </colFields>
  <colItems count="3">
    <i>
      <x v="19"/>
    </i>
    <i>
      <x v="20"/>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8"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5"/>
        <item h="1" m="1" x="15"/>
        <item h="1" m="1" x="35"/>
        <item h="1" m="1" x="53"/>
        <item h="1" m="1" x="25"/>
        <item h="1" m="1" x="44"/>
        <item h="1" m="1" x="14"/>
        <item h="1" m="1" x="34"/>
        <item h="1" m="1" x="52"/>
        <item h="1" m="1" x="40"/>
        <item h="1" m="1" x="24"/>
        <item h="1" m="1" x="9"/>
        <item x="1"/>
        <item x="2"/>
        <item m="1" x="13"/>
        <item h="1" m="1" x="48"/>
        <item h="1" m="1" x="33"/>
        <item h="1" m="1" x="20"/>
        <item h="1" m="1" x="51"/>
        <item h="1" m="1" x="39"/>
        <item h="1" m="1" x="23"/>
        <item h="1" m="1" x="8"/>
        <item h="1" m="1" x="43"/>
        <item h="1" m="1" x="30"/>
        <item h="1" m="1" x="12"/>
        <item h="1" m="1" x="6"/>
        <item h="1" m="1" x="47"/>
        <item h="1" m="1" x="41"/>
        <item h="1" m="1" x="32"/>
        <item h="1" m="1" x="28"/>
        <item h="1" m="1" x="19"/>
        <item h="1" m="1" x="10"/>
        <item h="1" m="1" x="50"/>
        <item h="1" m="1" x="46"/>
        <item h="1" m="1" x="38"/>
        <item h="1" m="1" x="31"/>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3"/>
    </i>
    <i r="2">
      <x v="5"/>
    </i>
    <i r="2">
      <x v="83"/>
    </i>
    <i r="2">
      <x v="243"/>
    </i>
    <i>
      <x v="3"/>
    </i>
    <i r="1">
      <x/>
    </i>
    <i r="2">
      <x v="3"/>
    </i>
    <i r="2">
      <x v="5"/>
    </i>
    <i r="2">
      <x v="8"/>
    </i>
    <i r="2">
      <x v="59"/>
    </i>
    <i r="2">
      <x v="108"/>
    </i>
    <i r="2">
      <x v="120"/>
    </i>
    <i r="2">
      <x v="126"/>
    </i>
    <i r="2">
      <x v="147"/>
    </i>
    <i r="2">
      <x v="155"/>
    </i>
    <i r="2">
      <x v="166"/>
    </i>
    <i r="2">
      <x v="190"/>
    </i>
    <i r="2">
      <x v="194"/>
    </i>
    <i r="2">
      <x v="200"/>
    </i>
    <i r="2">
      <x v="214"/>
    </i>
    <i r="2">
      <x v="218"/>
    </i>
    <i r="2">
      <x v="237"/>
    </i>
    <i r="2">
      <x v="242"/>
    </i>
    <i r="2">
      <x v="244"/>
    </i>
    <i r="2">
      <x v="254"/>
    </i>
    <i r="2">
      <x v="287"/>
    </i>
    <i r="2">
      <x v="292"/>
    </i>
    <i r="2">
      <x v="309"/>
    </i>
    <i t="grand">
      <x/>
    </i>
  </rowItems>
  <colFields count="1">
    <field x="38"/>
  </colFields>
  <colItems count="3">
    <i>
      <x v="20"/>
    </i>
    <i>
      <x v="21"/>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1">
    <i>
      <x v="2"/>
    </i>
    <i r="1">
      <x v="1"/>
    </i>
    <i r="2">
      <x v="5"/>
    </i>
    <i r="2">
      <x v="244"/>
    </i>
    <i r="1">
      <x v="5"/>
    </i>
    <i r="2">
      <x v="59"/>
    </i>
    <i r="2">
      <x v="126"/>
    </i>
    <i>
      <x v="4"/>
    </i>
    <i r="1">
      <x v="1"/>
    </i>
    <i r="2">
      <x v="5"/>
    </i>
    <i r="2">
      <x v="8"/>
    </i>
    <i r="2">
      <x v="17"/>
    </i>
    <i r="2">
      <x v="108"/>
    </i>
    <i r="2">
      <x v="120"/>
    </i>
    <i r="2">
      <x v="126"/>
    </i>
    <i r="2">
      <x v="148"/>
    </i>
    <i r="2">
      <x v="166"/>
    </i>
    <i r="2">
      <x v="188"/>
    </i>
    <i r="2">
      <x v="190"/>
    </i>
    <i r="2">
      <x v="214"/>
    </i>
    <i r="2">
      <x v="218"/>
    </i>
    <i r="2">
      <x v="237"/>
    </i>
    <i r="2">
      <x v="244"/>
    </i>
    <i r="2">
      <x v="254"/>
    </i>
    <i r="2">
      <x v="287"/>
    </i>
    <i r="2">
      <x v="309"/>
    </i>
    <i r="1">
      <x v="5"/>
    </i>
    <i r="2">
      <x v="3"/>
    </i>
    <i r="2">
      <x v="8"/>
    </i>
    <i r="2">
      <x v="17"/>
    </i>
    <i r="2">
      <x v="49"/>
    </i>
    <i r="2">
      <x v="60"/>
    </i>
    <i r="2">
      <x v="108"/>
    </i>
    <i r="2">
      <x v="112"/>
    </i>
    <i r="2">
      <x v="126"/>
    </i>
    <i r="2">
      <x v="147"/>
    </i>
    <i r="2">
      <x v="148"/>
    </i>
    <i r="2">
      <x v="155"/>
    </i>
    <i r="2">
      <x v="164"/>
    </i>
    <i r="2">
      <x v="166"/>
    </i>
    <i r="2">
      <x v="190"/>
    </i>
    <i r="2">
      <x v="193"/>
    </i>
    <i r="2">
      <x v="195"/>
    </i>
    <i r="2">
      <x v="214"/>
    </i>
    <i r="2">
      <x v="218"/>
    </i>
    <i r="2">
      <x v="237"/>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5"/>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5"/>
    </i>
    <i r="1">
      <x v="59"/>
    </i>
    <i r="1">
      <x v="126"/>
    </i>
    <i r="1">
      <x v="244"/>
    </i>
    <i>
      <x v="4"/>
    </i>
    <i r="1">
      <x v="3"/>
    </i>
    <i r="1">
      <x v="5"/>
    </i>
    <i r="1">
      <x v="8"/>
    </i>
    <i r="1">
      <x v="17"/>
    </i>
    <i r="1">
      <x v="49"/>
    </i>
    <i r="1">
      <x v="60"/>
    </i>
    <i r="1">
      <x v="108"/>
    </i>
    <i r="1">
      <x v="112"/>
    </i>
    <i r="1">
      <x v="120"/>
    </i>
    <i r="1">
      <x v="126"/>
    </i>
    <i r="1">
      <x v="147"/>
    </i>
    <i r="1">
      <x v="148"/>
    </i>
    <i r="1">
      <x v="155"/>
    </i>
    <i r="1">
      <x v="164"/>
    </i>
    <i r="1">
      <x v="166"/>
    </i>
    <i r="1">
      <x v="188"/>
    </i>
    <i r="1">
      <x v="190"/>
    </i>
    <i r="1">
      <x v="193"/>
    </i>
    <i r="1">
      <x v="195"/>
    </i>
    <i r="1">
      <x v="214"/>
    </i>
    <i r="1">
      <x v="218"/>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86"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4"/>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11</v>
      </c>
      <c r="C5" s="73">
        <v>12</v>
      </c>
      <c r="D5" s="73">
        <v>13</v>
      </c>
      <c r="E5" s="73">
        <v>14</v>
      </c>
      <c r="F5" s="73">
        <v>16</v>
      </c>
      <c r="G5" s="73">
        <v>17</v>
      </c>
      <c r="H5" s="73">
        <v>18</v>
      </c>
      <c r="I5" s="73" t="s">
        <v>6</v>
      </c>
    </row>
    <row r="6" spans="1:9" x14ac:dyDescent="0.25">
      <c r="A6" s="74" t="s">
        <v>7</v>
      </c>
      <c r="B6" s="75"/>
      <c r="C6" s="75">
        <v>1</v>
      </c>
      <c r="D6" s="75">
        <v>1</v>
      </c>
      <c r="E6" s="75"/>
      <c r="F6" s="75">
        <v>2</v>
      </c>
      <c r="G6" s="75"/>
      <c r="H6" s="75"/>
      <c r="I6" s="75">
        <v>4</v>
      </c>
    </row>
    <row r="7" spans="1:9" x14ac:dyDescent="0.25">
      <c r="A7" s="76">
        <v>0</v>
      </c>
      <c r="B7" s="77"/>
      <c r="C7" s="77">
        <v>1</v>
      </c>
      <c r="D7" s="77">
        <v>1</v>
      </c>
      <c r="E7" s="77"/>
      <c r="F7" s="77">
        <v>2</v>
      </c>
      <c r="G7" s="77"/>
      <c r="H7" s="77"/>
      <c r="I7" s="77">
        <v>4</v>
      </c>
    </row>
    <row r="8" spans="1:9" x14ac:dyDescent="0.25">
      <c r="A8" s="78" t="s">
        <v>8</v>
      </c>
      <c r="B8" s="77"/>
      <c r="C8" s="77"/>
      <c r="D8" s="77"/>
      <c r="E8" s="77"/>
      <c r="F8" s="77">
        <v>1</v>
      </c>
      <c r="G8" s="77"/>
      <c r="H8" s="77"/>
      <c r="I8" s="77">
        <v>1</v>
      </c>
    </row>
    <row r="9" spans="1:9" x14ac:dyDescent="0.25">
      <c r="A9" s="78" t="s">
        <v>9</v>
      </c>
      <c r="B9" s="77"/>
      <c r="C9" s="77"/>
      <c r="D9" s="77"/>
      <c r="E9" s="77"/>
      <c r="F9" s="77">
        <v>1</v>
      </c>
      <c r="G9" s="77"/>
      <c r="H9" s="77"/>
      <c r="I9" s="77">
        <v>1</v>
      </c>
    </row>
    <row r="10" spans="1:9" x14ac:dyDescent="0.25">
      <c r="A10" s="78" t="s">
        <v>10</v>
      </c>
      <c r="B10" s="77"/>
      <c r="C10" s="77">
        <v>1</v>
      </c>
      <c r="D10" s="77"/>
      <c r="E10" s="77"/>
      <c r="F10" s="77"/>
      <c r="G10" s="77"/>
      <c r="H10" s="77"/>
      <c r="I10" s="77">
        <v>1</v>
      </c>
    </row>
    <row r="11" spans="1:9" x14ac:dyDescent="0.25">
      <c r="A11" s="78" t="s">
        <v>11</v>
      </c>
      <c r="B11" s="77"/>
      <c r="C11" s="77"/>
      <c r="D11" s="77">
        <v>1</v>
      </c>
      <c r="E11" s="77"/>
      <c r="F11" s="77"/>
      <c r="G11" s="77"/>
      <c r="H11" s="77"/>
      <c r="I11" s="77">
        <v>1</v>
      </c>
    </row>
    <row r="12" spans="1:9" x14ac:dyDescent="0.25">
      <c r="A12" s="81" t="s">
        <v>12</v>
      </c>
      <c r="B12" s="80">
        <v>24</v>
      </c>
      <c r="C12" s="80">
        <v>18</v>
      </c>
      <c r="D12" s="80">
        <v>15</v>
      </c>
      <c r="E12" s="80">
        <v>3</v>
      </c>
      <c r="F12" s="80">
        <v>24</v>
      </c>
      <c r="G12" s="80">
        <v>21</v>
      </c>
      <c r="H12" s="80">
        <v>3</v>
      </c>
      <c r="I12" s="80">
        <v>108</v>
      </c>
    </row>
    <row r="13" spans="1:9" x14ac:dyDescent="0.25">
      <c r="A13" s="76">
        <v>0</v>
      </c>
      <c r="B13" s="77">
        <v>22</v>
      </c>
      <c r="C13" s="77">
        <v>12</v>
      </c>
      <c r="D13" s="77">
        <v>12</v>
      </c>
      <c r="E13" s="77">
        <v>3</v>
      </c>
      <c r="F13" s="77">
        <v>20</v>
      </c>
      <c r="G13" s="77">
        <v>19</v>
      </c>
      <c r="H13" s="77">
        <v>3</v>
      </c>
      <c r="I13" s="77">
        <v>91</v>
      </c>
    </row>
    <row r="14" spans="1:9" x14ac:dyDescent="0.25">
      <c r="A14" s="78" t="s">
        <v>8</v>
      </c>
      <c r="B14" s="77">
        <v>1</v>
      </c>
      <c r="C14" s="77">
        <v>1</v>
      </c>
      <c r="D14" s="77"/>
      <c r="E14" s="77"/>
      <c r="F14" s="77"/>
      <c r="G14" s="77"/>
      <c r="H14" s="77"/>
      <c r="I14" s="77">
        <v>2</v>
      </c>
    </row>
    <row r="15" spans="1:9" x14ac:dyDescent="0.25">
      <c r="A15" s="78" t="s">
        <v>9</v>
      </c>
      <c r="B15" s="77"/>
      <c r="C15" s="77">
        <v>1</v>
      </c>
      <c r="D15" s="77"/>
      <c r="E15" s="77"/>
      <c r="F15" s="77"/>
      <c r="G15" s="77"/>
      <c r="H15" s="77"/>
      <c r="I15" s="77">
        <v>1</v>
      </c>
    </row>
    <row r="16" spans="1:9" x14ac:dyDescent="0.25">
      <c r="A16" s="78" t="s">
        <v>13</v>
      </c>
      <c r="B16" s="77"/>
      <c r="C16" s="77">
        <v>1</v>
      </c>
      <c r="D16" s="77">
        <v>2</v>
      </c>
      <c r="E16" s="77"/>
      <c r="F16" s="77"/>
      <c r="G16" s="77"/>
      <c r="H16" s="77"/>
      <c r="I16" s="77">
        <v>3</v>
      </c>
    </row>
    <row r="17" spans="1:9" x14ac:dyDescent="0.25">
      <c r="A17" s="78" t="s">
        <v>14</v>
      </c>
      <c r="B17" s="77">
        <v>3</v>
      </c>
      <c r="C17" s="77"/>
      <c r="D17" s="77"/>
      <c r="E17" s="77"/>
      <c r="F17" s="77">
        <v>4</v>
      </c>
      <c r="G17" s="77"/>
      <c r="H17" s="77"/>
      <c r="I17" s="77">
        <v>7</v>
      </c>
    </row>
    <row r="18" spans="1:9" x14ac:dyDescent="0.25">
      <c r="A18" s="78" t="s">
        <v>15</v>
      </c>
      <c r="B18" s="77"/>
      <c r="C18" s="77"/>
      <c r="D18" s="77"/>
      <c r="E18" s="77">
        <v>2</v>
      </c>
      <c r="F18" s="77"/>
      <c r="G18" s="77"/>
      <c r="H18" s="77"/>
      <c r="I18" s="77">
        <v>2</v>
      </c>
    </row>
    <row r="19" spans="1:9" x14ac:dyDescent="0.25">
      <c r="A19" s="78" t="s">
        <v>16</v>
      </c>
      <c r="B19" s="77"/>
      <c r="C19" s="77"/>
      <c r="D19" s="77">
        <v>2</v>
      </c>
      <c r="E19" s="77"/>
      <c r="F19" s="77"/>
      <c r="G19" s="77"/>
      <c r="H19" s="77"/>
      <c r="I19" s="77">
        <v>2</v>
      </c>
    </row>
    <row r="20" spans="1:9" x14ac:dyDescent="0.25">
      <c r="A20" s="78" t="s">
        <v>17</v>
      </c>
      <c r="B20" s="77"/>
      <c r="C20" s="77"/>
      <c r="D20" s="77"/>
      <c r="E20" s="77"/>
      <c r="F20" s="77">
        <v>7</v>
      </c>
      <c r="G20" s="77">
        <v>1</v>
      </c>
      <c r="H20" s="77"/>
      <c r="I20" s="77">
        <v>8</v>
      </c>
    </row>
    <row r="21" spans="1:9" x14ac:dyDescent="0.25">
      <c r="A21" s="78" t="s">
        <v>18</v>
      </c>
      <c r="B21" s="77">
        <v>3</v>
      </c>
      <c r="C21" s="77"/>
      <c r="D21" s="77">
        <v>1</v>
      </c>
      <c r="E21" s="77"/>
      <c r="F21" s="77"/>
      <c r="G21" s="77">
        <v>4</v>
      </c>
      <c r="H21" s="77"/>
      <c r="I21" s="77">
        <v>8</v>
      </c>
    </row>
    <row r="22" spans="1:9" x14ac:dyDescent="0.25">
      <c r="A22" s="78" t="s">
        <v>19</v>
      </c>
      <c r="B22" s="77">
        <v>3</v>
      </c>
      <c r="C22" s="77">
        <v>1</v>
      </c>
      <c r="D22" s="77"/>
      <c r="E22" s="77"/>
      <c r="F22" s="77">
        <v>4</v>
      </c>
      <c r="G22" s="77"/>
      <c r="H22" s="77">
        <v>2</v>
      </c>
      <c r="I22" s="77">
        <v>10</v>
      </c>
    </row>
    <row r="23" spans="1:9" x14ac:dyDescent="0.25">
      <c r="A23" s="78" t="s">
        <v>20</v>
      </c>
      <c r="B23" s="77">
        <v>6</v>
      </c>
      <c r="C23" s="77"/>
      <c r="D23" s="77">
        <v>1</v>
      </c>
      <c r="E23" s="77"/>
      <c r="F23" s="77">
        <v>1</v>
      </c>
      <c r="G23" s="77">
        <v>4</v>
      </c>
      <c r="H23" s="77">
        <v>1</v>
      </c>
      <c r="I23" s="77">
        <v>13</v>
      </c>
    </row>
    <row r="24" spans="1:9" x14ac:dyDescent="0.25">
      <c r="A24" s="78" t="s">
        <v>21</v>
      </c>
      <c r="B24" s="77"/>
      <c r="C24" s="77"/>
      <c r="D24" s="77">
        <v>2</v>
      </c>
      <c r="E24" s="77"/>
      <c r="F24" s="77"/>
      <c r="G24" s="77"/>
      <c r="H24" s="77"/>
      <c r="I24" s="77">
        <v>2</v>
      </c>
    </row>
    <row r="25" spans="1:9" x14ac:dyDescent="0.25">
      <c r="A25" s="78" t="s">
        <v>22</v>
      </c>
      <c r="B25" s="77">
        <v>1</v>
      </c>
      <c r="C25" s="77"/>
      <c r="D25" s="77"/>
      <c r="E25" s="77"/>
      <c r="F25" s="77"/>
      <c r="G25" s="77"/>
      <c r="H25" s="77"/>
      <c r="I25" s="77">
        <v>1</v>
      </c>
    </row>
    <row r="26" spans="1:9" x14ac:dyDescent="0.25">
      <c r="A26" s="78" t="s">
        <v>23</v>
      </c>
      <c r="B26" s="77"/>
      <c r="C26" s="77">
        <v>1</v>
      </c>
      <c r="D26" s="77"/>
      <c r="E26" s="77"/>
      <c r="F26" s="77"/>
      <c r="G26" s="77">
        <v>1</v>
      </c>
      <c r="H26" s="77"/>
      <c r="I26" s="77">
        <v>2</v>
      </c>
    </row>
    <row r="27" spans="1:9" x14ac:dyDescent="0.25">
      <c r="A27" s="78" t="s">
        <v>24</v>
      </c>
      <c r="B27" s="77">
        <v>1</v>
      </c>
      <c r="C27" s="77"/>
      <c r="D27" s="77"/>
      <c r="E27" s="77"/>
      <c r="F27" s="77"/>
      <c r="G27" s="77"/>
      <c r="H27" s="77"/>
      <c r="I27" s="77">
        <v>1</v>
      </c>
    </row>
    <row r="28" spans="1:9" x14ac:dyDescent="0.25">
      <c r="A28" s="78" t="s">
        <v>25</v>
      </c>
      <c r="B28" s="77"/>
      <c r="C28" s="77">
        <v>1</v>
      </c>
      <c r="D28" s="77">
        <v>1</v>
      </c>
      <c r="E28" s="77"/>
      <c r="F28" s="77">
        <v>1</v>
      </c>
      <c r="G28" s="77">
        <v>3</v>
      </c>
      <c r="H28" s="77"/>
      <c r="I28" s="77">
        <v>6</v>
      </c>
    </row>
    <row r="29" spans="1:9" x14ac:dyDescent="0.25">
      <c r="A29" s="78" t="s">
        <v>26</v>
      </c>
      <c r="B29" s="77"/>
      <c r="C29" s="77">
        <v>1</v>
      </c>
      <c r="D29" s="77"/>
      <c r="E29" s="77"/>
      <c r="F29" s="77"/>
      <c r="G29" s="77"/>
      <c r="H29" s="77"/>
      <c r="I29" s="77">
        <v>1</v>
      </c>
    </row>
    <row r="30" spans="1:9" x14ac:dyDescent="0.25">
      <c r="A30" s="78" t="s">
        <v>27</v>
      </c>
      <c r="B30" s="77"/>
      <c r="C30" s="77"/>
      <c r="D30" s="77">
        <v>1</v>
      </c>
      <c r="E30" s="77"/>
      <c r="F30" s="77"/>
      <c r="G30" s="77"/>
      <c r="H30" s="77"/>
      <c r="I30" s="77">
        <v>1</v>
      </c>
    </row>
    <row r="31" spans="1:9" x14ac:dyDescent="0.25">
      <c r="A31" s="78" t="s">
        <v>28</v>
      </c>
      <c r="B31" s="77">
        <v>1</v>
      </c>
      <c r="C31" s="77">
        <v>2</v>
      </c>
      <c r="D31" s="77">
        <v>1</v>
      </c>
      <c r="E31" s="77"/>
      <c r="F31" s="77"/>
      <c r="G31" s="77">
        <v>4</v>
      </c>
      <c r="H31" s="77"/>
      <c r="I31" s="77">
        <v>8</v>
      </c>
    </row>
    <row r="32" spans="1:9" x14ac:dyDescent="0.25">
      <c r="A32" s="78" t="s">
        <v>29</v>
      </c>
      <c r="B32" s="77">
        <v>1</v>
      </c>
      <c r="C32" s="77">
        <v>1</v>
      </c>
      <c r="D32" s="77"/>
      <c r="E32" s="77"/>
      <c r="F32" s="77">
        <v>1</v>
      </c>
      <c r="G32" s="77"/>
      <c r="H32" s="77"/>
      <c r="I32" s="77">
        <v>3</v>
      </c>
    </row>
    <row r="33" spans="1:9" x14ac:dyDescent="0.25">
      <c r="A33" s="78" t="s">
        <v>30</v>
      </c>
      <c r="B33" s="77">
        <v>1</v>
      </c>
      <c r="C33" s="77"/>
      <c r="D33" s="77">
        <v>1</v>
      </c>
      <c r="E33" s="77">
        <v>1</v>
      </c>
      <c r="F33" s="77"/>
      <c r="G33" s="77"/>
      <c r="H33" s="77"/>
      <c r="I33" s="77">
        <v>3</v>
      </c>
    </row>
    <row r="34" spans="1:9" x14ac:dyDescent="0.25">
      <c r="A34" s="78" t="s">
        <v>31</v>
      </c>
      <c r="B34" s="77"/>
      <c r="C34" s="77">
        <v>2</v>
      </c>
      <c r="D34" s="77"/>
      <c r="E34" s="77"/>
      <c r="F34" s="77"/>
      <c r="G34" s="77"/>
      <c r="H34" s="77"/>
      <c r="I34" s="77">
        <v>2</v>
      </c>
    </row>
    <row r="35" spans="1:9" x14ac:dyDescent="0.25">
      <c r="A35" s="78" t="s">
        <v>32</v>
      </c>
      <c r="B35" s="77">
        <v>1</v>
      </c>
      <c r="C35" s="77"/>
      <c r="D35" s="77"/>
      <c r="E35" s="77"/>
      <c r="F35" s="77">
        <v>2</v>
      </c>
      <c r="G35" s="77">
        <v>2</v>
      </c>
      <c r="H35" s="77"/>
      <c r="I35" s="77">
        <v>5</v>
      </c>
    </row>
    <row r="36" spans="1:9" x14ac:dyDescent="0.25">
      <c r="A36" s="76" t="s">
        <v>33</v>
      </c>
      <c r="B36" s="77">
        <v>2</v>
      </c>
      <c r="C36" s="77">
        <v>6</v>
      </c>
      <c r="D36" s="77">
        <v>3</v>
      </c>
      <c r="E36" s="77"/>
      <c r="F36" s="77">
        <v>4</v>
      </c>
      <c r="G36" s="77">
        <v>2</v>
      </c>
      <c r="H36" s="77"/>
      <c r="I36" s="77">
        <v>17</v>
      </c>
    </row>
    <row r="37" spans="1:9" x14ac:dyDescent="0.25">
      <c r="A37" s="78" t="s">
        <v>34</v>
      </c>
      <c r="B37" s="77">
        <v>1</v>
      </c>
      <c r="C37" s="77"/>
      <c r="D37" s="77"/>
      <c r="E37" s="77"/>
      <c r="F37" s="77"/>
      <c r="G37" s="77"/>
      <c r="H37" s="77"/>
      <c r="I37" s="77">
        <v>1</v>
      </c>
    </row>
    <row r="38" spans="1:9" x14ac:dyDescent="0.25">
      <c r="A38" s="78" t="s">
        <v>35</v>
      </c>
      <c r="B38" s="77"/>
      <c r="C38" s="77"/>
      <c r="D38" s="77"/>
      <c r="E38" s="77"/>
      <c r="F38" s="77"/>
      <c r="G38" s="77">
        <v>1</v>
      </c>
      <c r="H38" s="77"/>
      <c r="I38" s="77">
        <v>1</v>
      </c>
    </row>
    <row r="39" spans="1:9" x14ac:dyDescent="0.25">
      <c r="A39" s="78" t="s">
        <v>36</v>
      </c>
      <c r="B39" s="77"/>
      <c r="C39" s="77">
        <v>5</v>
      </c>
      <c r="D39" s="77">
        <v>2</v>
      </c>
      <c r="E39" s="77"/>
      <c r="F39" s="77">
        <v>3</v>
      </c>
      <c r="G39" s="77">
        <v>1</v>
      </c>
      <c r="H39" s="77"/>
      <c r="I39" s="77">
        <v>11</v>
      </c>
    </row>
    <row r="40" spans="1:9" x14ac:dyDescent="0.25">
      <c r="A40" s="78" t="s">
        <v>37</v>
      </c>
      <c r="B40" s="77"/>
      <c r="C40" s="77">
        <v>1</v>
      </c>
      <c r="D40" s="77"/>
      <c r="E40" s="77"/>
      <c r="F40" s="77"/>
      <c r="G40" s="77"/>
      <c r="H40" s="77"/>
      <c r="I40" s="77">
        <v>1</v>
      </c>
    </row>
    <row r="41" spans="1:9" x14ac:dyDescent="0.25">
      <c r="A41" s="78" t="s">
        <v>38</v>
      </c>
      <c r="B41" s="77"/>
      <c r="C41" s="77"/>
      <c r="D41" s="77"/>
      <c r="E41" s="77"/>
      <c r="F41" s="77">
        <v>1</v>
      </c>
      <c r="G41" s="77"/>
      <c r="H41" s="77"/>
      <c r="I41" s="77">
        <v>1</v>
      </c>
    </row>
    <row r="42" spans="1:9" x14ac:dyDescent="0.25">
      <c r="A42" s="78" t="s">
        <v>39</v>
      </c>
      <c r="B42" s="77"/>
      <c r="C42" s="77"/>
      <c r="D42" s="77">
        <v>1</v>
      </c>
      <c r="E42" s="77"/>
      <c r="F42" s="77"/>
      <c r="G42" s="77"/>
      <c r="H42" s="77"/>
      <c r="I42" s="77">
        <v>1</v>
      </c>
    </row>
    <row r="43" spans="1:9" x14ac:dyDescent="0.25">
      <c r="A43" s="78" t="s">
        <v>40</v>
      </c>
      <c r="B43" s="77">
        <v>1</v>
      </c>
      <c r="C43" s="77"/>
      <c r="D43" s="77"/>
      <c r="E43" s="77"/>
      <c r="F43" s="77"/>
      <c r="G43" s="77"/>
      <c r="H43" s="77"/>
      <c r="I43" s="77">
        <v>1</v>
      </c>
    </row>
    <row r="44" spans="1:9" x14ac:dyDescent="0.25">
      <c r="A44" s="72" t="s">
        <v>6</v>
      </c>
      <c r="B44" s="77">
        <v>24</v>
      </c>
      <c r="C44" s="77">
        <v>19</v>
      </c>
      <c r="D44" s="77">
        <v>16</v>
      </c>
      <c r="E44" s="77">
        <v>3</v>
      </c>
      <c r="F44" s="77">
        <v>26</v>
      </c>
      <c r="G44" s="77">
        <v>21</v>
      </c>
      <c r="H44" s="77">
        <v>3</v>
      </c>
      <c r="I44" s="77">
        <v>112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41</v>
      </c>
      <c r="B1" s="2">
        <v>2022</v>
      </c>
    </row>
    <row r="2" spans="1:3" x14ac:dyDescent="0.25">
      <c r="A2" s="1" t="s">
        <v>42</v>
      </c>
      <c r="B2" s="58" t="s">
        <v>43</v>
      </c>
    </row>
    <row r="4" spans="1:3" x14ac:dyDescent="0.25">
      <c r="A4" s="1" t="s">
        <v>44</v>
      </c>
      <c r="B4" s="1" t="s">
        <v>4</v>
      </c>
      <c r="C4"/>
    </row>
    <row r="5" spans="1:3" x14ac:dyDescent="0.25">
      <c r="A5" s="1" t="s">
        <v>5</v>
      </c>
      <c r="B5" s="58">
        <v>7</v>
      </c>
      <c r="C5" s="58" t="s">
        <v>6</v>
      </c>
    </row>
    <row r="6" spans="1:3" x14ac:dyDescent="0.25">
      <c r="A6" s="2" t="s">
        <v>12</v>
      </c>
      <c r="B6" s="70">
        <v>1</v>
      </c>
      <c r="C6" s="70">
        <v>1</v>
      </c>
    </row>
    <row r="7" spans="1:3" x14ac:dyDescent="0.25">
      <c r="A7" s="24" t="s">
        <v>33</v>
      </c>
      <c r="B7" s="70">
        <v>1</v>
      </c>
      <c r="C7" s="70">
        <v>1</v>
      </c>
    </row>
    <row r="8" spans="1:3" x14ac:dyDescent="0.25">
      <c r="A8" s="25" t="s">
        <v>37</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1"/>
  <sheetViews>
    <sheetView zoomScale="85" zoomScaleNormal="85" workbookViewId="0">
      <selection activeCell="B19" sqref="B19"/>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45</v>
      </c>
      <c r="B2" s="58" t="s">
        <v>2</v>
      </c>
    </row>
    <row r="3" spans="1:4" x14ac:dyDescent="0.25">
      <c r="A3" s="1" t="s">
        <v>46</v>
      </c>
      <c r="B3" s="58" t="s">
        <v>47</v>
      </c>
    </row>
    <row r="4" spans="1:4" x14ac:dyDescent="0.25">
      <c r="A4" s="1" t="s">
        <v>41</v>
      </c>
      <c r="B4" s="2">
        <v>2022</v>
      </c>
    </row>
    <row r="6" spans="1:4" x14ac:dyDescent="0.25">
      <c r="A6" s="1" t="s">
        <v>44</v>
      </c>
      <c r="B6" s="1" t="s">
        <v>4</v>
      </c>
      <c r="C6"/>
      <c r="D6"/>
    </row>
    <row r="7" spans="1:4" x14ac:dyDescent="0.25">
      <c r="A7" s="1" t="s">
        <v>5</v>
      </c>
      <c r="B7" s="58">
        <v>20</v>
      </c>
      <c r="C7" s="58">
        <v>21</v>
      </c>
      <c r="D7" s="58" t="s">
        <v>6</v>
      </c>
    </row>
    <row r="8" spans="1:4" x14ac:dyDescent="0.25">
      <c r="A8" s="83" t="s">
        <v>7</v>
      </c>
      <c r="B8" s="82">
        <v>3</v>
      </c>
      <c r="C8" s="82">
        <v>8</v>
      </c>
      <c r="D8" s="82">
        <v>11</v>
      </c>
    </row>
    <row r="9" spans="1:4" x14ac:dyDescent="0.25">
      <c r="A9" s="24">
        <v>0</v>
      </c>
      <c r="B9" s="77">
        <v>3</v>
      </c>
      <c r="C9" s="77">
        <v>8</v>
      </c>
      <c r="D9" s="77">
        <v>11</v>
      </c>
    </row>
    <row r="10" spans="1:4" x14ac:dyDescent="0.25">
      <c r="A10" s="25" t="s">
        <v>9</v>
      </c>
      <c r="B10" s="77">
        <v>1</v>
      </c>
      <c r="C10" s="77">
        <v>3</v>
      </c>
      <c r="D10" s="77">
        <v>4</v>
      </c>
    </row>
    <row r="11" spans="1:4" x14ac:dyDescent="0.25">
      <c r="A11" s="25" t="s">
        <v>14</v>
      </c>
      <c r="B11" s="77"/>
      <c r="C11" s="77">
        <v>1</v>
      </c>
      <c r="D11" s="77">
        <v>1</v>
      </c>
    </row>
    <row r="12" spans="1:4" x14ac:dyDescent="0.25">
      <c r="A12" s="25" t="s">
        <v>10</v>
      </c>
      <c r="B12" s="77">
        <v>1</v>
      </c>
      <c r="C12" s="77"/>
      <c r="D12" s="77">
        <v>1</v>
      </c>
    </row>
    <row r="13" spans="1:4" x14ac:dyDescent="0.25">
      <c r="A13" s="25" t="s">
        <v>17</v>
      </c>
      <c r="B13" s="77"/>
      <c r="C13" s="77">
        <v>2</v>
      </c>
      <c r="D13" s="77">
        <v>2</v>
      </c>
    </row>
    <row r="14" spans="1:4" x14ac:dyDescent="0.25">
      <c r="A14" s="25" t="s">
        <v>11</v>
      </c>
      <c r="B14" s="77">
        <v>1</v>
      </c>
      <c r="C14" s="77"/>
      <c r="D14" s="77">
        <v>1</v>
      </c>
    </row>
    <row r="15" spans="1:4" x14ac:dyDescent="0.25">
      <c r="A15" s="25" t="s">
        <v>28</v>
      </c>
      <c r="B15" s="77"/>
      <c r="C15" s="77">
        <v>2</v>
      </c>
      <c r="D15" s="77">
        <v>2</v>
      </c>
    </row>
    <row r="16" spans="1:4" x14ac:dyDescent="0.25">
      <c r="A16" s="83" t="s">
        <v>12</v>
      </c>
      <c r="B16" s="82">
        <v>93</v>
      </c>
      <c r="C16" s="82">
        <v>41</v>
      </c>
      <c r="D16" s="82">
        <v>134</v>
      </c>
    </row>
    <row r="17" spans="1:4" x14ac:dyDescent="0.25">
      <c r="A17" s="24">
        <v>0</v>
      </c>
      <c r="B17" s="77">
        <v>93</v>
      </c>
      <c r="C17" s="77">
        <v>41</v>
      </c>
      <c r="D17" s="77">
        <v>134</v>
      </c>
    </row>
    <row r="18" spans="1:4" x14ac:dyDescent="0.25">
      <c r="A18" s="25" t="s">
        <v>8</v>
      </c>
      <c r="B18" s="77">
        <v>4</v>
      </c>
      <c r="C18" s="77"/>
      <c r="D18" s="77">
        <v>4</v>
      </c>
    </row>
    <row r="19" spans="1:4" x14ac:dyDescent="0.25">
      <c r="A19" s="25" t="s">
        <v>13</v>
      </c>
      <c r="B19" s="77">
        <v>10</v>
      </c>
      <c r="C19" s="77">
        <v>1</v>
      </c>
      <c r="D19" s="77">
        <v>11</v>
      </c>
    </row>
    <row r="20" spans="1:4" x14ac:dyDescent="0.25">
      <c r="A20" s="25" t="s">
        <v>48</v>
      </c>
      <c r="B20" s="77">
        <v>4</v>
      </c>
      <c r="C20" s="77"/>
      <c r="D20" s="77">
        <v>4</v>
      </c>
    </row>
    <row r="21" spans="1:4" x14ac:dyDescent="0.25">
      <c r="A21" s="25" t="s">
        <v>49</v>
      </c>
      <c r="B21" s="77">
        <v>1</v>
      </c>
      <c r="C21" s="77"/>
      <c r="D21" s="77">
        <v>1</v>
      </c>
    </row>
    <row r="22" spans="1:4" x14ac:dyDescent="0.25">
      <c r="A22" s="25" t="s">
        <v>14</v>
      </c>
      <c r="B22" s="77">
        <v>2</v>
      </c>
      <c r="C22" s="77"/>
      <c r="D22" s="77">
        <v>2</v>
      </c>
    </row>
    <row r="23" spans="1:4" x14ac:dyDescent="0.25">
      <c r="A23" s="25" t="s">
        <v>15</v>
      </c>
      <c r="B23" s="77">
        <v>2</v>
      </c>
      <c r="C23" s="77">
        <v>2</v>
      </c>
      <c r="D23" s="77">
        <v>4</v>
      </c>
    </row>
    <row r="24" spans="1:4" x14ac:dyDescent="0.25">
      <c r="A24" s="25" t="s">
        <v>16</v>
      </c>
      <c r="B24" s="77">
        <v>2</v>
      </c>
      <c r="C24" s="77">
        <v>1</v>
      </c>
      <c r="D24" s="77">
        <v>3</v>
      </c>
    </row>
    <row r="25" spans="1:4" x14ac:dyDescent="0.25">
      <c r="A25" s="25" t="s">
        <v>17</v>
      </c>
      <c r="B25" s="77">
        <v>5</v>
      </c>
      <c r="C25" s="77">
        <v>4</v>
      </c>
      <c r="D25" s="77">
        <v>9</v>
      </c>
    </row>
    <row r="26" spans="1:4" x14ac:dyDescent="0.25">
      <c r="A26" s="25" t="s">
        <v>18</v>
      </c>
      <c r="B26" s="77">
        <v>5</v>
      </c>
      <c r="C26" s="77">
        <v>4</v>
      </c>
      <c r="D26" s="77">
        <v>9</v>
      </c>
    </row>
    <row r="27" spans="1:4" x14ac:dyDescent="0.25">
      <c r="A27" s="25" t="s">
        <v>50</v>
      </c>
      <c r="B27" s="77">
        <v>2</v>
      </c>
      <c r="C27" s="77">
        <v>1</v>
      </c>
      <c r="D27" s="77">
        <v>3</v>
      </c>
    </row>
    <row r="28" spans="1:4" x14ac:dyDescent="0.25">
      <c r="A28" s="25" t="s">
        <v>19</v>
      </c>
      <c r="B28" s="77">
        <v>7</v>
      </c>
      <c r="C28" s="77">
        <v>2</v>
      </c>
      <c r="D28" s="77">
        <v>9</v>
      </c>
    </row>
    <row r="29" spans="1:4" x14ac:dyDescent="0.25">
      <c r="A29" s="25" t="s">
        <v>51</v>
      </c>
      <c r="B29" s="77">
        <v>1</v>
      </c>
      <c r="C29" s="77"/>
      <c r="D29" s="77">
        <v>1</v>
      </c>
    </row>
    <row r="30" spans="1:4" x14ac:dyDescent="0.25">
      <c r="A30" s="25" t="s">
        <v>20</v>
      </c>
      <c r="B30" s="77">
        <v>9</v>
      </c>
      <c r="C30" s="77">
        <v>7</v>
      </c>
      <c r="D30" s="77">
        <v>16</v>
      </c>
    </row>
    <row r="31" spans="1:4" x14ac:dyDescent="0.25">
      <c r="A31" s="25" t="s">
        <v>21</v>
      </c>
      <c r="B31" s="77">
        <v>3</v>
      </c>
      <c r="C31" s="77"/>
      <c r="D31" s="77">
        <v>3</v>
      </c>
    </row>
    <row r="32" spans="1:4" x14ac:dyDescent="0.25">
      <c r="A32" s="25" t="s">
        <v>23</v>
      </c>
      <c r="B32" s="77">
        <v>2</v>
      </c>
      <c r="C32" s="77">
        <v>1</v>
      </c>
      <c r="D32" s="77">
        <v>3</v>
      </c>
    </row>
    <row r="33" spans="1:4" x14ac:dyDescent="0.25">
      <c r="A33" s="25" t="s">
        <v>24</v>
      </c>
      <c r="B33" s="77">
        <v>1</v>
      </c>
      <c r="C33" s="77">
        <v>1</v>
      </c>
      <c r="D33" s="77">
        <v>2</v>
      </c>
    </row>
    <row r="34" spans="1:4" x14ac:dyDescent="0.25">
      <c r="A34" s="25" t="s">
        <v>25</v>
      </c>
      <c r="B34" s="77">
        <v>5</v>
      </c>
      <c r="C34" s="77">
        <v>2</v>
      </c>
      <c r="D34" s="77">
        <v>7</v>
      </c>
    </row>
    <row r="35" spans="1:4" x14ac:dyDescent="0.25">
      <c r="A35" s="25" t="s">
        <v>26</v>
      </c>
      <c r="B35" s="77">
        <v>4</v>
      </c>
      <c r="C35" s="77">
        <v>2</v>
      </c>
      <c r="D35" s="77">
        <v>6</v>
      </c>
    </row>
    <row r="36" spans="1:4" x14ac:dyDescent="0.25">
      <c r="A36" s="25" t="s">
        <v>28</v>
      </c>
      <c r="B36" s="77">
        <v>10</v>
      </c>
      <c r="C36" s="77">
        <v>7</v>
      </c>
      <c r="D36" s="77">
        <v>17</v>
      </c>
    </row>
    <row r="37" spans="1:4" x14ac:dyDescent="0.25">
      <c r="A37" s="25" t="s">
        <v>29</v>
      </c>
      <c r="B37" s="77">
        <v>4</v>
      </c>
      <c r="C37" s="77">
        <v>1</v>
      </c>
      <c r="D37" s="77">
        <v>5</v>
      </c>
    </row>
    <row r="38" spans="1:4" x14ac:dyDescent="0.25">
      <c r="A38" s="25" t="s">
        <v>30</v>
      </c>
      <c r="B38" s="77">
        <v>2</v>
      </c>
      <c r="C38" s="77">
        <v>1</v>
      </c>
      <c r="D38" s="77">
        <v>3</v>
      </c>
    </row>
    <row r="39" spans="1:4" x14ac:dyDescent="0.25">
      <c r="A39" s="25" t="s">
        <v>31</v>
      </c>
      <c r="B39" s="77">
        <v>1</v>
      </c>
      <c r="C39" s="77"/>
      <c r="D39" s="77">
        <v>1</v>
      </c>
    </row>
    <row r="40" spans="1:4" x14ac:dyDescent="0.25">
      <c r="A40" s="25" t="s">
        <v>32</v>
      </c>
      <c r="B40" s="77">
        <v>7</v>
      </c>
      <c r="C40" s="77">
        <v>4</v>
      </c>
      <c r="D40" s="77">
        <v>11</v>
      </c>
    </row>
    <row r="41" spans="1:4" x14ac:dyDescent="0.25">
      <c r="A41" s="72" t="s">
        <v>6</v>
      </c>
      <c r="B41" s="77">
        <v>96</v>
      </c>
      <c r="C41" s="77">
        <v>49</v>
      </c>
      <c r="D41" s="77">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8"/>
  <sheetViews>
    <sheetView zoomScale="70" zoomScaleNormal="70" workbookViewId="0">
      <selection activeCell="H25" sqref="H25"/>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45</v>
      </c>
      <c r="B3" s="58" t="s">
        <v>2</v>
      </c>
    </row>
    <row r="4" spans="1:4" x14ac:dyDescent="0.25">
      <c r="A4" s="1" t="s">
        <v>46</v>
      </c>
      <c r="B4" s="58" t="s">
        <v>47</v>
      </c>
    </row>
    <row r="6" spans="1:4" x14ac:dyDescent="0.25">
      <c r="A6" s="1" t="s">
        <v>44</v>
      </c>
      <c r="B6" s="1" t="s">
        <v>4</v>
      </c>
      <c r="C6"/>
      <c r="D6"/>
    </row>
    <row r="7" spans="1:4" x14ac:dyDescent="0.25">
      <c r="A7" s="1" t="s">
        <v>5</v>
      </c>
      <c r="B7" s="58">
        <v>20</v>
      </c>
      <c r="C7" s="58">
        <v>21</v>
      </c>
      <c r="D7" s="58" t="s">
        <v>6</v>
      </c>
    </row>
    <row r="8" spans="1:4" x14ac:dyDescent="0.25">
      <c r="A8" s="2" t="s">
        <v>7</v>
      </c>
      <c r="B8" s="70">
        <v>2</v>
      </c>
      <c r="C8" s="70">
        <v>2</v>
      </c>
      <c r="D8" s="70">
        <v>4</v>
      </c>
    </row>
    <row r="9" spans="1:4" x14ac:dyDescent="0.25">
      <c r="A9" s="24">
        <v>0</v>
      </c>
      <c r="B9" s="70">
        <v>2</v>
      </c>
      <c r="C9" s="70">
        <v>2</v>
      </c>
      <c r="D9" s="70">
        <v>4</v>
      </c>
    </row>
    <row r="10" spans="1:4" x14ac:dyDescent="0.25">
      <c r="A10" s="25" t="s">
        <v>8</v>
      </c>
      <c r="B10" s="70"/>
      <c r="C10" s="70">
        <v>1</v>
      </c>
      <c r="D10" s="70">
        <v>1</v>
      </c>
    </row>
    <row r="11" spans="1:4" x14ac:dyDescent="0.25">
      <c r="A11" s="25" t="s">
        <v>9</v>
      </c>
      <c r="B11" s="70"/>
      <c r="C11" s="70">
        <v>1</v>
      </c>
      <c r="D11" s="70">
        <v>1</v>
      </c>
    </row>
    <row r="12" spans="1:4" x14ac:dyDescent="0.25">
      <c r="A12" s="25" t="s">
        <v>10</v>
      </c>
      <c r="B12" s="70">
        <v>1</v>
      </c>
      <c r="C12" s="70"/>
      <c r="D12" s="70">
        <v>1</v>
      </c>
    </row>
    <row r="13" spans="1:4" x14ac:dyDescent="0.25">
      <c r="A13" s="25" t="s">
        <v>11</v>
      </c>
      <c r="B13" s="70">
        <v>1</v>
      </c>
      <c r="C13" s="70"/>
      <c r="D13" s="70">
        <v>1</v>
      </c>
    </row>
    <row r="14" spans="1:4" x14ac:dyDescent="0.25">
      <c r="A14" s="2" t="s">
        <v>12</v>
      </c>
      <c r="B14" s="70">
        <v>49</v>
      </c>
      <c r="C14" s="70">
        <v>42</v>
      </c>
      <c r="D14" s="70">
        <v>91</v>
      </c>
    </row>
    <row r="15" spans="1:4" x14ac:dyDescent="0.25">
      <c r="A15" s="24">
        <v>0</v>
      </c>
      <c r="B15" s="70">
        <v>49</v>
      </c>
      <c r="C15" s="70">
        <v>42</v>
      </c>
      <c r="D15" s="70">
        <v>91</v>
      </c>
    </row>
    <row r="16" spans="1:4" x14ac:dyDescent="0.25">
      <c r="A16" s="25" t="s">
        <v>8</v>
      </c>
      <c r="B16" s="70">
        <v>2</v>
      </c>
      <c r="C16" s="70"/>
      <c r="D16" s="70">
        <v>2</v>
      </c>
    </row>
    <row r="17" spans="1:4" x14ac:dyDescent="0.25">
      <c r="A17" s="25" t="s">
        <v>9</v>
      </c>
      <c r="B17" s="70">
        <v>1</v>
      </c>
      <c r="C17" s="70"/>
      <c r="D17" s="70">
        <v>1</v>
      </c>
    </row>
    <row r="18" spans="1:4" x14ac:dyDescent="0.25">
      <c r="A18" s="25" t="s">
        <v>13</v>
      </c>
      <c r="B18" s="70">
        <v>3</v>
      </c>
      <c r="C18" s="70"/>
      <c r="D18" s="70">
        <v>3</v>
      </c>
    </row>
    <row r="19" spans="1:4" x14ac:dyDescent="0.25">
      <c r="A19" s="25" t="s">
        <v>14</v>
      </c>
      <c r="B19" s="70">
        <v>3</v>
      </c>
      <c r="C19" s="70">
        <v>4</v>
      </c>
      <c r="D19" s="70">
        <v>7</v>
      </c>
    </row>
    <row r="20" spans="1:4" x14ac:dyDescent="0.25">
      <c r="A20" s="25" t="s">
        <v>15</v>
      </c>
      <c r="B20" s="70">
        <v>2</v>
      </c>
      <c r="C20" s="70"/>
      <c r="D20" s="70">
        <v>2</v>
      </c>
    </row>
    <row r="21" spans="1:4" x14ac:dyDescent="0.25">
      <c r="A21" s="25" t="s">
        <v>16</v>
      </c>
      <c r="B21" s="70">
        <v>2</v>
      </c>
      <c r="C21" s="70"/>
      <c r="D21" s="70">
        <v>2</v>
      </c>
    </row>
    <row r="22" spans="1:4" x14ac:dyDescent="0.25">
      <c r="A22" s="25" t="s">
        <v>17</v>
      </c>
      <c r="B22" s="70"/>
      <c r="C22" s="70">
        <v>8</v>
      </c>
      <c r="D22" s="70">
        <v>8</v>
      </c>
    </row>
    <row r="23" spans="1:4" x14ac:dyDescent="0.25">
      <c r="A23" s="25" t="s">
        <v>18</v>
      </c>
      <c r="B23" s="70">
        <v>4</v>
      </c>
      <c r="C23" s="70">
        <v>4</v>
      </c>
      <c r="D23" s="70">
        <v>8</v>
      </c>
    </row>
    <row r="24" spans="1:4" x14ac:dyDescent="0.25">
      <c r="A24" s="25" t="s">
        <v>19</v>
      </c>
      <c r="B24" s="70">
        <v>4</v>
      </c>
      <c r="C24" s="70">
        <v>6</v>
      </c>
      <c r="D24" s="70">
        <v>10</v>
      </c>
    </row>
    <row r="25" spans="1:4" x14ac:dyDescent="0.25">
      <c r="A25" s="25" t="s">
        <v>20</v>
      </c>
      <c r="B25" s="70">
        <v>7</v>
      </c>
      <c r="C25" s="70">
        <v>6</v>
      </c>
      <c r="D25" s="70">
        <v>13</v>
      </c>
    </row>
    <row r="26" spans="1:4" x14ac:dyDescent="0.25">
      <c r="A26" s="25" t="s">
        <v>21</v>
      </c>
      <c r="B26" s="70">
        <v>2</v>
      </c>
      <c r="C26" s="70"/>
      <c r="D26" s="70">
        <v>2</v>
      </c>
    </row>
    <row r="27" spans="1:4" x14ac:dyDescent="0.25">
      <c r="A27" s="25" t="s">
        <v>22</v>
      </c>
      <c r="B27" s="70">
        <v>1</v>
      </c>
      <c r="C27" s="70"/>
      <c r="D27" s="70">
        <v>1</v>
      </c>
    </row>
    <row r="28" spans="1:4" x14ac:dyDescent="0.25">
      <c r="A28" s="25" t="s">
        <v>23</v>
      </c>
      <c r="B28" s="70">
        <v>1</v>
      </c>
      <c r="C28" s="70">
        <v>1</v>
      </c>
      <c r="D28" s="70">
        <v>2</v>
      </c>
    </row>
    <row r="29" spans="1:4" x14ac:dyDescent="0.25">
      <c r="A29" s="25" t="s">
        <v>24</v>
      </c>
      <c r="B29" s="70">
        <v>1</v>
      </c>
      <c r="C29" s="70"/>
      <c r="D29" s="70">
        <v>1</v>
      </c>
    </row>
    <row r="30" spans="1:4" x14ac:dyDescent="0.25">
      <c r="A30" s="25" t="s">
        <v>25</v>
      </c>
      <c r="B30" s="70">
        <v>2</v>
      </c>
      <c r="C30" s="70">
        <v>4</v>
      </c>
      <c r="D30" s="70">
        <v>6</v>
      </c>
    </row>
    <row r="31" spans="1:4" x14ac:dyDescent="0.25">
      <c r="A31" s="25" t="s">
        <v>26</v>
      </c>
      <c r="B31" s="70">
        <v>1</v>
      </c>
      <c r="C31" s="70"/>
      <c r="D31" s="70">
        <v>1</v>
      </c>
    </row>
    <row r="32" spans="1:4" x14ac:dyDescent="0.25">
      <c r="A32" s="25" t="s">
        <v>27</v>
      </c>
      <c r="B32" s="70">
        <v>1</v>
      </c>
      <c r="C32" s="70"/>
      <c r="D32" s="70">
        <v>1</v>
      </c>
    </row>
    <row r="33" spans="1:4" x14ac:dyDescent="0.25">
      <c r="A33" s="25" t="s">
        <v>28</v>
      </c>
      <c r="B33" s="70">
        <v>4</v>
      </c>
      <c r="C33" s="70">
        <v>4</v>
      </c>
      <c r="D33" s="70">
        <v>8</v>
      </c>
    </row>
    <row r="34" spans="1:4" x14ac:dyDescent="0.25">
      <c r="A34" s="25" t="s">
        <v>29</v>
      </c>
      <c r="B34" s="70">
        <v>2</v>
      </c>
      <c r="C34" s="70">
        <v>1</v>
      </c>
      <c r="D34" s="70">
        <v>3</v>
      </c>
    </row>
    <row r="35" spans="1:4" x14ac:dyDescent="0.25">
      <c r="A35" s="25" t="s">
        <v>30</v>
      </c>
      <c r="B35" s="70">
        <v>3</v>
      </c>
      <c r="C35" s="70"/>
      <c r="D35" s="70">
        <v>3</v>
      </c>
    </row>
    <row r="36" spans="1:4" x14ac:dyDescent="0.25">
      <c r="A36" s="25" t="s">
        <v>31</v>
      </c>
      <c r="B36" s="70">
        <v>2</v>
      </c>
      <c r="C36" s="70"/>
      <c r="D36" s="70">
        <v>2</v>
      </c>
    </row>
    <row r="37" spans="1:4" x14ac:dyDescent="0.25">
      <c r="A37" s="25" t="s">
        <v>32</v>
      </c>
      <c r="B37" s="70">
        <v>1</v>
      </c>
      <c r="C37" s="70">
        <v>4</v>
      </c>
      <c r="D37" s="70">
        <v>5</v>
      </c>
    </row>
    <row r="38" spans="1:4" x14ac:dyDescent="0.25">
      <c r="A38" s="2" t="s">
        <v>6</v>
      </c>
      <c r="B38" s="70">
        <v>51</v>
      </c>
      <c r="C38" s="70">
        <v>44</v>
      </c>
      <c r="D38" s="70">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6" sqref="G6"/>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44</v>
      </c>
      <c r="B1" s="1" t="s">
        <v>4</v>
      </c>
      <c r="C1"/>
      <c r="D1"/>
      <c r="E1"/>
      <c r="F1"/>
      <c r="G1"/>
      <c r="H1"/>
    </row>
    <row r="2" spans="1:19" x14ac:dyDescent="0.25">
      <c r="A2" s="1" t="s">
        <v>5</v>
      </c>
      <c r="B2" s="26" t="s">
        <v>52</v>
      </c>
      <c r="C2" s="58" t="s">
        <v>53</v>
      </c>
      <c r="D2" s="58" t="s">
        <v>54</v>
      </c>
      <c r="E2" s="58" t="s">
        <v>55</v>
      </c>
      <c r="F2" s="58" t="s">
        <v>56</v>
      </c>
      <c r="G2" s="58" t="s">
        <v>57</v>
      </c>
      <c r="H2" s="58" t="s">
        <v>6</v>
      </c>
    </row>
    <row r="3" spans="1:19" x14ac:dyDescent="0.25">
      <c r="A3" s="2" t="s">
        <v>47</v>
      </c>
      <c r="B3" s="70">
        <v>48</v>
      </c>
      <c r="C3" s="70">
        <v>48</v>
      </c>
      <c r="D3" s="70">
        <v>17</v>
      </c>
      <c r="E3" s="70">
        <v>19</v>
      </c>
      <c r="F3" s="70">
        <v>4</v>
      </c>
      <c r="G3" s="70">
        <v>7</v>
      </c>
      <c r="H3" s="70">
        <v>143</v>
      </c>
    </row>
    <row r="4" spans="1:19" x14ac:dyDescent="0.25">
      <c r="A4" s="24" t="s">
        <v>7</v>
      </c>
      <c r="B4" s="70">
        <v>8</v>
      </c>
      <c r="C4" s="70">
        <v>1</v>
      </c>
      <c r="D4" s="70">
        <v>2</v>
      </c>
      <c r="E4" s="70"/>
      <c r="F4" s="70"/>
      <c r="G4" s="70"/>
      <c r="H4" s="70">
        <v>11</v>
      </c>
    </row>
    <row r="5" spans="1:19" x14ac:dyDescent="0.25">
      <c r="A5" s="25" t="s">
        <v>58</v>
      </c>
      <c r="B5" s="70">
        <v>3</v>
      </c>
      <c r="C5" s="70">
        <v>1</v>
      </c>
      <c r="D5" s="70">
        <v>2</v>
      </c>
      <c r="E5" s="70"/>
      <c r="F5" s="70"/>
      <c r="G5" s="70"/>
      <c r="H5" s="70">
        <v>6</v>
      </c>
    </row>
    <row r="6" spans="1:19" x14ac:dyDescent="0.25">
      <c r="A6" s="25" t="s">
        <v>59</v>
      </c>
      <c r="B6" s="70">
        <v>5</v>
      </c>
      <c r="C6" s="70"/>
      <c r="D6" s="70"/>
      <c r="E6" s="70"/>
      <c r="F6" s="70"/>
      <c r="G6" s="70"/>
      <c r="H6" s="70">
        <v>5</v>
      </c>
    </row>
    <row r="7" spans="1:19" x14ac:dyDescent="0.25">
      <c r="A7" s="24" t="s">
        <v>12</v>
      </c>
      <c r="B7" s="70">
        <v>40</v>
      </c>
      <c r="C7" s="70">
        <v>47</v>
      </c>
      <c r="D7" s="70">
        <v>15</v>
      </c>
      <c r="E7" s="70">
        <v>19</v>
      </c>
      <c r="F7" s="70">
        <v>4</v>
      </c>
      <c r="G7" s="70">
        <v>7</v>
      </c>
      <c r="H7" s="70">
        <v>132</v>
      </c>
    </row>
    <row r="8" spans="1:19" x14ac:dyDescent="0.25">
      <c r="A8" s="25" t="s">
        <v>58</v>
      </c>
      <c r="B8" s="70">
        <v>28</v>
      </c>
      <c r="C8" s="70">
        <v>26</v>
      </c>
      <c r="D8" s="70">
        <v>10</v>
      </c>
      <c r="E8" s="70">
        <v>12</v>
      </c>
      <c r="F8" s="70">
        <v>3</v>
      </c>
      <c r="G8" s="70">
        <v>4</v>
      </c>
      <c r="H8" s="70">
        <v>83</v>
      </c>
    </row>
    <row r="9" spans="1:19" x14ac:dyDescent="0.25">
      <c r="A9" s="25" t="s">
        <v>59</v>
      </c>
      <c r="B9" s="70">
        <v>12</v>
      </c>
      <c r="C9" s="70">
        <v>21</v>
      </c>
      <c r="D9" s="70">
        <v>5</v>
      </c>
      <c r="E9" s="70">
        <v>7</v>
      </c>
      <c r="F9" s="70">
        <v>1</v>
      </c>
      <c r="G9" s="70">
        <v>3</v>
      </c>
      <c r="H9" s="70">
        <v>49</v>
      </c>
    </row>
    <row r="10" spans="1:19" x14ac:dyDescent="0.25">
      <c r="A10" s="2" t="s">
        <v>6</v>
      </c>
      <c r="B10" s="70">
        <v>48</v>
      </c>
      <c r="C10" s="70">
        <v>48</v>
      </c>
      <c r="D10" s="70">
        <v>17</v>
      </c>
      <c r="E10" s="70">
        <v>19</v>
      </c>
      <c r="F10" s="70">
        <v>4</v>
      </c>
      <c r="G10" s="70">
        <v>7</v>
      </c>
      <c r="H10" s="70">
        <v>143</v>
      </c>
    </row>
    <row r="14" spans="1:19" ht="19.95" customHeight="1" x14ac:dyDescent="0.35">
      <c r="A14" s="68" t="s">
        <v>60</v>
      </c>
      <c r="B14" s="69"/>
      <c r="C14" s="69"/>
      <c r="D14" s="69"/>
      <c r="E14" s="69"/>
      <c r="F14" s="69"/>
      <c r="G14" s="69"/>
      <c r="H14" s="69"/>
      <c r="J14" s="68" t="s">
        <v>61</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60" zoomScaleNormal="60" workbookViewId="0">
      <selection activeCell="R62" sqref="R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46</v>
      </c>
      <c r="B1" s="5" t="s">
        <v>47</v>
      </c>
      <c r="C1" s="22"/>
      <c r="D1" s="22"/>
      <c r="E1" s="22"/>
      <c r="F1" s="22"/>
      <c r="G1" s="22"/>
      <c r="H1" s="22"/>
    </row>
    <row r="2" spans="1:8" x14ac:dyDescent="0.25">
      <c r="C2" s="22"/>
      <c r="D2" s="22"/>
      <c r="E2" s="22"/>
      <c r="F2" s="22"/>
      <c r="G2" s="22"/>
      <c r="H2" s="22"/>
    </row>
    <row r="3" spans="1:8" x14ac:dyDescent="0.25">
      <c r="A3" s="1" t="s">
        <v>44</v>
      </c>
      <c r="B3" s="18" t="s">
        <v>62</v>
      </c>
      <c r="C3" s="79"/>
      <c r="D3" s="79"/>
      <c r="E3" s="79"/>
      <c r="F3" s="79"/>
      <c r="G3" s="79"/>
      <c r="H3" s="79"/>
    </row>
    <row r="4" spans="1:8" s="12" customFormat="1" ht="25.95" customHeight="1" x14ac:dyDescent="0.25">
      <c r="A4" s="17" t="s">
        <v>5</v>
      </c>
      <c r="B4" s="5" t="s">
        <v>52</v>
      </c>
      <c r="C4" s="58" t="s">
        <v>53</v>
      </c>
      <c r="D4" s="58" t="s">
        <v>54</v>
      </c>
      <c r="E4" s="58" t="s">
        <v>55</v>
      </c>
      <c r="F4" s="58" t="s">
        <v>56</v>
      </c>
      <c r="G4" s="85" t="s">
        <v>57</v>
      </c>
      <c r="H4" s="85" t="s">
        <v>6</v>
      </c>
    </row>
    <row r="5" spans="1:8" x14ac:dyDescent="0.25">
      <c r="A5" s="56" t="s">
        <v>7</v>
      </c>
      <c r="B5" s="86">
        <v>8</v>
      </c>
      <c r="C5" s="87">
        <v>1</v>
      </c>
      <c r="D5" s="87">
        <v>2</v>
      </c>
      <c r="E5" s="87"/>
      <c r="F5" s="87"/>
      <c r="G5" s="86"/>
      <c r="H5" s="86">
        <v>11</v>
      </c>
    </row>
    <row r="6" spans="1:8" x14ac:dyDescent="0.25">
      <c r="A6" s="28" t="s">
        <v>59</v>
      </c>
      <c r="B6" s="84">
        <v>5</v>
      </c>
      <c r="C6" s="77"/>
      <c r="D6" s="77"/>
      <c r="E6" s="77"/>
      <c r="F6" s="77"/>
      <c r="G6" s="84"/>
      <c r="H6" s="84">
        <v>5</v>
      </c>
    </row>
    <row r="7" spans="1:8" x14ac:dyDescent="0.25">
      <c r="A7" s="25" t="s">
        <v>9</v>
      </c>
      <c r="B7" s="84">
        <v>3</v>
      </c>
      <c r="C7" s="77"/>
      <c r="D7" s="77"/>
      <c r="E7" s="77"/>
      <c r="F7" s="77"/>
      <c r="G7" s="84"/>
      <c r="H7" s="84">
        <v>3</v>
      </c>
    </row>
    <row r="8" spans="1:8" x14ac:dyDescent="0.25">
      <c r="A8" s="25" t="s">
        <v>28</v>
      </c>
      <c r="B8" s="84">
        <v>2</v>
      </c>
      <c r="C8" s="77"/>
      <c r="D8" s="77"/>
      <c r="E8" s="77"/>
      <c r="F8" s="77"/>
      <c r="G8" s="84"/>
      <c r="H8" s="84">
        <v>2</v>
      </c>
    </row>
    <row r="9" spans="1:8" x14ac:dyDescent="0.25">
      <c r="A9" s="29" t="s">
        <v>58</v>
      </c>
      <c r="B9" s="84">
        <v>3</v>
      </c>
      <c r="C9" s="77">
        <v>1</v>
      </c>
      <c r="D9" s="77">
        <v>2</v>
      </c>
      <c r="E9" s="77"/>
      <c r="F9" s="77"/>
      <c r="G9" s="84"/>
      <c r="H9" s="84">
        <v>6</v>
      </c>
    </row>
    <row r="10" spans="1:8" x14ac:dyDescent="0.25">
      <c r="A10" s="25" t="s">
        <v>14</v>
      </c>
      <c r="B10" s="84">
        <v>1</v>
      </c>
      <c r="C10" s="77"/>
      <c r="D10" s="77"/>
      <c r="E10" s="77"/>
      <c r="F10" s="77"/>
      <c r="G10" s="84"/>
      <c r="H10" s="84">
        <v>1</v>
      </c>
    </row>
    <row r="11" spans="1:8" x14ac:dyDescent="0.25">
      <c r="A11" s="25" t="s">
        <v>17</v>
      </c>
      <c r="B11" s="84">
        <v>2</v>
      </c>
      <c r="C11" s="77">
        <v>1</v>
      </c>
      <c r="D11" s="77">
        <v>2</v>
      </c>
      <c r="E11" s="77"/>
      <c r="F11" s="77"/>
      <c r="G11" s="84"/>
      <c r="H11" s="84">
        <v>5</v>
      </c>
    </row>
    <row r="12" spans="1:8" x14ac:dyDescent="0.25">
      <c r="A12" s="56" t="s">
        <v>12</v>
      </c>
      <c r="B12" s="86">
        <v>40</v>
      </c>
      <c r="C12" s="87">
        <v>47</v>
      </c>
      <c r="D12" s="87">
        <v>15</v>
      </c>
      <c r="E12" s="87">
        <v>19</v>
      </c>
      <c r="F12" s="87">
        <v>4</v>
      </c>
      <c r="G12" s="86">
        <v>7</v>
      </c>
      <c r="H12" s="86">
        <v>132</v>
      </c>
    </row>
    <row r="13" spans="1:8" x14ac:dyDescent="0.25">
      <c r="A13" s="28" t="s">
        <v>59</v>
      </c>
      <c r="B13" s="84">
        <v>12</v>
      </c>
      <c r="C13" s="77">
        <v>21</v>
      </c>
      <c r="D13" s="77">
        <v>5</v>
      </c>
      <c r="E13" s="77">
        <v>7</v>
      </c>
      <c r="F13" s="77">
        <v>1</v>
      </c>
      <c r="G13" s="84">
        <v>3</v>
      </c>
      <c r="H13" s="84">
        <v>49</v>
      </c>
    </row>
    <row r="14" spans="1:8" x14ac:dyDescent="0.25">
      <c r="A14" s="25" t="s">
        <v>9</v>
      </c>
      <c r="B14" s="84"/>
      <c r="C14" s="77"/>
      <c r="D14" s="77">
        <v>1</v>
      </c>
      <c r="E14" s="77"/>
      <c r="F14" s="77"/>
      <c r="G14" s="84"/>
      <c r="H14" s="84">
        <v>1</v>
      </c>
    </row>
    <row r="15" spans="1:8" x14ac:dyDescent="0.25">
      <c r="A15" s="25" t="s">
        <v>13</v>
      </c>
      <c r="B15" s="84">
        <v>1</v>
      </c>
      <c r="C15" s="77">
        <v>7</v>
      </c>
      <c r="D15" s="77"/>
      <c r="E15" s="77">
        <v>1</v>
      </c>
      <c r="F15" s="77"/>
      <c r="G15" s="84"/>
      <c r="H15" s="84">
        <v>9</v>
      </c>
    </row>
    <row r="16" spans="1:8" x14ac:dyDescent="0.25">
      <c r="A16" s="25" t="s">
        <v>48</v>
      </c>
      <c r="B16" s="84"/>
      <c r="C16" s="77">
        <v>4</v>
      </c>
      <c r="D16" s="77"/>
      <c r="E16" s="77"/>
      <c r="F16" s="77"/>
      <c r="G16" s="84">
        <v>1</v>
      </c>
      <c r="H16" s="84">
        <v>5</v>
      </c>
    </row>
    <row r="17" spans="1:8" x14ac:dyDescent="0.25">
      <c r="A17" s="25" t="s">
        <v>15</v>
      </c>
      <c r="B17" s="84"/>
      <c r="C17" s="77"/>
      <c r="D17" s="77"/>
      <c r="E17" s="77"/>
      <c r="F17" s="77">
        <v>1</v>
      </c>
      <c r="G17" s="84"/>
      <c r="H17" s="84">
        <v>1</v>
      </c>
    </row>
    <row r="18" spans="1:8" x14ac:dyDescent="0.25">
      <c r="A18" s="25" t="s">
        <v>16</v>
      </c>
      <c r="B18" s="84">
        <v>1</v>
      </c>
      <c r="C18" s="77"/>
      <c r="D18" s="77"/>
      <c r="E18" s="77"/>
      <c r="F18" s="77"/>
      <c r="G18" s="84"/>
      <c r="H18" s="84">
        <v>1</v>
      </c>
    </row>
    <row r="19" spans="1:8" x14ac:dyDescent="0.25">
      <c r="A19" s="25" t="s">
        <v>17</v>
      </c>
      <c r="B19" s="84">
        <v>1</v>
      </c>
      <c r="C19" s="77"/>
      <c r="D19" s="77"/>
      <c r="E19" s="77"/>
      <c r="F19" s="77"/>
      <c r="G19" s="84"/>
      <c r="H19" s="84">
        <v>1</v>
      </c>
    </row>
    <row r="20" spans="1:8" x14ac:dyDescent="0.25">
      <c r="A20" s="25" t="s">
        <v>50</v>
      </c>
      <c r="B20" s="84">
        <v>1</v>
      </c>
      <c r="C20" s="77">
        <v>2</v>
      </c>
      <c r="D20" s="77">
        <v>2</v>
      </c>
      <c r="E20" s="77"/>
      <c r="F20" s="77"/>
      <c r="G20" s="84"/>
      <c r="H20" s="84">
        <v>5</v>
      </c>
    </row>
    <row r="21" spans="1:8" x14ac:dyDescent="0.25">
      <c r="A21" s="25" t="s">
        <v>20</v>
      </c>
      <c r="B21" s="84"/>
      <c r="C21" s="77"/>
      <c r="D21" s="77">
        <v>1</v>
      </c>
      <c r="E21" s="77">
        <v>1</v>
      </c>
      <c r="F21" s="77"/>
      <c r="G21" s="84"/>
      <c r="H21" s="84">
        <v>2</v>
      </c>
    </row>
    <row r="22" spans="1:8" x14ac:dyDescent="0.25">
      <c r="A22" s="25" t="s">
        <v>63</v>
      </c>
      <c r="B22" s="84"/>
      <c r="C22" s="77">
        <v>1</v>
      </c>
      <c r="D22" s="77"/>
      <c r="E22" s="77"/>
      <c r="F22" s="77"/>
      <c r="G22" s="84"/>
      <c r="H22" s="84">
        <v>1</v>
      </c>
    </row>
    <row r="23" spans="1:8" x14ac:dyDescent="0.25">
      <c r="A23" s="25" t="s">
        <v>21</v>
      </c>
      <c r="B23" s="84">
        <v>1</v>
      </c>
      <c r="C23" s="77"/>
      <c r="D23" s="77"/>
      <c r="E23" s="77">
        <v>2</v>
      </c>
      <c r="F23" s="77"/>
      <c r="G23" s="84"/>
      <c r="H23" s="84">
        <v>3</v>
      </c>
    </row>
    <row r="24" spans="1:8" x14ac:dyDescent="0.25">
      <c r="A24" s="25" t="s">
        <v>24</v>
      </c>
      <c r="B24" s="84"/>
      <c r="C24" s="77">
        <v>2</v>
      </c>
      <c r="D24" s="77"/>
      <c r="E24" s="77"/>
      <c r="F24" s="77"/>
      <c r="G24" s="84"/>
      <c r="H24" s="84">
        <v>2</v>
      </c>
    </row>
    <row r="25" spans="1:8" x14ac:dyDescent="0.25">
      <c r="A25" s="25" t="s">
        <v>25</v>
      </c>
      <c r="B25" s="84"/>
      <c r="C25" s="77">
        <v>1</v>
      </c>
      <c r="D25" s="77"/>
      <c r="E25" s="77"/>
      <c r="F25" s="77"/>
      <c r="G25" s="84"/>
      <c r="H25" s="84">
        <v>1</v>
      </c>
    </row>
    <row r="26" spans="1:8" x14ac:dyDescent="0.25">
      <c r="A26" s="25" t="s">
        <v>26</v>
      </c>
      <c r="B26" s="84">
        <v>1</v>
      </c>
      <c r="C26" s="77">
        <v>1</v>
      </c>
      <c r="D26" s="77"/>
      <c r="E26" s="77">
        <v>1</v>
      </c>
      <c r="F26" s="77"/>
      <c r="G26" s="84">
        <v>1</v>
      </c>
      <c r="H26" s="84">
        <v>4</v>
      </c>
    </row>
    <row r="27" spans="1:8" x14ac:dyDescent="0.25">
      <c r="A27" s="25" t="s">
        <v>28</v>
      </c>
      <c r="B27" s="84">
        <v>3</v>
      </c>
      <c r="C27" s="77">
        <v>3</v>
      </c>
      <c r="D27" s="77">
        <v>1</v>
      </c>
      <c r="E27" s="77"/>
      <c r="F27" s="77"/>
      <c r="G27" s="84"/>
      <c r="H27" s="84">
        <v>7</v>
      </c>
    </row>
    <row r="28" spans="1:8" x14ac:dyDescent="0.25">
      <c r="A28" s="25" t="s">
        <v>29</v>
      </c>
      <c r="B28" s="84">
        <v>1</v>
      </c>
      <c r="C28" s="77"/>
      <c r="D28" s="77"/>
      <c r="E28" s="77"/>
      <c r="F28" s="77"/>
      <c r="G28" s="84"/>
      <c r="H28" s="84">
        <v>1</v>
      </c>
    </row>
    <row r="29" spans="1:8" x14ac:dyDescent="0.25">
      <c r="A29" s="25" t="s">
        <v>30</v>
      </c>
      <c r="B29" s="84">
        <v>1</v>
      </c>
      <c r="C29" s="77"/>
      <c r="D29" s="77"/>
      <c r="E29" s="77"/>
      <c r="F29" s="77"/>
      <c r="G29" s="84"/>
      <c r="H29" s="84">
        <v>1</v>
      </c>
    </row>
    <row r="30" spans="1:8" x14ac:dyDescent="0.25">
      <c r="A30" s="25" t="s">
        <v>32</v>
      </c>
      <c r="B30" s="84">
        <v>1</v>
      </c>
      <c r="C30" s="77"/>
      <c r="D30" s="77"/>
      <c r="E30" s="77">
        <v>2</v>
      </c>
      <c r="F30" s="77"/>
      <c r="G30" s="84">
        <v>1</v>
      </c>
      <c r="H30" s="84">
        <v>4</v>
      </c>
    </row>
    <row r="31" spans="1:8" x14ac:dyDescent="0.25">
      <c r="A31" s="29" t="s">
        <v>58</v>
      </c>
      <c r="B31" s="84">
        <v>28</v>
      </c>
      <c r="C31" s="77">
        <v>26</v>
      </c>
      <c r="D31" s="77">
        <v>10</v>
      </c>
      <c r="E31" s="77">
        <v>12</v>
      </c>
      <c r="F31" s="77">
        <v>3</v>
      </c>
      <c r="G31" s="84">
        <v>4</v>
      </c>
      <c r="H31" s="84">
        <v>83</v>
      </c>
    </row>
    <row r="32" spans="1:8" x14ac:dyDescent="0.25">
      <c r="A32" s="25" t="s">
        <v>8</v>
      </c>
      <c r="B32" s="84">
        <v>2</v>
      </c>
      <c r="C32" s="77">
        <v>1</v>
      </c>
      <c r="D32" s="77"/>
      <c r="E32" s="77">
        <v>1</v>
      </c>
      <c r="F32" s="77"/>
      <c r="G32" s="84"/>
      <c r="H32" s="84">
        <v>4</v>
      </c>
    </row>
    <row r="33" spans="1:8" x14ac:dyDescent="0.25">
      <c r="A33" s="25" t="s">
        <v>13</v>
      </c>
      <c r="B33" s="84"/>
      <c r="C33" s="77">
        <v>2</v>
      </c>
      <c r="D33" s="77">
        <v>1</v>
      </c>
      <c r="E33" s="77"/>
      <c r="F33" s="77"/>
      <c r="G33" s="84"/>
      <c r="H33" s="84">
        <v>3</v>
      </c>
    </row>
    <row r="34" spans="1:8" x14ac:dyDescent="0.25">
      <c r="A34" s="25" t="s">
        <v>48</v>
      </c>
      <c r="B34" s="84"/>
      <c r="C34" s="77"/>
      <c r="D34" s="77"/>
      <c r="E34" s="77"/>
      <c r="F34" s="77"/>
      <c r="G34" s="84">
        <v>1</v>
      </c>
      <c r="H34" s="84">
        <v>1</v>
      </c>
    </row>
    <row r="35" spans="1:8" x14ac:dyDescent="0.25">
      <c r="A35" s="25" t="s">
        <v>49</v>
      </c>
      <c r="B35" s="84"/>
      <c r="C35" s="77">
        <v>1</v>
      </c>
      <c r="D35" s="77"/>
      <c r="E35" s="77">
        <v>2</v>
      </c>
      <c r="F35" s="77">
        <v>1</v>
      </c>
      <c r="G35" s="84"/>
      <c r="H35" s="84">
        <v>4</v>
      </c>
    </row>
    <row r="36" spans="1:8" x14ac:dyDescent="0.25">
      <c r="A36" s="25" t="s">
        <v>64</v>
      </c>
      <c r="B36" s="84"/>
      <c r="C36" s="77"/>
      <c r="D36" s="77">
        <v>1</v>
      </c>
      <c r="E36" s="77"/>
      <c r="F36" s="77"/>
      <c r="G36" s="84"/>
      <c r="H36" s="84">
        <v>1</v>
      </c>
    </row>
    <row r="37" spans="1:8" x14ac:dyDescent="0.25">
      <c r="A37" s="25" t="s">
        <v>15</v>
      </c>
      <c r="B37" s="84">
        <v>2</v>
      </c>
      <c r="C37" s="77">
        <v>1</v>
      </c>
      <c r="D37" s="77"/>
      <c r="E37" s="77"/>
      <c r="F37" s="77"/>
      <c r="G37" s="84"/>
      <c r="H37" s="84">
        <v>3</v>
      </c>
    </row>
    <row r="38" spans="1:8" x14ac:dyDescent="0.25">
      <c r="A38" s="25" t="s">
        <v>65</v>
      </c>
      <c r="B38" s="84"/>
      <c r="C38" s="77"/>
      <c r="D38" s="77"/>
      <c r="E38" s="77"/>
      <c r="F38" s="77">
        <v>1</v>
      </c>
      <c r="G38" s="84"/>
      <c r="H38" s="84">
        <v>1</v>
      </c>
    </row>
    <row r="39" spans="1:8" x14ac:dyDescent="0.25">
      <c r="A39" s="25" t="s">
        <v>17</v>
      </c>
      <c r="B39" s="84">
        <v>4</v>
      </c>
      <c r="C39" s="77">
        <v>4</v>
      </c>
      <c r="D39" s="77">
        <v>5</v>
      </c>
      <c r="E39" s="77">
        <v>1</v>
      </c>
      <c r="F39" s="77"/>
      <c r="G39" s="84">
        <v>1</v>
      </c>
      <c r="H39" s="84">
        <v>15</v>
      </c>
    </row>
    <row r="40" spans="1:8" x14ac:dyDescent="0.25">
      <c r="A40" s="25" t="s">
        <v>18</v>
      </c>
      <c r="B40" s="84">
        <v>1</v>
      </c>
      <c r="C40" s="77"/>
      <c r="D40" s="77"/>
      <c r="E40" s="77">
        <v>1</v>
      </c>
      <c r="F40" s="77"/>
      <c r="G40" s="84"/>
      <c r="H40" s="84">
        <v>2</v>
      </c>
    </row>
    <row r="41" spans="1:8" x14ac:dyDescent="0.25">
      <c r="A41" s="25" t="s">
        <v>50</v>
      </c>
      <c r="B41" s="84"/>
      <c r="C41" s="77"/>
      <c r="D41" s="77"/>
      <c r="E41" s="77">
        <v>1</v>
      </c>
      <c r="F41" s="77"/>
      <c r="G41" s="84">
        <v>1</v>
      </c>
      <c r="H41" s="84">
        <v>2</v>
      </c>
    </row>
    <row r="42" spans="1:8" x14ac:dyDescent="0.25">
      <c r="A42" s="25" t="s">
        <v>19</v>
      </c>
      <c r="B42" s="84">
        <v>1</v>
      </c>
      <c r="C42" s="77"/>
      <c r="D42" s="77"/>
      <c r="E42" s="77"/>
      <c r="F42" s="77"/>
      <c r="G42" s="84"/>
      <c r="H42" s="84">
        <v>1</v>
      </c>
    </row>
    <row r="43" spans="1:8" x14ac:dyDescent="0.25">
      <c r="A43" s="25" t="s">
        <v>51</v>
      </c>
      <c r="B43" s="84"/>
      <c r="C43" s="77">
        <v>1</v>
      </c>
      <c r="D43" s="77"/>
      <c r="E43" s="77"/>
      <c r="F43" s="77"/>
      <c r="G43" s="84"/>
      <c r="H43" s="84">
        <v>1</v>
      </c>
    </row>
    <row r="44" spans="1:8" x14ac:dyDescent="0.25">
      <c r="A44" s="25" t="s">
        <v>20</v>
      </c>
      <c r="B44" s="84">
        <v>5</v>
      </c>
      <c r="C44" s="77">
        <v>3</v>
      </c>
      <c r="D44" s="77"/>
      <c r="E44" s="77">
        <v>1</v>
      </c>
      <c r="F44" s="77"/>
      <c r="G44" s="84"/>
      <c r="H44" s="84">
        <v>9</v>
      </c>
    </row>
    <row r="45" spans="1:8" x14ac:dyDescent="0.25">
      <c r="A45" s="25" t="s">
        <v>21</v>
      </c>
      <c r="B45" s="84"/>
      <c r="C45" s="77">
        <v>5</v>
      </c>
      <c r="D45" s="77"/>
      <c r="E45" s="77"/>
      <c r="F45" s="77"/>
      <c r="G45" s="84"/>
      <c r="H45" s="84">
        <v>5</v>
      </c>
    </row>
    <row r="46" spans="1:8" x14ac:dyDescent="0.25">
      <c r="A46" s="25" t="s">
        <v>66</v>
      </c>
      <c r="B46" s="84"/>
      <c r="C46" s="77"/>
      <c r="D46" s="77">
        <v>1</v>
      </c>
      <c r="E46" s="77"/>
      <c r="F46" s="77"/>
      <c r="G46" s="84"/>
      <c r="H46" s="84">
        <v>1</v>
      </c>
    </row>
    <row r="47" spans="1:8" x14ac:dyDescent="0.25">
      <c r="A47" s="25" t="s">
        <v>67</v>
      </c>
      <c r="B47" s="84"/>
      <c r="C47" s="77">
        <v>1</v>
      </c>
      <c r="D47" s="77">
        <v>2</v>
      </c>
      <c r="E47" s="77"/>
      <c r="F47" s="77"/>
      <c r="G47" s="84"/>
      <c r="H47" s="84">
        <v>3</v>
      </c>
    </row>
    <row r="48" spans="1:8" x14ac:dyDescent="0.25">
      <c r="A48" s="25" t="s">
        <v>24</v>
      </c>
      <c r="B48" s="84">
        <v>1</v>
      </c>
      <c r="C48" s="77">
        <v>1</v>
      </c>
      <c r="D48" s="77"/>
      <c r="E48" s="77"/>
      <c r="F48" s="77"/>
      <c r="G48" s="84"/>
      <c r="H48" s="84">
        <v>2</v>
      </c>
    </row>
    <row r="49" spans="1:8" x14ac:dyDescent="0.25">
      <c r="A49" s="25" t="s">
        <v>25</v>
      </c>
      <c r="B49" s="84">
        <v>1</v>
      </c>
      <c r="C49" s="77"/>
      <c r="D49" s="77"/>
      <c r="E49" s="77"/>
      <c r="F49" s="77"/>
      <c r="G49" s="84"/>
      <c r="H49" s="84">
        <v>1</v>
      </c>
    </row>
    <row r="50" spans="1:8" x14ac:dyDescent="0.25">
      <c r="A50" s="25" t="s">
        <v>26</v>
      </c>
      <c r="B50" s="84">
        <v>2</v>
      </c>
      <c r="C50" s="77">
        <v>1</v>
      </c>
      <c r="D50" s="77"/>
      <c r="E50" s="77">
        <v>3</v>
      </c>
      <c r="F50" s="77"/>
      <c r="G50" s="84">
        <v>1</v>
      </c>
      <c r="H50" s="84">
        <v>7</v>
      </c>
    </row>
    <row r="51" spans="1:8" x14ac:dyDescent="0.25">
      <c r="A51" s="25" t="s">
        <v>28</v>
      </c>
      <c r="B51" s="84">
        <v>3</v>
      </c>
      <c r="C51" s="77">
        <v>3</v>
      </c>
      <c r="D51" s="77"/>
      <c r="E51" s="77">
        <v>1</v>
      </c>
      <c r="F51" s="77">
        <v>1</v>
      </c>
      <c r="G51" s="84"/>
      <c r="H51" s="84">
        <v>8</v>
      </c>
    </row>
    <row r="52" spans="1:8" x14ac:dyDescent="0.25">
      <c r="A52" s="25" t="s">
        <v>29</v>
      </c>
      <c r="B52" s="84">
        <v>1</v>
      </c>
      <c r="C52" s="77"/>
      <c r="D52" s="77"/>
      <c r="E52" s="77">
        <v>1</v>
      </c>
      <c r="F52" s="77"/>
      <c r="G52" s="84"/>
      <c r="H52" s="84">
        <v>2</v>
      </c>
    </row>
    <row r="53" spans="1:8" x14ac:dyDescent="0.25">
      <c r="A53" s="25" t="s">
        <v>30</v>
      </c>
      <c r="B53" s="84">
        <v>1</v>
      </c>
      <c r="C53" s="77"/>
      <c r="D53" s="77"/>
      <c r="E53" s="77"/>
      <c r="F53" s="77"/>
      <c r="G53" s="84"/>
      <c r="H53" s="84">
        <v>1</v>
      </c>
    </row>
    <row r="54" spans="1:8" x14ac:dyDescent="0.25">
      <c r="A54" s="25" t="s">
        <v>32</v>
      </c>
      <c r="B54" s="84">
        <v>4</v>
      </c>
      <c r="C54" s="77">
        <v>2</v>
      </c>
      <c r="D54" s="77"/>
      <c r="E54" s="77"/>
      <c r="F54" s="77"/>
      <c r="G54" s="84"/>
      <c r="H54" s="84">
        <v>6</v>
      </c>
    </row>
    <row r="55" spans="1:8" x14ac:dyDescent="0.25">
      <c r="A55" s="20" t="s">
        <v>6</v>
      </c>
      <c r="B55" s="84">
        <v>48</v>
      </c>
      <c r="C55" s="77">
        <v>48</v>
      </c>
      <c r="D55" s="77">
        <v>17</v>
      </c>
      <c r="E55" s="77">
        <v>19</v>
      </c>
      <c r="F55" s="77">
        <v>4</v>
      </c>
      <c r="G55" s="84">
        <v>7</v>
      </c>
      <c r="H55" s="84">
        <v>143</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46</v>
      </c>
      <c r="B1" s="5" t="s">
        <v>47</v>
      </c>
    </row>
    <row r="3" spans="1:4" x14ac:dyDescent="0.25">
      <c r="A3" s="1" t="s">
        <v>44</v>
      </c>
      <c r="B3" s="1" t="s">
        <v>68</v>
      </c>
      <c r="C3" s="89"/>
      <c r="D3" s="89"/>
    </row>
    <row r="4" spans="1:4" s="12" customFormat="1" ht="25.95" customHeight="1" x14ac:dyDescent="0.25">
      <c r="A4" s="17" t="s">
        <v>5</v>
      </c>
      <c r="B4" s="92" t="s">
        <v>69</v>
      </c>
      <c r="C4" s="27" t="s">
        <v>70</v>
      </c>
      <c r="D4" s="91" t="s">
        <v>6</v>
      </c>
    </row>
    <row r="5" spans="1:4" s="19" customFormat="1" ht="13.95" customHeight="1" x14ac:dyDescent="0.25">
      <c r="A5" s="57" t="s">
        <v>7</v>
      </c>
      <c r="B5" s="90">
        <v>5</v>
      </c>
      <c r="C5" s="90">
        <v>6</v>
      </c>
      <c r="D5" s="90">
        <v>11</v>
      </c>
    </row>
    <row r="6" spans="1:4" x14ac:dyDescent="0.25">
      <c r="A6" s="24" t="s">
        <v>9</v>
      </c>
      <c r="B6" s="77">
        <v>3</v>
      </c>
      <c r="C6" s="88"/>
      <c r="D6" s="88">
        <v>3</v>
      </c>
    </row>
    <row r="7" spans="1:4" x14ac:dyDescent="0.25">
      <c r="A7" s="24" t="s">
        <v>14</v>
      </c>
      <c r="B7" s="77"/>
      <c r="C7" s="88">
        <v>1</v>
      </c>
      <c r="D7" s="88">
        <v>1</v>
      </c>
    </row>
    <row r="8" spans="1:4" ht="13.95" customHeight="1" x14ac:dyDescent="0.25">
      <c r="A8" s="24" t="s">
        <v>17</v>
      </c>
      <c r="B8" s="77"/>
      <c r="C8" s="88">
        <v>5</v>
      </c>
      <c r="D8" s="88">
        <v>5</v>
      </c>
    </row>
    <row r="9" spans="1:4" x14ac:dyDescent="0.25">
      <c r="A9" s="24" t="s">
        <v>28</v>
      </c>
      <c r="B9" s="77">
        <v>2</v>
      </c>
      <c r="C9" s="88"/>
      <c r="D9" s="88">
        <v>2</v>
      </c>
    </row>
    <row r="10" spans="1:4" ht="13.95" customHeight="1" x14ac:dyDescent="0.25">
      <c r="A10" s="57" t="s">
        <v>12</v>
      </c>
      <c r="B10" s="90">
        <v>49</v>
      </c>
      <c r="C10" s="90">
        <v>83</v>
      </c>
      <c r="D10" s="90">
        <v>132</v>
      </c>
    </row>
    <row r="11" spans="1:4" x14ac:dyDescent="0.25">
      <c r="A11" s="24" t="s">
        <v>8</v>
      </c>
      <c r="B11" s="77"/>
      <c r="C11" s="88">
        <v>4</v>
      </c>
      <c r="D11" s="88">
        <v>4</v>
      </c>
    </row>
    <row r="12" spans="1:4" x14ac:dyDescent="0.25">
      <c r="A12" s="24" t="s">
        <v>9</v>
      </c>
      <c r="B12" s="77">
        <v>1</v>
      </c>
      <c r="C12" s="88"/>
      <c r="D12" s="88">
        <v>1</v>
      </c>
    </row>
    <row r="13" spans="1:4" x14ac:dyDescent="0.25">
      <c r="A13" s="24" t="s">
        <v>13</v>
      </c>
      <c r="B13" s="77">
        <v>9</v>
      </c>
      <c r="C13" s="88">
        <v>3</v>
      </c>
      <c r="D13" s="88">
        <v>12</v>
      </c>
    </row>
    <row r="14" spans="1:4" s="19" customFormat="1" x14ac:dyDescent="0.25">
      <c r="A14" s="24" t="s">
        <v>48</v>
      </c>
      <c r="B14" s="77">
        <v>5</v>
      </c>
      <c r="C14" s="88">
        <v>1</v>
      </c>
      <c r="D14" s="88">
        <v>6</v>
      </c>
    </row>
    <row r="15" spans="1:4" x14ac:dyDescent="0.25">
      <c r="A15" s="24" t="s">
        <v>49</v>
      </c>
      <c r="B15" s="77"/>
      <c r="C15" s="88">
        <v>4</v>
      </c>
      <c r="D15" s="88">
        <v>4</v>
      </c>
    </row>
    <row r="16" spans="1:4" x14ac:dyDescent="0.25">
      <c r="A16" s="24" t="s">
        <v>64</v>
      </c>
      <c r="B16" s="77"/>
      <c r="C16" s="88">
        <v>1</v>
      </c>
      <c r="D16" s="88">
        <v>1</v>
      </c>
    </row>
    <row r="17" spans="1:4" x14ac:dyDescent="0.25">
      <c r="A17" s="24" t="s">
        <v>15</v>
      </c>
      <c r="B17" s="77">
        <v>1</v>
      </c>
      <c r="C17" s="88">
        <v>3</v>
      </c>
      <c r="D17" s="88">
        <v>4</v>
      </c>
    </row>
    <row r="18" spans="1:4" x14ac:dyDescent="0.25">
      <c r="A18" s="24" t="s">
        <v>65</v>
      </c>
      <c r="B18" s="77"/>
      <c r="C18" s="88">
        <v>1</v>
      </c>
      <c r="D18" s="88">
        <v>1</v>
      </c>
    </row>
    <row r="19" spans="1:4" x14ac:dyDescent="0.25">
      <c r="A19" s="24" t="s">
        <v>16</v>
      </c>
      <c r="B19" s="77">
        <v>1</v>
      </c>
      <c r="C19" s="88"/>
      <c r="D19" s="88">
        <v>1</v>
      </c>
    </row>
    <row r="20" spans="1:4" x14ac:dyDescent="0.25">
      <c r="A20" s="24" t="s">
        <v>17</v>
      </c>
      <c r="B20" s="77">
        <v>1</v>
      </c>
      <c r="C20" s="88">
        <v>15</v>
      </c>
      <c r="D20" s="88">
        <v>16</v>
      </c>
    </row>
    <row r="21" spans="1:4" x14ac:dyDescent="0.25">
      <c r="A21" s="24" t="s">
        <v>18</v>
      </c>
      <c r="B21" s="77"/>
      <c r="C21" s="88">
        <v>2</v>
      </c>
      <c r="D21" s="88">
        <v>2</v>
      </c>
    </row>
    <row r="22" spans="1:4" x14ac:dyDescent="0.25">
      <c r="A22" s="24" t="s">
        <v>50</v>
      </c>
      <c r="B22" s="77">
        <v>5</v>
      </c>
      <c r="C22" s="88">
        <v>2</v>
      </c>
      <c r="D22" s="88">
        <v>7</v>
      </c>
    </row>
    <row r="23" spans="1:4" x14ac:dyDescent="0.25">
      <c r="A23" s="24" t="s">
        <v>19</v>
      </c>
      <c r="B23" s="77"/>
      <c r="C23" s="88">
        <v>1</v>
      </c>
      <c r="D23" s="88">
        <v>1</v>
      </c>
    </row>
    <row r="24" spans="1:4" x14ac:dyDescent="0.25">
      <c r="A24" s="24" t="s">
        <v>51</v>
      </c>
      <c r="B24" s="77"/>
      <c r="C24" s="88">
        <v>1</v>
      </c>
      <c r="D24" s="88">
        <v>1</v>
      </c>
    </row>
    <row r="25" spans="1:4" x14ac:dyDescent="0.25">
      <c r="A25" s="24" t="s">
        <v>20</v>
      </c>
      <c r="B25" s="77">
        <v>2</v>
      </c>
      <c r="C25" s="88">
        <v>9</v>
      </c>
      <c r="D25" s="88">
        <v>11</v>
      </c>
    </row>
    <row r="26" spans="1:4" x14ac:dyDescent="0.25">
      <c r="A26" s="24" t="s">
        <v>63</v>
      </c>
      <c r="B26" s="77">
        <v>1</v>
      </c>
      <c r="C26" s="88"/>
      <c r="D26" s="88">
        <v>1</v>
      </c>
    </row>
    <row r="27" spans="1:4" x14ac:dyDescent="0.25">
      <c r="A27" s="24" t="s">
        <v>21</v>
      </c>
      <c r="B27" s="77">
        <v>3</v>
      </c>
      <c r="C27" s="88">
        <v>5</v>
      </c>
      <c r="D27" s="88">
        <v>8</v>
      </c>
    </row>
    <row r="28" spans="1:4" x14ac:dyDescent="0.25">
      <c r="A28" s="24" t="s">
        <v>66</v>
      </c>
      <c r="B28" s="77"/>
      <c r="C28" s="88">
        <v>1</v>
      </c>
      <c r="D28" s="88">
        <v>1</v>
      </c>
    </row>
    <row r="29" spans="1:4" x14ac:dyDescent="0.25">
      <c r="A29" s="24" t="s">
        <v>67</v>
      </c>
      <c r="B29" s="77"/>
      <c r="C29" s="88">
        <v>3</v>
      </c>
      <c r="D29" s="88">
        <v>3</v>
      </c>
    </row>
    <row r="30" spans="1:4" x14ac:dyDescent="0.25">
      <c r="A30" s="24" t="s">
        <v>24</v>
      </c>
      <c r="B30" s="77">
        <v>2</v>
      </c>
      <c r="C30" s="88">
        <v>2</v>
      </c>
      <c r="D30" s="88">
        <v>4</v>
      </c>
    </row>
    <row r="31" spans="1:4" x14ac:dyDescent="0.25">
      <c r="A31" s="24" t="s">
        <v>25</v>
      </c>
      <c r="B31" s="77">
        <v>1</v>
      </c>
      <c r="C31" s="88">
        <v>1</v>
      </c>
      <c r="D31" s="88">
        <v>2</v>
      </c>
    </row>
    <row r="32" spans="1:4" x14ac:dyDescent="0.25">
      <c r="A32" s="24" t="s">
        <v>26</v>
      </c>
      <c r="B32" s="77">
        <v>4</v>
      </c>
      <c r="C32" s="88">
        <v>7</v>
      </c>
      <c r="D32" s="88">
        <v>11</v>
      </c>
    </row>
    <row r="33" spans="1:4" x14ac:dyDescent="0.25">
      <c r="A33" s="24" t="s">
        <v>28</v>
      </c>
      <c r="B33" s="77">
        <v>7</v>
      </c>
      <c r="C33" s="88">
        <v>8</v>
      </c>
      <c r="D33" s="88">
        <v>15</v>
      </c>
    </row>
    <row r="34" spans="1:4" x14ac:dyDescent="0.25">
      <c r="A34" s="24" t="s">
        <v>29</v>
      </c>
      <c r="B34" s="77">
        <v>1</v>
      </c>
      <c r="C34" s="88">
        <v>2</v>
      </c>
      <c r="D34" s="88">
        <v>3</v>
      </c>
    </row>
    <row r="35" spans="1:4" x14ac:dyDescent="0.25">
      <c r="A35" s="24" t="s">
        <v>30</v>
      </c>
      <c r="B35" s="77">
        <v>1</v>
      </c>
      <c r="C35" s="88">
        <v>1</v>
      </c>
      <c r="D35" s="88">
        <v>2</v>
      </c>
    </row>
    <row r="36" spans="1:4" x14ac:dyDescent="0.25">
      <c r="A36" s="24" t="s">
        <v>32</v>
      </c>
      <c r="B36" s="77">
        <v>4</v>
      </c>
      <c r="C36" s="88">
        <v>6</v>
      </c>
      <c r="D36" s="88">
        <v>10</v>
      </c>
    </row>
    <row r="37" spans="1:4" x14ac:dyDescent="0.25">
      <c r="A37" s="20" t="s">
        <v>6</v>
      </c>
      <c r="B37" s="77">
        <v>54</v>
      </c>
      <c r="C37" s="88">
        <v>89</v>
      </c>
      <c r="D37" s="88">
        <v>143</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71</v>
      </c>
      <c r="B1" s="21" t="s">
        <v>72</v>
      </c>
      <c r="C1" s="21" t="s">
        <v>45</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42</v>
      </c>
      <c r="AM1" s="3" t="s">
        <v>1</v>
      </c>
      <c r="AN1" s="3" t="s">
        <v>106</v>
      </c>
      <c r="AO1" s="14" t="s">
        <v>107</v>
      </c>
      <c r="AP1" s="14" t="s">
        <v>46</v>
      </c>
      <c r="AQ1" s="15" t="s">
        <v>108</v>
      </c>
      <c r="AR1" s="15" t="s">
        <v>0</v>
      </c>
      <c r="AS1" s="15" t="s">
        <v>41</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533.41000000000349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39</v>
      </c>
      <c r="N3" s="60">
        <v>44169.191620370373</v>
      </c>
      <c r="O3" s="37" t="s">
        <v>132</v>
      </c>
      <c r="P3" s="38" t="b">
        <v>0</v>
      </c>
      <c r="Q3" s="37"/>
      <c r="R3" s="37" t="s">
        <v>133</v>
      </c>
      <c r="S3" s="38">
        <v>0</v>
      </c>
      <c r="T3" s="37" t="s">
        <v>124</v>
      </c>
      <c r="U3" s="37" t="s">
        <v>120</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44699</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143</v>
      </c>
      <c r="I4" s="60"/>
      <c r="J4" s="37" t="s">
        <v>120</v>
      </c>
      <c r="K4" s="37" t="s">
        <v>144</v>
      </c>
      <c r="L4" s="60">
        <v>44610.06077546296</v>
      </c>
      <c r="M4" s="37" t="s">
        <v>145</v>
      </c>
      <c r="N4" s="60">
        <v>44169.919733796298</v>
      </c>
      <c r="O4" s="37" t="s">
        <v>146</v>
      </c>
      <c r="P4" s="38" t="b">
        <v>0</v>
      </c>
      <c r="Q4" s="37"/>
      <c r="R4" s="37" t="s">
        <v>147</v>
      </c>
      <c r="S4" s="38">
        <v>0</v>
      </c>
      <c r="T4" s="37" t="s">
        <v>124</v>
      </c>
      <c r="U4" s="37" t="s">
        <v>120</v>
      </c>
      <c r="V4" s="60"/>
      <c r="W4" s="38">
        <v>38028186</v>
      </c>
      <c r="X4" s="37" t="s">
        <v>148</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526.45704861111153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149</v>
      </c>
      <c r="B5" s="37" t="s">
        <v>115</v>
      </c>
      <c r="C5" s="37" t="s">
        <v>150</v>
      </c>
      <c r="D5" s="37" t="s">
        <v>151</v>
      </c>
      <c r="E5" s="37" t="s">
        <v>141</v>
      </c>
      <c r="F5" s="37" t="s">
        <v>152</v>
      </c>
      <c r="G5" s="60">
        <v>44545.606180555558</v>
      </c>
      <c r="H5" s="37" t="s">
        <v>153</v>
      </c>
      <c r="I5" s="60"/>
      <c r="J5" s="37"/>
      <c r="K5" s="37"/>
      <c r="L5" s="60"/>
      <c r="M5" s="37"/>
      <c r="N5" s="60">
        <v>44170.392800925933</v>
      </c>
      <c r="O5" s="37" t="s">
        <v>154</v>
      </c>
      <c r="P5" s="38" t="b">
        <v>0</v>
      </c>
      <c r="Q5" s="37"/>
      <c r="R5" s="37" t="s">
        <v>147</v>
      </c>
      <c r="S5" s="38">
        <v>0</v>
      </c>
      <c r="T5" s="37" t="s">
        <v>124</v>
      </c>
      <c r="U5" s="37" t="s">
        <v>58</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528.13057870371267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115</v>
      </c>
      <c r="C6" s="37" t="s">
        <v>159</v>
      </c>
      <c r="D6" s="37" t="s">
        <v>160</v>
      </c>
      <c r="E6" s="37" t="s">
        <v>141</v>
      </c>
      <c r="F6" s="37" t="s">
        <v>161</v>
      </c>
      <c r="G6" s="60">
        <v>44181.000949074078</v>
      </c>
      <c r="H6" s="37"/>
      <c r="I6" s="60"/>
      <c r="J6" s="37" t="s">
        <v>120</v>
      </c>
      <c r="K6" s="37" t="s">
        <v>162</v>
      </c>
      <c r="L6" s="60">
        <v>44181.000949074078</v>
      </c>
      <c r="M6" s="37" t="s">
        <v>163</v>
      </c>
      <c r="N6" s="60">
        <v>44180.907534722217</v>
      </c>
      <c r="O6" s="37" t="s">
        <v>160</v>
      </c>
      <c r="P6" s="38" t="b">
        <v>0</v>
      </c>
      <c r="Q6" s="37"/>
      <c r="R6" s="37" t="s">
        <v>123</v>
      </c>
      <c r="S6" s="38">
        <v>0</v>
      </c>
      <c r="T6" s="37" t="s">
        <v>124</v>
      </c>
      <c r="U6" s="37" t="s">
        <v>120</v>
      </c>
      <c r="V6" s="60"/>
      <c r="W6" s="38">
        <v>8291</v>
      </c>
      <c r="X6" s="37" t="s">
        <v>164</v>
      </c>
      <c r="Y6" s="38">
        <v>0</v>
      </c>
      <c r="Z6" s="38" t="b">
        <v>0</v>
      </c>
      <c r="AA6" s="60"/>
      <c r="AB6" s="60"/>
      <c r="AC6" s="38">
        <v>0</v>
      </c>
      <c r="AD6" s="60"/>
      <c r="AE6" s="60"/>
      <c r="AF6" s="60">
        <v>44180.907534722217</v>
      </c>
      <c r="AG6" s="37" t="s">
        <v>135</v>
      </c>
      <c r="AH6" s="37"/>
      <c r="AI6" s="37" t="s">
        <v>165</v>
      </c>
      <c r="AJ6" s="16">
        <f ca="1">IF(Table1[[#This Row],[State]]="Closed","Zero",IF(Table1[[#This Row],[State]]="Resolved","Zero",TODAY()-Table1[[#This Row],[First Assigned to Osprey-Resolver]]))</f>
        <v>44699</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115</v>
      </c>
      <c r="C7" s="37" t="s">
        <v>116</v>
      </c>
      <c r="D7" s="37" t="s">
        <v>167</v>
      </c>
      <c r="E7" s="37" t="s">
        <v>12</v>
      </c>
      <c r="F7" s="37" t="s">
        <v>168</v>
      </c>
      <c r="G7" s="60">
        <v>44183.667361111111</v>
      </c>
      <c r="H7" s="37" t="s">
        <v>20</v>
      </c>
      <c r="I7" s="60"/>
      <c r="J7" s="37" t="s">
        <v>120</v>
      </c>
      <c r="K7" s="37" t="s">
        <v>169</v>
      </c>
      <c r="L7" s="60">
        <v>44182.904814814807</v>
      </c>
      <c r="M7" s="37" t="s">
        <v>20</v>
      </c>
      <c r="N7" s="60">
        <v>44181.751076388893</v>
      </c>
      <c r="O7" s="37" t="s">
        <v>170</v>
      </c>
      <c r="P7" s="38" t="b">
        <v>0</v>
      </c>
      <c r="Q7" s="37"/>
      <c r="R7" s="37" t="s">
        <v>123</v>
      </c>
      <c r="S7" s="38">
        <v>0</v>
      </c>
      <c r="T7" s="37" t="s">
        <v>124</v>
      </c>
      <c r="U7" s="37" t="s">
        <v>120</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517.01408564813755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138</v>
      </c>
      <c r="C8" s="37" t="s">
        <v>116</v>
      </c>
      <c r="D8" s="37" t="s">
        <v>167</v>
      </c>
      <c r="E8" s="37" t="s">
        <v>12</v>
      </c>
      <c r="F8" s="37" t="s">
        <v>173</v>
      </c>
      <c r="G8" s="60">
        <v>44183.670775462961</v>
      </c>
      <c r="H8" s="37" t="s">
        <v>20</v>
      </c>
      <c r="I8" s="60"/>
      <c r="J8" s="37" t="s">
        <v>120</v>
      </c>
      <c r="K8" s="37" t="s">
        <v>169</v>
      </c>
      <c r="L8" s="60">
        <v>44182.902361111112</v>
      </c>
      <c r="M8" s="37" t="s">
        <v>20</v>
      </c>
      <c r="N8" s="60">
        <v>44181.773657407408</v>
      </c>
      <c r="O8" s="37" t="s">
        <v>170</v>
      </c>
      <c r="P8" s="38" t="b">
        <v>0</v>
      </c>
      <c r="Q8" s="37"/>
      <c r="R8" s="37" t="s">
        <v>123</v>
      </c>
      <c r="S8" s="38">
        <v>0</v>
      </c>
      <c r="T8" s="37" t="s">
        <v>124</v>
      </c>
      <c r="U8" s="37" t="s">
        <v>120</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517.17863425926043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138</v>
      </c>
      <c r="C9" s="37" t="s">
        <v>175</v>
      </c>
      <c r="D9" s="37" t="s">
        <v>176</v>
      </c>
      <c r="E9" s="37" t="s">
        <v>12</v>
      </c>
      <c r="F9" s="37" t="s">
        <v>177</v>
      </c>
      <c r="G9" s="60">
        <v>44186.567858796298</v>
      </c>
      <c r="H9" s="37" t="s">
        <v>31</v>
      </c>
      <c r="I9" s="60"/>
      <c r="J9" s="37" t="s">
        <v>178</v>
      </c>
      <c r="K9" s="37" t="s">
        <v>179</v>
      </c>
      <c r="L9" s="60">
        <v>44186.567858796298</v>
      </c>
      <c r="M9" s="37" t="s">
        <v>31</v>
      </c>
      <c r="N9" s="60">
        <v>44184.059537037043</v>
      </c>
      <c r="O9" s="37" t="s">
        <v>180</v>
      </c>
      <c r="P9" s="38" t="b">
        <v>0</v>
      </c>
      <c r="Q9" s="37"/>
      <c r="R9" s="37" t="s">
        <v>147</v>
      </c>
      <c r="S9" s="38">
        <v>0</v>
      </c>
      <c r="T9" s="37" t="s">
        <v>124</v>
      </c>
      <c r="U9" s="37" t="s">
        <v>120</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512.44166666667297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115</v>
      </c>
      <c r="C10" s="37" t="s">
        <v>183</v>
      </c>
      <c r="D10" s="37" t="s">
        <v>184</v>
      </c>
      <c r="E10" s="37" t="s">
        <v>7</v>
      </c>
      <c r="F10" s="37" t="s">
        <v>185</v>
      </c>
      <c r="G10" s="60">
        <v>44187.191388888888</v>
      </c>
      <c r="H10" s="37" t="s">
        <v>186</v>
      </c>
      <c r="I10" s="60"/>
      <c r="J10" s="37" t="s">
        <v>130</v>
      </c>
      <c r="K10" s="37" t="s">
        <v>187</v>
      </c>
      <c r="L10" s="60">
        <v>44186.761192129627</v>
      </c>
      <c r="M10" s="37" t="s">
        <v>186</v>
      </c>
      <c r="N10" s="60">
        <v>44186.169027777767</v>
      </c>
      <c r="O10" s="37" t="s">
        <v>188</v>
      </c>
      <c r="P10" s="38" t="b">
        <v>0</v>
      </c>
      <c r="Q10" s="37"/>
      <c r="R10" s="37" t="s">
        <v>189</v>
      </c>
      <c r="S10" s="38">
        <v>0</v>
      </c>
      <c r="T10" s="37" t="s">
        <v>124</v>
      </c>
      <c r="U10" s="37" t="s">
        <v>120</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512.41956018518249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115</v>
      </c>
      <c r="C11" s="37" t="s">
        <v>116</v>
      </c>
      <c r="D11" s="37" t="s">
        <v>192</v>
      </c>
      <c r="E11" s="37" t="s">
        <v>12</v>
      </c>
      <c r="F11" s="37" t="s">
        <v>193</v>
      </c>
      <c r="G11" s="60">
        <v>44202.40283564815</v>
      </c>
      <c r="H11" s="37" t="s">
        <v>194</v>
      </c>
      <c r="I11" s="60"/>
      <c r="J11" s="37" t="s">
        <v>130</v>
      </c>
      <c r="K11" s="37" t="s">
        <v>195</v>
      </c>
      <c r="L11" s="60">
        <v>44202.40283564815</v>
      </c>
      <c r="M11" s="37" t="s">
        <v>194</v>
      </c>
      <c r="N11" s="60">
        <v>44201.975752314807</v>
      </c>
      <c r="O11" s="37" t="s">
        <v>196</v>
      </c>
      <c r="P11" s="38" t="b">
        <v>0</v>
      </c>
      <c r="Q11" s="37"/>
      <c r="R11" s="37" t="s">
        <v>123</v>
      </c>
      <c r="S11" s="38">
        <v>0</v>
      </c>
      <c r="T11" s="37" t="s">
        <v>124</v>
      </c>
      <c r="U11" s="37" t="s">
        <v>120</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497.01296296296641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115</v>
      </c>
      <c r="C12" s="37" t="s">
        <v>116</v>
      </c>
      <c r="D12" s="37" t="s">
        <v>192</v>
      </c>
      <c r="E12" s="37" t="s">
        <v>12</v>
      </c>
      <c r="F12" s="37" t="s">
        <v>201</v>
      </c>
      <c r="G12" s="60">
        <v>44202.405682870369</v>
      </c>
      <c r="H12" s="37" t="s">
        <v>194</v>
      </c>
      <c r="I12" s="60"/>
      <c r="J12" s="37" t="s">
        <v>130</v>
      </c>
      <c r="K12" s="37" t="s">
        <v>202</v>
      </c>
      <c r="L12" s="60">
        <v>44202.405682870369</v>
      </c>
      <c r="M12" s="37" t="s">
        <v>194</v>
      </c>
      <c r="N12" s="60">
        <v>44202.043124999997</v>
      </c>
      <c r="O12" s="37" t="s">
        <v>196</v>
      </c>
      <c r="P12" s="38" t="b">
        <v>0</v>
      </c>
      <c r="Q12" s="37"/>
      <c r="R12" s="37" t="s">
        <v>123</v>
      </c>
      <c r="S12" s="38">
        <v>0</v>
      </c>
      <c r="T12" s="37" t="s">
        <v>124</v>
      </c>
      <c r="U12" s="37" t="s">
        <v>120</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496.93023148147768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115</v>
      </c>
      <c r="C13" s="37" t="s">
        <v>116</v>
      </c>
      <c r="D13" s="37" t="s">
        <v>204</v>
      </c>
      <c r="E13" s="37" t="s">
        <v>12</v>
      </c>
      <c r="F13" s="37" t="s">
        <v>205</v>
      </c>
      <c r="G13" s="60">
        <v>44221.982256944437</v>
      </c>
      <c r="H13" s="37" t="s">
        <v>37</v>
      </c>
      <c r="I13" s="60"/>
      <c r="J13" s="37" t="s">
        <v>120</v>
      </c>
      <c r="K13" s="37" t="s">
        <v>206</v>
      </c>
      <c r="L13" s="60">
        <v>44221.982256944437</v>
      </c>
      <c r="M13" s="37" t="s">
        <v>37</v>
      </c>
      <c r="N13" s="60">
        <v>44203.077951388892</v>
      </c>
      <c r="O13" s="37" t="s">
        <v>207</v>
      </c>
      <c r="P13" s="38" t="b">
        <v>0</v>
      </c>
      <c r="Q13" s="37"/>
      <c r="R13" s="37" t="s">
        <v>123</v>
      </c>
      <c r="S13" s="38">
        <v>0</v>
      </c>
      <c r="T13" s="37" t="s">
        <v>124</v>
      </c>
      <c r="U13" s="37" t="s">
        <v>120</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495.75195601851738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115</v>
      </c>
      <c r="C14" s="37" t="s">
        <v>210</v>
      </c>
      <c r="D14" s="37" t="s">
        <v>211</v>
      </c>
      <c r="E14" s="37" t="s">
        <v>141</v>
      </c>
      <c r="F14" s="37" t="s">
        <v>212</v>
      </c>
      <c r="G14" s="60">
        <v>44246.06113425926</v>
      </c>
      <c r="H14" s="37" t="s">
        <v>63</v>
      </c>
      <c r="I14" s="60"/>
      <c r="J14" s="37" t="s">
        <v>120</v>
      </c>
      <c r="K14" s="37" t="s">
        <v>213</v>
      </c>
      <c r="L14" s="60">
        <v>44246.06113425926</v>
      </c>
      <c r="M14" s="37" t="s">
        <v>143</v>
      </c>
      <c r="N14" s="60">
        <v>44211.531574074077</v>
      </c>
      <c r="O14" s="37" t="s">
        <v>214</v>
      </c>
      <c r="P14" s="38" t="b">
        <v>0</v>
      </c>
      <c r="Q14" s="37"/>
      <c r="R14" s="37" t="s">
        <v>215</v>
      </c>
      <c r="S14" s="38">
        <v>0</v>
      </c>
      <c r="T14" s="37" t="s">
        <v>124</v>
      </c>
      <c r="U14" s="37" t="s">
        <v>120</v>
      </c>
      <c r="V14" s="60"/>
      <c r="W14" s="38">
        <v>2985237</v>
      </c>
      <c r="X14" s="37" t="s">
        <v>216</v>
      </c>
      <c r="Y14" s="38">
        <v>0</v>
      </c>
      <c r="Z14" s="38" t="b">
        <v>0</v>
      </c>
      <c r="AA14" s="60">
        <v>44211.537361111114</v>
      </c>
      <c r="AB14" s="60"/>
      <c r="AC14" s="38">
        <v>0</v>
      </c>
      <c r="AD14" s="60"/>
      <c r="AE14" s="60">
        <v>44211.537361111114</v>
      </c>
      <c r="AF14" s="60">
        <v>44211.531574074077</v>
      </c>
      <c r="AG14" s="37"/>
      <c r="AH14" s="37"/>
      <c r="AI14" s="37" t="s">
        <v>217</v>
      </c>
      <c r="AJ14" s="16">
        <f ca="1">IF(Table1[[#This Row],[State]]="Closed","Zero",IF(Table1[[#This Row],[State]]="Resolved","Zero",TODAY()-Table1[[#This Row],[First Assigned to Osprey-Resolver]]))</f>
        <v>487.46263888888643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218</v>
      </c>
      <c r="B15" s="37" t="s">
        <v>138</v>
      </c>
      <c r="C15" s="37" t="s">
        <v>127</v>
      </c>
      <c r="D15" s="37" t="s">
        <v>128</v>
      </c>
      <c r="E15" s="37" t="s">
        <v>12</v>
      </c>
      <c r="F15" s="37" t="s">
        <v>219</v>
      </c>
      <c r="G15" s="60">
        <v>44221.95853009259</v>
      </c>
      <c r="H15" s="37" t="s">
        <v>39</v>
      </c>
      <c r="I15" s="60"/>
      <c r="J15" s="37" t="s">
        <v>130</v>
      </c>
      <c r="K15" s="37" t="s">
        <v>220</v>
      </c>
      <c r="L15" s="60">
        <v>44221.95853009259</v>
      </c>
      <c r="M15" s="37" t="s">
        <v>39</v>
      </c>
      <c r="N15" s="60">
        <v>44218.902384259258</v>
      </c>
      <c r="O15" s="37" t="s">
        <v>221</v>
      </c>
      <c r="P15" s="38" t="b">
        <v>0</v>
      </c>
      <c r="Q15" s="37"/>
      <c r="R15" s="37" t="s">
        <v>133</v>
      </c>
      <c r="S15" s="38">
        <v>0</v>
      </c>
      <c r="T15" s="37" t="s">
        <v>124</v>
      </c>
      <c r="U15" s="37" t="s">
        <v>120</v>
      </c>
      <c r="V15" s="60"/>
      <c r="W15" s="38">
        <v>264051</v>
      </c>
      <c r="X15" s="37" t="s">
        <v>222</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477.04160879628762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223</v>
      </c>
      <c r="B16" s="37" t="s">
        <v>115</v>
      </c>
      <c r="C16" s="37" t="s">
        <v>127</v>
      </c>
      <c r="D16" s="37" t="s">
        <v>128</v>
      </c>
      <c r="E16" s="37" t="s">
        <v>12</v>
      </c>
      <c r="F16" s="37" t="s">
        <v>224</v>
      </c>
      <c r="G16" s="60">
        <v>44229.145196759258</v>
      </c>
      <c r="H16" s="37" t="s">
        <v>39</v>
      </c>
      <c r="I16" s="60"/>
      <c r="J16" s="37" t="s">
        <v>130</v>
      </c>
      <c r="K16" s="37" t="s">
        <v>225</v>
      </c>
      <c r="L16" s="60">
        <v>44229.145196759258</v>
      </c>
      <c r="M16" s="37" t="s">
        <v>39</v>
      </c>
      <c r="N16" s="60">
        <v>44222.551342592589</v>
      </c>
      <c r="O16" s="37" t="s">
        <v>226</v>
      </c>
      <c r="P16" s="38" t="b">
        <v>0</v>
      </c>
      <c r="Q16" s="37"/>
      <c r="R16" s="37" t="s">
        <v>133</v>
      </c>
      <c r="S16" s="38">
        <v>0</v>
      </c>
      <c r="T16" s="37" t="s">
        <v>124</v>
      </c>
      <c r="U16" s="37" t="s">
        <v>120</v>
      </c>
      <c r="V16" s="60"/>
      <c r="W16" s="38">
        <v>135357</v>
      </c>
      <c r="X16" s="37" t="s">
        <v>227</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475.73863425925811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228</v>
      </c>
      <c r="B17" s="37" t="s">
        <v>138</v>
      </c>
      <c r="C17" s="37" t="s">
        <v>116</v>
      </c>
      <c r="D17" s="37" t="s">
        <v>192</v>
      </c>
      <c r="E17" s="37" t="s">
        <v>12</v>
      </c>
      <c r="F17" s="37" t="s">
        <v>116</v>
      </c>
      <c r="G17" s="60">
        <v>44223.675821759258</v>
      </c>
      <c r="H17" s="37" t="s">
        <v>194</v>
      </c>
      <c r="I17" s="60"/>
      <c r="J17" s="37" t="s">
        <v>130</v>
      </c>
      <c r="K17" s="37" t="s">
        <v>229</v>
      </c>
      <c r="L17" s="60">
        <v>44223.675821759258</v>
      </c>
      <c r="M17" s="37" t="s">
        <v>194</v>
      </c>
      <c r="N17" s="60">
        <v>44223.61681712963</v>
      </c>
      <c r="O17" s="37" t="s">
        <v>230</v>
      </c>
      <c r="P17" s="38" t="b">
        <v>0</v>
      </c>
      <c r="Q17" s="37"/>
      <c r="R17" s="37" t="s">
        <v>123</v>
      </c>
      <c r="S17" s="38">
        <v>0</v>
      </c>
      <c r="T17" s="37" t="s">
        <v>124</v>
      </c>
      <c r="U17" s="37" t="s">
        <v>120</v>
      </c>
      <c r="V17" s="60"/>
      <c r="W17" s="38">
        <v>5098</v>
      </c>
      <c r="X17" s="37" t="s">
        <v>231</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475.32765046296117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232</v>
      </c>
      <c r="B18" s="37" t="s">
        <v>115</v>
      </c>
      <c r="C18" s="37" t="s">
        <v>116</v>
      </c>
      <c r="D18" s="37" t="s">
        <v>233</v>
      </c>
      <c r="E18" s="37" t="s">
        <v>12</v>
      </c>
      <c r="F18" s="37" t="s">
        <v>234</v>
      </c>
      <c r="G18" s="60">
        <v>44224.653796296298</v>
      </c>
      <c r="H18" s="37" t="s">
        <v>235</v>
      </c>
      <c r="I18" s="60"/>
      <c r="J18" s="37" t="s">
        <v>130</v>
      </c>
      <c r="K18" s="37" t="s">
        <v>236</v>
      </c>
      <c r="L18" s="60">
        <v>44224.653796296298</v>
      </c>
      <c r="M18" s="37" t="s">
        <v>235</v>
      </c>
      <c r="N18" s="60">
        <v>44224.594317129631</v>
      </c>
      <c r="O18" s="37" t="s">
        <v>237</v>
      </c>
      <c r="P18" s="38" t="b">
        <v>0</v>
      </c>
      <c r="Q18" s="37"/>
      <c r="R18" s="37" t="s">
        <v>123</v>
      </c>
      <c r="S18" s="38">
        <v>0</v>
      </c>
      <c r="T18" s="37" t="s">
        <v>124</v>
      </c>
      <c r="U18" s="37" t="s">
        <v>120</v>
      </c>
      <c r="V18" s="60"/>
      <c r="W18" s="38">
        <v>5139</v>
      </c>
      <c r="X18" s="37" t="s">
        <v>238</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474.36509259259037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239</v>
      </c>
      <c r="B19" s="37" t="s">
        <v>115</v>
      </c>
      <c r="C19" s="37" t="s">
        <v>240</v>
      </c>
      <c r="D19" s="37" t="s">
        <v>241</v>
      </c>
      <c r="E19" s="37" t="s">
        <v>12</v>
      </c>
      <c r="F19" s="37" t="s">
        <v>242</v>
      </c>
      <c r="G19" s="60">
        <v>44228.566874999997</v>
      </c>
      <c r="H19" s="37" t="s">
        <v>24</v>
      </c>
      <c r="I19" s="60"/>
      <c r="J19" s="37" t="s">
        <v>120</v>
      </c>
      <c r="K19" s="37" t="s">
        <v>243</v>
      </c>
      <c r="L19" s="60">
        <v>44228.566874999997</v>
      </c>
      <c r="M19" s="37" t="s">
        <v>24</v>
      </c>
      <c r="N19" s="60">
        <v>44224.85428240741</v>
      </c>
      <c r="O19" s="37" t="s">
        <v>241</v>
      </c>
      <c r="P19" s="38" t="b">
        <v>0</v>
      </c>
      <c r="Q19" s="37"/>
      <c r="R19" s="37" t="s">
        <v>147</v>
      </c>
      <c r="S19" s="38">
        <v>0</v>
      </c>
      <c r="T19" s="37" t="s">
        <v>124</v>
      </c>
      <c r="U19" s="37" t="s">
        <v>120</v>
      </c>
      <c r="V19" s="60"/>
      <c r="W19" s="38">
        <v>320768</v>
      </c>
      <c r="X19" s="37" t="s">
        <v>24</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471.0484259259174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244</v>
      </c>
      <c r="B20" s="37" t="s">
        <v>115</v>
      </c>
      <c r="C20" s="37" t="s">
        <v>240</v>
      </c>
      <c r="D20" s="37" t="s">
        <v>211</v>
      </c>
      <c r="E20" s="37" t="s">
        <v>141</v>
      </c>
      <c r="F20" s="37" t="s">
        <v>245</v>
      </c>
      <c r="G20" s="60">
        <v>44413.862546296303</v>
      </c>
      <c r="H20" s="37" t="s">
        <v>246</v>
      </c>
      <c r="I20" s="60"/>
      <c r="J20" s="37"/>
      <c r="K20" s="37"/>
      <c r="L20" s="60"/>
      <c r="M20" s="37"/>
      <c r="N20" s="60">
        <v>44229.926736111112</v>
      </c>
      <c r="O20" s="37" t="s">
        <v>211</v>
      </c>
      <c r="P20" s="38" t="b">
        <v>0</v>
      </c>
      <c r="Q20" s="37"/>
      <c r="R20" s="37" t="s">
        <v>147</v>
      </c>
      <c r="S20" s="38">
        <v>0</v>
      </c>
      <c r="T20" s="37" t="s">
        <v>124</v>
      </c>
      <c r="U20" s="37" t="s">
        <v>58</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469.0732638888876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115</v>
      </c>
      <c r="C21" s="37" t="s">
        <v>251</v>
      </c>
      <c r="D21" s="37" t="s">
        <v>252</v>
      </c>
      <c r="E21" s="37" t="s">
        <v>141</v>
      </c>
      <c r="F21" s="37" t="s">
        <v>253</v>
      </c>
      <c r="G21" s="60">
        <v>44698.972337962958</v>
      </c>
      <c r="H21" s="37" t="s">
        <v>17</v>
      </c>
      <c r="I21" s="60"/>
      <c r="J21" s="37"/>
      <c r="K21" s="37"/>
      <c r="L21" s="60"/>
      <c r="M21" s="37"/>
      <c r="N21" s="60">
        <v>44230.133252314823</v>
      </c>
      <c r="O21" s="37" t="s">
        <v>254</v>
      </c>
      <c r="P21" s="38" t="b">
        <v>0</v>
      </c>
      <c r="Q21" s="37"/>
      <c r="R21" s="37" t="s">
        <v>147</v>
      </c>
      <c r="S21" s="38">
        <v>0</v>
      </c>
      <c r="T21" s="37" t="s">
        <v>124</v>
      </c>
      <c r="U21" s="37" t="s">
        <v>58</v>
      </c>
      <c r="V21" s="60"/>
      <c r="W21" s="38"/>
      <c r="X21" s="37" t="s">
        <v>255</v>
      </c>
      <c r="Y21" s="38">
        <v>0</v>
      </c>
      <c r="Z21" s="38" t="b">
        <v>1</v>
      </c>
      <c r="AA21" s="60">
        <v>44230.138136574067</v>
      </c>
      <c r="AB21" s="60"/>
      <c r="AC21" s="38">
        <v>1</v>
      </c>
      <c r="AD21" s="60"/>
      <c r="AE21" s="60">
        <v>44230.138136574067</v>
      </c>
      <c r="AF21" s="60">
        <v>44230.138136574067</v>
      </c>
      <c r="AG21" s="37" t="s">
        <v>135</v>
      </c>
      <c r="AH21" s="37" t="s">
        <v>248</v>
      </c>
      <c r="AI21" s="37" t="s">
        <v>256</v>
      </c>
      <c r="AJ21" s="16">
        <f ca="1">IF(Table1[[#This Row],[State]]="Closed","Zero",IF(Table1[[#This Row],[State]]="Resolved","Zero",TODAY()-Table1[[#This Row],[First Assigned to Osprey-Resolver]]))</f>
        <v>468.86186342593282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257</v>
      </c>
      <c r="B22" s="37" t="s">
        <v>115</v>
      </c>
      <c r="C22" s="37" t="s">
        <v>251</v>
      </c>
      <c r="D22" s="37" t="s">
        <v>258</v>
      </c>
      <c r="E22" s="37" t="s">
        <v>12</v>
      </c>
      <c r="F22" s="37" t="s">
        <v>259</v>
      </c>
      <c r="G22" s="60">
        <v>44231.775706018518</v>
      </c>
      <c r="H22" s="37" t="s">
        <v>36</v>
      </c>
      <c r="I22" s="60"/>
      <c r="J22" s="37" t="s">
        <v>130</v>
      </c>
      <c r="K22" s="37" t="s">
        <v>260</v>
      </c>
      <c r="L22" s="60">
        <v>44231.775706018518</v>
      </c>
      <c r="M22" s="37" t="s">
        <v>36</v>
      </c>
      <c r="N22" s="60">
        <v>44231.000567129631</v>
      </c>
      <c r="O22" s="37" t="s">
        <v>261</v>
      </c>
      <c r="P22" s="38" t="b">
        <v>0</v>
      </c>
      <c r="Q22" s="37"/>
      <c r="R22" s="37" t="s">
        <v>147</v>
      </c>
      <c r="S22" s="38">
        <v>0</v>
      </c>
      <c r="T22" s="37" t="s">
        <v>124</v>
      </c>
      <c r="U22" s="37" t="s">
        <v>120</v>
      </c>
      <c r="V22" s="60"/>
      <c r="W22" s="38">
        <v>66972</v>
      </c>
      <c r="X22" s="37" t="s">
        <v>262</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467.65750000000116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263</v>
      </c>
      <c r="B23" s="37" t="s">
        <v>138</v>
      </c>
      <c r="C23" s="37" t="s">
        <v>116</v>
      </c>
      <c r="D23" s="37" t="s">
        <v>233</v>
      </c>
      <c r="E23" s="37" t="s">
        <v>12</v>
      </c>
      <c r="F23" s="37" t="s">
        <v>264</v>
      </c>
      <c r="G23" s="60">
        <v>44238.988958333342</v>
      </c>
      <c r="H23" s="37" t="s">
        <v>235</v>
      </c>
      <c r="I23" s="60"/>
      <c r="J23" s="37" t="s">
        <v>120</v>
      </c>
      <c r="K23" s="37" t="s">
        <v>265</v>
      </c>
      <c r="L23" s="60">
        <v>44238.988958333342</v>
      </c>
      <c r="M23" s="37" t="s">
        <v>235</v>
      </c>
      <c r="N23" s="60">
        <v>44238.711608796293</v>
      </c>
      <c r="O23" s="37" t="s">
        <v>266</v>
      </c>
      <c r="P23" s="38" t="b">
        <v>0</v>
      </c>
      <c r="Q23" s="37"/>
      <c r="R23" s="37" t="s">
        <v>123</v>
      </c>
      <c r="S23" s="38">
        <v>0</v>
      </c>
      <c r="T23" s="37" t="s">
        <v>124</v>
      </c>
      <c r="U23" s="37" t="s">
        <v>120</v>
      </c>
      <c r="V23" s="60"/>
      <c r="W23" s="38">
        <v>23963</v>
      </c>
      <c r="X23" s="37" t="s">
        <v>267</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460.05348379629868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268</v>
      </c>
      <c r="B24" s="37" t="s">
        <v>138</v>
      </c>
      <c r="C24" s="37" t="s">
        <v>116</v>
      </c>
      <c r="D24" s="37" t="s">
        <v>269</v>
      </c>
      <c r="E24" s="37" t="s">
        <v>141</v>
      </c>
      <c r="F24" s="37" t="s">
        <v>270</v>
      </c>
      <c r="G24" s="60">
        <v>44291.848506944443</v>
      </c>
      <c r="H24" s="37" t="s">
        <v>271</v>
      </c>
      <c r="I24" s="60"/>
      <c r="J24" s="37" t="s">
        <v>120</v>
      </c>
      <c r="K24" s="37" t="s">
        <v>272</v>
      </c>
      <c r="L24" s="60">
        <v>44291.848506944443</v>
      </c>
      <c r="M24" s="37" t="s">
        <v>271</v>
      </c>
      <c r="N24" s="60">
        <v>44243.710509259261</v>
      </c>
      <c r="O24" s="37" t="s">
        <v>273</v>
      </c>
      <c r="P24" s="38" t="b">
        <v>0</v>
      </c>
      <c r="Q24" s="37"/>
      <c r="R24" s="37" t="s">
        <v>123</v>
      </c>
      <c r="S24" s="38">
        <v>0</v>
      </c>
      <c r="T24" s="37" t="s">
        <v>124</v>
      </c>
      <c r="U24" s="37" t="s">
        <v>120</v>
      </c>
      <c r="V24" s="60"/>
      <c r="W24" s="38">
        <v>4159123</v>
      </c>
      <c r="X24" s="37" t="s">
        <v>274</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455.26578703703854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275</v>
      </c>
      <c r="B25" s="37" t="s">
        <v>138</v>
      </c>
      <c r="C25" s="37" t="s">
        <v>139</v>
      </c>
      <c r="D25" s="37" t="s">
        <v>276</v>
      </c>
      <c r="E25" s="37" t="s">
        <v>12</v>
      </c>
      <c r="F25" s="37" t="s">
        <v>277</v>
      </c>
      <c r="G25" s="60">
        <v>44334.452268518522</v>
      </c>
      <c r="H25" s="37" t="s">
        <v>278</v>
      </c>
      <c r="I25" s="60"/>
      <c r="J25" s="37" t="s">
        <v>120</v>
      </c>
      <c r="K25" s="37" t="s">
        <v>279</v>
      </c>
      <c r="L25" s="60">
        <v>44334.452268518522</v>
      </c>
      <c r="M25" s="37" t="s">
        <v>280</v>
      </c>
      <c r="N25" s="60">
        <v>44243.903356481482</v>
      </c>
      <c r="O25" s="37" t="s">
        <v>281</v>
      </c>
      <c r="P25" s="38" t="b">
        <v>0</v>
      </c>
      <c r="Q25" s="37"/>
      <c r="R25" s="37" t="s">
        <v>215</v>
      </c>
      <c r="S25" s="38">
        <v>0</v>
      </c>
      <c r="T25" s="37" t="s">
        <v>124</v>
      </c>
      <c r="U25" s="37" t="s">
        <v>120</v>
      </c>
      <c r="V25" s="60"/>
      <c r="W25" s="38">
        <v>7823426</v>
      </c>
      <c r="X25" s="37" t="s">
        <v>282</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455.07983796296321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283</v>
      </c>
      <c r="B26" s="37" t="s">
        <v>138</v>
      </c>
      <c r="C26" s="37" t="s">
        <v>251</v>
      </c>
      <c r="D26" s="37" t="s">
        <v>284</v>
      </c>
      <c r="E26" s="37" t="s">
        <v>141</v>
      </c>
      <c r="F26" s="37" t="s">
        <v>285</v>
      </c>
      <c r="G26" s="60">
        <v>44431.854120370372</v>
      </c>
      <c r="H26" s="37" t="s">
        <v>286</v>
      </c>
      <c r="I26" s="60"/>
      <c r="J26" s="37" t="s">
        <v>120</v>
      </c>
      <c r="K26" s="37" t="s">
        <v>287</v>
      </c>
      <c r="L26" s="60">
        <v>44431.854120370372</v>
      </c>
      <c r="M26" s="37" t="s">
        <v>286</v>
      </c>
      <c r="N26" s="60">
        <v>44244.907037037039</v>
      </c>
      <c r="O26" s="37" t="s">
        <v>288</v>
      </c>
      <c r="P26" s="38" t="b">
        <v>0</v>
      </c>
      <c r="Q26" s="37"/>
      <c r="R26" s="37" t="s">
        <v>147</v>
      </c>
      <c r="S26" s="38">
        <v>0</v>
      </c>
      <c r="T26" s="37" t="s">
        <v>124</v>
      </c>
      <c r="U26" s="37" t="s">
        <v>120</v>
      </c>
      <c r="V26" s="60"/>
      <c r="W26" s="38">
        <v>16152228</v>
      </c>
      <c r="X26" s="37" t="s">
        <v>289</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256</v>
      </c>
      <c r="AJ26" s="16">
        <f ca="1">IF(Table1[[#This Row],[State]]="Closed","Zero",IF(Table1[[#This Row],[State]]="Resolved","Zero",TODAY()-Table1[[#This Row],[First Assigned to Osprey-Resolver]]))</f>
        <v>453.89104166666948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290</v>
      </c>
      <c r="B27" s="37" t="s">
        <v>115</v>
      </c>
      <c r="C27" s="37" t="s">
        <v>116</v>
      </c>
      <c r="D27" s="37" t="s">
        <v>291</v>
      </c>
      <c r="E27" s="37" t="s">
        <v>12</v>
      </c>
      <c r="F27" s="37" t="s">
        <v>292</v>
      </c>
      <c r="G27" s="60">
        <v>44270.995208333326</v>
      </c>
      <c r="H27" s="37" t="s">
        <v>13</v>
      </c>
      <c r="I27" s="60"/>
      <c r="J27" s="37" t="s">
        <v>130</v>
      </c>
      <c r="K27" s="37" t="s">
        <v>293</v>
      </c>
      <c r="L27" s="60">
        <v>44270.825868055559</v>
      </c>
      <c r="M27" s="37" t="s">
        <v>235</v>
      </c>
      <c r="N27" s="60">
        <v>44257.048715277779</v>
      </c>
      <c r="O27" s="37" t="s">
        <v>291</v>
      </c>
      <c r="P27" s="38" t="b">
        <v>0</v>
      </c>
      <c r="Q27" s="37"/>
      <c r="R27" s="37" t="s">
        <v>123</v>
      </c>
      <c r="S27" s="38">
        <v>0</v>
      </c>
      <c r="T27" s="37" t="s">
        <v>124</v>
      </c>
      <c r="U27" s="37" t="s">
        <v>120</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441.92150462963036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294</v>
      </c>
      <c r="B28" s="37" t="s">
        <v>115</v>
      </c>
      <c r="C28" s="37" t="s">
        <v>295</v>
      </c>
      <c r="D28" s="37" t="s">
        <v>296</v>
      </c>
      <c r="E28" s="37" t="s">
        <v>141</v>
      </c>
      <c r="F28" s="37" t="s">
        <v>297</v>
      </c>
      <c r="G28" s="60">
        <v>44267.511516203696</v>
      </c>
      <c r="H28" s="37" t="s">
        <v>25</v>
      </c>
      <c r="I28" s="60"/>
      <c r="J28" s="37" t="s">
        <v>120</v>
      </c>
      <c r="K28" s="37" t="s">
        <v>298</v>
      </c>
      <c r="L28" s="60">
        <v>44267.511516203696</v>
      </c>
      <c r="M28" s="37" t="s">
        <v>25</v>
      </c>
      <c r="N28" s="60">
        <v>44259.101921296293</v>
      </c>
      <c r="O28" s="37" t="s">
        <v>299</v>
      </c>
      <c r="P28" s="38" t="b">
        <v>0</v>
      </c>
      <c r="Q28" s="37"/>
      <c r="R28" s="37" t="s">
        <v>147</v>
      </c>
      <c r="S28" s="38">
        <v>0</v>
      </c>
      <c r="T28" s="37" t="s">
        <v>124</v>
      </c>
      <c r="U28" s="37" t="s">
        <v>120</v>
      </c>
      <c r="V28" s="60"/>
      <c r="W28" s="38">
        <v>726589</v>
      </c>
      <c r="X28" s="37" t="s">
        <v>300</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434.27859953704319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301</v>
      </c>
      <c r="B29" s="37" t="s">
        <v>115</v>
      </c>
      <c r="C29" s="37" t="s">
        <v>116</v>
      </c>
      <c r="D29" s="37" t="s">
        <v>192</v>
      </c>
      <c r="E29" s="37" t="s">
        <v>12</v>
      </c>
      <c r="F29" s="37" t="s">
        <v>302</v>
      </c>
      <c r="G29" s="60">
        <v>44263.919675925928</v>
      </c>
      <c r="H29" s="37" t="s">
        <v>194</v>
      </c>
      <c r="I29" s="60"/>
      <c r="J29" s="37" t="s">
        <v>130</v>
      </c>
      <c r="K29" s="37" t="s">
        <v>303</v>
      </c>
      <c r="L29" s="60">
        <v>44263.919675925928</v>
      </c>
      <c r="M29" s="37" t="s">
        <v>194</v>
      </c>
      <c r="N29" s="60">
        <v>44259.773356481477</v>
      </c>
      <c r="O29" s="37" t="s">
        <v>304</v>
      </c>
      <c r="P29" s="38" t="b">
        <v>1</v>
      </c>
      <c r="Q29" s="37"/>
      <c r="R29" s="37" t="s">
        <v>123</v>
      </c>
      <c r="S29" s="38">
        <v>1</v>
      </c>
      <c r="T29" s="37" t="s">
        <v>124</v>
      </c>
      <c r="U29" s="37" t="s">
        <v>120</v>
      </c>
      <c r="V29" s="60"/>
      <c r="W29" s="38">
        <v>358242</v>
      </c>
      <c r="X29" s="37" t="s">
        <v>305</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439.08879629630246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306</v>
      </c>
      <c r="B30" s="37" t="s">
        <v>115</v>
      </c>
      <c r="C30" s="37" t="s">
        <v>307</v>
      </c>
      <c r="D30" s="37" t="s">
        <v>308</v>
      </c>
      <c r="E30" s="37" t="s">
        <v>141</v>
      </c>
      <c r="F30" s="37" t="s">
        <v>309</v>
      </c>
      <c r="G30" s="60">
        <v>44331.013055555559</v>
      </c>
      <c r="H30" s="37" t="s">
        <v>246</v>
      </c>
      <c r="I30" s="60"/>
      <c r="J30" s="37" t="s">
        <v>120</v>
      </c>
      <c r="K30" s="37" t="s">
        <v>310</v>
      </c>
      <c r="L30" s="60">
        <v>44331.013055555559</v>
      </c>
      <c r="M30" s="37" t="s">
        <v>246</v>
      </c>
      <c r="N30" s="60">
        <v>44260.852812500001</v>
      </c>
      <c r="O30" s="37" t="s">
        <v>311</v>
      </c>
      <c r="P30" s="38" t="b">
        <v>0</v>
      </c>
      <c r="Q30" s="37"/>
      <c r="R30" s="37" t="s">
        <v>133</v>
      </c>
      <c r="S30" s="38">
        <v>0</v>
      </c>
      <c r="T30" s="37" t="s">
        <v>124</v>
      </c>
      <c r="U30" s="37" t="s">
        <v>120</v>
      </c>
      <c r="V30" s="60"/>
      <c r="W30" s="38">
        <v>6061845</v>
      </c>
      <c r="X30" s="37" t="s">
        <v>312</v>
      </c>
      <c r="Y30" s="38">
        <v>0</v>
      </c>
      <c r="Z30" s="38" t="b">
        <v>0</v>
      </c>
      <c r="AA30" s="60">
        <v>44260.858495370368</v>
      </c>
      <c r="AB30" s="60"/>
      <c r="AC30" s="38">
        <v>1</v>
      </c>
      <c r="AD30" s="60"/>
      <c r="AE30" s="60">
        <v>44260.858495370368</v>
      </c>
      <c r="AF30" s="60">
        <v>44260.858495370368</v>
      </c>
      <c r="AG30" s="37" t="s">
        <v>135</v>
      </c>
      <c r="AH30" s="37"/>
      <c r="AI30" s="37" t="s">
        <v>249</v>
      </c>
      <c r="AJ30" s="16">
        <f ca="1">IF(Table1[[#This Row],[State]]="Closed","Zero",IF(Table1[[#This Row],[State]]="Resolved","Zero",TODAY()-Table1[[#This Row],[First Assigned to Osprey-Resolver]]))</f>
        <v>438.14150462963153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313</v>
      </c>
      <c r="B31" s="37" t="s">
        <v>115</v>
      </c>
      <c r="C31" s="37" t="s">
        <v>251</v>
      </c>
      <c r="D31" s="37" t="s">
        <v>128</v>
      </c>
      <c r="E31" s="37" t="s">
        <v>141</v>
      </c>
      <c r="F31" s="37" t="s">
        <v>314</v>
      </c>
      <c r="G31" s="60">
        <v>44433.970266203702</v>
      </c>
      <c r="H31" s="37" t="s">
        <v>39</v>
      </c>
      <c r="I31" s="60"/>
      <c r="J31" s="37" t="s">
        <v>120</v>
      </c>
      <c r="K31" s="37" t="s">
        <v>315</v>
      </c>
      <c r="L31" s="60">
        <v>44433.970266203702</v>
      </c>
      <c r="M31" s="37" t="s">
        <v>39</v>
      </c>
      <c r="N31" s="60">
        <v>44260.994513888887</v>
      </c>
      <c r="O31" s="37" t="s">
        <v>128</v>
      </c>
      <c r="P31" s="38" t="b">
        <v>0</v>
      </c>
      <c r="Q31" s="37"/>
      <c r="R31" s="37" t="s">
        <v>147</v>
      </c>
      <c r="S31" s="38">
        <v>0</v>
      </c>
      <c r="T31" s="37" t="s">
        <v>124</v>
      </c>
      <c r="U31" s="37" t="s">
        <v>120</v>
      </c>
      <c r="V31" s="60"/>
      <c r="W31" s="38">
        <v>4216670</v>
      </c>
      <c r="X31" s="37" t="s">
        <v>39</v>
      </c>
      <c r="Y31" s="38">
        <v>1</v>
      </c>
      <c r="Z31" s="38" t="b">
        <v>0</v>
      </c>
      <c r="AA31" s="60">
        <v>44260.994513888887</v>
      </c>
      <c r="AB31" s="60"/>
      <c r="AC31" s="38">
        <v>0</v>
      </c>
      <c r="AD31" s="60"/>
      <c r="AE31" s="60">
        <v>44260.994513888887</v>
      </c>
      <c r="AF31" s="60">
        <v>44260.994513888887</v>
      </c>
      <c r="AG31" s="37"/>
      <c r="AH31" s="37"/>
      <c r="AI31" s="37" t="s">
        <v>256</v>
      </c>
      <c r="AJ31" s="16">
        <f ca="1">IF(Table1[[#This Row],[State]]="Closed","Zero",IF(Table1[[#This Row],[State]]="Resolved","Zero",TODAY()-Table1[[#This Row],[First Assigned to Osprey-Resolver]]))</f>
        <v>438.00548611111299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316</v>
      </c>
      <c r="B32" s="37" t="s">
        <v>115</v>
      </c>
      <c r="C32" s="37" t="s">
        <v>116</v>
      </c>
      <c r="D32" s="37" t="s">
        <v>291</v>
      </c>
      <c r="E32" s="37" t="s">
        <v>12</v>
      </c>
      <c r="F32" s="37" t="s">
        <v>292</v>
      </c>
      <c r="G32" s="60">
        <v>44272.771018518521</v>
      </c>
      <c r="H32" s="37" t="s">
        <v>28</v>
      </c>
      <c r="I32" s="60"/>
      <c r="J32" s="37" t="s">
        <v>130</v>
      </c>
      <c r="K32" s="37" t="s">
        <v>317</v>
      </c>
      <c r="L32" s="60">
        <v>44272.529918981483</v>
      </c>
      <c r="M32" s="37" t="s">
        <v>28</v>
      </c>
      <c r="N32" s="60">
        <v>44271.092534722222</v>
      </c>
      <c r="O32" s="37" t="s">
        <v>291</v>
      </c>
      <c r="P32" s="38" t="b">
        <v>0</v>
      </c>
      <c r="Q32" s="37"/>
      <c r="R32" s="37" t="s">
        <v>123</v>
      </c>
      <c r="S32" s="38">
        <v>0</v>
      </c>
      <c r="T32" s="37" t="s">
        <v>124</v>
      </c>
      <c r="U32" s="37" t="s">
        <v>120</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427.36004629629315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318</v>
      </c>
      <c r="B33" s="37" t="s">
        <v>138</v>
      </c>
      <c r="C33" s="37" t="s">
        <v>116</v>
      </c>
      <c r="D33" s="37" t="s">
        <v>117</v>
      </c>
      <c r="E33" s="37" t="s">
        <v>12</v>
      </c>
      <c r="F33" s="37" t="s">
        <v>319</v>
      </c>
      <c r="G33" s="60">
        <v>44272.794386574067</v>
      </c>
      <c r="H33" s="37" t="s">
        <v>119</v>
      </c>
      <c r="I33" s="60"/>
      <c r="J33" s="37" t="s">
        <v>120</v>
      </c>
      <c r="K33" s="37" t="s">
        <v>320</v>
      </c>
      <c r="L33" s="60">
        <v>44272.794386574067</v>
      </c>
      <c r="M33" s="37" t="s">
        <v>119</v>
      </c>
      <c r="N33" s="60">
        <v>44272.046053240738</v>
      </c>
      <c r="O33" s="37" t="s">
        <v>167</v>
      </c>
      <c r="P33" s="38" t="b">
        <v>0</v>
      </c>
      <c r="Q33" s="37"/>
      <c r="R33" s="37" t="s">
        <v>123</v>
      </c>
      <c r="S33" s="38">
        <v>0</v>
      </c>
      <c r="T33" s="37" t="s">
        <v>124</v>
      </c>
      <c r="U33" s="37" t="s">
        <v>120</v>
      </c>
      <c r="V33" s="60"/>
      <c r="W33" s="38">
        <v>64656</v>
      </c>
      <c r="X33" s="37" t="s">
        <v>321</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426.20847222222073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322</v>
      </c>
      <c r="B34" s="37" t="s">
        <v>115</v>
      </c>
      <c r="C34" s="37" t="s">
        <v>116</v>
      </c>
      <c r="D34" s="37" t="s">
        <v>323</v>
      </c>
      <c r="E34" s="37" t="s">
        <v>12</v>
      </c>
      <c r="F34" s="37" t="s">
        <v>324</v>
      </c>
      <c r="G34" s="60">
        <v>44273.836354166669</v>
      </c>
      <c r="H34" s="37" t="s">
        <v>20</v>
      </c>
      <c r="I34" s="60"/>
      <c r="J34" s="37" t="s">
        <v>120</v>
      </c>
      <c r="K34" s="37" t="s">
        <v>325</v>
      </c>
      <c r="L34" s="60">
        <v>44273.836354166669</v>
      </c>
      <c r="M34" s="37" t="s">
        <v>20</v>
      </c>
      <c r="N34" s="60">
        <v>44272.775127314817</v>
      </c>
      <c r="O34" s="37" t="s">
        <v>291</v>
      </c>
      <c r="P34" s="38" t="b">
        <v>0</v>
      </c>
      <c r="Q34" s="37"/>
      <c r="R34" s="37" t="s">
        <v>123</v>
      </c>
      <c r="S34" s="38">
        <v>0</v>
      </c>
      <c r="T34" s="37" t="s">
        <v>124</v>
      </c>
      <c r="U34" s="37" t="s">
        <v>120</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426.04237268518773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326</v>
      </c>
      <c r="B35" s="37" t="s">
        <v>138</v>
      </c>
      <c r="C35" s="37" t="s">
        <v>116</v>
      </c>
      <c r="D35" s="37" t="s">
        <v>323</v>
      </c>
      <c r="E35" s="37" t="s">
        <v>7</v>
      </c>
      <c r="F35" s="37" t="s">
        <v>327</v>
      </c>
      <c r="G35" s="60">
        <v>44277.910011574073</v>
      </c>
      <c r="H35" s="37" t="s">
        <v>20</v>
      </c>
      <c r="I35" s="60"/>
      <c r="J35" s="37" t="s">
        <v>328</v>
      </c>
      <c r="K35" s="37" t="s">
        <v>327</v>
      </c>
      <c r="L35" s="60">
        <v>44277.910011574073</v>
      </c>
      <c r="M35" s="37" t="s">
        <v>20</v>
      </c>
      <c r="N35" s="60">
        <v>44277.628807870373</v>
      </c>
      <c r="O35" s="37" t="s">
        <v>329</v>
      </c>
      <c r="P35" s="38" t="b">
        <v>0</v>
      </c>
      <c r="Q35" s="37"/>
      <c r="R35" s="37" t="s">
        <v>123</v>
      </c>
      <c r="S35" s="38">
        <v>0</v>
      </c>
      <c r="T35" s="37" t="s">
        <v>124</v>
      </c>
      <c r="U35" s="37" t="s">
        <v>120</v>
      </c>
      <c r="V35" s="60"/>
      <c r="W35" s="38">
        <v>24295</v>
      </c>
      <c r="X35" s="37" t="s">
        <v>330</v>
      </c>
      <c r="Y35" s="38">
        <v>0</v>
      </c>
      <c r="Z35" s="38" t="b">
        <v>0</v>
      </c>
      <c r="AA35" s="60">
        <v>44277.647291666668</v>
      </c>
      <c r="AB35" s="60">
        <v>44277.647291666668</v>
      </c>
      <c r="AC35" s="38">
        <v>1</v>
      </c>
      <c r="AD35" s="60">
        <v>44277.648020833331</v>
      </c>
      <c r="AE35" s="60">
        <v>44277.652071759258</v>
      </c>
      <c r="AF35" s="60">
        <v>44277.648020833331</v>
      </c>
      <c r="AG35" s="37" t="s">
        <v>331</v>
      </c>
      <c r="AH35" s="37"/>
      <c r="AI35" s="37" t="s">
        <v>332</v>
      </c>
      <c r="AJ35" s="16">
        <f ca="1">IF(Table1[[#This Row],[State]]="Closed","Zero",IF(Table1[[#This Row],[State]]="Resolved","Zero",TODAY()-Table1[[#This Row],[First Assigned to Osprey-Resolver]]))</f>
        <v>421.34792824074248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333</v>
      </c>
      <c r="B36" s="37" t="s">
        <v>115</v>
      </c>
      <c r="C36" s="37" t="s">
        <v>251</v>
      </c>
      <c r="D36" s="37" t="s">
        <v>128</v>
      </c>
      <c r="E36" s="37" t="s">
        <v>141</v>
      </c>
      <c r="F36" s="37" t="s">
        <v>334</v>
      </c>
      <c r="G36" s="60">
        <v>44695.0315625</v>
      </c>
      <c r="H36" s="37" t="s">
        <v>36</v>
      </c>
      <c r="I36" s="60"/>
      <c r="J36" s="37"/>
      <c r="K36" s="37"/>
      <c r="L36" s="60"/>
      <c r="M36" s="37"/>
      <c r="N36" s="60">
        <v>44277.912777777783</v>
      </c>
      <c r="O36" s="37" t="s">
        <v>258</v>
      </c>
      <c r="P36" s="38" t="b">
        <v>0</v>
      </c>
      <c r="Q36" s="37"/>
      <c r="R36" s="37" t="s">
        <v>147</v>
      </c>
      <c r="S36" s="38">
        <v>0</v>
      </c>
      <c r="T36" s="37" t="s">
        <v>124</v>
      </c>
      <c r="U36" s="37" t="s">
        <v>58</v>
      </c>
      <c r="V36" s="60"/>
      <c r="W36" s="38"/>
      <c r="X36" s="37" t="s">
        <v>36</v>
      </c>
      <c r="Y36" s="38">
        <v>0</v>
      </c>
      <c r="Z36" s="38" t="b">
        <v>1</v>
      </c>
      <c r="AA36" s="60">
        <v>44277.912777777783</v>
      </c>
      <c r="AB36" s="60"/>
      <c r="AC36" s="38">
        <v>0</v>
      </c>
      <c r="AD36" s="60"/>
      <c r="AE36" s="60">
        <v>44277.912777777783</v>
      </c>
      <c r="AF36" s="60">
        <v>44277.912777777783</v>
      </c>
      <c r="AG36" s="37" t="s">
        <v>135</v>
      </c>
      <c r="AH36" s="37" t="s">
        <v>156</v>
      </c>
      <c r="AI36" s="37" t="s">
        <v>256</v>
      </c>
      <c r="AJ36" s="16">
        <f ca="1">IF(Table1[[#This Row],[State]]="Closed","Zero",IF(Table1[[#This Row],[State]]="Resolved","Zero",TODAY()-Table1[[#This Row],[First Assigned to Osprey-Resolver]]))</f>
        <v>421.08722222221695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335</v>
      </c>
      <c r="B37" s="37" t="s">
        <v>115</v>
      </c>
      <c r="C37" s="37" t="s">
        <v>251</v>
      </c>
      <c r="D37" s="37" t="s">
        <v>128</v>
      </c>
      <c r="E37" s="37" t="s">
        <v>141</v>
      </c>
      <c r="F37" s="37" t="s">
        <v>336</v>
      </c>
      <c r="G37" s="60">
        <v>44695.032141203701</v>
      </c>
      <c r="H37" s="37" t="s">
        <v>36</v>
      </c>
      <c r="I37" s="60"/>
      <c r="J37" s="37"/>
      <c r="K37" s="37"/>
      <c r="L37" s="60"/>
      <c r="M37" s="37"/>
      <c r="N37" s="60">
        <v>44277.917060185187</v>
      </c>
      <c r="O37" s="37" t="s">
        <v>258</v>
      </c>
      <c r="P37" s="38" t="b">
        <v>0</v>
      </c>
      <c r="Q37" s="37"/>
      <c r="R37" s="37" t="s">
        <v>147</v>
      </c>
      <c r="S37" s="38">
        <v>0</v>
      </c>
      <c r="T37" s="37" t="s">
        <v>124</v>
      </c>
      <c r="U37" s="37" t="s">
        <v>58</v>
      </c>
      <c r="V37" s="60"/>
      <c r="W37" s="38"/>
      <c r="X37" s="37" t="s">
        <v>36</v>
      </c>
      <c r="Y37" s="38">
        <v>0</v>
      </c>
      <c r="Z37" s="38" t="b">
        <v>1</v>
      </c>
      <c r="AA37" s="60">
        <v>44277.917060185187</v>
      </c>
      <c r="AB37" s="60"/>
      <c r="AC37" s="38">
        <v>0</v>
      </c>
      <c r="AD37" s="60"/>
      <c r="AE37" s="60">
        <v>44277.917060185187</v>
      </c>
      <c r="AF37" s="60">
        <v>44277.917060185187</v>
      </c>
      <c r="AG37" s="37" t="s">
        <v>135</v>
      </c>
      <c r="AH37" s="37" t="s">
        <v>156</v>
      </c>
      <c r="AI37" s="37" t="s">
        <v>256</v>
      </c>
      <c r="AJ37" s="16">
        <f ca="1">IF(Table1[[#This Row],[State]]="Closed","Zero",IF(Table1[[#This Row],[State]]="Resolved","Zero",TODAY()-Table1[[#This Row],[First Assigned to Osprey-Resolver]]))</f>
        <v>421.08293981481256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337</v>
      </c>
      <c r="B38" s="37" t="s">
        <v>138</v>
      </c>
      <c r="C38" s="37" t="s">
        <v>338</v>
      </c>
      <c r="D38" s="37" t="s">
        <v>339</v>
      </c>
      <c r="E38" s="37" t="s">
        <v>12</v>
      </c>
      <c r="F38" s="37" t="s">
        <v>340</v>
      </c>
      <c r="G38" s="60">
        <v>44286.173101851848</v>
      </c>
      <c r="H38" s="37" t="s">
        <v>19</v>
      </c>
      <c r="I38" s="60"/>
      <c r="J38" s="37" t="s">
        <v>120</v>
      </c>
      <c r="K38" s="37" t="s">
        <v>341</v>
      </c>
      <c r="L38" s="60">
        <v>44286.173101851848</v>
      </c>
      <c r="M38" s="37" t="s">
        <v>19</v>
      </c>
      <c r="N38" s="60">
        <v>44280.944479166668</v>
      </c>
      <c r="O38" s="37" t="s">
        <v>342</v>
      </c>
      <c r="P38" s="38" t="b">
        <v>0</v>
      </c>
      <c r="Q38" s="37"/>
      <c r="R38" s="37" t="s">
        <v>215</v>
      </c>
      <c r="S38" s="38">
        <v>0</v>
      </c>
      <c r="T38" s="37" t="s">
        <v>124</v>
      </c>
      <c r="U38" s="37" t="s">
        <v>120</v>
      </c>
      <c r="V38" s="60"/>
      <c r="W38" s="38">
        <v>451754</v>
      </c>
      <c r="X38" s="37" t="s">
        <v>343</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417.98190972222073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344</v>
      </c>
      <c r="B39" s="37" t="s">
        <v>115</v>
      </c>
      <c r="C39" s="37" t="s">
        <v>183</v>
      </c>
      <c r="D39" s="37" t="s">
        <v>345</v>
      </c>
      <c r="E39" s="37" t="s">
        <v>141</v>
      </c>
      <c r="F39" s="37" t="s">
        <v>346</v>
      </c>
      <c r="G39" s="60">
        <v>44293.005370370367</v>
      </c>
      <c r="H39" s="37" t="s">
        <v>40</v>
      </c>
      <c r="I39" s="60"/>
      <c r="J39" s="37" t="s">
        <v>120</v>
      </c>
      <c r="K39" s="37" t="s">
        <v>347</v>
      </c>
      <c r="L39" s="60">
        <v>44293.005370370367</v>
      </c>
      <c r="M39" s="37" t="s">
        <v>40</v>
      </c>
      <c r="N39" s="60">
        <v>44281.017210648148</v>
      </c>
      <c r="O39" s="37" t="s">
        <v>304</v>
      </c>
      <c r="P39" s="38" t="b">
        <v>0</v>
      </c>
      <c r="Q39" s="37"/>
      <c r="R39" s="37" t="s">
        <v>189</v>
      </c>
      <c r="S39" s="38">
        <v>0</v>
      </c>
      <c r="T39" s="37" t="s">
        <v>124</v>
      </c>
      <c r="U39" s="37" t="s">
        <v>120</v>
      </c>
      <c r="V39" s="60"/>
      <c r="W39" s="38">
        <v>1035777</v>
      </c>
      <c r="X39" s="37" t="s">
        <v>305</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417.91481481482333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348</v>
      </c>
      <c r="B40" s="37" t="s">
        <v>115</v>
      </c>
      <c r="C40" s="37" t="s">
        <v>116</v>
      </c>
      <c r="D40" s="37" t="s">
        <v>349</v>
      </c>
      <c r="E40" s="37" t="s">
        <v>12</v>
      </c>
      <c r="F40" s="37" t="s">
        <v>350</v>
      </c>
      <c r="G40" s="60">
        <v>44281.445960648147</v>
      </c>
      <c r="H40" s="37" t="s">
        <v>235</v>
      </c>
      <c r="I40" s="60"/>
      <c r="J40" s="37" t="s">
        <v>120</v>
      </c>
      <c r="K40" s="37" t="s">
        <v>351</v>
      </c>
      <c r="L40" s="60">
        <v>44281.445960648147</v>
      </c>
      <c r="M40" s="37" t="s">
        <v>28</v>
      </c>
      <c r="N40" s="60">
        <v>44281.366932870369</v>
      </c>
      <c r="O40" s="37" t="s">
        <v>352</v>
      </c>
      <c r="P40" s="38" t="b">
        <v>0</v>
      </c>
      <c r="Q40" s="37"/>
      <c r="R40" s="37" t="s">
        <v>123</v>
      </c>
      <c r="S40" s="38">
        <v>0</v>
      </c>
      <c r="T40" s="37" t="s">
        <v>124</v>
      </c>
      <c r="U40" s="37" t="s">
        <v>120</v>
      </c>
      <c r="V40" s="60"/>
      <c r="W40" s="38">
        <v>6828</v>
      </c>
      <c r="X40" s="37" t="s">
        <v>353</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417.57885416666977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354</v>
      </c>
      <c r="B41" s="37" t="s">
        <v>115</v>
      </c>
      <c r="C41" s="37" t="s">
        <v>159</v>
      </c>
      <c r="D41" s="37" t="s">
        <v>355</v>
      </c>
      <c r="E41" s="37" t="s">
        <v>12</v>
      </c>
      <c r="F41" s="37" t="s">
        <v>356</v>
      </c>
      <c r="G41" s="60">
        <v>44282.837951388887</v>
      </c>
      <c r="H41" s="37" t="s">
        <v>357</v>
      </c>
      <c r="I41" s="60"/>
      <c r="J41" s="37" t="s">
        <v>130</v>
      </c>
      <c r="K41" s="37" t="s">
        <v>358</v>
      </c>
      <c r="L41" s="60">
        <v>44282.837951388887</v>
      </c>
      <c r="M41" s="37" t="s">
        <v>357</v>
      </c>
      <c r="N41" s="60">
        <v>44282.810844907413</v>
      </c>
      <c r="O41" s="37" t="s">
        <v>355</v>
      </c>
      <c r="P41" s="38" t="b">
        <v>0</v>
      </c>
      <c r="Q41" s="37"/>
      <c r="R41" s="37" t="s">
        <v>123</v>
      </c>
      <c r="S41" s="38">
        <v>0</v>
      </c>
      <c r="T41" s="37" t="s">
        <v>124</v>
      </c>
      <c r="U41" s="37" t="s">
        <v>120</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416.18915509258659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115</v>
      </c>
      <c r="C42" s="37" t="s">
        <v>361</v>
      </c>
      <c r="D42" s="37" t="s">
        <v>204</v>
      </c>
      <c r="E42" s="37" t="s">
        <v>141</v>
      </c>
      <c r="F42" s="37" t="s">
        <v>362</v>
      </c>
      <c r="G42" s="60">
        <v>44287.868750000001</v>
      </c>
      <c r="H42" s="37" t="s">
        <v>37</v>
      </c>
      <c r="I42" s="60"/>
      <c r="J42" s="37" t="s">
        <v>120</v>
      </c>
      <c r="K42" s="37" t="s">
        <v>363</v>
      </c>
      <c r="L42" s="60">
        <v>44287.868750000001</v>
      </c>
      <c r="M42" s="37" t="s">
        <v>37</v>
      </c>
      <c r="N42" s="60">
        <v>44285.84746527778</v>
      </c>
      <c r="O42" s="37" t="s">
        <v>304</v>
      </c>
      <c r="P42" s="38" t="b">
        <v>0</v>
      </c>
      <c r="Q42" s="37"/>
      <c r="R42" s="37" t="s">
        <v>123</v>
      </c>
      <c r="S42" s="38">
        <v>0</v>
      </c>
      <c r="T42" s="37" t="s">
        <v>124</v>
      </c>
      <c r="U42" s="37" t="s">
        <v>120</v>
      </c>
      <c r="V42" s="60"/>
      <c r="W42" s="38">
        <v>174639</v>
      </c>
      <c r="X42" s="37" t="s">
        <v>305</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413.13929398148321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115</v>
      </c>
      <c r="C43" s="37" t="s">
        <v>251</v>
      </c>
      <c r="D43" s="37" t="s">
        <v>365</v>
      </c>
      <c r="E43" s="37" t="s">
        <v>141</v>
      </c>
      <c r="F43" s="37" t="s">
        <v>366</v>
      </c>
      <c r="G43" s="60">
        <v>44392.676111111112</v>
      </c>
      <c r="H43" s="37" t="s">
        <v>36</v>
      </c>
      <c r="I43" s="60"/>
      <c r="J43" s="37"/>
      <c r="K43" s="37"/>
      <c r="L43" s="60"/>
      <c r="M43" s="37"/>
      <c r="N43" s="60">
        <v>44288.008472222216</v>
      </c>
      <c r="O43" s="37" t="s">
        <v>258</v>
      </c>
      <c r="P43" s="38" t="b">
        <v>0</v>
      </c>
      <c r="Q43" s="37"/>
      <c r="R43" s="37" t="s">
        <v>147</v>
      </c>
      <c r="S43" s="38">
        <v>0</v>
      </c>
      <c r="T43" s="37" t="s">
        <v>124</v>
      </c>
      <c r="U43" s="37" t="s">
        <v>58</v>
      </c>
      <c r="V43" s="60"/>
      <c r="W43" s="38"/>
      <c r="X43" s="37" t="s">
        <v>36</v>
      </c>
      <c r="Y43" s="38">
        <v>0</v>
      </c>
      <c r="Z43" s="38" t="b">
        <v>1</v>
      </c>
      <c r="AA43" s="60">
        <v>44288.008472222216</v>
      </c>
      <c r="AB43" s="60"/>
      <c r="AC43" s="38">
        <v>0</v>
      </c>
      <c r="AD43" s="60"/>
      <c r="AE43" s="60">
        <v>44288.008472222216</v>
      </c>
      <c r="AF43" s="60">
        <v>44288.008472222216</v>
      </c>
      <c r="AG43" s="37" t="s">
        <v>135</v>
      </c>
      <c r="AH43" s="37" t="s">
        <v>156</v>
      </c>
      <c r="AI43" s="37" t="s">
        <v>256</v>
      </c>
      <c r="AJ43" s="16">
        <f ca="1">IF(Table1[[#This Row],[State]]="Closed","Zero",IF(Table1[[#This Row],[State]]="Resolved","Zero",TODAY()-Table1[[#This Row],[First Assigned to Osprey-Resolver]]))</f>
        <v>410.99152777778363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115</v>
      </c>
      <c r="C44" s="37" t="s">
        <v>251</v>
      </c>
      <c r="D44" s="37" t="s">
        <v>365</v>
      </c>
      <c r="E44" s="37" t="s">
        <v>141</v>
      </c>
      <c r="F44" s="37" t="s">
        <v>368</v>
      </c>
      <c r="G44" s="60">
        <v>44392.676527777781</v>
      </c>
      <c r="H44" s="37" t="s">
        <v>36</v>
      </c>
      <c r="I44" s="60"/>
      <c r="J44" s="37"/>
      <c r="K44" s="37"/>
      <c r="L44" s="60"/>
      <c r="M44" s="37"/>
      <c r="N44" s="60">
        <v>44288.011886574073</v>
      </c>
      <c r="O44" s="37" t="s">
        <v>258</v>
      </c>
      <c r="P44" s="38" t="b">
        <v>0</v>
      </c>
      <c r="Q44" s="37"/>
      <c r="R44" s="37" t="s">
        <v>147</v>
      </c>
      <c r="S44" s="38">
        <v>0</v>
      </c>
      <c r="T44" s="37" t="s">
        <v>124</v>
      </c>
      <c r="U44" s="37" t="s">
        <v>58</v>
      </c>
      <c r="V44" s="60"/>
      <c r="W44" s="38"/>
      <c r="X44" s="37" t="s">
        <v>36</v>
      </c>
      <c r="Y44" s="38">
        <v>0</v>
      </c>
      <c r="Z44" s="38" t="b">
        <v>1</v>
      </c>
      <c r="AA44" s="60">
        <v>44288.011886574073</v>
      </c>
      <c r="AB44" s="60"/>
      <c r="AC44" s="38">
        <v>0</v>
      </c>
      <c r="AD44" s="60"/>
      <c r="AE44" s="60">
        <v>44288.011886574073</v>
      </c>
      <c r="AF44" s="60">
        <v>44288.011886574073</v>
      </c>
      <c r="AG44" s="37" t="s">
        <v>135</v>
      </c>
      <c r="AH44" s="37" t="s">
        <v>156</v>
      </c>
      <c r="AI44" s="37" t="s">
        <v>256</v>
      </c>
      <c r="AJ44" s="16">
        <f ca="1">IF(Table1[[#This Row],[State]]="Closed","Zero",IF(Table1[[#This Row],[State]]="Resolved","Zero",TODAY()-Table1[[#This Row],[First Assigned to Osprey-Resolver]]))</f>
        <v>410.98811342592671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115</v>
      </c>
      <c r="C45" s="37" t="s">
        <v>251</v>
      </c>
      <c r="D45" s="37" t="s">
        <v>365</v>
      </c>
      <c r="E45" s="37" t="s">
        <v>141</v>
      </c>
      <c r="F45" s="37" t="s">
        <v>370</v>
      </c>
      <c r="G45" s="60">
        <v>44392.676863425928</v>
      </c>
      <c r="H45" s="37" t="s">
        <v>36</v>
      </c>
      <c r="I45" s="60"/>
      <c r="J45" s="37"/>
      <c r="K45" s="37"/>
      <c r="L45" s="60"/>
      <c r="M45" s="37"/>
      <c r="N45" s="60">
        <v>44288.014849537038</v>
      </c>
      <c r="O45" s="37" t="s">
        <v>258</v>
      </c>
      <c r="P45" s="38" t="b">
        <v>0</v>
      </c>
      <c r="Q45" s="37"/>
      <c r="R45" s="37" t="s">
        <v>147</v>
      </c>
      <c r="S45" s="38">
        <v>0</v>
      </c>
      <c r="T45" s="37" t="s">
        <v>124</v>
      </c>
      <c r="U45" s="37" t="s">
        <v>58</v>
      </c>
      <c r="V45" s="60"/>
      <c r="W45" s="38"/>
      <c r="X45" s="37" t="s">
        <v>36</v>
      </c>
      <c r="Y45" s="38">
        <v>0</v>
      </c>
      <c r="Z45" s="38" t="b">
        <v>1</v>
      </c>
      <c r="AA45" s="60">
        <v>44288.014849537038</v>
      </c>
      <c r="AB45" s="60"/>
      <c r="AC45" s="38">
        <v>0</v>
      </c>
      <c r="AD45" s="60"/>
      <c r="AE45" s="60">
        <v>44288.014849537038</v>
      </c>
      <c r="AF45" s="60">
        <v>44288.014849537038</v>
      </c>
      <c r="AG45" s="37" t="s">
        <v>135</v>
      </c>
      <c r="AH45" s="37" t="s">
        <v>156</v>
      </c>
      <c r="AI45" s="37" t="s">
        <v>256</v>
      </c>
      <c r="AJ45" s="16">
        <f ca="1">IF(Table1[[#This Row],[State]]="Closed","Zero",IF(Table1[[#This Row],[State]]="Resolved","Zero",TODAY()-Table1[[#This Row],[First Assigned to Osprey-Resolver]]))</f>
        <v>410.98515046296234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115</v>
      </c>
      <c r="C46" s="37" t="s">
        <v>251</v>
      </c>
      <c r="D46" s="37" t="s">
        <v>365</v>
      </c>
      <c r="E46" s="37" t="s">
        <v>141</v>
      </c>
      <c r="F46" s="37" t="s">
        <v>372</v>
      </c>
      <c r="G46" s="60">
        <v>44392.677418981482</v>
      </c>
      <c r="H46" s="37" t="s">
        <v>36</v>
      </c>
      <c r="I46" s="60"/>
      <c r="J46" s="37"/>
      <c r="K46" s="37"/>
      <c r="L46" s="60"/>
      <c r="M46" s="37"/>
      <c r="N46" s="60">
        <v>44288.019884259258</v>
      </c>
      <c r="O46" s="37" t="s">
        <v>258</v>
      </c>
      <c r="P46" s="38" t="b">
        <v>0</v>
      </c>
      <c r="Q46" s="37"/>
      <c r="R46" s="37" t="s">
        <v>147</v>
      </c>
      <c r="S46" s="38">
        <v>0</v>
      </c>
      <c r="T46" s="37" t="s">
        <v>124</v>
      </c>
      <c r="U46" s="37" t="s">
        <v>58</v>
      </c>
      <c r="V46" s="60"/>
      <c r="W46" s="38"/>
      <c r="X46" s="37" t="s">
        <v>36</v>
      </c>
      <c r="Y46" s="38">
        <v>0</v>
      </c>
      <c r="Z46" s="38" t="b">
        <v>1</v>
      </c>
      <c r="AA46" s="60">
        <v>44288.019884259258</v>
      </c>
      <c r="AB46" s="60"/>
      <c r="AC46" s="38">
        <v>0</v>
      </c>
      <c r="AD46" s="60"/>
      <c r="AE46" s="60">
        <v>44288.019884259258</v>
      </c>
      <c r="AF46" s="60">
        <v>44288.019884259258</v>
      </c>
      <c r="AG46" s="37" t="s">
        <v>135</v>
      </c>
      <c r="AH46" s="37" t="s">
        <v>156</v>
      </c>
      <c r="AI46" s="37" t="s">
        <v>256</v>
      </c>
      <c r="AJ46" s="16">
        <f ca="1">IF(Table1[[#This Row],[State]]="Closed","Zero",IF(Table1[[#This Row],[State]]="Resolved","Zero",TODAY()-Table1[[#This Row],[First Assigned to Osprey-Resolver]]))</f>
        <v>410.98011574074189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115</v>
      </c>
      <c r="C47" s="37" t="s">
        <v>307</v>
      </c>
      <c r="D47" s="37" t="s">
        <v>308</v>
      </c>
      <c r="E47" s="37" t="s">
        <v>12</v>
      </c>
      <c r="F47" s="37" t="s">
        <v>374</v>
      </c>
      <c r="G47" s="60">
        <v>44331.015694444453</v>
      </c>
      <c r="H47" s="37" t="s">
        <v>246</v>
      </c>
      <c r="I47" s="60"/>
      <c r="J47" s="37" t="s">
        <v>120</v>
      </c>
      <c r="K47" s="37" t="s">
        <v>375</v>
      </c>
      <c r="L47" s="60">
        <v>44331.015694444453</v>
      </c>
      <c r="M47" s="37" t="s">
        <v>246</v>
      </c>
      <c r="N47" s="60">
        <v>44293.893611111111</v>
      </c>
      <c r="O47" s="37" t="s">
        <v>376</v>
      </c>
      <c r="P47" s="38" t="b">
        <v>0</v>
      </c>
      <c r="Q47" s="37"/>
      <c r="R47" s="37" t="s">
        <v>133</v>
      </c>
      <c r="S47" s="38">
        <v>0</v>
      </c>
      <c r="T47" s="37" t="s">
        <v>124</v>
      </c>
      <c r="U47" s="37" t="s">
        <v>120</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404.05351851852174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115</v>
      </c>
      <c r="C48" s="37" t="s">
        <v>379</v>
      </c>
      <c r="D48" s="37" t="s">
        <v>380</v>
      </c>
      <c r="E48" s="37" t="s">
        <v>7</v>
      </c>
      <c r="F48" s="37" t="s">
        <v>381</v>
      </c>
      <c r="G48" s="60">
        <v>44302.725243055553</v>
      </c>
      <c r="H48" s="37" t="s">
        <v>29</v>
      </c>
      <c r="I48" s="60"/>
      <c r="J48" s="37" t="s">
        <v>130</v>
      </c>
      <c r="K48" s="37" t="s">
        <v>382</v>
      </c>
      <c r="L48" s="60">
        <v>44302.725243055553</v>
      </c>
      <c r="M48" s="37" t="s">
        <v>29</v>
      </c>
      <c r="N48" s="60">
        <v>44294.874976851846</v>
      </c>
      <c r="O48" s="37" t="s">
        <v>383</v>
      </c>
      <c r="P48" s="38" t="b">
        <v>0</v>
      </c>
      <c r="Q48" s="37"/>
      <c r="R48" s="37" t="s">
        <v>133</v>
      </c>
      <c r="S48" s="38">
        <v>0</v>
      </c>
      <c r="T48" s="37" t="s">
        <v>124</v>
      </c>
      <c r="U48" s="37" t="s">
        <v>120</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396.2763888888876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115</v>
      </c>
      <c r="C49" s="37" t="s">
        <v>116</v>
      </c>
      <c r="D49" s="37" t="s">
        <v>233</v>
      </c>
      <c r="E49" s="37" t="s">
        <v>12</v>
      </c>
      <c r="F49" s="37" t="s">
        <v>386</v>
      </c>
      <c r="G49" s="60">
        <v>44299.395092592589</v>
      </c>
      <c r="H49" s="37" t="s">
        <v>235</v>
      </c>
      <c r="I49" s="60"/>
      <c r="J49" s="37" t="s">
        <v>120</v>
      </c>
      <c r="K49" s="37" t="s">
        <v>387</v>
      </c>
      <c r="L49" s="60">
        <v>44299.395104166673</v>
      </c>
      <c r="M49" s="37" t="s">
        <v>235</v>
      </c>
      <c r="N49" s="60">
        <v>44299.300069444442</v>
      </c>
      <c r="O49" s="37" t="s">
        <v>388</v>
      </c>
      <c r="P49" s="38" t="b">
        <v>0</v>
      </c>
      <c r="Q49" s="37"/>
      <c r="R49" s="37" t="s">
        <v>123</v>
      </c>
      <c r="S49" s="38">
        <v>0</v>
      </c>
      <c r="T49" s="37" t="s">
        <v>124</v>
      </c>
      <c r="U49" s="37" t="s">
        <v>120</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399.60709490741283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138</v>
      </c>
      <c r="C50" s="37" t="s">
        <v>295</v>
      </c>
      <c r="D50" s="37" t="s">
        <v>140</v>
      </c>
      <c r="E50" s="37" t="s">
        <v>141</v>
      </c>
      <c r="F50" s="37" t="s">
        <v>391</v>
      </c>
      <c r="G50" s="60">
        <v>44610.022233796299</v>
      </c>
      <c r="H50" s="37"/>
      <c r="I50" s="60"/>
      <c r="J50" s="37" t="s">
        <v>120</v>
      </c>
      <c r="K50" s="37" t="s">
        <v>392</v>
      </c>
      <c r="L50" s="60">
        <v>44610.022233796299</v>
      </c>
      <c r="M50" s="37" t="s">
        <v>145</v>
      </c>
      <c r="N50" s="60">
        <v>44300.053726851853</v>
      </c>
      <c r="O50" s="37" t="s">
        <v>281</v>
      </c>
      <c r="P50" s="38" t="b">
        <v>0</v>
      </c>
      <c r="Q50" s="37"/>
      <c r="R50" s="37" t="s">
        <v>147</v>
      </c>
      <c r="S50" s="38">
        <v>0</v>
      </c>
      <c r="T50" s="37" t="s">
        <v>124</v>
      </c>
      <c r="U50" s="37" t="s">
        <v>120</v>
      </c>
      <c r="V50" s="60"/>
      <c r="W50" s="38">
        <v>26781279</v>
      </c>
      <c r="X50" s="37" t="s">
        <v>282</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398.6185995370397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138</v>
      </c>
      <c r="C51" s="37" t="s">
        <v>295</v>
      </c>
      <c r="D51" s="37" t="s">
        <v>140</v>
      </c>
      <c r="E51" s="37" t="s">
        <v>141</v>
      </c>
      <c r="F51" s="37" t="s">
        <v>394</v>
      </c>
      <c r="G51" s="60">
        <v>44610.022627314807</v>
      </c>
      <c r="H51" s="37"/>
      <c r="I51" s="60"/>
      <c r="J51" s="37" t="s">
        <v>120</v>
      </c>
      <c r="K51" s="37" t="s">
        <v>392</v>
      </c>
      <c r="L51" s="60">
        <v>44610.022627314807</v>
      </c>
      <c r="M51" s="37" t="s">
        <v>145</v>
      </c>
      <c r="N51" s="60">
        <v>44300.068738425929</v>
      </c>
      <c r="O51" s="37" t="s">
        <v>281</v>
      </c>
      <c r="P51" s="38" t="b">
        <v>0</v>
      </c>
      <c r="Q51" s="37"/>
      <c r="R51" s="37" t="s">
        <v>147</v>
      </c>
      <c r="S51" s="38">
        <v>0</v>
      </c>
      <c r="T51" s="37" t="s">
        <v>124</v>
      </c>
      <c r="U51" s="37" t="s">
        <v>120</v>
      </c>
      <c r="V51" s="60"/>
      <c r="W51" s="38">
        <v>26780016</v>
      </c>
      <c r="X51" s="37" t="s">
        <v>282</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44699</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115</v>
      </c>
      <c r="C52" s="37" t="s">
        <v>159</v>
      </c>
      <c r="D52" s="37" t="s">
        <v>160</v>
      </c>
      <c r="E52" s="37" t="s">
        <v>141</v>
      </c>
      <c r="F52" s="37" t="s">
        <v>396</v>
      </c>
      <c r="G52" s="60">
        <v>44300.928784722222</v>
      </c>
      <c r="H52" s="37"/>
      <c r="I52" s="60"/>
      <c r="J52" s="37" t="s">
        <v>120</v>
      </c>
      <c r="K52" s="37" t="s">
        <v>397</v>
      </c>
      <c r="L52" s="60">
        <v>44300.928784722222</v>
      </c>
      <c r="M52" s="37" t="s">
        <v>163</v>
      </c>
      <c r="N52" s="60">
        <v>44300.905081018522</v>
      </c>
      <c r="O52" s="37" t="s">
        <v>398</v>
      </c>
      <c r="P52" s="38" t="b">
        <v>0</v>
      </c>
      <c r="Q52" s="37"/>
      <c r="R52" s="37" t="s">
        <v>123</v>
      </c>
      <c r="S52" s="38">
        <v>0</v>
      </c>
      <c r="T52" s="37" t="s">
        <v>124</v>
      </c>
      <c r="U52" s="37" t="s">
        <v>120</v>
      </c>
      <c r="V52" s="60"/>
      <c r="W52" s="38">
        <v>3052</v>
      </c>
      <c r="X52" s="37" t="s">
        <v>399</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44699</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138</v>
      </c>
      <c r="C53" s="37" t="s">
        <v>251</v>
      </c>
      <c r="D53" s="37" t="s">
        <v>214</v>
      </c>
      <c r="E53" s="37" t="s">
        <v>141</v>
      </c>
      <c r="F53" s="37" t="s">
        <v>401</v>
      </c>
      <c r="G53" s="60">
        <v>44413.529467592591</v>
      </c>
      <c r="H53" s="37" t="s">
        <v>63</v>
      </c>
      <c r="I53" s="60"/>
      <c r="J53" s="37"/>
      <c r="K53" s="37"/>
      <c r="L53" s="60"/>
      <c r="M53" s="37"/>
      <c r="N53" s="60">
        <v>44302.048078703701</v>
      </c>
      <c r="O53" s="37" t="s">
        <v>402</v>
      </c>
      <c r="P53" s="38" t="b">
        <v>0</v>
      </c>
      <c r="Q53" s="37"/>
      <c r="R53" s="37" t="s">
        <v>147</v>
      </c>
      <c r="S53" s="38">
        <v>0</v>
      </c>
      <c r="T53" s="37" t="s">
        <v>124</v>
      </c>
      <c r="U53" s="37" t="s">
        <v>58</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396.27334490740759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138</v>
      </c>
      <c r="C54" s="37" t="s">
        <v>127</v>
      </c>
      <c r="D54" s="37" t="s">
        <v>128</v>
      </c>
      <c r="E54" s="37" t="s">
        <v>12</v>
      </c>
      <c r="F54" s="37" t="s">
        <v>406</v>
      </c>
      <c r="G54" s="60">
        <v>44404.998252314806</v>
      </c>
      <c r="H54" s="37" t="s">
        <v>39</v>
      </c>
      <c r="I54" s="60"/>
      <c r="J54" s="37" t="s">
        <v>120</v>
      </c>
      <c r="K54" s="37" t="s">
        <v>407</v>
      </c>
      <c r="L54" s="60">
        <v>44404.998252314806</v>
      </c>
      <c r="M54" s="37" t="s">
        <v>39</v>
      </c>
      <c r="N54" s="60">
        <v>44303.331574074073</v>
      </c>
      <c r="O54" s="37" t="s">
        <v>408</v>
      </c>
      <c r="P54" s="38" t="b">
        <v>0</v>
      </c>
      <c r="Q54" s="37"/>
      <c r="R54" s="37" t="s">
        <v>133</v>
      </c>
      <c r="S54" s="38">
        <v>0</v>
      </c>
      <c r="T54" s="37" t="s">
        <v>124</v>
      </c>
      <c r="U54" s="37" t="s">
        <v>120</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389.97795138889342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115</v>
      </c>
      <c r="C55" s="37" t="s">
        <v>116</v>
      </c>
      <c r="D55" s="37" t="s">
        <v>411</v>
      </c>
      <c r="E55" s="37" t="s">
        <v>141</v>
      </c>
      <c r="F55" s="37" t="s">
        <v>412</v>
      </c>
      <c r="G55" s="60">
        <v>44538.839606481481</v>
      </c>
      <c r="H55" s="37" t="s">
        <v>413</v>
      </c>
      <c r="I55" s="60"/>
      <c r="J55" s="37" t="s">
        <v>120</v>
      </c>
      <c r="K55" s="37" t="s">
        <v>414</v>
      </c>
      <c r="L55" s="60">
        <v>44523.904745370368</v>
      </c>
      <c r="M55" s="37" t="s">
        <v>37</v>
      </c>
      <c r="N55" s="60">
        <v>44305.854097222233</v>
      </c>
      <c r="O55" s="37" t="s">
        <v>415</v>
      </c>
      <c r="P55" s="38" t="b">
        <v>0</v>
      </c>
      <c r="Q55" s="37"/>
      <c r="R55" s="37" t="s">
        <v>123</v>
      </c>
      <c r="S55" s="38">
        <v>0</v>
      </c>
      <c r="T55" s="37" t="s">
        <v>124</v>
      </c>
      <c r="U55" s="37" t="s">
        <v>120</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331</v>
      </c>
      <c r="AH55" s="37"/>
      <c r="AI55" s="37" t="s">
        <v>332</v>
      </c>
      <c r="AJ55" s="16">
        <f ca="1">IF(Table1[[#This Row],[State]]="Closed","Zero",IF(Table1[[#This Row],[State]]="Resolved","Zero",TODAY()-Table1[[#This Row],[First Assigned to Osprey-Resolver]]))</f>
        <v>393.09993055555242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115</v>
      </c>
      <c r="C56" s="37" t="s">
        <v>379</v>
      </c>
      <c r="D56" s="37" t="s">
        <v>380</v>
      </c>
      <c r="E56" s="37" t="s">
        <v>12</v>
      </c>
      <c r="F56" s="37" t="s">
        <v>418</v>
      </c>
      <c r="G56" s="60">
        <v>44306.59851851852</v>
      </c>
      <c r="H56" s="37" t="s">
        <v>29</v>
      </c>
      <c r="I56" s="60"/>
      <c r="J56" s="37" t="s">
        <v>130</v>
      </c>
      <c r="K56" s="37" t="s">
        <v>419</v>
      </c>
      <c r="L56" s="60">
        <v>44306.59851851852</v>
      </c>
      <c r="M56" s="37" t="s">
        <v>29</v>
      </c>
      <c r="N56" s="60">
        <v>44305.882511574076</v>
      </c>
      <c r="O56" s="37" t="s">
        <v>420</v>
      </c>
      <c r="P56" s="38" t="b">
        <v>0</v>
      </c>
      <c r="Q56" s="37"/>
      <c r="R56" s="37" t="s">
        <v>133</v>
      </c>
      <c r="S56" s="38">
        <v>0</v>
      </c>
      <c r="T56" s="37" t="s">
        <v>124</v>
      </c>
      <c r="U56" s="37" t="s">
        <v>120</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393.10714120371267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115</v>
      </c>
      <c r="C57" s="37" t="s">
        <v>159</v>
      </c>
      <c r="D57" s="37" t="s">
        <v>160</v>
      </c>
      <c r="E57" s="37" t="s">
        <v>141</v>
      </c>
      <c r="F57" s="37" t="s">
        <v>423</v>
      </c>
      <c r="G57" s="60">
        <v>44319.864189814813</v>
      </c>
      <c r="H57" s="37"/>
      <c r="I57" s="60"/>
      <c r="J57" s="37" t="s">
        <v>120</v>
      </c>
      <c r="K57" s="37" t="s">
        <v>424</v>
      </c>
      <c r="L57" s="60">
        <v>44319.864189814813</v>
      </c>
      <c r="M57" s="37" t="s">
        <v>163</v>
      </c>
      <c r="N57" s="60">
        <v>44314.686828703707</v>
      </c>
      <c r="O57" s="37" t="s">
        <v>425</v>
      </c>
      <c r="P57" s="38" t="b">
        <v>0</v>
      </c>
      <c r="Q57" s="37"/>
      <c r="R57" s="37" t="s">
        <v>123</v>
      </c>
      <c r="S57" s="38">
        <v>0</v>
      </c>
      <c r="T57" s="37" t="s">
        <v>124</v>
      </c>
      <c r="U57" s="37" t="s">
        <v>120</v>
      </c>
      <c r="V57" s="60"/>
      <c r="W57" s="38">
        <v>448318</v>
      </c>
      <c r="X57" s="37" t="s">
        <v>426</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44699</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115</v>
      </c>
      <c r="C58" s="37" t="s">
        <v>338</v>
      </c>
      <c r="D58" s="37" t="s">
        <v>428</v>
      </c>
      <c r="E58" s="37" t="s">
        <v>12</v>
      </c>
      <c r="F58" s="37" t="s">
        <v>429</v>
      </c>
      <c r="G58" s="60">
        <v>44320.862164351849</v>
      </c>
      <c r="H58" s="37" t="s">
        <v>430</v>
      </c>
      <c r="I58" s="60"/>
      <c r="J58" s="37" t="s">
        <v>178</v>
      </c>
      <c r="K58" s="37" t="s">
        <v>431</v>
      </c>
      <c r="L58" s="60">
        <v>44320.862164351849</v>
      </c>
      <c r="M58" s="37" t="s">
        <v>430</v>
      </c>
      <c r="N58" s="60">
        <v>44320.162280092591</v>
      </c>
      <c r="O58" s="37" t="s">
        <v>428</v>
      </c>
      <c r="P58" s="38" t="b">
        <v>0</v>
      </c>
      <c r="Q58" s="37"/>
      <c r="R58" s="37" t="s">
        <v>215</v>
      </c>
      <c r="S58" s="38">
        <v>0</v>
      </c>
      <c r="T58" s="37" t="s">
        <v>124</v>
      </c>
      <c r="U58" s="37" t="s">
        <v>120</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378.83771990740934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138</v>
      </c>
      <c r="C59" s="37" t="s">
        <v>433</v>
      </c>
      <c r="D59" s="37" t="s">
        <v>434</v>
      </c>
      <c r="E59" s="37" t="s">
        <v>12</v>
      </c>
      <c r="F59" s="37" t="s">
        <v>435</v>
      </c>
      <c r="G59" s="60">
        <v>44322.091840277782</v>
      </c>
      <c r="H59" s="37" t="s">
        <v>436</v>
      </c>
      <c r="I59" s="60"/>
      <c r="J59" s="37" t="s">
        <v>120</v>
      </c>
      <c r="K59" s="37" t="s">
        <v>437</v>
      </c>
      <c r="L59" s="60">
        <v>44322.085104166668</v>
      </c>
      <c r="M59" s="37" t="s">
        <v>436</v>
      </c>
      <c r="N59" s="60">
        <v>44321.274456018517</v>
      </c>
      <c r="O59" s="37" t="s">
        <v>438</v>
      </c>
      <c r="P59" s="38" t="b">
        <v>0</v>
      </c>
      <c r="Q59" s="37"/>
      <c r="R59" s="37" t="s">
        <v>215</v>
      </c>
      <c r="S59" s="38">
        <v>0</v>
      </c>
      <c r="T59" s="37" t="s">
        <v>124</v>
      </c>
      <c r="U59" s="37" t="s">
        <v>120</v>
      </c>
      <c r="V59" s="60"/>
      <c r="W59" s="38">
        <v>70040</v>
      </c>
      <c r="X59" s="37" t="s">
        <v>439</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376.91673611111037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440</v>
      </c>
      <c r="B60" s="37" t="s">
        <v>115</v>
      </c>
      <c r="C60" s="37" t="s">
        <v>433</v>
      </c>
      <c r="D60" s="37" t="s">
        <v>434</v>
      </c>
      <c r="E60" s="37" t="s">
        <v>12</v>
      </c>
      <c r="F60" s="37" t="s">
        <v>441</v>
      </c>
      <c r="G60" s="60">
        <v>44327.709629629629</v>
      </c>
      <c r="H60" s="37" t="s">
        <v>436</v>
      </c>
      <c r="I60" s="60"/>
      <c r="J60" s="37" t="s">
        <v>120</v>
      </c>
      <c r="K60" s="37" t="s">
        <v>442</v>
      </c>
      <c r="L60" s="60">
        <v>44327.709629629629</v>
      </c>
      <c r="M60" s="37" t="s">
        <v>436</v>
      </c>
      <c r="N60" s="60">
        <v>44327.135509259257</v>
      </c>
      <c r="O60" s="37" t="s">
        <v>443</v>
      </c>
      <c r="P60" s="38" t="b">
        <v>0</v>
      </c>
      <c r="Q60" s="37"/>
      <c r="R60" s="37" t="s">
        <v>215</v>
      </c>
      <c r="S60" s="38">
        <v>0</v>
      </c>
      <c r="T60" s="37" t="s">
        <v>124</v>
      </c>
      <c r="U60" s="37" t="s">
        <v>120</v>
      </c>
      <c r="V60" s="60"/>
      <c r="W60" s="38">
        <v>49678</v>
      </c>
      <c r="X60" s="37" t="s">
        <v>444</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371.29188657407212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445</v>
      </c>
      <c r="B61" s="37" t="s">
        <v>138</v>
      </c>
      <c r="C61" s="37" t="s">
        <v>295</v>
      </c>
      <c r="D61" s="37" t="s">
        <v>296</v>
      </c>
      <c r="E61" s="37" t="s">
        <v>141</v>
      </c>
      <c r="F61" s="37" t="s">
        <v>446</v>
      </c>
      <c r="G61" s="60">
        <v>44383.062118055554</v>
      </c>
      <c r="H61" s="37"/>
      <c r="I61" s="60"/>
      <c r="J61" s="37" t="s">
        <v>120</v>
      </c>
      <c r="K61" s="37" t="s">
        <v>447</v>
      </c>
      <c r="L61" s="60">
        <v>44383.062118055554</v>
      </c>
      <c r="M61" s="37" t="s">
        <v>25</v>
      </c>
      <c r="N61" s="60">
        <v>44327.227847222217</v>
      </c>
      <c r="O61" s="37" t="s">
        <v>281</v>
      </c>
      <c r="P61" s="38" t="b">
        <v>0</v>
      </c>
      <c r="Q61" s="37"/>
      <c r="R61" s="37" t="s">
        <v>147</v>
      </c>
      <c r="S61" s="38">
        <v>0</v>
      </c>
      <c r="T61" s="37" t="s">
        <v>124</v>
      </c>
      <c r="U61" s="37" t="s">
        <v>120</v>
      </c>
      <c r="V61" s="60"/>
      <c r="W61" s="38">
        <v>4824081</v>
      </c>
      <c r="X61" s="37" t="s">
        <v>282</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371.54515046296001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448</v>
      </c>
      <c r="B62" s="37" t="s">
        <v>115</v>
      </c>
      <c r="C62" s="37" t="s">
        <v>295</v>
      </c>
      <c r="D62" s="37" t="s">
        <v>140</v>
      </c>
      <c r="E62" s="37" t="s">
        <v>141</v>
      </c>
      <c r="F62" s="37" t="s">
        <v>449</v>
      </c>
      <c r="G62" s="60">
        <v>44610.023043981477</v>
      </c>
      <c r="H62" s="37"/>
      <c r="I62" s="60"/>
      <c r="J62" s="37" t="s">
        <v>120</v>
      </c>
      <c r="K62" s="37" t="s">
        <v>392</v>
      </c>
      <c r="L62" s="60">
        <v>44610.023043981477</v>
      </c>
      <c r="M62" s="37" t="s">
        <v>145</v>
      </c>
      <c r="N62" s="60">
        <v>44327.757835648154</v>
      </c>
      <c r="O62" s="37" t="s">
        <v>299</v>
      </c>
      <c r="P62" s="38" t="b">
        <v>0</v>
      </c>
      <c r="Q62" s="37"/>
      <c r="R62" s="37" t="s">
        <v>147</v>
      </c>
      <c r="S62" s="38">
        <v>0</v>
      </c>
      <c r="T62" s="37" t="s">
        <v>124</v>
      </c>
      <c r="U62" s="37" t="s">
        <v>120</v>
      </c>
      <c r="V62" s="60"/>
      <c r="W62" s="38">
        <v>24387714</v>
      </c>
      <c r="X62" s="37" t="s">
        <v>300</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371.05413194445282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450</v>
      </c>
      <c r="B63" s="37" t="s">
        <v>115</v>
      </c>
      <c r="C63" s="37" t="s">
        <v>159</v>
      </c>
      <c r="D63" s="37" t="s">
        <v>160</v>
      </c>
      <c r="E63" s="37" t="s">
        <v>451</v>
      </c>
      <c r="F63" s="37" t="s">
        <v>452</v>
      </c>
      <c r="G63" s="60">
        <v>44328.956608796303</v>
      </c>
      <c r="H63" s="37"/>
      <c r="I63" s="60"/>
      <c r="J63" s="37" t="s">
        <v>120</v>
      </c>
      <c r="K63" s="37" t="s">
        <v>120</v>
      </c>
      <c r="L63" s="60">
        <v>44328.956608796303</v>
      </c>
      <c r="M63" s="37" t="s">
        <v>163</v>
      </c>
      <c r="N63" s="60">
        <v>44328.950682870367</v>
      </c>
      <c r="O63" s="37" t="s">
        <v>160</v>
      </c>
      <c r="P63" s="38" t="b">
        <v>0</v>
      </c>
      <c r="Q63" s="37"/>
      <c r="R63" s="37" t="s">
        <v>123</v>
      </c>
      <c r="S63" s="38">
        <v>0</v>
      </c>
      <c r="T63" s="37" t="s">
        <v>124</v>
      </c>
      <c r="U63" s="37" t="s">
        <v>120</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44699</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453</v>
      </c>
      <c r="B64" s="37" t="s">
        <v>115</v>
      </c>
      <c r="C64" s="37" t="s">
        <v>454</v>
      </c>
      <c r="D64" s="37" t="s">
        <v>160</v>
      </c>
      <c r="E64" s="37" t="s">
        <v>451</v>
      </c>
      <c r="F64" s="37" t="s">
        <v>455</v>
      </c>
      <c r="G64" s="60">
        <v>44362.850763888891</v>
      </c>
      <c r="H64" s="37" t="s">
        <v>163</v>
      </c>
      <c r="I64" s="60"/>
      <c r="J64" s="37" t="s">
        <v>120</v>
      </c>
      <c r="K64" s="37" t="s">
        <v>120</v>
      </c>
      <c r="L64" s="60">
        <v>44362.850763888891</v>
      </c>
      <c r="M64" s="37" t="s">
        <v>163</v>
      </c>
      <c r="N64" s="60">
        <v>44328.953263888892</v>
      </c>
      <c r="O64" s="37" t="s">
        <v>160</v>
      </c>
      <c r="P64" s="38" t="b">
        <v>0</v>
      </c>
      <c r="Q64" s="37"/>
      <c r="R64" s="37" t="s">
        <v>215</v>
      </c>
      <c r="S64" s="38">
        <v>0</v>
      </c>
      <c r="T64" s="37" t="s">
        <v>124</v>
      </c>
      <c r="U64" s="37" t="s">
        <v>120</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369.48374999999942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456</v>
      </c>
      <c r="B65" s="37" t="s">
        <v>115</v>
      </c>
      <c r="C65" s="37" t="s">
        <v>159</v>
      </c>
      <c r="D65" s="37" t="s">
        <v>160</v>
      </c>
      <c r="E65" s="37" t="s">
        <v>451</v>
      </c>
      <c r="F65" s="37" t="s">
        <v>457</v>
      </c>
      <c r="G65" s="60">
        <v>44372.132303240738</v>
      </c>
      <c r="H65" s="37" t="s">
        <v>163</v>
      </c>
      <c r="I65" s="60"/>
      <c r="J65" s="37" t="s">
        <v>120</v>
      </c>
      <c r="K65" s="37" t="s">
        <v>458</v>
      </c>
      <c r="L65" s="60">
        <v>44372.132303240738</v>
      </c>
      <c r="M65" s="37" t="s">
        <v>163</v>
      </c>
      <c r="N65" s="60">
        <v>44329.151516203703</v>
      </c>
      <c r="O65" s="37" t="s">
        <v>160</v>
      </c>
      <c r="P65" s="38" t="b">
        <v>0</v>
      </c>
      <c r="Q65" s="37"/>
      <c r="R65" s="37" t="s">
        <v>123</v>
      </c>
      <c r="S65" s="38">
        <v>0</v>
      </c>
      <c r="T65" s="37" t="s">
        <v>124</v>
      </c>
      <c r="U65" s="37" t="s">
        <v>120</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369.48526620370103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459</v>
      </c>
      <c r="B66" s="37" t="s">
        <v>115</v>
      </c>
      <c r="C66" s="37" t="s">
        <v>116</v>
      </c>
      <c r="D66" s="37" t="s">
        <v>345</v>
      </c>
      <c r="E66" s="37" t="s">
        <v>12</v>
      </c>
      <c r="F66" s="37" t="s">
        <v>460</v>
      </c>
      <c r="G66" s="60">
        <v>44333.268854166658</v>
      </c>
      <c r="H66" s="37" t="s">
        <v>40</v>
      </c>
      <c r="I66" s="60"/>
      <c r="J66" s="37" t="s">
        <v>120</v>
      </c>
      <c r="K66" s="37" t="s">
        <v>461</v>
      </c>
      <c r="L66" s="60">
        <v>44333.268854166658</v>
      </c>
      <c r="M66" s="37" t="s">
        <v>40</v>
      </c>
      <c r="N66" s="60">
        <v>44333.255277777767</v>
      </c>
      <c r="O66" s="37" t="s">
        <v>345</v>
      </c>
      <c r="P66" s="38" t="b">
        <v>0</v>
      </c>
      <c r="Q66" s="37"/>
      <c r="R66" s="37" t="s">
        <v>123</v>
      </c>
      <c r="S66" s="38">
        <v>0</v>
      </c>
      <c r="T66" s="37" t="s">
        <v>124</v>
      </c>
      <c r="U66" s="37" t="s">
        <v>120</v>
      </c>
      <c r="V66" s="60"/>
      <c r="W66" s="38">
        <v>1173</v>
      </c>
      <c r="X66" s="37" t="s">
        <v>40</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365.73162037036673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462</v>
      </c>
      <c r="B67" s="37" t="s">
        <v>138</v>
      </c>
      <c r="C67" s="37" t="s">
        <v>251</v>
      </c>
      <c r="D67" s="37" t="s">
        <v>463</v>
      </c>
      <c r="E67" s="37" t="s">
        <v>141</v>
      </c>
      <c r="F67" s="37" t="s">
        <v>464</v>
      </c>
      <c r="G67" s="60">
        <v>44694.630960648137</v>
      </c>
      <c r="H67" s="37" t="s">
        <v>50</v>
      </c>
      <c r="I67" s="60"/>
      <c r="J67" s="37"/>
      <c r="K67" s="37"/>
      <c r="L67" s="60"/>
      <c r="M67" s="37"/>
      <c r="N67" s="60">
        <v>44336.122499999998</v>
      </c>
      <c r="O67" s="37" t="s">
        <v>465</v>
      </c>
      <c r="P67" s="38" t="b">
        <v>0</v>
      </c>
      <c r="Q67" s="37"/>
      <c r="R67" s="37" t="s">
        <v>147</v>
      </c>
      <c r="S67" s="38">
        <v>0</v>
      </c>
      <c r="T67" s="37" t="s">
        <v>124</v>
      </c>
      <c r="U67" s="37" t="s">
        <v>58</v>
      </c>
      <c r="V67" s="60"/>
      <c r="W67" s="38"/>
      <c r="X67" s="37" t="s">
        <v>466</v>
      </c>
      <c r="Y67" s="38">
        <v>0</v>
      </c>
      <c r="Z67" s="38" t="b">
        <v>1</v>
      </c>
      <c r="AA67" s="60">
        <v>44336.796574074076</v>
      </c>
      <c r="AB67" s="60">
        <v>44336.143425925933</v>
      </c>
      <c r="AC67" s="38">
        <v>1</v>
      </c>
      <c r="AD67" s="60">
        <v>44336.768599537027</v>
      </c>
      <c r="AE67" s="60">
        <v>44336.796574074076</v>
      </c>
      <c r="AF67" s="60">
        <v>44336.768599537027</v>
      </c>
      <c r="AG67" s="37" t="s">
        <v>135</v>
      </c>
      <c r="AH67" s="37" t="s">
        <v>248</v>
      </c>
      <c r="AI67" s="37" t="s">
        <v>256</v>
      </c>
      <c r="AJ67" s="16">
        <f ca="1">IF(Table1[[#This Row],[State]]="Closed","Zero",IF(Table1[[#This Row],[State]]="Resolved","Zero",TODAY()-Table1[[#This Row],[First Assigned to Osprey-Resolver]]))</f>
        <v>362.20342592592351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467</v>
      </c>
      <c r="B68" s="37" t="s">
        <v>115</v>
      </c>
      <c r="C68" s="37" t="s">
        <v>159</v>
      </c>
      <c r="D68" s="37" t="s">
        <v>468</v>
      </c>
      <c r="E68" s="37" t="s">
        <v>12</v>
      </c>
      <c r="F68" s="37" t="s">
        <v>469</v>
      </c>
      <c r="G68" s="60">
        <v>44385.947141203702</v>
      </c>
      <c r="H68" s="37" t="s">
        <v>470</v>
      </c>
      <c r="I68" s="60"/>
      <c r="J68" s="37" t="s">
        <v>120</v>
      </c>
      <c r="K68" s="37" t="s">
        <v>471</v>
      </c>
      <c r="L68" s="60">
        <v>44385.947141203702</v>
      </c>
      <c r="M68" s="37" t="s">
        <v>470</v>
      </c>
      <c r="N68" s="60">
        <v>44340.910590277781</v>
      </c>
      <c r="O68" s="37" t="s">
        <v>472</v>
      </c>
      <c r="P68" s="38" t="b">
        <v>0</v>
      </c>
      <c r="Q68" s="37"/>
      <c r="R68" s="37" t="s">
        <v>123</v>
      </c>
      <c r="S68" s="38">
        <v>0</v>
      </c>
      <c r="T68" s="37" t="s">
        <v>124</v>
      </c>
      <c r="U68" s="37" t="s">
        <v>120</v>
      </c>
      <c r="V68" s="60"/>
      <c r="W68" s="38">
        <v>3891158</v>
      </c>
      <c r="X68" s="37" t="s">
        <v>473</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358.05292824073695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474</v>
      </c>
      <c r="B69" s="37" t="s">
        <v>115</v>
      </c>
      <c r="C69" s="37" t="s">
        <v>116</v>
      </c>
      <c r="D69" s="37" t="s">
        <v>349</v>
      </c>
      <c r="E69" s="37" t="s">
        <v>12</v>
      </c>
      <c r="F69" s="37" t="s">
        <v>475</v>
      </c>
      <c r="G69" s="60">
        <v>44343.457858796297</v>
      </c>
      <c r="H69" s="37" t="s">
        <v>20</v>
      </c>
      <c r="I69" s="60"/>
      <c r="J69" s="37" t="s">
        <v>130</v>
      </c>
      <c r="K69" s="37" t="s">
        <v>476</v>
      </c>
      <c r="L69" s="60">
        <v>44343.457858796297</v>
      </c>
      <c r="M69" s="37" t="s">
        <v>28</v>
      </c>
      <c r="N69" s="60">
        <v>44343.368310185193</v>
      </c>
      <c r="O69" s="37" t="s">
        <v>477</v>
      </c>
      <c r="P69" s="38" t="b">
        <v>0</v>
      </c>
      <c r="Q69" s="37"/>
      <c r="R69" s="37" t="s">
        <v>123</v>
      </c>
      <c r="S69" s="38">
        <v>0</v>
      </c>
      <c r="T69" s="37" t="s">
        <v>124</v>
      </c>
      <c r="U69" s="37" t="s">
        <v>120</v>
      </c>
      <c r="V69" s="60"/>
      <c r="W69" s="38">
        <v>7737</v>
      </c>
      <c r="X69" s="37" t="s">
        <v>478</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355.62629629628645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479</v>
      </c>
      <c r="B70" s="37" t="s">
        <v>115</v>
      </c>
      <c r="C70" s="37" t="s">
        <v>116</v>
      </c>
      <c r="D70" s="37" t="s">
        <v>233</v>
      </c>
      <c r="E70" s="37" t="s">
        <v>7</v>
      </c>
      <c r="F70" s="37" t="s">
        <v>480</v>
      </c>
      <c r="G70" s="60">
        <v>44346.986759259264</v>
      </c>
      <c r="H70" s="37" t="s">
        <v>13</v>
      </c>
      <c r="I70" s="60"/>
      <c r="J70" s="37" t="s">
        <v>120</v>
      </c>
      <c r="K70" s="37" t="s">
        <v>481</v>
      </c>
      <c r="L70" s="60">
        <v>44346.986759259264</v>
      </c>
      <c r="M70" s="37" t="s">
        <v>235</v>
      </c>
      <c r="N70" s="60">
        <v>44346.860277777778</v>
      </c>
      <c r="O70" s="37" t="s">
        <v>482</v>
      </c>
      <c r="P70" s="38" t="b">
        <v>0</v>
      </c>
      <c r="Q70" s="37"/>
      <c r="R70" s="37" t="s">
        <v>123</v>
      </c>
      <c r="S70" s="38">
        <v>0</v>
      </c>
      <c r="T70" s="37" t="s">
        <v>124</v>
      </c>
      <c r="U70" s="37" t="s">
        <v>120</v>
      </c>
      <c r="V70" s="60"/>
      <c r="W70" s="38">
        <v>10928</v>
      </c>
      <c r="X70" s="37" t="s">
        <v>483</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352.03086805555358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484</v>
      </c>
      <c r="B71" s="37" t="s">
        <v>138</v>
      </c>
      <c r="C71" s="37" t="s">
        <v>338</v>
      </c>
      <c r="D71" s="37" t="s">
        <v>485</v>
      </c>
      <c r="E71" s="37" t="s">
        <v>12</v>
      </c>
      <c r="F71" s="37" t="s">
        <v>486</v>
      </c>
      <c r="G71" s="60">
        <v>44349.846307870372</v>
      </c>
      <c r="H71" s="37" t="s">
        <v>487</v>
      </c>
      <c r="I71" s="60"/>
      <c r="J71" s="37" t="s">
        <v>328</v>
      </c>
      <c r="K71" s="37" t="s">
        <v>488</v>
      </c>
      <c r="L71" s="60">
        <v>44349.839363425926</v>
      </c>
      <c r="M71" s="37" t="s">
        <v>487</v>
      </c>
      <c r="N71" s="60">
        <v>44349.805960648147</v>
      </c>
      <c r="O71" s="37" t="s">
        <v>489</v>
      </c>
      <c r="P71" s="38" t="b">
        <v>0</v>
      </c>
      <c r="Q71" s="37"/>
      <c r="R71" s="37" t="s">
        <v>215</v>
      </c>
      <c r="S71" s="38">
        <v>0</v>
      </c>
      <c r="T71" s="37" t="s">
        <v>124</v>
      </c>
      <c r="U71" s="37" t="s">
        <v>120</v>
      </c>
      <c r="V71" s="60"/>
      <c r="W71" s="38">
        <v>3031</v>
      </c>
      <c r="X71" s="37" t="s">
        <v>490</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349.17452546295681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491</v>
      </c>
      <c r="B72" s="37" t="s">
        <v>115</v>
      </c>
      <c r="C72" s="37" t="s">
        <v>433</v>
      </c>
      <c r="D72" s="37" t="s">
        <v>434</v>
      </c>
      <c r="E72" s="37" t="s">
        <v>7</v>
      </c>
      <c r="F72" s="37" t="s">
        <v>492</v>
      </c>
      <c r="G72" s="60">
        <v>44349.985324074078</v>
      </c>
      <c r="H72" s="37" t="s">
        <v>436</v>
      </c>
      <c r="I72" s="60"/>
      <c r="J72" s="37" t="s">
        <v>120</v>
      </c>
      <c r="K72" s="37" t="s">
        <v>493</v>
      </c>
      <c r="L72" s="60">
        <v>44349.985324074078</v>
      </c>
      <c r="M72" s="37" t="s">
        <v>436</v>
      </c>
      <c r="N72" s="60">
        <v>44349.843055555553</v>
      </c>
      <c r="O72" s="37" t="s">
        <v>494</v>
      </c>
      <c r="P72" s="38" t="b">
        <v>0</v>
      </c>
      <c r="Q72" s="37"/>
      <c r="R72" s="37" t="s">
        <v>215</v>
      </c>
      <c r="S72" s="38">
        <v>0</v>
      </c>
      <c r="T72" s="37" t="s">
        <v>124</v>
      </c>
      <c r="U72" s="37" t="s">
        <v>120</v>
      </c>
      <c r="V72" s="60"/>
      <c r="W72" s="38">
        <v>12292</v>
      </c>
      <c r="X72" s="37" t="s">
        <v>495</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349.12371527778305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496</v>
      </c>
      <c r="B73" s="37" t="s">
        <v>115</v>
      </c>
      <c r="C73" s="37" t="s">
        <v>127</v>
      </c>
      <c r="D73" s="37" t="s">
        <v>497</v>
      </c>
      <c r="E73" s="37" t="s">
        <v>12</v>
      </c>
      <c r="F73" s="37" t="s">
        <v>498</v>
      </c>
      <c r="G73" s="60">
        <v>44435.117025462961</v>
      </c>
      <c r="H73" s="37" t="s">
        <v>39</v>
      </c>
      <c r="I73" s="60"/>
      <c r="J73" s="37" t="s">
        <v>120</v>
      </c>
      <c r="K73" s="37" t="s">
        <v>499</v>
      </c>
      <c r="L73" s="60">
        <v>44433.770532407398</v>
      </c>
      <c r="M73" s="37" t="s">
        <v>39</v>
      </c>
      <c r="N73" s="60">
        <v>44352.034050925933</v>
      </c>
      <c r="O73" s="37" t="s">
        <v>500</v>
      </c>
      <c r="P73" s="38" t="b">
        <v>0</v>
      </c>
      <c r="Q73" s="37"/>
      <c r="R73" s="37" t="s">
        <v>133</v>
      </c>
      <c r="S73" s="38">
        <v>0</v>
      </c>
      <c r="T73" s="37" t="s">
        <v>124</v>
      </c>
      <c r="U73" s="37" t="s">
        <v>120</v>
      </c>
      <c r="V73" s="60"/>
      <c r="W73" s="38">
        <v>7063827</v>
      </c>
      <c r="X73" s="37" t="s">
        <v>501</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337.4066435185232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502</v>
      </c>
      <c r="B74" s="37" t="s">
        <v>115</v>
      </c>
      <c r="C74" s="37" t="s">
        <v>159</v>
      </c>
      <c r="D74" s="37" t="s">
        <v>503</v>
      </c>
      <c r="E74" s="37" t="s">
        <v>141</v>
      </c>
      <c r="F74" s="37" t="s">
        <v>504</v>
      </c>
      <c r="G74" s="60">
        <v>44693.938576388893</v>
      </c>
      <c r="H74" s="37" t="s">
        <v>505</v>
      </c>
      <c r="I74" s="60"/>
      <c r="J74" s="37" t="s">
        <v>328</v>
      </c>
      <c r="K74" s="37" t="s">
        <v>506</v>
      </c>
      <c r="L74" s="60"/>
      <c r="M74" s="37"/>
      <c r="N74" s="60">
        <v>44358.084629629629</v>
      </c>
      <c r="O74" s="37" t="s">
        <v>503</v>
      </c>
      <c r="P74" s="38" t="b">
        <v>0</v>
      </c>
      <c r="Q74" s="37"/>
      <c r="R74" s="37" t="s">
        <v>123</v>
      </c>
      <c r="S74" s="38">
        <v>0</v>
      </c>
      <c r="T74" s="37" t="s">
        <v>124</v>
      </c>
      <c r="U74" s="37" t="s">
        <v>90</v>
      </c>
      <c r="V74" s="60">
        <v>44693.938576388893</v>
      </c>
      <c r="W74" s="38">
        <v>29017984</v>
      </c>
      <c r="X74" s="37" t="s">
        <v>507</v>
      </c>
      <c r="Y74" s="38">
        <v>0</v>
      </c>
      <c r="Z74" s="38" t="b">
        <v>0</v>
      </c>
      <c r="AA74" s="60">
        <v>44358.084629629629</v>
      </c>
      <c r="AB74" s="60"/>
      <c r="AC74" s="38">
        <v>0</v>
      </c>
      <c r="AD74" s="60"/>
      <c r="AE74" s="60">
        <v>44358.084629629629</v>
      </c>
      <c r="AF74" s="60">
        <v>44358.084629629629</v>
      </c>
      <c r="AG74" s="37"/>
      <c r="AH74" s="37"/>
      <c r="AI74" s="37" t="s">
        <v>165</v>
      </c>
      <c r="AJ74" s="16" t="str">
        <f ca="1">IF(Table1[[#This Row],[State]]="Closed","Zero",IF(Table1[[#This Row],[State]]="Resolved","Zero",TODAY()-Table1[[#This Row],[First Assigned to Osprey-Resolver]]))</f>
        <v>Zero</v>
      </c>
      <c r="AK74" s="16" t="str">
        <f ca="1">IF(Table1[[#This Row],[Days Open]]&lt;=5,"00 - 05",IF(Table1[[#This Row],[Days Open]]&lt;=15,"06 - 15",IF(Table1[[#This Row],[Days Open]]&lt;=30,"16 - 30", IF(Table1[[#This Row],[Days Open]]&lt;=60,"31 - 60",IF(Table1[[#This Row],[Days Open]]&lt;=90,"61 - 90",IF(Table1[[#This Row],[Days Open]]="Zero","Closed","&gt;91 and above"))))))</f>
        <v>Closed</v>
      </c>
      <c r="AL74" s="39">
        <f>WEEKNUM(Table1[[#This Row],[Created]])</f>
        <v>24</v>
      </c>
      <c r="AM74" s="39">
        <f>WEEKNUM(Table1[[#This Row],[Resolved]])</f>
        <v>20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2022</v>
      </c>
      <c r="AS74" s="39">
        <f>YEAR(Table1[[#This Row],[Created]])</f>
        <v>2021</v>
      </c>
      <c r="AT74" s="39">
        <f>DAY(Table1[[#This Row],[Resolved]])</f>
        <v>12</v>
      </c>
      <c r="AU74" s="39" t="str">
        <f>TEXT(Table1[[#This Row],[Resolved]],"MMM")</f>
        <v>May</v>
      </c>
      <c r="AV74" s="39">
        <f>DAY(Table1[[#This Row],[Created]])</f>
        <v>11</v>
      </c>
      <c r="AW74" s="39" t="str">
        <f>TEXT(Table1[[#This Row],[Created]],"MMM")</f>
        <v>Jun</v>
      </c>
      <c r="AX74" s="40">
        <f>VLOOKUP(Table1[[#This Row],[Assigned to]],GD_Resource[[#All],[SNOW ID Unique]:[Team]],4,0)</f>
        <v>0</v>
      </c>
    </row>
    <row r="75" spans="1:50" ht="37.5" customHeight="1" x14ac:dyDescent="0.25">
      <c r="A75" s="37" t="s">
        <v>508</v>
      </c>
      <c r="B75" s="37" t="s">
        <v>115</v>
      </c>
      <c r="C75" s="37" t="s">
        <v>116</v>
      </c>
      <c r="D75" s="37" t="s">
        <v>509</v>
      </c>
      <c r="E75" s="37" t="s">
        <v>141</v>
      </c>
      <c r="F75" s="37" t="s">
        <v>510</v>
      </c>
      <c r="G75" s="60">
        <v>44375.79446759259</v>
      </c>
      <c r="H75" s="37" t="s">
        <v>38</v>
      </c>
      <c r="I75" s="60"/>
      <c r="J75" s="37" t="s">
        <v>120</v>
      </c>
      <c r="K75" s="37" t="s">
        <v>511</v>
      </c>
      <c r="L75" s="60">
        <v>44375.79446759259</v>
      </c>
      <c r="M75" s="37" t="s">
        <v>38</v>
      </c>
      <c r="N75" s="60">
        <v>44369.235972222217</v>
      </c>
      <c r="O75" s="37" t="s">
        <v>512</v>
      </c>
      <c r="P75" s="38" t="b">
        <v>0</v>
      </c>
      <c r="Q75" s="37"/>
      <c r="R75" s="37" t="s">
        <v>123</v>
      </c>
      <c r="S75" s="38">
        <v>0</v>
      </c>
      <c r="T75" s="37" t="s">
        <v>124</v>
      </c>
      <c r="U75" s="37" t="s">
        <v>120</v>
      </c>
      <c r="V75" s="60"/>
      <c r="W75" s="38">
        <v>566654</v>
      </c>
      <c r="X75" s="37" t="s">
        <v>513</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329.61515046295972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514</v>
      </c>
      <c r="B76" s="37" t="s">
        <v>115</v>
      </c>
      <c r="C76" s="37" t="s">
        <v>338</v>
      </c>
      <c r="D76" s="37" t="s">
        <v>428</v>
      </c>
      <c r="E76" s="37" t="s">
        <v>12</v>
      </c>
      <c r="F76" s="37" t="s">
        <v>515</v>
      </c>
      <c r="G76" s="60">
        <v>44369.927523148152</v>
      </c>
      <c r="H76" s="37" t="s">
        <v>430</v>
      </c>
      <c r="I76" s="60"/>
      <c r="J76" s="37" t="s">
        <v>120</v>
      </c>
      <c r="K76" s="37" t="s">
        <v>516</v>
      </c>
      <c r="L76" s="60">
        <v>44369.927523148152</v>
      </c>
      <c r="M76" s="37" t="s">
        <v>430</v>
      </c>
      <c r="N76" s="60">
        <v>44369.890196759261</v>
      </c>
      <c r="O76" s="37" t="s">
        <v>428</v>
      </c>
      <c r="P76" s="38" t="b">
        <v>0</v>
      </c>
      <c r="Q76" s="37"/>
      <c r="R76" s="37" t="s">
        <v>215</v>
      </c>
      <c r="S76" s="38">
        <v>0</v>
      </c>
      <c r="T76" s="37" t="s">
        <v>124</v>
      </c>
      <c r="U76" s="37" t="s">
        <v>120</v>
      </c>
      <c r="V76" s="60"/>
      <c r="W76" s="38">
        <v>3225</v>
      </c>
      <c r="X76" s="37" t="s">
        <v>430</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329.07276620370249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517</v>
      </c>
      <c r="B77" s="37" t="s">
        <v>115</v>
      </c>
      <c r="C77" s="37" t="s">
        <v>159</v>
      </c>
      <c r="D77" s="37" t="s">
        <v>398</v>
      </c>
      <c r="E77" s="37" t="s">
        <v>141</v>
      </c>
      <c r="F77" s="37" t="s">
        <v>518</v>
      </c>
      <c r="G77" s="60">
        <v>44511.905775462961</v>
      </c>
      <c r="H77" s="37"/>
      <c r="I77" s="60"/>
      <c r="J77" s="37" t="s">
        <v>120</v>
      </c>
      <c r="K77" s="37" t="s">
        <v>519</v>
      </c>
      <c r="L77" s="60">
        <v>44511.905775462961</v>
      </c>
      <c r="M77" s="37" t="s">
        <v>66</v>
      </c>
      <c r="N77" s="60">
        <v>44371.732812499999</v>
      </c>
      <c r="O77" s="37" t="s">
        <v>398</v>
      </c>
      <c r="P77" s="38" t="b">
        <v>0</v>
      </c>
      <c r="Q77" s="37"/>
      <c r="R77" s="37" t="s">
        <v>147</v>
      </c>
      <c r="S77" s="38">
        <v>0</v>
      </c>
      <c r="T77" s="37" t="s">
        <v>124</v>
      </c>
      <c r="U77" s="37" t="s">
        <v>120</v>
      </c>
      <c r="V77" s="60"/>
      <c r="W77" s="38">
        <v>12111151</v>
      </c>
      <c r="X77" s="37" t="s">
        <v>399</v>
      </c>
      <c r="Y77" s="38">
        <v>0</v>
      </c>
      <c r="Z77" s="38" t="b">
        <v>0</v>
      </c>
      <c r="AA77" s="60">
        <v>44371.819560185177</v>
      </c>
      <c r="AB77" s="60"/>
      <c r="AC77" s="38">
        <v>0</v>
      </c>
      <c r="AD77" s="60"/>
      <c r="AE77" s="60">
        <v>44371.819560185177</v>
      </c>
      <c r="AF77" s="60">
        <v>44371.732812499999</v>
      </c>
      <c r="AG77" s="37"/>
      <c r="AH77" s="37"/>
      <c r="AI77" s="37" t="s">
        <v>165</v>
      </c>
      <c r="AJ77" s="16">
        <f ca="1">IF(Table1[[#This Row],[State]]="Closed","Zero",IF(Table1[[#This Row],[State]]="Resolved","Zero",TODAY()-Table1[[#This Row],[First Assigned to Osprey-Resolver]]))</f>
        <v>327.18043981482333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520</v>
      </c>
      <c r="B78" s="37" t="s">
        <v>115</v>
      </c>
      <c r="C78" s="37" t="s">
        <v>159</v>
      </c>
      <c r="D78" s="37" t="s">
        <v>521</v>
      </c>
      <c r="E78" s="37" t="s">
        <v>12</v>
      </c>
      <c r="F78" s="37" t="s">
        <v>522</v>
      </c>
      <c r="G78" s="60">
        <v>44378.338854166657</v>
      </c>
      <c r="H78" s="37" t="s">
        <v>523</v>
      </c>
      <c r="I78" s="60"/>
      <c r="J78" s="37" t="s">
        <v>120</v>
      </c>
      <c r="K78" s="37" t="s">
        <v>524</v>
      </c>
      <c r="L78" s="60">
        <v>44378.338854166657</v>
      </c>
      <c r="M78" s="37" t="s">
        <v>523</v>
      </c>
      <c r="N78" s="60">
        <v>44371.769930555558</v>
      </c>
      <c r="O78" s="37" t="s">
        <v>525</v>
      </c>
      <c r="P78" s="38" t="b">
        <v>0</v>
      </c>
      <c r="Q78" s="37"/>
      <c r="R78" s="37" t="s">
        <v>123</v>
      </c>
      <c r="S78" s="38">
        <v>0</v>
      </c>
      <c r="T78" s="37" t="s">
        <v>124</v>
      </c>
      <c r="U78" s="37" t="s">
        <v>120</v>
      </c>
      <c r="V78" s="60"/>
      <c r="W78" s="38">
        <v>567555</v>
      </c>
      <c r="X78" s="37" t="s">
        <v>399</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327.02424768519268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526</v>
      </c>
      <c r="B79" s="37" t="s">
        <v>115</v>
      </c>
      <c r="C79" s="37" t="s">
        <v>338</v>
      </c>
      <c r="D79" s="37" t="s">
        <v>428</v>
      </c>
      <c r="E79" s="37" t="s">
        <v>12</v>
      </c>
      <c r="F79" s="37" t="s">
        <v>527</v>
      </c>
      <c r="G79" s="60">
        <v>44378.177060185182</v>
      </c>
      <c r="H79" s="37" t="s">
        <v>430</v>
      </c>
      <c r="I79" s="60"/>
      <c r="J79" s="37" t="s">
        <v>120</v>
      </c>
      <c r="K79" s="37" t="s">
        <v>528</v>
      </c>
      <c r="L79" s="60">
        <v>44378.177060185182</v>
      </c>
      <c r="M79" s="37" t="s">
        <v>430</v>
      </c>
      <c r="N79" s="60">
        <v>44375.964988425927</v>
      </c>
      <c r="O79" s="37" t="s">
        <v>428</v>
      </c>
      <c r="P79" s="38" t="b">
        <v>0</v>
      </c>
      <c r="Q79" s="37"/>
      <c r="R79" s="37" t="s">
        <v>215</v>
      </c>
      <c r="S79" s="38">
        <v>0</v>
      </c>
      <c r="T79" s="37" t="s">
        <v>124</v>
      </c>
      <c r="U79" s="37" t="s">
        <v>120</v>
      </c>
      <c r="V79" s="60"/>
      <c r="W79" s="38">
        <v>191169</v>
      </c>
      <c r="X79" s="37" t="s">
        <v>430</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323.035011574073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529</v>
      </c>
      <c r="B80" s="37" t="s">
        <v>115</v>
      </c>
      <c r="C80" s="37" t="s">
        <v>159</v>
      </c>
      <c r="D80" s="37" t="s">
        <v>355</v>
      </c>
      <c r="E80" s="37" t="s">
        <v>7</v>
      </c>
      <c r="F80" s="37" t="s">
        <v>530</v>
      </c>
      <c r="G80" s="60">
        <v>44379.737974537027</v>
      </c>
      <c r="H80" s="37" t="s">
        <v>357</v>
      </c>
      <c r="I80" s="60"/>
      <c r="J80" s="37" t="s">
        <v>130</v>
      </c>
      <c r="K80" s="37" t="s">
        <v>531</v>
      </c>
      <c r="L80" s="60">
        <v>44379.737986111111</v>
      </c>
      <c r="M80" s="37" t="s">
        <v>357</v>
      </c>
      <c r="N80" s="60">
        <v>44378.812407407408</v>
      </c>
      <c r="O80" s="37" t="s">
        <v>532</v>
      </c>
      <c r="P80" s="38" t="b">
        <v>0</v>
      </c>
      <c r="Q80" s="37"/>
      <c r="R80" s="37" t="s">
        <v>123</v>
      </c>
      <c r="S80" s="38">
        <v>0</v>
      </c>
      <c r="T80" s="37" t="s">
        <v>124</v>
      </c>
      <c r="U80" s="37" t="s">
        <v>120</v>
      </c>
      <c r="V80" s="60"/>
      <c r="W80" s="38">
        <v>79970</v>
      </c>
      <c r="X80" s="37" t="s">
        <v>533</v>
      </c>
      <c r="Y80" s="38">
        <v>0</v>
      </c>
      <c r="Z80" s="38" t="b">
        <v>0</v>
      </c>
      <c r="AA80" s="60">
        <v>44378.962465277778</v>
      </c>
      <c r="AB80" s="60">
        <v>44378.962465277778</v>
      </c>
      <c r="AC80" s="38">
        <v>1</v>
      </c>
      <c r="AD80" s="60">
        <v>44378.962754629632</v>
      </c>
      <c r="AE80" s="60">
        <v>44379.366331018522</v>
      </c>
      <c r="AF80" s="60">
        <v>44378.962754629632</v>
      </c>
      <c r="AG80" s="37" t="s">
        <v>135</v>
      </c>
      <c r="AH80" s="37"/>
      <c r="AI80" s="37" t="s">
        <v>534</v>
      </c>
      <c r="AJ80" s="16">
        <f ca="1">IF(Table1[[#This Row],[State]]="Closed","Zero",IF(Table1[[#This Row],[State]]="Resolved","Zero",TODAY()-Table1[[#This Row],[First Assigned to Osprey-Resolver]]))</f>
        <v>319.63366898147797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535</v>
      </c>
      <c r="B81" s="37" t="s">
        <v>115</v>
      </c>
      <c r="C81" s="37" t="s">
        <v>240</v>
      </c>
      <c r="D81" s="37" t="s">
        <v>536</v>
      </c>
      <c r="E81" s="37" t="s">
        <v>12</v>
      </c>
      <c r="F81" s="37" t="s">
        <v>537</v>
      </c>
      <c r="G81" s="60">
        <v>44384.902615740742</v>
      </c>
      <c r="H81" s="37" t="s">
        <v>21</v>
      </c>
      <c r="I81" s="60"/>
      <c r="J81" s="37" t="s">
        <v>130</v>
      </c>
      <c r="K81" s="37" t="s">
        <v>538</v>
      </c>
      <c r="L81" s="60">
        <v>44384.902615740742</v>
      </c>
      <c r="M81" s="37" t="s">
        <v>21</v>
      </c>
      <c r="N81" s="60">
        <v>44379.905775462961</v>
      </c>
      <c r="O81" s="37" t="s">
        <v>536</v>
      </c>
      <c r="P81" s="38" t="b">
        <v>0</v>
      </c>
      <c r="Q81" s="37"/>
      <c r="R81" s="37" t="s">
        <v>147</v>
      </c>
      <c r="S81" s="38">
        <v>0</v>
      </c>
      <c r="T81" s="37" t="s">
        <v>124</v>
      </c>
      <c r="U81" s="37" t="s">
        <v>120</v>
      </c>
      <c r="V81" s="60"/>
      <c r="W81" s="38">
        <v>433905</v>
      </c>
      <c r="X81" s="37" t="s">
        <v>21</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319.09422453703883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539</v>
      </c>
      <c r="B82" s="37" t="s">
        <v>138</v>
      </c>
      <c r="C82" s="37" t="s">
        <v>251</v>
      </c>
      <c r="D82" s="37" t="s">
        <v>380</v>
      </c>
      <c r="E82" s="37" t="s">
        <v>7</v>
      </c>
      <c r="F82" s="37" t="s">
        <v>540</v>
      </c>
      <c r="G82" s="60">
        <v>44389.866412037038</v>
      </c>
      <c r="H82" s="37" t="s">
        <v>29</v>
      </c>
      <c r="I82" s="60"/>
      <c r="J82" s="37" t="s">
        <v>130</v>
      </c>
      <c r="K82" s="37" t="s">
        <v>541</v>
      </c>
      <c r="L82" s="60">
        <v>44389.866423611107</v>
      </c>
      <c r="M82" s="37" t="s">
        <v>29</v>
      </c>
      <c r="N82" s="60">
        <v>44387.084224537037</v>
      </c>
      <c r="O82" s="37" t="s">
        <v>542</v>
      </c>
      <c r="P82" s="38" t="b">
        <v>0</v>
      </c>
      <c r="Q82" s="37"/>
      <c r="R82" s="37" t="s">
        <v>147</v>
      </c>
      <c r="S82" s="38">
        <v>0</v>
      </c>
      <c r="T82" s="37" t="s">
        <v>124</v>
      </c>
      <c r="U82" s="37" t="s">
        <v>120</v>
      </c>
      <c r="V82" s="60"/>
      <c r="W82" s="38">
        <v>240382</v>
      </c>
      <c r="X82" s="37" t="s">
        <v>543</v>
      </c>
      <c r="Y82" s="38">
        <v>0</v>
      </c>
      <c r="Z82" s="38" t="b">
        <v>0</v>
      </c>
      <c r="AA82" s="60">
        <v>44389.393252314818</v>
      </c>
      <c r="AB82" s="60">
        <v>44387.084224537037</v>
      </c>
      <c r="AC82" s="38">
        <v>2</v>
      </c>
      <c r="AD82" s="60">
        <v>44387.870381944442</v>
      </c>
      <c r="AE82" s="60">
        <v>44389.393252314818</v>
      </c>
      <c r="AF82" s="60">
        <v>44387.870381944442</v>
      </c>
      <c r="AG82" s="37" t="s">
        <v>331</v>
      </c>
      <c r="AH82" s="37"/>
      <c r="AI82" s="37" t="s">
        <v>544</v>
      </c>
      <c r="AJ82" s="16">
        <f ca="1">IF(Table1[[#This Row],[State]]="Closed","Zero",IF(Table1[[#This Row],[State]]="Resolved","Zero",TODAY()-Table1[[#This Row],[First Assigned to Osprey-Resolver]]))</f>
        <v>309.6067476851822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545</v>
      </c>
      <c r="B83" s="37" t="s">
        <v>115</v>
      </c>
      <c r="C83" s="37" t="s">
        <v>251</v>
      </c>
      <c r="D83" s="37" t="s">
        <v>252</v>
      </c>
      <c r="E83" s="37" t="s">
        <v>12</v>
      </c>
      <c r="F83" s="37" t="s">
        <v>546</v>
      </c>
      <c r="G83" s="60">
        <v>44698.972060185188</v>
      </c>
      <c r="H83" s="37" t="s">
        <v>17</v>
      </c>
      <c r="I83" s="60"/>
      <c r="J83" s="37" t="s">
        <v>547</v>
      </c>
      <c r="K83" s="37" t="s">
        <v>548</v>
      </c>
      <c r="L83" s="60"/>
      <c r="M83" s="37"/>
      <c r="N83" s="60">
        <v>44390.954421296286</v>
      </c>
      <c r="O83" s="37" t="s">
        <v>252</v>
      </c>
      <c r="P83" s="38" t="b">
        <v>0</v>
      </c>
      <c r="Q83" s="37"/>
      <c r="R83" s="37" t="s">
        <v>147</v>
      </c>
      <c r="S83" s="38">
        <v>0</v>
      </c>
      <c r="T83" s="37" t="s">
        <v>124</v>
      </c>
      <c r="U83" s="37" t="s">
        <v>58</v>
      </c>
      <c r="V83" s="60"/>
      <c r="W83" s="38">
        <v>2577092</v>
      </c>
      <c r="X83" s="37" t="s">
        <v>255</v>
      </c>
      <c r="Y83" s="38">
        <v>1</v>
      </c>
      <c r="Z83" s="38" t="b">
        <v>1</v>
      </c>
      <c r="AA83" s="60">
        <v>44390.954421296286</v>
      </c>
      <c r="AB83" s="60"/>
      <c r="AC83" s="38">
        <v>0</v>
      </c>
      <c r="AD83" s="60"/>
      <c r="AE83" s="60">
        <v>44390.954421296286</v>
      </c>
      <c r="AF83" s="60">
        <v>44390.954421296286</v>
      </c>
      <c r="AG83" s="37"/>
      <c r="AH83" s="37" t="s">
        <v>248</v>
      </c>
      <c r="AI83" s="37"/>
      <c r="AJ83" s="16">
        <f ca="1">IF(Table1[[#This Row],[State]]="Closed","Zero",IF(Table1[[#This Row],[State]]="Resolved","Zero",TODAY()-Table1[[#This Row],[First Assigned to Osprey-Resolver]]))</f>
        <v>308.04557870371355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549</v>
      </c>
      <c r="B84" s="37" t="s">
        <v>138</v>
      </c>
      <c r="C84" s="37" t="s">
        <v>240</v>
      </c>
      <c r="D84" s="37" t="s">
        <v>241</v>
      </c>
      <c r="E84" s="37" t="s">
        <v>12</v>
      </c>
      <c r="F84" s="37" t="s">
        <v>550</v>
      </c>
      <c r="G84" s="60">
        <v>44404.088761574072</v>
      </c>
      <c r="H84" s="37" t="s">
        <v>24</v>
      </c>
      <c r="I84" s="60"/>
      <c r="J84" s="37" t="s">
        <v>328</v>
      </c>
      <c r="K84" s="37" t="s">
        <v>551</v>
      </c>
      <c r="L84" s="60">
        <v>44404.088761574072</v>
      </c>
      <c r="M84" s="37" t="s">
        <v>24</v>
      </c>
      <c r="N84" s="60">
        <v>44392.984537037039</v>
      </c>
      <c r="O84" s="37" t="s">
        <v>552</v>
      </c>
      <c r="P84" s="38" t="b">
        <v>0</v>
      </c>
      <c r="Q84" s="37"/>
      <c r="R84" s="37" t="s">
        <v>147</v>
      </c>
      <c r="S84" s="38">
        <v>0</v>
      </c>
      <c r="T84" s="37" t="s">
        <v>124</v>
      </c>
      <c r="U84" s="37" t="s">
        <v>120</v>
      </c>
      <c r="V84" s="60"/>
      <c r="W84" s="38">
        <v>602930</v>
      </c>
      <c r="X84" s="37" t="s">
        <v>553</v>
      </c>
      <c r="Y84" s="38">
        <v>1</v>
      </c>
      <c r="Z84" s="38" t="b">
        <v>0</v>
      </c>
      <c r="AA84" s="60">
        <v>44393.858437499999</v>
      </c>
      <c r="AB84" s="60">
        <v>44392.998182870368</v>
      </c>
      <c r="AC84" s="38">
        <v>1</v>
      </c>
      <c r="AD84" s="60">
        <v>44394.014328703714</v>
      </c>
      <c r="AE84" s="60">
        <v>44394.020902777767</v>
      </c>
      <c r="AF84" s="60">
        <v>44394.014328703714</v>
      </c>
      <c r="AG84" s="37" t="s">
        <v>135</v>
      </c>
      <c r="AH84" s="37"/>
      <c r="AI84" s="37"/>
      <c r="AJ84" s="16">
        <f ca="1">IF(Table1[[#This Row],[State]]="Closed","Zero",IF(Table1[[#This Row],[State]]="Resolved","Zero",TODAY()-Table1[[#This Row],[First Assigned to Osprey-Resolver]]))</f>
        <v>304.97909722223267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554</v>
      </c>
      <c r="B85" s="37" t="s">
        <v>115</v>
      </c>
      <c r="C85" s="37" t="s">
        <v>183</v>
      </c>
      <c r="D85" s="37" t="s">
        <v>509</v>
      </c>
      <c r="E85" s="37" t="s">
        <v>141</v>
      </c>
      <c r="F85" s="37" t="s">
        <v>555</v>
      </c>
      <c r="G85" s="60">
        <v>44426.856678240743</v>
      </c>
      <c r="H85" s="37" t="s">
        <v>38</v>
      </c>
      <c r="I85" s="60"/>
      <c r="J85" s="37" t="s">
        <v>120</v>
      </c>
      <c r="K85" s="37" t="s">
        <v>556</v>
      </c>
      <c r="L85" s="60">
        <v>44426.856678240743</v>
      </c>
      <c r="M85" s="37" t="s">
        <v>38</v>
      </c>
      <c r="N85" s="60">
        <v>44396.891608796293</v>
      </c>
      <c r="O85" s="37" t="s">
        <v>557</v>
      </c>
      <c r="P85" s="38" t="b">
        <v>0</v>
      </c>
      <c r="Q85" s="37"/>
      <c r="R85" s="37" t="s">
        <v>189</v>
      </c>
      <c r="S85" s="38">
        <v>0</v>
      </c>
      <c r="T85" s="37" t="s">
        <v>124</v>
      </c>
      <c r="U85" s="37" t="s">
        <v>120</v>
      </c>
      <c r="V85" s="60"/>
      <c r="W85" s="38">
        <v>2588982</v>
      </c>
      <c r="X85" s="37" t="s">
        <v>558</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302.0985300925895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559</v>
      </c>
      <c r="B86" s="37" t="s">
        <v>138</v>
      </c>
      <c r="C86" s="37" t="s">
        <v>183</v>
      </c>
      <c r="D86" s="37" t="s">
        <v>509</v>
      </c>
      <c r="E86" s="37" t="s">
        <v>141</v>
      </c>
      <c r="F86" s="37" t="s">
        <v>560</v>
      </c>
      <c r="G86" s="60">
        <v>44412.073576388888</v>
      </c>
      <c r="H86" s="37" t="s">
        <v>38</v>
      </c>
      <c r="I86" s="60"/>
      <c r="J86" s="37" t="s">
        <v>120</v>
      </c>
      <c r="K86" s="37" t="s">
        <v>561</v>
      </c>
      <c r="L86" s="60">
        <v>44412.073576388888</v>
      </c>
      <c r="M86" s="37" t="s">
        <v>38</v>
      </c>
      <c r="N86" s="60">
        <v>44398.041562500002</v>
      </c>
      <c r="O86" s="37" t="s">
        <v>557</v>
      </c>
      <c r="P86" s="38" t="b">
        <v>0</v>
      </c>
      <c r="Q86" s="37"/>
      <c r="R86" s="37" t="s">
        <v>189</v>
      </c>
      <c r="S86" s="38">
        <v>0</v>
      </c>
      <c r="T86" s="37" t="s">
        <v>124</v>
      </c>
      <c r="U86" s="37" t="s">
        <v>120</v>
      </c>
      <c r="V86" s="60"/>
      <c r="W86" s="38">
        <v>1212366</v>
      </c>
      <c r="X86" s="37" t="s">
        <v>558</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298.33211805555766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562</v>
      </c>
      <c r="B87" s="37" t="s">
        <v>115</v>
      </c>
      <c r="C87" s="37" t="s">
        <v>116</v>
      </c>
      <c r="D87" s="37" t="s">
        <v>349</v>
      </c>
      <c r="E87" s="37" t="s">
        <v>12</v>
      </c>
      <c r="F87" s="37" t="s">
        <v>563</v>
      </c>
      <c r="G87" s="60">
        <v>44399.667638888888</v>
      </c>
      <c r="H87" s="37" t="s">
        <v>28</v>
      </c>
      <c r="I87" s="60"/>
      <c r="J87" s="37" t="s">
        <v>130</v>
      </c>
      <c r="K87" s="37" t="s">
        <v>564</v>
      </c>
      <c r="L87" s="60">
        <v>44399.667650462958</v>
      </c>
      <c r="M87" s="37" t="s">
        <v>28</v>
      </c>
      <c r="N87" s="60">
        <v>44398.24050925926</v>
      </c>
      <c r="O87" s="37" t="s">
        <v>565</v>
      </c>
      <c r="P87" s="38" t="b">
        <v>0</v>
      </c>
      <c r="Q87" s="37"/>
      <c r="R87" s="37" t="s">
        <v>123</v>
      </c>
      <c r="S87" s="38">
        <v>0</v>
      </c>
      <c r="T87" s="37" t="s">
        <v>124</v>
      </c>
      <c r="U87" s="37" t="s">
        <v>120</v>
      </c>
      <c r="V87" s="60"/>
      <c r="W87" s="38">
        <v>124125</v>
      </c>
      <c r="X87" s="37" t="s">
        <v>566</v>
      </c>
      <c r="Y87" s="38">
        <v>0</v>
      </c>
      <c r="Z87" s="38" t="b">
        <v>0</v>
      </c>
      <c r="AA87" s="60">
        <v>44398.24050925926</v>
      </c>
      <c r="AB87" s="60">
        <v>44398.24050925926</v>
      </c>
      <c r="AC87" s="38">
        <v>5</v>
      </c>
      <c r="AD87" s="60">
        <v>44398.242824074077</v>
      </c>
      <c r="AE87" s="60">
        <v>44399.407604166663</v>
      </c>
      <c r="AF87" s="60">
        <v>44399.199849537043</v>
      </c>
      <c r="AG87" s="37" t="s">
        <v>198</v>
      </c>
      <c r="AH87" s="37"/>
      <c r="AI87" s="37" t="s">
        <v>567</v>
      </c>
      <c r="AJ87" s="16">
        <f ca="1">IF(Table1[[#This Row],[State]]="Closed","Zero",IF(Table1[[#This Row],[State]]="Resolved","Zero",TODAY()-Table1[[#This Row],[First Assigned to Osprey-Resolver]]))</f>
        <v>299.59239583333692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568</v>
      </c>
      <c r="B88" s="37" t="s">
        <v>115</v>
      </c>
      <c r="C88" s="37" t="s">
        <v>338</v>
      </c>
      <c r="D88" s="37" t="s">
        <v>339</v>
      </c>
      <c r="E88" s="37" t="s">
        <v>12</v>
      </c>
      <c r="F88" s="37" t="s">
        <v>569</v>
      </c>
      <c r="G88" s="60">
        <v>44440.214583333327</v>
      </c>
      <c r="H88" s="37" t="s">
        <v>19</v>
      </c>
      <c r="I88" s="60"/>
      <c r="J88" s="37" t="s">
        <v>120</v>
      </c>
      <c r="K88" s="37" t="s">
        <v>570</v>
      </c>
      <c r="L88" s="60">
        <v>44440.214583333327</v>
      </c>
      <c r="M88" s="37" t="s">
        <v>19</v>
      </c>
      <c r="N88" s="60">
        <v>44404.973611111112</v>
      </c>
      <c r="O88" s="37" t="s">
        <v>571</v>
      </c>
      <c r="P88" s="38" t="b">
        <v>1</v>
      </c>
      <c r="Q88" s="37"/>
      <c r="R88" s="37" t="s">
        <v>215</v>
      </c>
      <c r="S88" s="38">
        <v>1</v>
      </c>
      <c r="T88" s="37" t="s">
        <v>124</v>
      </c>
      <c r="U88" s="37" t="s">
        <v>120</v>
      </c>
      <c r="V88" s="60"/>
      <c r="W88" s="38">
        <v>3044924</v>
      </c>
      <c r="X88" s="37" t="s">
        <v>572</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293.9543402777781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573</v>
      </c>
      <c r="B89" s="37" t="s">
        <v>115</v>
      </c>
      <c r="C89" s="37" t="s">
        <v>338</v>
      </c>
      <c r="D89" s="37" t="s">
        <v>428</v>
      </c>
      <c r="E89" s="37" t="s">
        <v>12</v>
      </c>
      <c r="F89" s="37" t="s">
        <v>574</v>
      </c>
      <c r="G89" s="60">
        <v>44411.120775462958</v>
      </c>
      <c r="H89" s="37" t="s">
        <v>430</v>
      </c>
      <c r="I89" s="60"/>
      <c r="J89" s="37" t="s">
        <v>120</v>
      </c>
      <c r="K89" s="37" t="s">
        <v>575</v>
      </c>
      <c r="L89" s="60">
        <v>44411.120775462958</v>
      </c>
      <c r="M89" s="37" t="s">
        <v>430</v>
      </c>
      <c r="N89" s="60">
        <v>44411.114594907413</v>
      </c>
      <c r="O89" s="37" t="s">
        <v>428</v>
      </c>
      <c r="P89" s="38" t="b">
        <v>0</v>
      </c>
      <c r="Q89" s="37"/>
      <c r="R89" s="37" t="s">
        <v>215</v>
      </c>
      <c r="S89" s="38">
        <v>0</v>
      </c>
      <c r="T89" s="37" t="s">
        <v>124</v>
      </c>
      <c r="U89" s="37" t="s">
        <v>120</v>
      </c>
      <c r="V89" s="60"/>
      <c r="W89" s="38">
        <v>652</v>
      </c>
      <c r="X89" s="37" t="s">
        <v>430</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287.88540509258746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576</v>
      </c>
      <c r="B90" s="37" t="s">
        <v>115</v>
      </c>
      <c r="C90" s="37" t="s">
        <v>183</v>
      </c>
      <c r="D90" s="37" t="s">
        <v>509</v>
      </c>
      <c r="E90" s="37" t="s">
        <v>141</v>
      </c>
      <c r="F90" s="37" t="s">
        <v>577</v>
      </c>
      <c r="G90" s="60">
        <v>44469.10261574074</v>
      </c>
      <c r="H90" s="37" t="s">
        <v>40</v>
      </c>
      <c r="I90" s="60"/>
      <c r="J90" s="37" t="s">
        <v>120</v>
      </c>
      <c r="K90" s="37" t="s">
        <v>578</v>
      </c>
      <c r="L90" s="60">
        <v>44469.10261574074</v>
      </c>
      <c r="M90" s="37" t="s">
        <v>38</v>
      </c>
      <c r="N90" s="60">
        <v>44418.023298611108</v>
      </c>
      <c r="O90" s="37" t="s">
        <v>345</v>
      </c>
      <c r="P90" s="38" t="b">
        <v>0</v>
      </c>
      <c r="Q90" s="37"/>
      <c r="R90" s="37" t="s">
        <v>189</v>
      </c>
      <c r="S90" s="38">
        <v>0</v>
      </c>
      <c r="T90" s="37" t="s">
        <v>124</v>
      </c>
      <c r="U90" s="37" t="s">
        <v>120</v>
      </c>
      <c r="V90" s="60"/>
      <c r="W90" s="38">
        <v>4417427</v>
      </c>
      <c r="X90" s="37" t="s">
        <v>40</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280.32373842592642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579</v>
      </c>
      <c r="B91" s="37" t="s">
        <v>115</v>
      </c>
      <c r="C91" s="37" t="s">
        <v>240</v>
      </c>
      <c r="D91" s="37" t="s">
        <v>580</v>
      </c>
      <c r="E91" s="37" t="s">
        <v>12</v>
      </c>
      <c r="F91" s="37" t="s">
        <v>581</v>
      </c>
      <c r="G91" s="60">
        <v>44427.90996527778</v>
      </c>
      <c r="H91" s="37" t="s">
        <v>24</v>
      </c>
      <c r="I91" s="60"/>
      <c r="J91" s="37" t="s">
        <v>130</v>
      </c>
      <c r="K91" s="37" t="s">
        <v>582</v>
      </c>
      <c r="L91" s="60">
        <v>44427.899131944447</v>
      </c>
      <c r="M91" s="37" t="s">
        <v>24</v>
      </c>
      <c r="N91" s="60">
        <v>44424.789502314823</v>
      </c>
      <c r="O91" s="37" t="s">
        <v>583</v>
      </c>
      <c r="P91" s="38" t="b">
        <v>0</v>
      </c>
      <c r="Q91" s="37"/>
      <c r="R91" s="37" t="s">
        <v>147</v>
      </c>
      <c r="S91" s="38">
        <v>0</v>
      </c>
      <c r="T91" s="37" t="s">
        <v>124</v>
      </c>
      <c r="U91" s="37" t="s">
        <v>120</v>
      </c>
      <c r="V91" s="60"/>
      <c r="W91" s="38">
        <v>268672</v>
      </c>
      <c r="X91" s="37" t="s">
        <v>584</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273.2091087962981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585</v>
      </c>
      <c r="B92" s="37" t="s">
        <v>115</v>
      </c>
      <c r="C92" s="37" t="s">
        <v>150</v>
      </c>
      <c r="D92" s="37" t="s">
        <v>151</v>
      </c>
      <c r="E92" s="37" t="s">
        <v>141</v>
      </c>
      <c r="F92" s="37" t="s">
        <v>586</v>
      </c>
      <c r="G92" s="60">
        <v>44610.030543981477</v>
      </c>
      <c r="H92" s="37" t="s">
        <v>153</v>
      </c>
      <c r="I92" s="60"/>
      <c r="J92" s="37"/>
      <c r="K92" s="37"/>
      <c r="L92" s="60"/>
      <c r="M92" s="37"/>
      <c r="N92" s="60">
        <v>44424.871145833327</v>
      </c>
      <c r="O92" s="37" t="s">
        <v>151</v>
      </c>
      <c r="P92" s="38" t="b">
        <v>0</v>
      </c>
      <c r="Q92" s="37"/>
      <c r="R92" s="37" t="s">
        <v>147</v>
      </c>
      <c r="S92" s="38">
        <v>0</v>
      </c>
      <c r="T92" s="37" t="s">
        <v>124</v>
      </c>
      <c r="U92" s="37" t="s">
        <v>58</v>
      </c>
      <c r="V92" s="60"/>
      <c r="W92" s="38"/>
      <c r="X92" s="37" t="s">
        <v>153</v>
      </c>
      <c r="Y92" s="38">
        <v>0</v>
      </c>
      <c r="Z92" s="38" t="b">
        <v>1</v>
      </c>
      <c r="AA92" s="60">
        <v>44424.871145833327</v>
      </c>
      <c r="AB92" s="60"/>
      <c r="AC92" s="38">
        <v>0</v>
      </c>
      <c r="AD92" s="60"/>
      <c r="AE92" s="60">
        <v>44424.871145833327</v>
      </c>
      <c r="AF92" s="60">
        <v>44424.871145833327</v>
      </c>
      <c r="AG92" s="37" t="s">
        <v>135</v>
      </c>
      <c r="AH92" s="37" t="s">
        <v>156</v>
      </c>
      <c r="AI92" s="37" t="s">
        <v>587</v>
      </c>
      <c r="AJ92" s="16">
        <f ca="1">IF(Table1[[#This Row],[State]]="Closed","Zero",IF(Table1[[#This Row],[State]]="Resolved","Zero",TODAY()-Table1[[#This Row],[First Assigned to Osprey-Resolver]]))</f>
        <v>274.12885416667268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588</v>
      </c>
      <c r="B93" s="37" t="s">
        <v>115</v>
      </c>
      <c r="C93" s="37" t="s">
        <v>183</v>
      </c>
      <c r="D93" s="37" t="s">
        <v>204</v>
      </c>
      <c r="E93" s="37" t="s">
        <v>141</v>
      </c>
      <c r="F93" s="37" t="s">
        <v>589</v>
      </c>
      <c r="G93" s="60">
        <v>44511.074814814812</v>
      </c>
      <c r="H93" s="37" t="s">
        <v>37</v>
      </c>
      <c r="I93" s="60"/>
      <c r="J93" s="37" t="s">
        <v>547</v>
      </c>
      <c r="K93" s="37" t="s">
        <v>590</v>
      </c>
      <c r="L93" s="60">
        <v>44511.074814814812</v>
      </c>
      <c r="M93" s="37" t="s">
        <v>37</v>
      </c>
      <c r="N93" s="60">
        <v>44425.893773148149</v>
      </c>
      <c r="O93" s="37" t="s">
        <v>304</v>
      </c>
      <c r="P93" s="38" t="b">
        <v>1</v>
      </c>
      <c r="Q93" s="37"/>
      <c r="R93" s="37" t="s">
        <v>189</v>
      </c>
      <c r="S93" s="38">
        <v>1</v>
      </c>
      <c r="T93" s="37" t="s">
        <v>124</v>
      </c>
      <c r="U93" s="37" t="s">
        <v>120</v>
      </c>
      <c r="V93" s="60"/>
      <c r="W93" s="38">
        <v>7185966</v>
      </c>
      <c r="X93" s="37" t="s">
        <v>305</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272.3690046296324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591</v>
      </c>
      <c r="B94" s="37" t="s">
        <v>115</v>
      </c>
      <c r="C94" s="37" t="s">
        <v>127</v>
      </c>
      <c r="D94" s="37" t="s">
        <v>128</v>
      </c>
      <c r="E94" s="37" t="s">
        <v>12</v>
      </c>
      <c r="F94" s="37" t="s">
        <v>592</v>
      </c>
      <c r="G94" s="60">
        <v>44449.064502314817</v>
      </c>
      <c r="H94" s="37" t="s">
        <v>39</v>
      </c>
      <c r="I94" s="60"/>
      <c r="J94" s="37" t="s">
        <v>130</v>
      </c>
      <c r="K94" s="37" t="s">
        <v>593</v>
      </c>
      <c r="L94" s="60">
        <v>44449.064513888887</v>
      </c>
      <c r="M94" s="37" t="s">
        <v>39</v>
      </c>
      <c r="N94" s="60">
        <v>44426.956967592603</v>
      </c>
      <c r="O94" s="37" t="s">
        <v>594</v>
      </c>
      <c r="P94" s="38" t="b">
        <v>1</v>
      </c>
      <c r="Q94" s="37"/>
      <c r="R94" s="37" t="s">
        <v>133</v>
      </c>
      <c r="S94" s="38">
        <v>1</v>
      </c>
      <c r="T94" s="37" t="s">
        <v>124</v>
      </c>
      <c r="U94" s="37" t="s">
        <v>120</v>
      </c>
      <c r="V94" s="60"/>
      <c r="W94" s="38">
        <v>1910518</v>
      </c>
      <c r="X94" s="37" t="s">
        <v>595</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270.5090277777781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596</v>
      </c>
      <c r="B95" s="37" t="s">
        <v>115</v>
      </c>
      <c r="C95" s="37" t="s">
        <v>251</v>
      </c>
      <c r="D95" s="37" t="s">
        <v>128</v>
      </c>
      <c r="E95" s="37" t="s">
        <v>141</v>
      </c>
      <c r="F95" s="37" t="s">
        <v>597</v>
      </c>
      <c r="G95" s="60">
        <v>44695.03025462963</v>
      </c>
      <c r="H95" s="37" t="s">
        <v>8</v>
      </c>
      <c r="I95" s="60"/>
      <c r="J95" s="37" t="s">
        <v>547</v>
      </c>
      <c r="K95" s="37" t="s">
        <v>598</v>
      </c>
      <c r="L95" s="60"/>
      <c r="M95" s="37"/>
      <c r="N95" s="60">
        <v>44428.089409722219</v>
      </c>
      <c r="O95" s="37" t="s">
        <v>254</v>
      </c>
      <c r="P95" s="38" t="b">
        <v>0</v>
      </c>
      <c r="Q95" s="37"/>
      <c r="R95" s="37" t="s">
        <v>147</v>
      </c>
      <c r="S95" s="38">
        <v>0</v>
      </c>
      <c r="T95" s="37" t="s">
        <v>124</v>
      </c>
      <c r="U95" s="37" t="s">
        <v>90</v>
      </c>
      <c r="V95" s="60">
        <v>44694.663657407407</v>
      </c>
      <c r="W95" s="38">
        <v>23032015</v>
      </c>
      <c r="X95" s="37" t="s">
        <v>255</v>
      </c>
      <c r="Y95" s="38">
        <v>0</v>
      </c>
      <c r="Z95" s="38" t="b">
        <v>0</v>
      </c>
      <c r="AA95" s="60">
        <v>44429.024687500001</v>
      </c>
      <c r="AB95" s="60">
        <v>44428.102407407408</v>
      </c>
      <c r="AC95" s="38">
        <v>1</v>
      </c>
      <c r="AD95" s="60">
        <v>44429.127175925933</v>
      </c>
      <c r="AE95" s="60">
        <v>44431.420474537037</v>
      </c>
      <c r="AF95" s="60">
        <v>44429.127175925933</v>
      </c>
      <c r="AG95" s="37"/>
      <c r="AH95" s="37"/>
      <c r="AI95" s="37" t="s">
        <v>256</v>
      </c>
      <c r="AJ95" s="16" t="str">
        <f ca="1">IF(Table1[[#This Row],[State]]="Closed","Zero",IF(Table1[[#This Row],[State]]="Resolved","Zero",TODAY()-Table1[[#This Row],[First Assigned to Osprey-Resolver]]))</f>
        <v>Zero</v>
      </c>
      <c r="AK95" s="16" t="str">
        <f ca="1">IF(Table1[[#This Row],[Days Open]]&lt;=5,"00 - 05",IF(Table1[[#This Row],[Days Open]]&lt;=15,"06 - 15",IF(Table1[[#This Row],[Days Open]]&lt;=30,"16 - 30", IF(Table1[[#This Row],[Days Open]]&lt;=60,"31 - 60",IF(Table1[[#This Row],[Days Open]]&lt;=90,"61 - 90",IF(Table1[[#This Row],[Days Open]]="Zero","Closed","&gt;91 and above"))))))</f>
        <v>Closed</v>
      </c>
      <c r="AL95" s="39">
        <f>WEEKNUM(Table1[[#This Row],[Created]])</f>
        <v>34</v>
      </c>
      <c r="AM95" s="39">
        <f>WEEKNUM(Table1[[#This Row],[Resolved]])</f>
        <v>20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2022</v>
      </c>
      <c r="AS95" s="39">
        <f>YEAR(Table1[[#This Row],[Created]])</f>
        <v>2021</v>
      </c>
      <c r="AT95" s="39">
        <f>DAY(Table1[[#This Row],[Resolved]])</f>
        <v>13</v>
      </c>
      <c r="AU95" s="39" t="str">
        <f>TEXT(Table1[[#This Row],[Resolved]],"MMM")</f>
        <v>May</v>
      </c>
      <c r="AV95" s="39">
        <f>DAY(Table1[[#This Row],[Created]])</f>
        <v>20</v>
      </c>
      <c r="AW95" s="39" t="str">
        <f>TEXT(Table1[[#This Row],[Created]],"MMM")</f>
        <v>Aug</v>
      </c>
      <c r="AX95" s="40">
        <f>VLOOKUP(Table1[[#This Row],[Assigned to]],GD_Resource[[#All],[SNOW ID Unique]:[Team]],4,0)</f>
        <v>0</v>
      </c>
    </row>
    <row r="96" spans="1:50" ht="75" customHeight="1" x14ac:dyDescent="0.25">
      <c r="A96" s="37" t="s">
        <v>599</v>
      </c>
      <c r="B96" s="37" t="s">
        <v>115</v>
      </c>
      <c r="C96" s="37" t="s">
        <v>251</v>
      </c>
      <c r="D96" s="37" t="s">
        <v>463</v>
      </c>
      <c r="E96" s="37" t="s">
        <v>12</v>
      </c>
      <c r="F96" s="37" t="s">
        <v>600</v>
      </c>
      <c r="G96" s="60">
        <v>44694.629756944443</v>
      </c>
      <c r="H96" s="37" t="s">
        <v>50</v>
      </c>
      <c r="I96" s="60"/>
      <c r="J96" s="37"/>
      <c r="K96" s="37"/>
      <c r="L96" s="60"/>
      <c r="M96" s="37"/>
      <c r="N96" s="60">
        <v>44432.208113425928</v>
      </c>
      <c r="O96" s="37" t="s">
        <v>601</v>
      </c>
      <c r="P96" s="38" t="b">
        <v>0</v>
      </c>
      <c r="Q96" s="37"/>
      <c r="R96" s="37" t="s">
        <v>147</v>
      </c>
      <c r="S96" s="38">
        <v>0</v>
      </c>
      <c r="T96" s="37" t="s">
        <v>124</v>
      </c>
      <c r="U96" s="37" t="s">
        <v>58</v>
      </c>
      <c r="V96" s="60"/>
      <c r="W96" s="38"/>
      <c r="X96" s="37" t="s">
        <v>602</v>
      </c>
      <c r="Y96" s="38">
        <v>0</v>
      </c>
      <c r="Z96" s="38" t="b">
        <v>1</v>
      </c>
      <c r="AA96" s="60">
        <v>44433.02783564815</v>
      </c>
      <c r="AB96" s="60">
        <v>44432.226759259262</v>
      </c>
      <c r="AC96" s="38">
        <v>1</v>
      </c>
      <c r="AD96" s="60">
        <v>44433.049293981479</v>
      </c>
      <c r="AE96" s="60">
        <v>44433.050150462957</v>
      </c>
      <c r="AF96" s="60">
        <v>44433.049293981479</v>
      </c>
      <c r="AG96" s="37"/>
      <c r="AH96" s="37" t="s">
        <v>248</v>
      </c>
      <c r="AI96" s="37"/>
      <c r="AJ96" s="16">
        <f ca="1">IF(Table1[[#This Row],[State]]="Closed","Zero",IF(Table1[[#This Row],[State]]="Resolved","Zero",TODAY()-Table1[[#This Row],[First Assigned to Osprey-Resolver]]))</f>
        <v>265.94984953704261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603</v>
      </c>
      <c r="B97" s="37" t="s">
        <v>115</v>
      </c>
      <c r="C97" s="37" t="s">
        <v>251</v>
      </c>
      <c r="D97" s="37" t="s">
        <v>252</v>
      </c>
      <c r="E97" s="37" t="s">
        <v>7</v>
      </c>
      <c r="F97" s="37" t="s">
        <v>604</v>
      </c>
      <c r="G97" s="60">
        <v>44435.546643518523</v>
      </c>
      <c r="H97" s="37" t="s">
        <v>8</v>
      </c>
      <c r="I97" s="60"/>
      <c r="J97" s="37" t="s">
        <v>120</v>
      </c>
      <c r="K97" s="37" t="s">
        <v>605</v>
      </c>
      <c r="L97" s="60">
        <v>44435.546643518523</v>
      </c>
      <c r="M97" s="37" t="s">
        <v>17</v>
      </c>
      <c r="N97" s="60">
        <v>44433.856863425928</v>
      </c>
      <c r="O97" s="37" t="s">
        <v>252</v>
      </c>
      <c r="P97" s="38" t="b">
        <v>0</v>
      </c>
      <c r="Q97" s="37"/>
      <c r="R97" s="37" t="s">
        <v>147</v>
      </c>
      <c r="S97" s="38">
        <v>0</v>
      </c>
      <c r="T97" s="37" t="s">
        <v>124</v>
      </c>
      <c r="U97" s="37" t="s">
        <v>120</v>
      </c>
      <c r="V97" s="60"/>
      <c r="W97" s="38">
        <v>145997</v>
      </c>
      <c r="X97" s="37" t="s">
        <v>17</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264.61969907407183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606</v>
      </c>
      <c r="B98" s="37" t="s">
        <v>138</v>
      </c>
      <c r="C98" s="37" t="s">
        <v>159</v>
      </c>
      <c r="D98" s="37" t="s">
        <v>355</v>
      </c>
      <c r="E98" s="37" t="s">
        <v>12</v>
      </c>
      <c r="F98" s="37" t="s">
        <v>607</v>
      </c>
      <c r="G98" s="60">
        <v>44474.103148148148</v>
      </c>
      <c r="H98" s="37" t="s">
        <v>470</v>
      </c>
      <c r="I98" s="60"/>
      <c r="J98" s="37" t="s">
        <v>120</v>
      </c>
      <c r="K98" s="37" t="s">
        <v>608</v>
      </c>
      <c r="L98" s="60">
        <v>44474.103148148148</v>
      </c>
      <c r="M98" s="37" t="s">
        <v>357</v>
      </c>
      <c r="N98" s="60">
        <v>44438.887453703697</v>
      </c>
      <c r="O98" s="37" t="s">
        <v>609</v>
      </c>
      <c r="P98" s="38" t="b">
        <v>0</v>
      </c>
      <c r="Q98" s="37"/>
      <c r="R98" s="37" t="s">
        <v>123</v>
      </c>
      <c r="S98" s="38">
        <v>0</v>
      </c>
      <c r="T98" s="37" t="s">
        <v>124</v>
      </c>
      <c r="U98" s="37" t="s">
        <v>120</v>
      </c>
      <c r="V98" s="60"/>
      <c r="W98" s="38">
        <v>3042636</v>
      </c>
      <c r="X98" s="37" t="s">
        <v>610</v>
      </c>
      <c r="Y98" s="38">
        <v>0</v>
      </c>
      <c r="Z98" s="38" t="b">
        <v>0</v>
      </c>
      <c r="AA98" s="60">
        <v>44439.001180555562</v>
      </c>
      <c r="AB98" s="60">
        <v>44438.893611111111</v>
      </c>
      <c r="AC98" s="38">
        <v>1</v>
      </c>
      <c r="AD98" s="60">
        <v>44439.180868055562</v>
      </c>
      <c r="AE98" s="60">
        <v>44439.300393518519</v>
      </c>
      <c r="AF98" s="60">
        <v>44439.180868055562</v>
      </c>
      <c r="AG98" s="37" t="s">
        <v>135</v>
      </c>
      <c r="AH98" s="37"/>
      <c r="AI98" s="37" t="s">
        <v>165</v>
      </c>
      <c r="AJ98" s="16">
        <f ca="1">IF(Table1[[#This Row],[State]]="Closed","Zero",IF(Table1[[#This Row],[State]]="Resolved","Zero",TODAY()-Table1[[#This Row],[First Assigned to Osprey-Resolver]]))</f>
        <v>259.69960648148117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611</v>
      </c>
      <c r="B99" s="37" t="s">
        <v>115</v>
      </c>
      <c r="C99" s="37" t="s">
        <v>295</v>
      </c>
      <c r="D99" s="37" t="s">
        <v>296</v>
      </c>
      <c r="E99" s="37" t="s">
        <v>141</v>
      </c>
      <c r="F99" s="37" t="s">
        <v>612</v>
      </c>
      <c r="G99" s="60">
        <v>44663.829571759263</v>
      </c>
      <c r="H99" s="37" t="s">
        <v>25</v>
      </c>
      <c r="I99" s="60"/>
      <c r="J99" s="37"/>
      <c r="K99" s="37"/>
      <c r="L99" s="60"/>
      <c r="M99" s="37"/>
      <c r="N99" s="60">
        <v>44439.816979166673</v>
      </c>
      <c r="O99" s="37" t="s">
        <v>296</v>
      </c>
      <c r="P99" s="38" t="b">
        <v>0</v>
      </c>
      <c r="Q99" s="37"/>
      <c r="R99" s="37" t="s">
        <v>147</v>
      </c>
      <c r="S99" s="38">
        <v>0</v>
      </c>
      <c r="T99" s="37" t="s">
        <v>124</v>
      </c>
      <c r="U99" s="37" t="s">
        <v>58</v>
      </c>
      <c r="V99" s="60"/>
      <c r="W99" s="38"/>
      <c r="X99" s="37" t="s">
        <v>282</v>
      </c>
      <c r="Y99" s="38">
        <v>0</v>
      </c>
      <c r="Z99" s="38" t="b">
        <v>1</v>
      </c>
      <c r="AA99" s="60">
        <v>44440.73978009259</v>
      </c>
      <c r="AB99" s="60"/>
      <c r="AC99" s="38">
        <v>0</v>
      </c>
      <c r="AD99" s="60"/>
      <c r="AE99" s="60">
        <v>44440.73978009259</v>
      </c>
      <c r="AF99" s="60">
        <v>44439.816979166673</v>
      </c>
      <c r="AG99" s="37"/>
      <c r="AH99" s="37" t="s">
        <v>403</v>
      </c>
      <c r="AI99" s="37" t="s">
        <v>165</v>
      </c>
      <c r="AJ99" s="16">
        <f ca="1">IF(Table1[[#This Row],[State]]="Closed","Zero",IF(Table1[[#This Row],[State]]="Resolved","Zero",TODAY()-Table1[[#This Row],[First Assigned to Osprey-Resolver]]))</f>
        <v>258.26021990740992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613</v>
      </c>
      <c r="B100" s="37" t="s">
        <v>138</v>
      </c>
      <c r="C100" s="37" t="s">
        <v>614</v>
      </c>
      <c r="D100" s="37" t="s">
        <v>615</v>
      </c>
      <c r="E100" s="37" t="s">
        <v>12</v>
      </c>
      <c r="F100" s="37" t="s">
        <v>616</v>
      </c>
      <c r="G100" s="60">
        <v>44462.955787037034</v>
      </c>
      <c r="H100" s="37"/>
      <c r="I100" s="60"/>
      <c r="J100" s="37"/>
      <c r="K100" s="37"/>
      <c r="L100" s="60"/>
      <c r="M100" s="37"/>
      <c r="N100" s="60">
        <v>44448.213460648149</v>
      </c>
      <c r="O100" s="37" t="s">
        <v>617</v>
      </c>
      <c r="P100" s="38" t="b">
        <v>0</v>
      </c>
      <c r="Q100" s="37"/>
      <c r="R100" s="37" t="s">
        <v>147</v>
      </c>
      <c r="S100" s="38">
        <v>0</v>
      </c>
      <c r="T100" s="37" t="s">
        <v>124</v>
      </c>
      <c r="U100" s="37" t="s">
        <v>618</v>
      </c>
      <c r="V100" s="60"/>
      <c r="W100" s="38"/>
      <c r="X100" s="37" t="s">
        <v>619</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620</v>
      </c>
      <c r="B101" s="37" t="s">
        <v>115</v>
      </c>
      <c r="C101" s="37" t="s">
        <v>379</v>
      </c>
      <c r="D101" s="37" t="s">
        <v>380</v>
      </c>
      <c r="E101" s="37" t="s">
        <v>7</v>
      </c>
      <c r="F101" s="37" t="s">
        <v>621</v>
      </c>
      <c r="G101" s="60">
        <v>44457.400925925933</v>
      </c>
      <c r="H101" s="37" t="s">
        <v>622</v>
      </c>
      <c r="I101" s="60"/>
      <c r="J101" s="37" t="s">
        <v>130</v>
      </c>
      <c r="K101" s="37" t="s">
        <v>623</v>
      </c>
      <c r="L101" s="60">
        <v>44457.400925925933</v>
      </c>
      <c r="M101" s="37" t="s">
        <v>29</v>
      </c>
      <c r="N101" s="60">
        <v>44455.11136574074</v>
      </c>
      <c r="O101" s="37" t="s">
        <v>624</v>
      </c>
      <c r="P101" s="38" t="b">
        <v>0</v>
      </c>
      <c r="Q101" s="37"/>
      <c r="R101" s="37" t="s">
        <v>133</v>
      </c>
      <c r="S101" s="38">
        <v>0</v>
      </c>
      <c r="T101" s="37" t="s">
        <v>124</v>
      </c>
      <c r="U101" s="37" t="s">
        <v>120</v>
      </c>
      <c r="V101" s="60"/>
      <c r="W101" s="38">
        <v>197818</v>
      </c>
      <c r="X101" s="37" t="s">
        <v>421</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241.5995370370365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625</v>
      </c>
      <c r="B102" s="37" t="s">
        <v>115</v>
      </c>
      <c r="C102" s="37" t="s">
        <v>139</v>
      </c>
      <c r="D102" s="37" t="s">
        <v>211</v>
      </c>
      <c r="E102" s="37" t="s">
        <v>12</v>
      </c>
      <c r="F102" s="37" t="s">
        <v>626</v>
      </c>
      <c r="G102" s="60">
        <v>44610.068784722222</v>
      </c>
      <c r="H102" s="37" t="s">
        <v>143</v>
      </c>
      <c r="I102" s="60"/>
      <c r="J102" s="37" t="s">
        <v>120</v>
      </c>
      <c r="K102" s="37" t="s">
        <v>627</v>
      </c>
      <c r="L102" s="60">
        <v>44610.068784722222</v>
      </c>
      <c r="M102" s="37" t="s">
        <v>143</v>
      </c>
      <c r="N102" s="60">
        <v>44461.85765046296</v>
      </c>
      <c r="O102" s="37" t="s">
        <v>211</v>
      </c>
      <c r="P102" s="38" t="b">
        <v>0</v>
      </c>
      <c r="Q102" s="37"/>
      <c r="R102" s="37" t="s">
        <v>147</v>
      </c>
      <c r="S102" s="38">
        <v>0</v>
      </c>
      <c r="T102" s="37" t="s">
        <v>124</v>
      </c>
      <c r="U102" s="37" t="s">
        <v>120</v>
      </c>
      <c r="V102" s="60"/>
      <c r="W102" s="38">
        <v>12805530</v>
      </c>
      <c r="X102" s="37" t="s">
        <v>628</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237.14234953703999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629</v>
      </c>
      <c r="B103" s="37" t="s">
        <v>115</v>
      </c>
      <c r="C103" s="37" t="s">
        <v>630</v>
      </c>
      <c r="D103" s="37" t="s">
        <v>631</v>
      </c>
      <c r="E103" s="37" t="s">
        <v>141</v>
      </c>
      <c r="F103" s="37" t="s">
        <v>632</v>
      </c>
      <c r="G103" s="60">
        <v>44614.81287037037</v>
      </c>
      <c r="H103" s="37" t="s">
        <v>24</v>
      </c>
      <c r="I103" s="60"/>
      <c r="J103" s="37"/>
      <c r="K103" s="37"/>
      <c r="L103" s="60"/>
      <c r="M103" s="37"/>
      <c r="N103" s="60">
        <v>44463.081597222219</v>
      </c>
      <c r="O103" s="37" t="s">
        <v>631</v>
      </c>
      <c r="P103" s="38" t="b">
        <v>0</v>
      </c>
      <c r="Q103" s="37"/>
      <c r="R103" s="37" t="s">
        <v>189</v>
      </c>
      <c r="S103" s="38">
        <v>0</v>
      </c>
      <c r="T103" s="37" t="s">
        <v>124</v>
      </c>
      <c r="U103" s="37" t="s">
        <v>59</v>
      </c>
      <c r="V103" s="60"/>
      <c r="W103" s="38"/>
      <c r="X103" s="37" t="s">
        <v>633</v>
      </c>
      <c r="Y103" s="38">
        <v>0</v>
      </c>
      <c r="Z103" s="38" t="b">
        <v>0</v>
      </c>
      <c r="AA103" s="60">
        <v>44463.081597222219</v>
      </c>
      <c r="AB103" s="60"/>
      <c r="AC103" s="38">
        <v>0</v>
      </c>
      <c r="AD103" s="60"/>
      <c r="AE103" s="60">
        <v>44463.081597222219</v>
      </c>
      <c r="AF103" s="60">
        <v>44463.081597222219</v>
      </c>
      <c r="AG103" s="37" t="s">
        <v>135</v>
      </c>
      <c r="AH103" s="37"/>
      <c r="AI103" s="37" t="s">
        <v>249</v>
      </c>
      <c r="AJ103" s="16">
        <f ca="1">IF(Table1[[#This Row],[State]]="Closed","Zero",IF(Table1[[#This Row],[State]]="Resolved","Zero",TODAY()-Table1[[#This Row],[First Assigned to Osprey-Resolver]]))</f>
        <v>235.91840277778101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634</v>
      </c>
      <c r="B104" s="37" t="s">
        <v>115</v>
      </c>
      <c r="C104" s="37" t="s">
        <v>127</v>
      </c>
      <c r="D104" s="37" t="s">
        <v>128</v>
      </c>
      <c r="E104" s="37" t="s">
        <v>12</v>
      </c>
      <c r="F104" s="37" t="s">
        <v>635</v>
      </c>
      <c r="G104" s="60">
        <v>44473.804178240738</v>
      </c>
      <c r="H104" s="37" t="s">
        <v>39</v>
      </c>
      <c r="I104" s="60"/>
      <c r="J104" s="37" t="s">
        <v>120</v>
      </c>
      <c r="K104" s="37" t="s">
        <v>636</v>
      </c>
      <c r="L104" s="60">
        <v>44473.804178240738</v>
      </c>
      <c r="M104" s="37" t="s">
        <v>39</v>
      </c>
      <c r="N104" s="60">
        <v>44468.856134259258</v>
      </c>
      <c r="O104" s="37" t="s">
        <v>226</v>
      </c>
      <c r="P104" s="38" t="b">
        <v>0</v>
      </c>
      <c r="Q104" s="37"/>
      <c r="R104" s="37" t="s">
        <v>133</v>
      </c>
      <c r="S104" s="38">
        <v>0</v>
      </c>
      <c r="T104" s="37" t="s">
        <v>124</v>
      </c>
      <c r="U104" s="37" t="s">
        <v>120</v>
      </c>
      <c r="V104" s="60"/>
      <c r="W104" s="38">
        <v>427511</v>
      </c>
      <c r="X104" s="37" t="s">
        <v>227</v>
      </c>
      <c r="Y104" s="38">
        <v>0</v>
      </c>
      <c r="Z104" s="38" t="b">
        <v>0</v>
      </c>
      <c r="AA104" s="60">
        <v>44468.876122685193</v>
      </c>
      <c r="AB104" s="60">
        <v>44468.876122685193</v>
      </c>
      <c r="AC104" s="38">
        <v>1</v>
      </c>
      <c r="AD104" s="60">
        <v>44468.879317129627</v>
      </c>
      <c r="AE104" s="60">
        <v>44469.819675925923</v>
      </c>
      <c r="AF104" s="60">
        <v>44468.879317129627</v>
      </c>
      <c r="AG104" s="37" t="s">
        <v>135</v>
      </c>
      <c r="AH104" s="37"/>
      <c r="AI104" s="37" t="s">
        <v>136</v>
      </c>
      <c r="AJ104" s="16">
        <f ca="1">IF(Table1[[#This Row],[State]]="Closed","Zero",IF(Table1[[#This Row],[State]]="Resolved","Zero",TODAY()-Table1[[#This Row],[First Assigned to Osprey-Resolver]]))</f>
        <v>229.18032407407736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637</v>
      </c>
      <c r="B105" s="37" t="s">
        <v>115</v>
      </c>
      <c r="C105" s="37" t="s">
        <v>159</v>
      </c>
      <c r="D105" s="37" t="s">
        <v>355</v>
      </c>
      <c r="E105" s="37" t="s">
        <v>141</v>
      </c>
      <c r="F105" s="37" t="s">
        <v>638</v>
      </c>
      <c r="G105" s="60">
        <v>44698.161203703698</v>
      </c>
      <c r="H105" s="37" t="s">
        <v>357</v>
      </c>
      <c r="I105" s="60"/>
      <c r="J105" s="37"/>
      <c r="K105" s="37"/>
      <c r="L105" s="60"/>
      <c r="M105" s="37"/>
      <c r="N105" s="60">
        <v>44474.033506944441</v>
      </c>
      <c r="O105" s="37" t="s">
        <v>355</v>
      </c>
      <c r="P105" s="38" t="b">
        <v>0</v>
      </c>
      <c r="Q105" s="37"/>
      <c r="R105" s="37" t="s">
        <v>123</v>
      </c>
      <c r="S105" s="38">
        <v>0</v>
      </c>
      <c r="T105" s="37" t="s">
        <v>124</v>
      </c>
      <c r="U105" s="37" t="s">
        <v>59</v>
      </c>
      <c r="V105" s="60"/>
      <c r="W105" s="38"/>
      <c r="X105" s="37" t="s">
        <v>639</v>
      </c>
      <c r="Y105" s="38">
        <v>0</v>
      </c>
      <c r="Z105" s="38" t="b">
        <v>0</v>
      </c>
      <c r="AA105" s="60">
        <v>44475.094363425917</v>
      </c>
      <c r="AB105" s="60"/>
      <c r="AC105" s="38">
        <v>0</v>
      </c>
      <c r="AD105" s="60"/>
      <c r="AE105" s="60">
        <v>44475.094363425917</v>
      </c>
      <c r="AF105" s="60">
        <v>44474.033506944441</v>
      </c>
      <c r="AG105" s="37" t="s">
        <v>135</v>
      </c>
      <c r="AH105" s="37"/>
      <c r="AI105" s="37" t="s">
        <v>165</v>
      </c>
      <c r="AJ105" s="16">
        <f ca="1">IF(Table1[[#This Row],[State]]="Closed","Zero",IF(Table1[[#This Row],[State]]="Resolved","Zero",TODAY()-Table1[[#This Row],[First Assigned to Osprey-Resolver]]))</f>
        <v>223.90563657408347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640</v>
      </c>
      <c r="B106" s="37" t="s">
        <v>115</v>
      </c>
      <c r="C106" s="37" t="s">
        <v>641</v>
      </c>
      <c r="D106" s="37" t="s">
        <v>211</v>
      </c>
      <c r="E106" s="37" t="s">
        <v>141</v>
      </c>
      <c r="F106" s="37" t="s">
        <v>642</v>
      </c>
      <c r="G106" s="60">
        <v>44523.890729166669</v>
      </c>
      <c r="H106" s="37" t="s">
        <v>643</v>
      </c>
      <c r="I106" s="60"/>
      <c r="J106" s="37" t="s">
        <v>130</v>
      </c>
      <c r="K106" s="37" t="s">
        <v>644</v>
      </c>
      <c r="L106" s="60">
        <v>44523.890729166669</v>
      </c>
      <c r="M106" s="37" t="s">
        <v>143</v>
      </c>
      <c r="N106" s="60">
        <v>44474.883310185192</v>
      </c>
      <c r="O106" s="37" t="s">
        <v>308</v>
      </c>
      <c r="P106" s="38" t="b">
        <v>0</v>
      </c>
      <c r="Q106" s="37"/>
      <c r="R106" s="37" t="s">
        <v>133</v>
      </c>
      <c r="S106" s="38">
        <v>0</v>
      </c>
      <c r="T106" s="37" t="s">
        <v>124</v>
      </c>
      <c r="U106" s="37" t="s">
        <v>120</v>
      </c>
      <c r="V106" s="60"/>
      <c r="W106" s="38">
        <v>4234528</v>
      </c>
      <c r="X106" s="37" t="s">
        <v>645</v>
      </c>
      <c r="Y106" s="38">
        <v>0</v>
      </c>
      <c r="Z106" s="38" t="b">
        <v>0</v>
      </c>
      <c r="AA106" s="60">
        <v>44474.883310185192</v>
      </c>
      <c r="AB106" s="60"/>
      <c r="AC106" s="38">
        <v>0</v>
      </c>
      <c r="AD106" s="60"/>
      <c r="AE106" s="60">
        <v>44474.883310185192</v>
      </c>
      <c r="AF106" s="60">
        <v>44474.883310185192</v>
      </c>
      <c r="AG106" s="37" t="s">
        <v>135</v>
      </c>
      <c r="AH106" s="37"/>
      <c r="AI106" s="37" t="s">
        <v>249</v>
      </c>
      <c r="AJ106" s="16">
        <f ca="1">IF(Table1[[#This Row],[State]]="Closed","Zero",IF(Table1[[#This Row],[State]]="Resolved","Zero",TODAY()-Table1[[#This Row],[First Assigned to Osprey-Resolver]]))</f>
        <v>224.11668981480761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646</v>
      </c>
      <c r="B107" s="37" t="s">
        <v>115</v>
      </c>
      <c r="C107" s="37" t="s">
        <v>379</v>
      </c>
      <c r="D107" s="37" t="s">
        <v>380</v>
      </c>
      <c r="E107" s="37" t="s">
        <v>12</v>
      </c>
      <c r="F107" s="37" t="s">
        <v>647</v>
      </c>
      <c r="G107" s="60">
        <v>44475.853437500002</v>
      </c>
      <c r="H107" s="37" t="s">
        <v>622</v>
      </c>
      <c r="I107" s="60"/>
      <c r="J107" s="37" t="s">
        <v>130</v>
      </c>
      <c r="K107" s="37" t="s">
        <v>648</v>
      </c>
      <c r="L107" s="60">
        <v>44475.853437500002</v>
      </c>
      <c r="M107" s="37" t="s">
        <v>29</v>
      </c>
      <c r="N107" s="60">
        <v>44475.848020833328</v>
      </c>
      <c r="O107" s="37" t="s">
        <v>649</v>
      </c>
      <c r="P107" s="38" t="b">
        <v>0</v>
      </c>
      <c r="Q107" s="37"/>
      <c r="R107" s="37" t="s">
        <v>133</v>
      </c>
      <c r="S107" s="38">
        <v>0</v>
      </c>
      <c r="T107" s="37" t="s">
        <v>124</v>
      </c>
      <c r="U107" s="37" t="s">
        <v>120</v>
      </c>
      <c r="V107" s="60"/>
      <c r="W107" s="38">
        <v>1181</v>
      </c>
      <c r="X107" s="37" t="s">
        <v>650</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223.15197916667239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651</v>
      </c>
      <c r="B108" s="37" t="s">
        <v>115</v>
      </c>
      <c r="C108" s="37" t="s">
        <v>338</v>
      </c>
      <c r="D108" s="37" t="s">
        <v>339</v>
      </c>
      <c r="E108" s="37" t="s">
        <v>12</v>
      </c>
      <c r="F108" s="37" t="s">
        <v>652</v>
      </c>
      <c r="G108" s="60">
        <v>44481.098229166673</v>
      </c>
      <c r="H108" s="37" t="s">
        <v>19</v>
      </c>
      <c r="I108" s="60"/>
      <c r="J108" s="37" t="s">
        <v>328</v>
      </c>
      <c r="K108" s="37" t="s">
        <v>653</v>
      </c>
      <c r="L108" s="60">
        <v>44481.098229166673</v>
      </c>
      <c r="M108" s="37" t="s">
        <v>19</v>
      </c>
      <c r="N108" s="60">
        <v>44480.918437499997</v>
      </c>
      <c r="O108" s="37" t="s">
        <v>654</v>
      </c>
      <c r="P108" s="38" t="b">
        <v>0</v>
      </c>
      <c r="Q108" s="37"/>
      <c r="R108" s="37" t="s">
        <v>215</v>
      </c>
      <c r="S108" s="38">
        <v>0</v>
      </c>
      <c r="T108" s="37" t="s">
        <v>124</v>
      </c>
      <c r="U108" s="37" t="s">
        <v>120</v>
      </c>
      <c r="V108" s="60"/>
      <c r="W108" s="38">
        <v>15534</v>
      </c>
      <c r="X108" s="37" t="s">
        <v>655</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217.9030324073974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656</v>
      </c>
      <c r="B109" s="37" t="s">
        <v>115</v>
      </c>
      <c r="C109" s="37" t="s">
        <v>159</v>
      </c>
      <c r="D109" s="37" t="s">
        <v>355</v>
      </c>
      <c r="E109" s="37" t="s">
        <v>12</v>
      </c>
      <c r="F109" s="37" t="s">
        <v>657</v>
      </c>
      <c r="G109" s="60">
        <v>44489.759004629632</v>
      </c>
      <c r="H109" s="37" t="s">
        <v>357</v>
      </c>
      <c r="I109" s="60"/>
      <c r="J109" s="37" t="s">
        <v>120</v>
      </c>
      <c r="K109" s="37" t="s">
        <v>658</v>
      </c>
      <c r="L109" s="60">
        <v>44489.759004629632</v>
      </c>
      <c r="M109" s="37" t="s">
        <v>357</v>
      </c>
      <c r="N109" s="60">
        <v>44485.039502314823</v>
      </c>
      <c r="O109" s="37" t="s">
        <v>472</v>
      </c>
      <c r="P109" s="38" t="b">
        <v>0</v>
      </c>
      <c r="Q109" s="37"/>
      <c r="R109" s="37" t="s">
        <v>123</v>
      </c>
      <c r="S109" s="38">
        <v>0</v>
      </c>
      <c r="T109" s="37" t="s">
        <v>124</v>
      </c>
      <c r="U109" s="37" t="s">
        <v>120</v>
      </c>
      <c r="V109" s="60"/>
      <c r="W109" s="38">
        <v>407765</v>
      </c>
      <c r="X109" s="37" t="s">
        <v>473</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211.05223379629751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659</v>
      </c>
      <c r="B110" s="37" t="s">
        <v>115</v>
      </c>
      <c r="C110" s="37" t="s">
        <v>116</v>
      </c>
      <c r="D110" s="37" t="s">
        <v>204</v>
      </c>
      <c r="E110" s="37" t="s">
        <v>141</v>
      </c>
      <c r="F110" s="37" t="s">
        <v>660</v>
      </c>
      <c r="G110" s="60">
        <v>44650.914004629631</v>
      </c>
      <c r="H110" s="37" t="s">
        <v>413</v>
      </c>
      <c r="I110" s="60"/>
      <c r="J110" s="37"/>
      <c r="K110" s="37"/>
      <c r="L110" s="60"/>
      <c r="M110" s="37"/>
      <c r="N110" s="60">
        <v>44487.746388888889</v>
      </c>
      <c r="O110" s="37" t="s">
        <v>661</v>
      </c>
      <c r="P110" s="38" t="b">
        <v>1</v>
      </c>
      <c r="Q110" s="37"/>
      <c r="R110" s="37" t="s">
        <v>123</v>
      </c>
      <c r="S110" s="38">
        <v>1</v>
      </c>
      <c r="T110" s="37" t="s">
        <v>124</v>
      </c>
      <c r="U110" s="37" t="s">
        <v>59</v>
      </c>
      <c r="V110" s="60"/>
      <c r="W110" s="38"/>
      <c r="X110" s="37" t="s">
        <v>662</v>
      </c>
      <c r="Y110" s="38">
        <v>0</v>
      </c>
      <c r="Z110" s="38" t="b">
        <v>0</v>
      </c>
      <c r="AA110" s="60">
        <v>44488.53534722222</v>
      </c>
      <c r="AB110" s="60">
        <v>44487.746620370373</v>
      </c>
      <c r="AC110" s="38">
        <v>3</v>
      </c>
      <c r="AD110" s="60">
        <v>44488.241076388891</v>
      </c>
      <c r="AE110" s="60">
        <v>44488.53534722222</v>
      </c>
      <c r="AF110" s="60">
        <v>44488.241076388891</v>
      </c>
      <c r="AG110" s="37" t="s">
        <v>331</v>
      </c>
      <c r="AH110" s="37"/>
      <c r="AI110" s="37" t="s">
        <v>663</v>
      </c>
      <c r="AJ110" s="16">
        <f ca="1">IF(Table1[[#This Row],[State]]="Closed","Zero",IF(Table1[[#This Row],[State]]="Resolved","Zero",TODAY()-Table1[[#This Row],[First Assigned to Osprey-Resolver]]))</f>
        <v>210.46465277778043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664</v>
      </c>
      <c r="B111" s="37" t="s">
        <v>115</v>
      </c>
      <c r="C111" s="37" t="s">
        <v>139</v>
      </c>
      <c r="D111" s="37" t="s">
        <v>211</v>
      </c>
      <c r="E111" s="37" t="s">
        <v>12</v>
      </c>
      <c r="F111" s="37" t="s">
        <v>665</v>
      </c>
      <c r="G111" s="60">
        <v>44609.000486111108</v>
      </c>
      <c r="H111" s="37" t="s">
        <v>143</v>
      </c>
      <c r="I111" s="60"/>
      <c r="J111" s="37" t="s">
        <v>120</v>
      </c>
      <c r="K111" s="37" t="s">
        <v>666</v>
      </c>
      <c r="L111" s="60">
        <v>44609.000497685192</v>
      </c>
      <c r="M111" s="37" t="s">
        <v>143</v>
      </c>
      <c r="N111" s="60">
        <v>44487.932453703703</v>
      </c>
      <c r="O111" s="37" t="s">
        <v>211</v>
      </c>
      <c r="P111" s="38" t="b">
        <v>0</v>
      </c>
      <c r="Q111" s="37"/>
      <c r="R111" s="37" t="s">
        <v>147</v>
      </c>
      <c r="S111" s="38">
        <v>0</v>
      </c>
      <c r="T111" s="37" t="s">
        <v>124</v>
      </c>
      <c r="U111" s="37" t="s">
        <v>120</v>
      </c>
      <c r="V111" s="60"/>
      <c r="W111" s="38">
        <v>10466704</v>
      </c>
      <c r="X111" s="37" t="s">
        <v>143</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211.06754629629722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667</v>
      </c>
      <c r="B112" s="37" t="s">
        <v>115</v>
      </c>
      <c r="C112" s="37" t="s">
        <v>338</v>
      </c>
      <c r="D112" s="37" t="s">
        <v>428</v>
      </c>
      <c r="E112" s="37" t="s">
        <v>12</v>
      </c>
      <c r="F112" s="37" t="s">
        <v>668</v>
      </c>
      <c r="G112" s="60">
        <v>44488.023125</v>
      </c>
      <c r="H112" s="37" t="s">
        <v>430</v>
      </c>
      <c r="I112" s="60"/>
      <c r="J112" s="37" t="s">
        <v>130</v>
      </c>
      <c r="K112" s="37" t="s">
        <v>669</v>
      </c>
      <c r="L112" s="60">
        <v>44488.023125</v>
      </c>
      <c r="M112" s="37" t="s">
        <v>430</v>
      </c>
      <c r="N112" s="60">
        <v>44488.014328703714</v>
      </c>
      <c r="O112" s="37" t="s">
        <v>428</v>
      </c>
      <c r="P112" s="38" t="b">
        <v>0</v>
      </c>
      <c r="Q112" s="37"/>
      <c r="R112" s="37" t="s">
        <v>215</v>
      </c>
      <c r="S112" s="38">
        <v>0</v>
      </c>
      <c r="T112" s="37" t="s">
        <v>124</v>
      </c>
      <c r="U112" s="37" t="s">
        <v>120</v>
      </c>
      <c r="V112" s="60"/>
      <c r="W112" s="38">
        <v>844</v>
      </c>
      <c r="X112" s="37" t="s">
        <v>430</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210.98567129628645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670</v>
      </c>
      <c r="B113" s="37" t="s">
        <v>115</v>
      </c>
      <c r="C113" s="37" t="s">
        <v>150</v>
      </c>
      <c r="D113" s="37" t="s">
        <v>671</v>
      </c>
      <c r="E113" s="37" t="s">
        <v>141</v>
      </c>
      <c r="F113" s="37" t="s">
        <v>672</v>
      </c>
      <c r="G113" s="60">
        <v>44698.849976851852</v>
      </c>
      <c r="H113" s="37" t="s">
        <v>673</v>
      </c>
      <c r="I113" s="60"/>
      <c r="J113" s="37"/>
      <c r="K113" s="37"/>
      <c r="L113" s="60"/>
      <c r="M113" s="37"/>
      <c r="N113" s="60">
        <v>44488.748506944437</v>
      </c>
      <c r="O113" s="37" t="s">
        <v>671</v>
      </c>
      <c r="P113" s="38" t="b">
        <v>0</v>
      </c>
      <c r="Q113" s="37"/>
      <c r="R113" s="37" t="s">
        <v>147</v>
      </c>
      <c r="S113" s="38">
        <v>0</v>
      </c>
      <c r="T113" s="37" t="s">
        <v>124</v>
      </c>
      <c r="U113" s="37" t="s">
        <v>58</v>
      </c>
      <c r="V113" s="60"/>
      <c r="W113" s="38"/>
      <c r="X113" s="37" t="s">
        <v>673</v>
      </c>
      <c r="Y113" s="38">
        <v>0</v>
      </c>
      <c r="Z113" s="38" t="b">
        <v>1</v>
      </c>
      <c r="AA113" s="60">
        <v>44488.748518518521</v>
      </c>
      <c r="AB113" s="60"/>
      <c r="AC113" s="38">
        <v>0</v>
      </c>
      <c r="AD113" s="60"/>
      <c r="AE113" s="60">
        <v>44488.748518518521</v>
      </c>
      <c r="AF113" s="60">
        <v>44488.748518518521</v>
      </c>
      <c r="AG113" s="37" t="s">
        <v>135</v>
      </c>
      <c r="AH113" s="37" t="s">
        <v>248</v>
      </c>
      <c r="AI113" s="37" t="s">
        <v>587</v>
      </c>
      <c r="AJ113" s="16">
        <f ca="1">IF(Table1[[#This Row],[State]]="Closed","Zero",IF(Table1[[#This Row],[State]]="Resolved","Zero",TODAY()-Table1[[#This Row],[First Assigned to Osprey-Resolver]]))</f>
        <v>210.25148148147855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674</v>
      </c>
      <c r="B114" s="37" t="s">
        <v>115</v>
      </c>
      <c r="C114" s="37" t="s">
        <v>641</v>
      </c>
      <c r="D114" s="37" t="s">
        <v>308</v>
      </c>
      <c r="E114" s="37" t="s">
        <v>141</v>
      </c>
      <c r="F114" s="37" t="s">
        <v>675</v>
      </c>
      <c r="G114" s="60">
        <v>44656.86041666667</v>
      </c>
      <c r="H114" s="37" t="s">
        <v>246</v>
      </c>
      <c r="I114" s="60"/>
      <c r="J114" s="37"/>
      <c r="K114" s="37"/>
      <c r="L114" s="60"/>
      <c r="M114" s="37"/>
      <c r="N114" s="60">
        <v>44488.831261574072</v>
      </c>
      <c r="O114" s="37" t="s">
        <v>676</v>
      </c>
      <c r="P114" s="38" t="b">
        <v>0</v>
      </c>
      <c r="Q114" s="37"/>
      <c r="R114" s="37" t="s">
        <v>215</v>
      </c>
      <c r="S114" s="38">
        <v>0</v>
      </c>
      <c r="T114" s="37" t="s">
        <v>124</v>
      </c>
      <c r="U114" s="37" t="s">
        <v>59</v>
      </c>
      <c r="V114" s="60"/>
      <c r="W114" s="38"/>
      <c r="X114" s="37" t="s">
        <v>677</v>
      </c>
      <c r="Y114" s="38">
        <v>0</v>
      </c>
      <c r="Z114" s="38" t="b">
        <v>0</v>
      </c>
      <c r="AA114" s="60">
        <v>44490.944328703707</v>
      </c>
      <c r="AB114" s="60"/>
      <c r="AC114" s="38">
        <v>3</v>
      </c>
      <c r="AD114" s="60"/>
      <c r="AE114" s="60">
        <v>44490.944328703707</v>
      </c>
      <c r="AF114" s="60">
        <v>44488.86822916667</v>
      </c>
      <c r="AG114" s="37" t="s">
        <v>135</v>
      </c>
      <c r="AH114" s="37"/>
      <c r="AI114" s="37" t="s">
        <v>249</v>
      </c>
      <c r="AJ114" s="16">
        <f ca="1">IF(Table1[[#This Row],[State]]="Closed","Zero",IF(Table1[[#This Row],[State]]="Resolved","Zero",TODAY()-Table1[[#This Row],[First Assigned to Osprey-Resolver]]))</f>
        <v>208.05567129629344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678</v>
      </c>
      <c r="B115" s="37" t="s">
        <v>138</v>
      </c>
      <c r="C115" s="37" t="s">
        <v>183</v>
      </c>
      <c r="D115" s="37" t="s">
        <v>204</v>
      </c>
      <c r="E115" s="37" t="s">
        <v>141</v>
      </c>
      <c r="F115" s="37" t="s">
        <v>679</v>
      </c>
      <c r="G115" s="60">
        <v>44545.063668981478</v>
      </c>
      <c r="H115" s="37" t="s">
        <v>40</v>
      </c>
      <c r="I115" s="60"/>
      <c r="J115" s="37" t="s">
        <v>120</v>
      </c>
      <c r="K115" s="37" t="s">
        <v>680</v>
      </c>
      <c r="L115" s="60">
        <v>44545.063668981478</v>
      </c>
      <c r="M115" s="37" t="s">
        <v>37</v>
      </c>
      <c r="N115" s="60">
        <v>44491.869930555556</v>
      </c>
      <c r="O115" s="37" t="s">
        <v>681</v>
      </c>
      <c r="P115" s="38" t="b">
        <v>0</v>
      </c>
      <c r="Q115" s="37"/>
      <c r="R115" s="37" t="s">
        <v>189</v>
      </c>
      <c r="S115" s="38">
        <v>0</v>
      </c>
      <c r="T115" s="37" t="s">
        <v>124</v>
      </c>
      <c r="U115" s="37" t="s">
        <v>120</v>
      </c>
      <c r="V115" s="60"/>
      <c r="W115" s="38">
        <v>4595939</v>
      </c>
      <c r="X115" s="37" t="s">
        <v>682</v>
      </c>
      <c r="Y115" s="38">
        <v>0</v>
      </c>
      <c r="Z115" s="38" t="b">
        <v>0</v>
      </c>
      <c r="AA115" s="60">
        <v>44491.987210648149</v>
      </c>
      <c r="AB115" s="60">
        <v>44491.869930555556</v>
      </c>
      <c r="AC115" s="38">
        <v>4</v>
      </c>
      <c r="AD115" s="60">
        <v>44492.11614583333</v>
      </c>
      <c r="AE115" s="60">
        <v>44494.566111111111</v>
      </c>
      <c r="AF115" s="60">
        <v>44492.11614583333</v>
      </c>
      <c r="AG115" s="37" t="s">
        <v>135</v>
      </c>
      <c r="AH115" s="37"/>
      <c r="AI115" s="37"/>
      <c r="AJ115" s="16">
        <f ca="1">IF(Table1[[#This Row],[State]]="Closed","Zero",IF(Table1[[#This Row],[State]]="Resolved","Zero",TODAY()-Table1[[#This Row],[First Assigned to Osprey-Resolver]]))</f>
        <v>204.43388888888876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683</v>
      </c>
      <c r="B116" s="37" t="s">
        <v>115</v>
      </c>
      <c r="C116" s="37" t="s">
        <v>116</v>
      </c>
      <c r="D116" s="37" t="s">
        <v>204</v>
      </c>
      <c r="E116" s="37" t="s">
        <v>12</v>
      </c>
      <c r="F116" s="37" t="s">
        <v>684</v>
      </c>
      <c r="G116" s="60">
        <v>44495.834791666668</v>
      </c>
      <c r="H116" s="37" t="s">
        <v>685</v>
      </c>
      <c r="I116" s="60"/>
      <c r="J116" s="37" t="s">
        <v>130</v>
      </c>
      <c r="K116" s="37" t="s">
        <v>686</v>
      </c>
      <c r="L116" s="60">
        <v>44495.834791666668</v>
      </c>
      <c r="M116" s="37" t="s">
        <v>37</v>
      </c>
      <c r="N116" s="60">
        <v>44495.820763888893</v>
      </c>
      <c r="O116" s="37" t="s">
        <v>687</v>
      </c>
      <c r="P116" s="38" t="b">
        <v>0</v>
      </c>
      <c r="Q116" s="37"/>
      <c r="R116" s="37" t="s">
        <v>123</v>
      </c>
      <c r="S116" s="38">
        <v>0</v>
      </c>
      <c r="T116" s="37" t="s">
        <v>124</v>
      </c>
      <c r="U116" s="37" t="s">
        <v>120</v>
      </c>
      <c r="V116" s="60"/>
      <c r="W116" s="38">
        <v>1212</v>
      </c>
      <c r="X116" s="37" t="s">
        <v>688</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203.17047453703708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689</v>
      </c>
      <c r="B117" s="37" t="s">
        <v>115</v>
      </c>
      <c r="C117" s="37" t="s">
        <v>295</v>
      </c>
      <c r="D117" s="37" t="s">
        <v>690</v>
      </c>
      <c r="E117" s="37" t="s">
        <v>141</v>
      </c>
      <c r="F117" s="37" t="s">
        <v>691</v>
      </c>
      <c r="G117" s="60">
        <v>44693.961493055547</v>
      </c>
      <c r="H117" s="37" t="s">
        <v>51</v>
      </c>
      <c r="I117" s="60"/>
      <c r="J117" s="37"/>
      <c r="K117" s="37"/>
      <c r="L117" s="60"/>
      <c r="M117" s="37"/>
      <c r="N117" s="60">
        <v>44497.697835648149</v>
      </c>
      <c r="O117" s="37" t="s">
        <v>690</v>
      </c>
      <c r="P117" s="38" t="b">
        <v>0</v>
      </c>
      <c r="Q117" s="37"/>
      <c r="R117" s="37" t="s">
        <v>147</v>
      </c>
      <c r="S117" s="38">
        <v>0</v>
      </c>
      <c r="T117" s="37" t="s">
        <v>124</v>
      </c>
      <c r="U117" s="37" t="s">
        <v>58</v>
      </c>
      <c r="V117" s="60"/>
      <c r="W117" s="38"/>
      <c r="X117" s="37" t="s">
        <v>282</v>
      </c>
      <c r="Y117" s="38">
        <v>0</v>
      </c>
      <c r="Z117" s="38" t="b">
        <v>1</v>
      </c>
      <c r="AA117" s="60">
        <v>44498.733437499999</v>
      </c>
      <c r="AB117" s="60"/>
      <c r="AC117" s="38">
        <v>0</v>
      </c>
      <c r="AD117" s="60"/>
      <c r="AE117" s="60">
        <v>44498.733437499999</v>
      </c>
      <c r="AF117" s="60">
        <v>44497.697835648149</v>
      </c>
      <c r="AG117" s="37"/>
      <c r="AH117" s="37" t="s">
        <v>403</v>
      </c>
      <c r="AI117" s="37" t="s">
        <v>165</v>
      </c>
      <c r="AJ117" s="16">
        <f ca="1">IF(Table1[[#This Row],[State]]="Closed","Zero",IF(Table1[[#This Row],[State]]="Resolved","Zero",TODAY()-Table1[[#This Row],[First Assigned to Osprey-Resolver]]))</f>
        <v>200.26656250000087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692</v>
      </c>
      <c r="B118" s="37" t="s">
        <v>138</v>
      </c>
      <c r="C118" s="37" t="s">
        <v>433</v>
      </c>
      <c r="D118" s="37" t="s">
        <v>434</v>
      </c>
      <c r="E118" s="37" t="s">
        <v>12</v>
      </c>
      <c r="F118" s="37" t="s">
        <v>693</v>
      </c>
      <c r="G118" s="60">
        <v>44518.957326388889</v>
      </c>
      <c r="H118" s="37" t="s">
        <v>30</v>
      </c>
      <c r="I118" s="60"/>
      <c r="J118" s="37" t="s">
        <v>120</v>
      </c>
      <c r="K118" s="37" t="s">
        <v>694</v>
      </c>
      <c r="L118" s="60">
        <v>44518.957326388889</v>
      </c>
      <c r="M118" s="37" t="s">
        <v>436</v>
      </c>
      <c r="N118" s="60">
        <v>44497.82303240741</v>
      </c>
      <c r="O118" s="37" t="s">
        <v>695</v>
      </c>
      <c r="P118" s="38" t="b">
        <v>0</v>
      </c>
      <c r="Q118" s="37"/>
      <c r="R118" s="37" t="s">
        <v>215</v>
      </c>
      <c r="S118" s="38">
        <v>0</v>
      </c>
      <c r="T118" s="37" t="s">
        <v>124</v>
      </c>
      <c r="U118" s="37" t="s">
        <v>120</v>
      </c>
      <c r="V118" s="60"/>
      <c r="W118" s="38">
        <v>1826003</v>
      </c>
      <c r="X118" s="37" t="s">
        <v>696</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182.86229166665726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697</v>
      </c>
      <c r="B119" s="37" t="s">
        <v>115</v>
      </c>
      <c r="C119" s="37" t="s">
        <v>116</v>
      </c>
      <c r="D119" s="37" t="s">
        <v>698</v>
      </c>
      <c r="E119" s="37" t="s">
        <v>141</v>
      </c>
      <c r="F119" s="37" t="s">
        <v>699</v>
      </c>
      <c r="G119" s="60">
        <v>44641.961724537039</v>
      </c>
      <c r="H119" s="37" t="s">
        <v>700</v>
      </c>
      <c r="I119" s="60"/>
      <c r="J119" s="37"/>
      <c r="K119" s="37"/>
      <c r="L119" s="60"/>
      <c r="M119" s="37"/>
      <c r="N119" s="60">
        <v>44498.428761574083</v>
      </c>
      <c r="O119" s="37" t="s">
        <v>388</v>
      </c>
      <c r="P119" s="38" t="b">
        <v>0</v>
      </c>
      <c r="Q119" s="37"/>
      <c r="R119" s="37" t="s">
        <v>123</v>
      </c>
      <c r="S119" s="38">
        <v>0</v>
      </c>
      <c r="T119" s="37" t="s">
        <v>124</v>
      </c>
      <c r="U119" s="37" t="s">
        <v>59</v>
      </c>
      <c r="V119" s="60"/>
      <c r="W119" s="38"/>
      <c r="X119" s="37" t="s">
        <v>389</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200.55319444443739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701</v>
      </c>
      <c r="B120" s="37" t="s">
        <v>115</v>
      </c>
      <c r="C120" s="37" t="s">
        <v>159</v>
      </c>
      <c r="D120" s="37" t="s">
        <v>702</v>
      </c>
      <c r="E120" s="37" t="s">
        <v>12</v>
      </c>
      <c r="F120" s="37" t="s">
        <v>703</v>
      </c>
      <c r="G120" s="60">
        <v>44503.439791666657</v>
      </c>
      <c r="H120" s="37" t="s">
        <v>11</v>
      </c>
      <c r="I120" s="60"/>
      <c r="J120" s="37" t="s">
        <v>130</v>
      </c>
      <c r="K120" s="37" t="s">
        <v>704</v>
      </c>
      <c r="L120" s="60">
        <v>44503.439791666657</v>
      </c>
      <c r="M120" s="37" t="s">
        <v>705</v>
      </c>
      <c r="N120" s="60">
        <v>44501.62232638889</v>
      </c>
      <c r="O120" s="37" t="s">
        <v>706</v>
      </c>
      <c r="P120" s="38" t="b">
        <v>0</v>
      </c>
      <c r="Q120" s="37"/>
      <c r="R120" s="37" t="s">
        <v>123</v>
      </c>
      <c r="S120" s="38">
        <v>0</v>
      </c>
      <c r="T120" s="37" t="s">
        <v>124</v>
      </c>
      <c r="U120" s="37" t="s">
        <v>120</v>
      </c>
      <c r="V120" s="60"/>
      <c r="W120" s="38">
        <v>157029</v>
      </c>
      <c r="X120" s="37" t="s">
        <v>707</v>
      </c>
      <c r="Y120" s="38">
        <v>0</v>
      </c>
      <c r="Z120" s="38" t="b">
        <v>0</v>
      </c>
      <c r="AA120" s="60">
        <v>44501.850891203707</v>
      </c>
      <c r="AB120" s="60">
        <v>44501.62232638889</v>
      </c>
      <c r="AC120" s="38">
        <v>1</v>
      </c>
      <c r="AD120" s="60">
        <v>44501.977696759262</v>
      </c>
      <c r="AE120" s="60">
        <v>44501.980185185188</v>
      </c>
      <c r="AF120" s="60">
        <v>44501.977696759262</v>
      </c>
      <c r="AG120" s="37" t="s">
        <v>135</v>
      </c>
      <c r="AH120" s="37"/>
      <c r="AI120" s="37"/>
      <c r="AJ120" s="16">
        <f ca="1">IF(Table1[[#This Row],[State]]="Closed","Zero",IF(Table1[[#This Row],[State]]="Resolved","Zero",TODAY()-Table1[[#This Row],[First Assigned to Osprey-Resolver]]))</f>
        <v>197.01981481481198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708</v>
      </c>
      <c r="B121" s="37" t="s">
        <v>138</v>
      </c>
      <c r="C121" s="37" t="s">
        <v>709</v>
      </c>
      <c r="D121" s="37" t="s">
        <v>710</v>
      </c>
      <c r="E121" s="37" t="s">
        <v>141</v>
      </c>
      <c r="F121" s="37" t="s">
        <v>711</v>
      </c>
      <c r="G121" s="60">
        <v>44697.817152777781</v>
      </c>
      <c r="H121" s="37" t="s">
        <v>48</v>
      </c>
      <c r="I121" s="60"/>
      <c r="J121" s="37"/>
      <c r="K121" s="37"/>
      <c r="L121" s="60"/>
      <c r="M121" s="37"/>
      <c r="N121" s="60">
        <v>44501.767905092587</v>
      </c>
      <c r="O121" s="37" t="s">
        <v>712</v>
      </c>
      <c r="P121" s="38" t="b">
        <v>0</v>
      </c>
      <c r="Q121" s="37"/>
      <c r="R121" s="37"/>
      <c r="S121" s="38">
        <v>0</v>
      </c>
      <c r="T121" s="37" t="s">
        <v>124</v>
      </c>
      <c r="U121" s="37" t="s">
        <v>58</v>
      </c>
      <c r="V121" s="60"/>
      <c r="W121" s="38"/>
      <c r="X121" s="37" t="s">
        <v>321</v>
      </c>
      <c r="Y121" s="38">
        <v>0</v>
      </c>
      <c r="Z121" s="38" t="b">
        <v>1</v>
      </c>
      <c r="AA121" s="60">
        <v>44501.769479166673</v>
      </c>
      <c r="AB121" s="60">
        <v>44501.769479166673</v>
      </c>
      <c r="AC121" s="38">
        <v>4</v>
      </c>
      <c r="AD121" s="60">
        <v>44501.937199074076</v>
      </c>
      <c r="AE121" s="60">
        <v>44502.041678240741</v>
      </c>
      <c r="AF121" s="60">
        <v>44501.937199074076</v>
      </c>
      <c r="AG121" s="37"/>
      <c r="AH121" s="37" t="s">
        <v>713</v>
      </c>
      <c r="AI121" s="37"/>
      <c r="AJ121" s="16">
        <f ca="1">IF(Table1[[#This Row],[State]]="Closed","Zero",IF(Table1[[#This Row],[State]]="Resolved","Zero",TODAY()-Table1[[#This Row],[First Assigned to Osprey-Resolver]]))</f>
        <v>196.95832175925898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714</v>
      </c>
      <c r="B122" s="37" t="s">
        <v>115</v>
      </c>
      <c r="C122" s="37" t="s">
        <v>295</v>
      </c>
      <c r="D122" s="37" t="s">
        <v>296</v>
      </c>
      <c r="E122" s="37" t="s">
        <v>141</v>
      </c>
      <c r="F122" s="37" t="s">
        <v>715</v>
      </c>
      <c r="G122" s="60">
        <v>44663.830706018518</v>
      </c>
      <c r="H122" s="37" t="s">
        <v>25</v>
      </c>
      <c r="I122" s="60"/>
      <c r="J122" s="37"/>
      <c r="K122" s="37"/>
      <c r="L122" s="60"/>
      <c r="M122" s="37"/>
      <c r="N122" s="60">
        <v>44501.853206018517</v>
      </c>
      <c r="O122" s="37" t="s">
        <v>296</v>
      </c>
      <c r="P122" s="38" t="b">
        <v>0</v>
      </c>
      <c r="Q122" s="37"/>
      <c r="R122" s="37" t="s">
        <v>147</v>
      </c>
      <c r="S122" s="38">
        <v>0</v>
      </c>
      <c r="T122" s="37" t="s">
        <v>124</v>
      </c>
      <c r="U122" s="37" t="s">
        <v>58</v>
      </c>
      <c r="V122" s="60"/>
      <c r="W122" s="38"/>
      <c r="X122" s="37" t="s">
        <v>282</v>
      </c>
      <c r="Y122" s="38">
        <v>0</v>
      </c>
      <c r="Z122" s="38" t="b">
        <v>1</v>
      </c>
      <c r="AA122" s="60">
        <v>44501.885810185187</v>
      </c>
      <c r="AB122" s="60"/>
      <c r="AC122" s="38">
        <v>0</v>
      </c>
      <c r="AD122" s="60"/>
      <c r="AE122" s="60">
        <v>44501.885810185187</v>
      </c>
      <c r="AF122" s="60">
        <v>44501.853206018517</v>
      </c>
      <c r="AG122" s="37"/>
      <c r="AH122" s="37" t="s">
        <v>403</v>
      </c>
      <c r="AI122" s="37" t="s">
        <v>165</v>
      </c>
      <c r="AJ122" s="16">
        <f ca="1">IF(Table1[[#This Row],[State]]="Closed","Zero",IF(Table1[[#This Row],[State]]="Resolved","Zero",TODAY()-Table1[[#This Row],[First Assigned to Osprey-Resolver]]))</f>
        <v>197.11418981481256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716</v>
      </c>
      <c r="B123" s="37" t="s">
        <v>115</v>
      </c>
      <c r="C123" s="37" t="s">
        <v>116</v>
      </c>
      <c r="D123" s="37" t="s">
        <v>349</v>
      </c>
      <c r="E123" s="37" t="s">
        <v>12</v>
      </c>
      <c r="F123" s="37" t="s">
        <v>717</v>
      </c>
      <c r="G123" s="60">
        <v>44508.815694444442</v>
      </c>
      <c r="H123" s="37" t="s">
        <v>28</v>
      </c>
      <c r="I123" s="60"/>
      <c r="J123" s="37" t="s">
        <v>130</v>
      </c>
      <c r="K123" s="37" t="s">
        <v>718</v>
      </c>
      <c r="L123" s="60">
        <v>44508.815694444442</v>
      </c>
      <c r="M123" s="37" t="s">
        <v>28</v>
      </c>
      <c r="N123" s="60">
        <v>44501.867511574077</v>
      </c>
      <c r="O123" s="37" t="s">
        <v>719</v>
      </c>
      <c r="P123" s="38" t="b">
        <v>0</v>
      </c>
      <c r="Q123" s="37"/>
      <c r="R123" s="37" t="s">
        <v>123</v>
      </c>
      <c r="S123" s="38">
        <v>0</v>
      </c>
      <c r="T123" s="37" t="s">
        <v>124</v>
      </c>
      <c r="U123" s="37" t="s">
        <v>120</v>
      </c>
      <c r="V123" s="60"/>
      <c r="W123" s="38">
        <v>600323</v>
      </c>
      <c r="X123" s="37" t="s">
        <v>720</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196.33137731481838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721</v>
      </c>
      <c r="B124" s="37" t="s">
        <v>115</v>
      </c>
      <c r="C124" s="37" t="s">
        <v>709</v>
      </c>
      <c r="D124" s="37" t="s">
        <v>204</v>
      </c>
      <c r="E124" s="37" t="s">
        <v>141</v>
      </c>
      <c r="F124" s="37" t="s">
        <v>722</v>
      </c>
      <c r="G124" s="60">
        <v>44694.993900462963</v>
      </c>
      <c r="H124" s="37" t="s">
        <v>37</v>
      </c>
      <c r="I124" s="60"/>
      <c r="J124" s="37"/>
      <c r="K124" s="37"/>
      <c r="L124" s="60"/>
      <c r="M124" s="37"/>
      <c r="N124" s="60">
        <v>44503.546388888892</v>
      </c>
      <c r="O124" s="37" t="s">
        <v>388</v>
      </c>
      <c r="P124" s="38" t="b">
        <v>0</v>
      </c>
      <c r="Q124" s="37"/>
      <c r="R124" s="37"/>
      <c r="S124" s="38">
        <v>0</v>
      </c>
      <c r="T124" s="37" t="s">
        <v>124</v>
      </c>
      <c r="U124" s="37" t="s">
        <v>58</v>
      </c>
      <c r="V124" s="60"/>
      <c r="W124" s="38"/>
      <c r="X124" s="37" t="s">
        <v>389</v>
      </c>
      <c r="Y124" s="38">
        <v>0</v>
      </c>
      <c r="Z124" s="38" t="b">
        <v>1</v>
      </c>
      <c r="AA124" s="60">
        <v>44503.596597222233</v>
      </c>
      <c r="AB124" s="60">
        <v>44503.546701388892</v>
      </c>
      <c r="AC124" s="38">
        <v>3</v>
      </c>
      <c r="AD124" s="60">
        <v>44503.561620370368</v>
      </c>
      <c r="AE124" s="60">
        <v>44503.596597222233</v>
      </c>
      <c r="AF124" s="60">
        <v>44503.561620370368</v>
      </c>
      <c r="AG124" s="37"/>
      <c r="AH124" s="37" t="s">
        <v>723</v>
      </c>
      <c r="AI124" s="37"/>
      <c r="AJ124" s="16">
        <f ca="1">IF(Table1[[#This Row],[State]]="Closed","Zero",IF(Table1[[#This Row],[State]]="Resolved","Zero",TODAY()-Table1[[#This Row],[First Assigned to Osprey-Resolver]]))</f>
        <v>195.40340277776704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724</v>
      </c>
      <c r="B125" s="37" t="s">
        <v>138</v>
      </c>
      <c r="C125" s="37" t="s">
        <v>183</v>
      </c>
      <c r="D125" s="37" t="s">
        <v>204</v>
      </c>
      <c r="E125" s="37" t="s">
        <v>12</v>
      </c>
      <c r="F125" s="37" t="s">
        <v>725</v>
      </c>
      <c r="G125" s="60">
        <v>44537.186620370368</v>
      </c>
      <c r="H125" s="37" t="s">
        <v>40</v>
      </c>
      <c r="I125" s="60"/>
      <c r="J125" s="37" t="s">
        <v>130</v>
      </c>
      <c r="K125" s="37" t="s">
        <v>726</v>
      </c>
      <c r="L125" s="60">
        <v>44537.186620370368</v>
      </c>
      <c r="M125" s="37" t="s">
        <v>37</v>
      </c>
      <c r="N125" s="60">
        <v>44505.616215277783</v>
      </c>
      <c r="O125" s="37" t="s">
        <v>727</v>
      </c>
      <c r="P125" s="38" t="b">
        <v>0</v>
      </c>
      <c r="Q125" s="37"/>
      <c r="R125" s="37" t="s">
        <v>189</v>
      </c>
      <c r="S125" s="38">
        <v>0</v>
      </c>
      <c r="T125" s="37" t="s">
        <v>124</v>
      </c>
      <c r="U125" s="37" t="s">
        <v>120</v>
      </c>
      <c r="V125" s="60"/>
      <c r="W125" s="38">
        <v>2696097</v>
      </c>
      <c r="X125" s="37" t="s">
        <v>171</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193.2239236111127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728</v>
      </c>
      <c r="B126" s="37" t="s">
        <v>115</v>
      </c>
      <c r="C126" s="37" t="s">
        <v>116</v>
      </c>
      <c r="D126" s="37" t="s">
        <v>729</v>
      </c>
      <c r="E126" s="37" t="s">
        <v>12</v>
      </c>
      <c r="F126" s="37" t="s">
        <v>730</v>
      </c>
      <c r="G126" s="60">
        <v>44693.574537037042</v>
      </c>
      <c r="H126" s="37" t="s">
        <v>38</v>
      </c>
      <c r="I126" s="60"/>
      <c r="J126" s="37"/>
      <c r="K126" s="37"/>
      <c r="L126" s="60"/>
      <c r="M126" s="37"/>
      <c r="N126" s="60">
        <v>44511.719606481478</v>
      </c>
      <c r="O126" s="37" t="s">
        <v>729</v>
      </c>
      <c r="P126" s="38" t="b">
        <v>0</v>
      </c>
      <c r="Q126" s="37"/>
      <c r="R126" s="37" t="s">
        <v>123</v>
      </c>
      <c r="S126" s="38">
        <v>0</v>
      </c>
      <c r="T126" s="37" t="s">
        <v>124</v>
      </c>
      <c r="U126" s="37" t="s">
        <v>59</v>
      </c>
      <c r="V126" s="60"/>
      <c r="W126" s="38"/>
      <c r="X126" s="37" t="s">
        <v>731</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187.00851851852349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732</v>
      </c>
      <c r="B127" s="37" t="s">
        <v>115</v>
      </c>
      <c r="C127" s="37" t="s">
        <v>295</v>
      </c>
      <c r="D127" s="37" t="s">
        <v>296</v>
      </c>
      <c r="E127" s="37" t="s">
        <v>141</v>
      </c>
      <c r="F127" s="37" t="s">
        <v>733</v>
      </c>
      <c r="G127" s="60">
        <v>44663.83185185185</v>
      </c>
      <c r="H127" s="37" t="s">
        <v>25</v>
      </c>
      <c r="I127" s="60"/>
      <c r="J127" s="37"/>
      <c r="K127" s="37"/>
      <c r="L127" s="60"/>
      <c r="M127" s="37"/>
      <c r="N127" s="60">
        <v>44515.971828703703</v>
      </c>
      <c r="O127" s="37" t="s">
        <v>690</v>
      </c>
      <c r="P127" s="38" t="b">
        <v>0</v>
      </c>
      <c r="Q127" s="37"/>
      <c r="R127" s="37" t="s">
        <v>147</v>
      </c>
      <c r="S127" s="38">
        <v>0</v>
      </c>
      <c r="T127" s="37" t="s">
        <v>124</v>
      </c>
      <c r="U127" s="37" t="s">
        <v>58</v>
      </c>
      <c r="V127" s="60"/>
      <c r="W127" s="38"/>
      <c r="X127" s="37" t="s">
        <v>300</v>
      </c>
      <c r="Y127" s="38">
        <v>0</v>
      </c>
      <c r="Z127" s="38" t="b">
        <v>1</v>
      </c>
      <c r="AA127" s="60">
        <v>44586.027349537027</v>
      </c>
      <c r="AB127" s="60"/>
      <c r="AC127" s="38">
        <v>0</v>
      </c>
      <c r="AD127" s="60"/>
      <c r="AE127" s="60">
        <v>44586.027349537027</v>
      </c>
      <c r="AF127" s="60">
        <v>44515.971828703703</v>
      </c>
      <c r="AG127" s="37"/>
      <c r="AH127" s="37" t="s">
        <v>403</v>
      </c>
      <c r="AI127" s="37" t="s">
        <v>165</v>
      </c>
      <c r="AJ127" s="16">
        <f ca="1">IF(Table1[[#This Row],[State]]="Closed","Zero",IF(Table1[[#This Row],[State]]="Resolved","Zero",TODAY()-Table1[[#This Row],[First Assigned to Osprey-Resolver]]))</f>
        <v>112.97265046297252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734</v>
      </c>
      <c r="B128" s="37" t="s">
        <v>115</v>
      </c>
      <c r="C128" s="37" t="s">
        <v>116</v>
      </c>
      <c r="D128" s="37" t="s">
        <v>204</v>
      </c>
      <c r="E128" s="37" t="s">
        <v>141</v>
      </c>
      <c r="F128" s="37" t="s">
        <v>735</v>
      </c>
      <c r="G128" s="60">
        <v>44531.854467592602</v>
      </c>
      <c r="H128" s="37" t="s">
        <v>271</v>
      </c>
      <c r="I128" s="60"/>
      <c r="J128" s="37" t="s">
        <v>120</v>
      </c>
      <c r="K128" s="37" t="s">
        <v>736</v>
      </c>
      <c r="L128" s="60">
        <v>44531.854467592602</v>
      </c>
      <c r="M128" s="37" t="s">
        <v>37</v>
      </c>
      <c r="N128" s="60">
        <v>44516.238819444443</v>
      </c>
      <c r="O128" s="37" t="s">
        <v>737</v>
      </c>
      <c r="P128" s="38" t="b">
        <v>1</v>
      </c>
      <c r="Q128" s="37"/>
      <c r="R128" s="37" t="s">
        <v>123</v>
      </c>
      <c r="S128" s="38">
        <v>1</v>
      </c>
      <c r="T128" s="37" t="s">
        <v>124</v>
      </c>
      <c r="U128" s="37" t="s">
        <v>120</v>
      </c>
      <c r="V128" s="60"/>
      <c r="W128" s="38">
        <v>1349192</v>
      </c>
      <c r="X128" s="37" t="s">
        <v>738</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182.59390046296176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739</v>
      </c>
      <c r="B129" s="37" t="s">
        <v>138</v>
      </c>
      <c r="C129" s="37" t="s">
        <v>183</v>
      </c>
      <c r="D129" s="37" t="s">
        <v>345</v>
      </c>
      <c r="E129" s="37" t="s">
        <v>141</v>
      </c>
      <c r="F129" s="37" t="s">
        <v>740</v>
      </c>
      <c r="G129" s="60">
        <v>44697.946504629632</v>
      </c>
      <c r="H129" s="37" t="s">
        <v>40</v>
      </c>
      <c r="I129" s="60"/>
      <c r="J129" s="37"/>
      <c r="K129" s="37"/>
      <c r="L129" s="60"/>
      <c r="M129" s="37"/>
      <c r="N129" s="60">
        <v>44516.829733796287</v>
      </c>
      <c r="O129" s="37" t="s">
        <v>741</v>
      </c>
      <c r="P129" s="38" t="b">
        <v>0</v>
      </c>
      <c r="Q129" s="37"/>
      <c r="R129" s="37" t="s">
        <v>189</v>
      </c>
      <c r="S129" s="38">
        <v>0</v>
      </c>
      <c r="T129" s="37" t="s">
        <v>124</v>
      </c>
      <c r="U129" s="37" t="s">
        <v>58</v>
      </c>
      <c r="V129" s="60"/>
      <c r="W129" s="38"/>
      <c r="X129" s="37" t="s">
        <v>742</v>
      </c>
      <c r="Y129" s="38">
        <v>0</v>
      </c>
      <c r="Z129" s="38" t="b">
        <v>1</v>
      </c>
      <c r="AA129" s="60">
        <v>44516.830821759257</v>
      </c>
      <c r="AB129" s="60">
        <v>44516.830821759257</v>
      </c>
      <c r="AC129" s="38">
        <v>5</v>
      </c>
      <c r="AD129" s="60">
        <v>44516.832858796297</v>
      </c>
      <c r="AE129" s="60">
        <v>44516.832858796297</v>
      </c>
      <c r="AF129" s="60">
        <v>44516.832858796297</v>
      </c>
      <c r="AG129" s="37" t="s">
        <v>331</v>
      </c>
      <c r="AH129" s="37" t="s">
        <v>723</v>
      </c>
      <c r="AI129" s="37" t="s">
        <v>743</v>
      </c>
      <c r="AJ129" s="16">
        <f ca="1">IF(Table1[[#This Row],[State]]="Closed","Zero",IF(Table1[[#This Row],[State]]="Resolved","Zero",TODAY()-Table1[[#This Row],[First Assigned to Osprey-Resolver]]))</f>
        <v>182.16714120370307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744</v>
      </c>
      <c r="B130" s="37" t="s">
        <v>115</v>
      </c>
      <c r="C130" s="37" t="s">
        <v>709</v>
      </c>
      <c r="D130" s="37" t="s">
        <v>745</v>
      </c>
      <c r="E130" s="37" t="s">
        <v>12</v>
      </c>
      <c r="F130" s="37" t="s">
        <v>746</v>
      </c>
      <c r="G130" s="60">
        <v>44691.622870370367</v>
      </c>
      <c r="H130" s="37" t="s">
        <v>26</v>
      </c>
      <c r="I130" s="60"/>
      <c r="J130" s="37"/>
      <c r="K130" s="37"/>
      <c r="L130" s="60"/>
      <c r="M130" s="37"/>
      <c r="N130" s="60">
        <v>44519.911597222221</v>
      </c>
      <c r="O130" s="37" t="s">
        <v>745</v>
      </c>
      <c r="P130" s="38" t="b">
        <v>0</v>
      </c>
      <c r="Q130" s="37"/>
      <c r="R130" s="37"/>
      <c r="S130" s="38">
        <v>0</v>
      </c>
      <c r="T130" s="37" t="s">
        <v>124</v>
      </c>
      <c r="U130" s="37" t="s">
        <v>58</v>
      </c>
      <c r="V130" s="60"/>
      <c r="W130" s="38"/>
      <c r="X130" s="37" t="s">
        <v>747</v>
      </c>
      <c r="Y130" s="38">
        <v>0</v>
      </c>
      <c r="Z130" s="38" t="b">
        <v>1</v>
      </c>
      <c r="AA130" s="60">
        <v>44522.780011574083</v>
      </c>
      <c r="AB130" s="60">
        <v>44519.911782407413</v>
      </c>
      <c r="AC130" s="38">
        <v>3</v>
      </c>
      <c r="AD130" s="60">
        <v>44522.78738425926</v>
      </c>
      <c r="AE130" s="60">
        <v>44522.816006944442</v>
      </c>
      <c r="AF130" s="60">
        <v>44522.78738425926</v>
      </c>
      <c r="AG130" s="37"/>
      <c r="AH130" s="37" t="s">
        <v>713</v>
      </c>
      <c r="AI130" s="37"/>
      <c r="AJ130" s="16">
        <f ca="1">IF(Table1[[#This Row],[State]]="Closed","Zero",IF(Table1[[#This Row],[State]]="Resolved","Zero",TODAY()-Table1[[#This Row],[First Assigned to Osprey-Resolver]]))</f>
        <v>176.18399305555795</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47</v>
      </c>
      <c r="AM130" s="39">
        <f>WEEKNUM(Table1[[#This Row],[Resolved]])</f>
        <v>0</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19</v>
      </c>
      <c r="AW130" s="39" t="str">
        <f>TEXT(Table1[[#This Row],[Created]],"MMM")</f>
        <v>Nov</v>
      </c>
      <c r="AX130" s="40">
        <f>VLOOKUP(Table1[[#This Row],[Assigned to]],GD_Resource[[#All],[SNOW ID Unique]:[Team]],4,0)</f>
        <v>0</v>
      </c>
    </row>
    <row r="131" spans="1:50" ht="37.5" customHeight="1" x14ac:dyDescent="0.25">
      <c r="A131" s="37" t="s">
        <v>748</v>
      </c>
      <c r="B131" s="37" t="s">
        <v>115</v>
      </c>
      <c r="C131" s="37" t="s">
        <v>379</v>
      </c>
      <c r="D131" s="37" t="s">
        <v>380</v>
      </c>
      <c r="E131" s="37" t="s">
        <v>12</v>
      </c>
      <c r="F131" s="37" t="s">
        <v>749</v>
      </c>
      <c r="G131" s="60">
        <v>44522.666006944448</v>
      </c>
      <c r="H131" s="37" t="s">
        <v>29</v>
      </c>
      <c r="I131" s="60"/>
      <c r="J131" s="37" t="s">
        <v>130</v>
      </c>
      <c r="K131" s="37" t="s">
        <v>750</v>
      </c>
      <c r="L131" s="60">
        <v>44522.666006944448</v>
      </c>
      <c r="M131" s="37" t="s">
        <v>29</v>
      </c>
      <c r="N131" s="60">
        <v>44522.662951388891</v>
      </c>
      <c r="O131" s="37" t="s">
        <v>380</v>
      </c>
      <c r="P131" s="38" t="b">
        <v>0</v>
      </c>
      <c r="Q131" s="37"/>
      <c r="R131" s="37" t="s">
        <v>133</v>
      </c>
      <c r="S131" s="38">
        <v>0</v>
      </c>
      <c r="T131" s="37" t="s">
        <v>124</v>
      </c>
      <c r="U131" s="37" t="s">
        <v>120</v>
      </c>
      <c r="V131" s="60"/>
      <c r="W131" s="38">
        <v>264</v>
      </c>
      <c r="X131" s="37" t="s">
        <v>29</v>
      </c>
      <c r="Y131" s="38">
        <v>0</v>
      </c>
      <c r="Z131" s="38" t="b">
        <v>0</v>
      </c>
      <c r="AA131" s="60">
        <v>44522.666006944448</v>
      </c>
      <c r="AB131" s="60">
        <v>44522.662951388891</v>
      </c>
      <c r="AC131" s="38">
        <v>1</v>
      </c>
      <c r="AD131" s="60">
        <v>44522.666006944448</v>
      </c>
      <c r="AE131" s="60">
        <v>44522.666006944448</v>
      </c>
      <c r="AF131" s="60">
        <v>44522.666006944448</v>
      </c>
      <c r="AG131" s="37"/>
      <c r="AH131" s="37"/>
      <c r="AI131" s="37"/>
      <c r="AJ131" s="16">
        <f ca="1">IF(Table1[[#This Row],[State]]="Closed","Zero",IF(Table1[[#This Row],[State]]="Resolved","Zero",TODAY()-Table1[[#This Row],[First Assigned to Osprey-Resolver]]))</f>
        <v>176.33399305555213</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48</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22</v>
      </c>
      <c r="AW131" s="39" t="str">
        <f>TEXT(Table1[[#This Row],[Created]],"MMM")</f>
        <v>Nov</v>
      </c>
      <c r="AX131" s="40">
        <f>VLOOKUP(Table1[[#This Row],[Assigned to]],GD_Resource[[#All],[SNOW ID Unique]:[Team]],4,0)</f>
        <v>0</v>
      </c>
    </row>
    <row r="132" spans="1:50" ht="37.5" customHeight="1" x14ac:dyDescent="0.25">
      <c r="A132" s="37" t="s">
        <v>751</v>
      </c>
      <c r="B132" s="37" t="s">
        <v>115</v>
      </c>
      <c r="C132" s="37" t="s">
        <v>183</v>
      </c>
      <c r="D132" s="37" t="s">
        <v>204</v>
      </c>
      <c r="E132" s="37" t="s">
        <v>12</v>
      </c>
      <c r="F132" s="37" t="s">
        <v>752</v>
      </c>
      <c r="G132" s="60">
        <v>44693.103298611109</v>
      </c>
      <c r="H132" s="37" t="s">
        <v>40</v>
      </c>
      <c r="I132" s="60"/>
      <c r="J132" s="37"/>
      <c r="K132" s="37"/>
      <c r="L132" s="60"/>
      <c r="M132" s="37"/>
      <c r="N132" s="60">
        <v>44523.36273148148</v>
      </c>
      <c r="O132" s="37" t="s">
        <v>266</v>
      </c>
      <c r="P132" s="38" t="b">
        <v>0</v>
      </c>
      <c r="Q132" s="37"/>
      <c r="R132" s="37" t="s">
        <v>189</v>
      </c>
      <c r="S132" s="38">
        <v>0</v>
      </c>
      <c r="T132" s="37" t="s">
        <v>124</v>
      </c>
      <c r="U132" s="37" t="s">
        <v>58</v>
      </c>
      <c r="V132" s="60"/>
      <c r="W132" s="38"/>
      <c r="X132" s="37" t="s">
        <v>267</v>
      </c>
      <c r="Y132" s="38">
        <v>0</v>
      </c>
      <c r="Z132" s="38" t="b">
        <v>1</v>
      </c>
      <c r="AA132" s="60">
        <v>44523.671666666669</v>
      </c>
      <c r="AB132" s="60">
        <v>44523.383449074077</v>
      </c>
      <c r="AC132" s="38">
        <v>1</v>
      </c>
      <c r="AD132" s="60">
        <v>44523.403819444437</v>
      </c>
      <c r="AE132" s="60">
        <v>44523.671666666669</v>
      </c>
      <c r="AF132" s="60">
        <v>44523.403819444437</v>
      </c>
      <c r="AG132" s="37"/>
      <c r="AH132" s="37" t="s">
        <v>248</v>
      </c>
      <c r="AI132" s="37"/>
      <c r="AJ132" s="16">
        <f ca="1">IF(Table1[[#This Row],[State]]="Closed","Zero",IF(Table1[[#This Row],[State]]="Resolved","Zero",TODAY()-Table1[[#This Row],[First Assigned to Osprey-Resolver]]))</f>
        <v>175.3283333333311</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23</v>
      </c>
      <c r="AW132" s="39" t="str">
        <f>TEXT(Table1[[#This Row],[Created]],"MMM")</f>
        <v>Nov</v>
      </c>
      <c r="AX132" s="40" t="e">
        <f>VLOOKUP(Table1[[#This Row],[Assigned to]],GD_Resource[[#All],[SNOW ID Unique]:[Team]],4,0)</f>
        <v>#N/A</v>
      </c>
    </row>
    <row r="133" spans="1:50" ht="49.95" customHeight="1" x14ac:dyDescent="0.25">
      <c r="A133" s="37" t="s">
        <v>753</v>
      </c>
      <c r="B133" s="37" t="s">
        <v>115</v>
      </c>
      <c r="C133" s="37" t="s">
        <v>338</v>
      </c>
      <c r="D133" s="37" t="s">
        <v>339</v>
      </c>
      <c r="E133" s="37" t="s">
        <v>12</v>
      </c>
      <c r="F133" s="37" t="s">
        <v>754</v>
      </c>
      <c r="G133" s="60">
        <v>44530.886874999997</v>
      </c>
      <c r="H133" s="37" t="s">
        <v>19</v>
      </c>
      <c r="I133" s="60"/>
      <c r="J133" s="37" t="s">
        <v>328</v>
      </c>
      <c r="K133" s="37" t="s">
        <v>755</v>
      </c>
      <c r="L133" s="60">
        <v>44530.886874999997</v>
      </c>
      <c r="M133" s="37" t="s">
        <v>19</v>
      </c>
      <c r="N133" s="60">
        <v>44523.67869212963</v>
      </c>
      <c r="O133" s="37" t="s">
        <v>756</v>
      </c>
      <c r="P133" s="38" t="b">
        <v>0</v>
      </c>
      <c r="Q133" s="37"/>
      <c r="R133" s="37" t="s">
        <v>215</v>
      </c>
      <c r="S133" s="38">
        <v>0</v>
      </c>
      <c r="T133" s="37" t="s">
        <v>124</v>
      </c>
      <c r="U133" s="37" t="s">
        <v>120</v>
      </c>
      <c r="V133" s="60"/>
      <c r="W133" s="38">
        <v>622787</v>
      </c>
      <c r="X133" s="37" t="s">
        <v>757</v>
      </c>
      <c r="Y133" s="38">
        <v>0</v>
      </c>
      <c r="Z133" s="38" t="b">
        <v>0</v>
      </c>
      <c r="AA133" s="60">
        <v>44523.756874999999</v>
      </c>
      <c r="AB133" s="60">
        <v>44523.67869212963</v>
      </c>
      <c r="AC133" s="38">
        <v>1</v>
      </c>
      <c r="AD133" s="60">
        <v>44523.762708333343</v>
      </c>
      <c r="AE133" s="60">
        <v>44523.792175925933</v>
      </c>
      <c r="AF133" s="60">
        <v>44523.762708333343</v>
      </c>
      <c r="AG133" s="37" t="s">
        <v>331</v>
      </c>
      <c r="AH133" s="37"/>
      <c r="AI133" s="37" t="s">
        <v>758</v>
      </c>
      <c r="AJ133" s="16">
        <f ca="1">IF(Table1[[#This Row],[State]]="Closed","Zero",IF(Table1[[#This Row],[State]]="Resolved","Zero",TODAY()-Table1[[#This Row],[First Assigned to Osprey-Resolver]]))</f>
        <v>175.20782407406659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49</v>
      </c>
      <c r="AO133" s="39" t="str">
        <f>IFERROR(INDEX(GD_Resource[], MATCH(Table1[[#This Row],[Assigned to]], GD_Resource[SNOW ID Unique], 0), 2), "Not GD")</f>
        <v>WPP-US</v>
      </c>
      <c r="AP133" s="39" t="str">
        <f t="shared" si="2"/>
        <v>GD</v>
      </c>
      <c r="AQ133" s="39">
        <f>YEAR(Table1[[#This Row],[Closed]])</f>
        <v>2021</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f>VLOOKUP(Table1[[#This Row],[Assigned to]],GD_Resource[[#All],[SNOW ID Unique]:[Team]],4,0)</f>
        <v>0</v>
      </c>
    </row>
    <row r="134" spans="1:50" ht="49.95" customHeight="1" x14ac:dyDescent="0.25">
      <c r="A134" s="37" t="s">
        <v>759</v>
      </c>
      <c r="B134" s="37" t="s">
        <v>138</v>
      </c>
      <c r="C134" s="37" t="s">
        <v>116</v>
      </c>
      <c r="D134" s="37" t="s">
        <v>204</v>
      </c>
      <c r="E134" s="37" t="s">
        <v>141</v>
      </c>
      <c r="F134" s="37" t="s">
        <v>760</v>
      </c>
      <c r="G134" s="60">
        <v>44691.964837962973</v>
      </c>
      <c r="H134" s="37" t="s">
        <v>413</v>
      </c>
      <c r="I134" s="60"/>
      <c r="J134" s="37"/>
      <c r="K134" s="37"/>
      <c r="L134" s="60"/>
      <c r="M134" s="37"/>
      <c r="N134" s="60">
        <v>44527.192280092589</v>
      </c>
      <c r="O134" s="37" t="s">
        <v>712</v>
      </c>
      <c r="P134" s="38" t="b">
        <v>0</v>
      </c>
      <c r="Q134" s="37"/>
      <c r="R134" s="37" t="s">
        <v>123</v>
      </c>
      <c r="S134" s="38">
        <v>0</v>
      </c>
      <c r="T134" s="37" t="s">
        <v>124</v>
      </c>
      <c r="U134" s="37" t="s">
        <v>59</v>
      </c>
      <c r="V134" s="60"/>
      <c r="W134" s="38"/>
      <c r="X134" s="37" t="s">
        <v>321</v>
      </c>
      <c r="Y134" s="38">
        <v>0</v>
      </c>
      <c r="Z134" s="38" t="b">
        <v>0</v>
      </c>
      <c r="AA134" s="60">
        <v>44529.616226851853</v>
      </c>
      <c r="AB134" s="60">
        <v>44527.192407407398</v>
      </c>
      <c r="AC134" s="38">
        <v>3</v>
      </c>
      <c r="AD134" s="60">
        <v>44532.529733796298</v>
      </c>
      <c r="AE134" s="60">
        <v>44532.586898148147</v>
      </c>
      <c r="AF134" s="60">
        <v>44532.529733796298</v>
      </c>
      <c r="AG134" s="37"/>
      <c r="AH134" s="37"/>
      <c r="AI134" s="37"/>
      <c r="AJ134" s="16">
        <f ca="1">IF(Table1[[#This Row],[State]]="Closed","Zero",IF(Table1[[#This Row],[State]]="Resolved","Zero",TODAY()-Table1[[#This Row],[First Assigned to Osprey-Resolver]]))</f>
        <v>166.41310185185284</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27</v>
      </c>
      <c r="AW134" s="39" t="str">
        <f>TEXT(Table1[[#This Row],[Created]],"MMM")</f>
        <v>Nov</v>
      </c>
      <c r="AX134" s="40">
        <f>VLOOKUP(Table1[[#This Row],[Assigned to]],GD_Resource[[#All],[SNOW ID Unique]:[Team]],4,0)</f>
        <v>0</v>
      </c>
    </row>
    <row r="135" spans="1:50" ht="37.5" customHeight="1" x14ac:dyDescent="0.25">
      <c r="A135" s="37" t="s">
        <v>761</v>
      </c>
      <c r="B135" s="37" t="s">
        <v>138</v>
      </c>
      <c r="C135" s="37" t="s">
        <v>116</v>
      </c>
      <c r="D135" s="37" t="s">
        <v>712</v>
      </c>
      <c r="E135" s="37" t="s">
        <v>141</v>
      </c>
      <c r="F135" s="37" t="s">
        <v>762</v>
      </c>
      <c r="G135" s="60">
        <v>44651.615069444437</v>
      </c>
      <c r="H135" s="37" t="s">
        <v>413</v>
      </c>
      <c r="I135" s="60"/>
      <c r="J135" s="37"/>
      <c r="K135" s="37"/>
      <c r="L135" s="60"/>
      <c r="M135" s="37"/>
      <c r="N135" s="60">
        <v>44527.196585648147</v>
      </c>
      <c r="O135" s="37" t="s">
        <v>712</v>
      </c>
      <c r="P135" s="38" t="b">
        <v>0</v>
      </c>
      <c r="Q135" s="37"/>
      <c r="R135" s="37" t="s">
        <v>123</v>
      </c>
      <c r="S135" s="38">
        <v>0</v>
      </c>
      <c r="T135" s="37" t="s">
        <v>124</v>
      </c>
      <c r="U135" s="37" t="s">
        <v>59</v>
      </c>
      <c r="V135" s="60"/>
      <c r="W135" s="38"/>
      <c r="X135" s="37" t="s">
        <v>321</v>
      </c>
      <c r="Y135" s="38">
        <v>0</v>
      </c>
      <c r="Z135" s="38" t="b">
        <v>0</v>
      </c>
      <c r="AA135" s="60">
        <v>44529.616215277783</v>
      </c>
      <c r="AB135" s="60">
        <v>44527.196712962963</v>
      </c>
      <c r="AC135" s="38">
        <v>1</v>
      </c>
      <c r="AD135" s="60">
        <v>44532.504861111112</v>
      </c>
      <c r="AE135" s="60">
        <v>44532.881354166668</v>
      </c>
      <c r="AF135" s="60">
        <v>44532.504861111112</v>
      </c>
      <c r="AG135" s="37"/>
      <c r="AH135" s="37"/>
      <c r="AI135" s="37"/>
      <c r="AJ135" s="16">
        <f ca="1">IF(Table1[[#This Row],[State]]="Closed","Zero",IF(Table1[[#This Row],[State]]="Resolved","Zero",TODAY()-Table1[[#This Row],[First Assigned to Osprey-Resolver]]))</f>
        <v>166.11864583333227</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WPP-UK</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27</v>
      </c>
      <c r="AW135" s="39" t="str">
        <f>TEXT(Table1[[#This Row],[Created]],"MMM")</f>
        <v>Nov</v>
      </c>
      <c r="AX135" s="40">
        <f>VLOOKUP(Table1[[#This Row],[Assigned to]],GD_Resource[[#All],[SNOW ID Unique]:[Team]],4,0)</f>
        <v>0</v>
      </c>
    </row>
    <row r="136" spans="1:50" ht="37.5" customHeight="1" x14ac:dyDescent="0.25">
      <c r="A136" s="37" t="s">
        <v>763</v>
      </c>
      <c r="B136" s="37" t="s">
        <v>138</v>
      </c>
      <c r="C136" s="37" t="s">
        <v>116</v>
      </c>
      <c r="D136" s="37" t="s">
        <v>204</v>
      </c>
      <c r="E136" s="37" t="s">
        <v>141</v>
      </c>
      <c r="F136" s="37" t="s">
        <v>764</v>
      </c>
      <c r="G136" s="60">
        <v>44692.0231712963</v>
      </c>
      <c r="H136" s="37" t="s">
        <v>413</v>
      </c>
      <c r="I136" s="60"/>
      <c r="J136" s="37"/>
      <c r="K136" s="37"/>
      <c r="L136" s="60"/>
      <c r="M136" s="37"/>
      <c r="N136" s="60">
        <v>44529.931504629632</v>
      </c>
      <c r="O136" s="37" t="s">
        <v>745</v>
      </c>
      <c r="P136" s="38" t="b">
        <v>0</v>
      </c>
      <c r="Q136" s="37"/>
      <c r="R136" s="37" t="s">
        <v>123</v>
      </c>
      <c r="S136" s="38">
        <v>0</v>
      </c>
      <c r="T136" s="37" t="s">
        <v>124</v>
      </c>
      <c r="U136" s="37" t="s">
        <v>59</v>
      </c>
      <c r="V136" s="60"/>
      <c r="W136" s="38"/>
      <c r="X136" s="37" t="s">
        <v>747</v>
      </c>
      <c r="Y136" s="38">
        <v>0</v>
      </c>
      <c r="Z136" s="38" t="b">
        <v>0</v>
      </c>
      <c r="AA136" s="60">
        <v>44530.611354166656</v>
      </c>
      <c r="AB136" s="60">
        <v>44529.933310185188</v>
      </c>
      <c r="AC136" s="38">
        <v>1</v>
      </c>
      <c r="AD136" s="60">
        <v>44530.762106481481</v>
      </c>
      <c r="AE136" s="60">
        <v>44530.779594907413</v>
      </c>
      <c r="AF136" s="60">
        <v>44530.762106481481</v>
      </c>
      <c r="AG136" s="37"/>
      <c r="AH136" s="37"/>
      <c r="AI136" s="37"/>
      <c r="AJ136" s="16">
        <f ca="1">IF(Table1[[#This Row],[State]]="Closed","Zero",IF(Table1[[#This Row],[State]]="Resolved","Zero",TODAY()-Table1[[#This Row],[First Assigned to Osprey-Resolver]]))</f>
        <v>168.22040509258659</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29</v>
      </c>
      <c r="AW136" s="39" t="str">
        <f>TEXT(Table1[[#This Row],[Created]],"MMM")</f>
        <v>Nov</v>
      </c>
      <c r="AX136" s="40">
        <f>VLOOKUP(Table1[[#This Row],[Assigned to]],GD_Resource[[#All],[SNOW ID Unique]:[Team]],4,0)</f>
        <v>0</v>
      </c>
    </row>
    <row r="137" spans="1:50" ht="49.95" customHeight="1" x14ac:dyDescent="0.25">
      <c r="A137" s="37" t="s">
        <v>765</v>
      </c>
      <c r="B137" s="37" t="s">
        <v>115</v>
      </c>
      <c r="C137" s="37" t="s">
        <v>116</v>
      </c>
      <c r="D137" s="37" t="s">
        <v>204</v>
      </c>
      <c r="E137" s="37" t="s">
        <v>141</v>
      </c>
      <c r="F137" s="37" t="s">
        <v>766</v>
      </c>
      <c r="G137" s="60">
        <v>44677.046087962961</v>
      </c>
      <c r="H137" s="37" t="s">
        <v>37</v>
      </c>
      <c r="I137" s="60"/>
      <c r="J137" s="37"/>
      <c r="K137" s="37"/>
      <c r="L137" s="60"/>
      <c r="M137" s="37"/>
      <c r="N137" s="60">
        <v>44530.550509259258</v>
      </c>
      <c r="O137" s="37" t="s">
        <v>767</v>
      </c>
      <c r="P137" s="38" t="b">
        <v>0</v>
      </c>
      <c r="Q137" s="37"/>
      <c r="R137" s="37" t="s">
        <v>123</v>
      </c>
      <c r="S137" s="38">
        <v>0</v>
      </c>
      <c r="T137" s="37" t="s">
        <v>124</v>
      </c>
      <c r="U137" s="37" t="s">
        <v>58</v>
      </c>
      <c r="V137" s="60"/>
      <c r="W137" s="38"/>
      <c r="X137" s="37" t="s">
        <v>768</v>
      </c>
      <c r="Y137" s="38">
        <v>0</v>
      </c>
      <c r="Z137" s="38" t="b">
        <v>1</v>
      </c>
      <c r="AA137" s="60">
        <v>44531.89466435185</v>
      </c>
      <c r="AB137" s="60"/>
      <c r="AC137" s="38">
        <v>1</v>
      </c>
      <c r="AD137" s="60"/>
      <c r="AE137" s="60">
        <v>44531.89466435185</v>
      </c>
      <c r="AF137" s="60">
        <v>44530.55505787037</v>
      </c>
      <c r="AG137" s="37"/>
      <c r="AH137" s="37" t="s">
        <v>713</v>
      </c>
      <c r="AI137" s="37"/>
      <c r="AJ137" s="16">
        <f ca="1">IF(Table1[[#This Row],[State]]="Closed","Zero",IF(Table1[[#This Row],[State]]="Resolved","Zero",TODAY()-Table1[[#This Row],[First Assigned to Osprey-Resolver]]))</f>
        <v>167.10533564814978</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Not GD</v>
      </c>
      <c r="AP137" s="39" t="str">
        <f t="shared" si="2"/>
        <v>Geo</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30</v>
      </c>
      <c r="AW137" s="39" t="str">
        <f>TEXT(Table1[[#This Row],[Created]],"MMM")</f>
        <v>Nov</v>
      </c>
      <c r="AX137" s="40" t="e">
        <f>VLOOKUP(Table1[[#This Row],[Assigned to]],GD_Resource[[#All],[SNOW ID Unique]:[Team]],4,0)</f>
        <v>#N/A</v>
      </c>
    </row>
    <row r="138" spans="1:50" ht="37.5" customHeight="1" x14ac:dyDescent="0.25">
      <c r="A138" s="37" t="s">
        <v>769</v>
      </c>
      <c r="B138" s="37" t="s">
        <v>115</v>
      </c>
      <c r="C138" s="37" t="s">
        <v>709</v>
      </c>
      <c r="D138" s="37" t="s">
        <v>509</v>
      </c>
      <c r="E138" s="37" t="s">
        <v>141</v>
      </c>
      <c r="F138" s="37" t="s">
        <v>770</v>
      </c>
      <c r="G138" s="60">
        <v>44692.975763888891</v>
      </c>
      <c r="H138" s="37" t="s">
        <v>38</v>
      </c>
      <c r="I138" s="60"/>
      <c r="J138" s="37"/>
      <c r="K138" s="37"/>
      <c r="L138" s="60"/>
      <c r="M138" s="37"/>
      <c r="N138" s="60">
        <v>44532.937592592592</v>
      </c>
      <c r="O138" s="37" t="s">
        <v>273</v>
      </c>
      <c r="P138" s="38" t="b">
        <v>0</v>
      </c>
      <c r="Q138" s="37"/>
      <c r="R138" s="37"/>
      <c r="S138" s="38">
        <v>0</v>
      </c>
      <c r="T138" s="37" t="s">
        <v>124</v>
      </c>
      <c r="U138" s="37" t="s">
        <v>59</v>
      </c>
      <c r="V138" s="60"/>
      <c r="W138" s="38"/>
      <c r="X138" s="37" t="s">
        <v>274</v>
      </c>
      <c r="Y138" s="38">
        <v>0</v>
      </c>
      <c r="Z138" s="38" t="b">
        <v>1</v>
      </c>
      <c r="AA138" s="60">
        <v>44532.939837962957</v>
      </c>
      <c r="AB138" s="60"/>
      <c r="AC138" s="38">
        <v>2</v>
      </c>
      <c r="AD138" s="60"/>
      <c r="AE138" s="60">
        <v>44532.939837962957</v>
      </c>
      <c r="AF138" s="60">
        <v>44532.939837962957</v>
      </c>
      <c r="AG138" s="37" t="s">
        <v>331</v>
      </c>
      <c r="AH138" s="37"/>
      <c r="AI138" s="37" t="s">
        <v>771</v>
      </c>
      <c r="AJ138" s="16">
        <f ca="1">IF(Table1[[#This Row],[State]]="Closed","Zero",IF(Table1[[#This Row],[State]]="Resolved","Zero",TODAY()-Table1[[#This Row],[First Assigned to Osprey-Resolver]]))</f>
        <v>166.06016203704348</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v>
      </c>
      <c r="AW138" s="39" t="str">
        <f>TEXT(Table1[[#This Row],[Created]],"MMM")</f>
        <v>Dec</v>
      </c>
      <c r="AX138" s="40" t="e">
        <f>VLOOKUP(Table1[[#This Row],[Assigned to]],GD_Resource[[#All],[SNOW ID Unique]:[Team]],4,0)</f>
        <v>#N/A</v>
      </c>
    </row>
    <row r="139" spans="1:50" ht="37.5" customHeight="1" x14ac:dyDescent="0.25">
      <c r="A139" s="37" t="s">
        <v>772</v>
      </c>
      <c r="B139" s="37" t="s">
        <v>115</v>
      </c>
      <c r="C139" s="37" t="s">
        <v>150</v>
      </c>
      <c r="D139" s="37" t="s">
        <v>151</v>
      </c>
      <c r="E139" s="37" t="s">
        <v>141</v>
      </c>
      <c r="F139" s="37" t="s">
        <v>773</v>
      </c>
      <c r="G139" s="60">
        <v>44698.8128125</v>
      </c>
      <c r="H139" s="37" t="s">
        <v>153</v>
      </c>
      <c r="I139" s="60"/>
      <c r="J139" s="37"/>
      <c r="K139" s="37"/>
      <c r="L139" s="60"/>
      <c r="M139" s="37"/>
      <c r="N139" s="60">
        <v>44533.676979166667</v>
      </c>
      <c r="O139" s="37" t="s">
        <v>151</v>
      </c>
      <c r="P139" s="38" t="b">
        <v>0</v>
      </c>
      <c r="Q139" s="37"/>
      <c r="R139" s="37" t="s">
        <v>147</v>
      </c>
      <c r="S139" s="38">
        <v>0</v>
      </c>
      <c r="T139" s="37" t="s">
        <v>124</v>
      </c>
      <c r="U139" s="37" t="s">
        <v>59</v>
      </c>
      <c r="V139" s="60"/>
      <c r="W139" s="38"/>
      <c r="X139" s="37" t="s">
        <v>153</v>
      </c>
      <c r="Y139" s="38">
        <v>0</v>
      </c>
      <c r="Z139" s="38" t="b">
        <v>0</v>
      </c>
      <c r="AA139" s="60">
        <v>44533.676979166667</v>
      </c>
      <c r="AB139" s="60"/>
      <c r="AC139" s="38">
        <v>0</v>
      </c>
      <c r="AD139" s="60"/>
      <c r="AE139" s="60">
        <v>44533.676979166667</v>
      </c>
      <c r="AF139" s="60">
        <v>44533.676979166667</v>
      </c>
      <c r="AG139" s="37" t="s">
        <v>135</v>
      </c>
      <c r="AH139" s="37"/>
      <c r="AI139" s="37" t="s">
        <v>587</v>
      </c>
      <c r="AJ139" s="16">
        <f ca="1">IF(Table1[[#This Row],[State]]="Closed","Zero",IF(Table1[[#This Row],[State]]="Resolved","Zero",TODAY()-Table1[[#This Row],[First Assigned to Osprey-Resolver]]))</f>
        <v>165.32302083333343</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v>
      </c>
      <c r="AW139" s="39" t="str">
        <f>TEXT(Table1[[#This Row],[Created]],"MMM")</f>
        <v>Dec</v>
      </c>
      <c r="AX139" s="40">
        <f>VLOOKUP(Table1[[#This Row],[Assigned to]],GD_Resource[[#All],[SNOW ID Unique]:[Team]],4,0)</f>
        <v>0</v>
      </c>
    </row>
    <row r="140" spans="1:50" ht="49.95" customHeight="1" x14ac:dyDescent="0.25">
      <c r="A140" s="37" t="s">
        <v>774</v>
      </c>
      <c r="B140" s="37" t="s">
        <v>138</v>
      </c>
      <c r="C140" s="37" t="s">
        <v>116</v>
      </c>
      <c r="D140" s="37" t="s">
        <v>204</v>
      </c>
      <c r="E140" s="37" t="s">
        <v>141</v>
      </c>
      <c r="F140" s="37" t="s">
        <v>775</v>
      </c>
      <c r="G140" s="60">
        <v>44621.218680555547</v>
      </c>
      <c r="H140" s="37" t="s">
        <v>37</v>
      </c>
      <c r="I140" s="60"/>
      <c r="J140" s="37" t="s">
        <v>120</v>
      </c>
      <c r="K140" s="37" t="s">
        <v>776</v>
      </c>
      <c r="L140" s="60">
        <v>44621.218680555547</v>
      </c>
      <c r="M140" s="37" t="s">
        <v>37</v>
      </c>
      <c r="N140" s="60">
        <v>44537.837546296287</v>
      </c>
      <c r="O140" s="37" t="s">
        <v>777</v>
      </c>
      <c r="P140" s="38" t="b">
        <v>0</v>
      </c>
      <c r="Q140" s="37"/>
      <c r="R140" s="37" t="s">
        <v>123</v>
      </c>
      <c r="S140" s="38">
        <v>0</v>
      </c>
      <c r="T140" s="37" t="s">
        <v>124</v>
      </c>
      <c r="U140" s="37" t="s">
        <v>120</v>
      </c>
      <c r="V140" s="60"/>
      <c r="W140" s="38">
        <v>7204371</v>
      </c>
      <c r="X140" s="37" t="s">
        <v>778</v>
      </c>
      <c r="Y140" s="38">
        <v>0</v>
      </c>
      <c r="Z140" s="38" t="b">
        <v>0</v>
      </c>
      <c r="AA140" s="60">
        <v>44537.837546296287</v>
      </c>
      <c r="AB140" s="60"/>
      <c r="AC140" s="38">
        <v>1</v>
      </c>
      <c r="AD140" s="60"/>
      <c r="AE140" s="60">
        <v>44537.837546296287</v>
      </c>
      <c r="AF140" s="60">
        <v>44537.837546296287</v>
      </c>
      <c r="AG140" s="37"/>
      <c r="AH140" s="37"/>
      <c r="AI140" s="37"/>
      <c r="AJ140" s="16">
        <f ca="1">IF(Table1[[#This Row],[State]]="Closed","Zero",IF(Table1[[#This Row],[State]]="Resolved","Zero",TODAY()-Table1[[#This Row],[First Assigned to Osprey-Resolver]]))</f>
        <v>161.16245370371325</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10</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7</v>
      </c>
      <c r="AW140" s="39" t="str">
        <f>TEXT(Table1[[#This Row],[Created]],"MMM")</f>
        <v>Dec</v>
      </c>
      <c r="AX140" s="40" t="e">
        <f>VLOOKUP(Table1[[#This Row],[Assigned to]],GD_Resource[[#All],[SNOW ID Unique]:[Team]],4,0)</f>
        <v>#N/A</v>
      </c>
    </row>
    <row r="141" spans="1:50" ht="37.5" customHeight="1" x14ac:dyDescent="0.25">
      <c r="A141" s="37" t="s">
        <v>779</v>
      </c>
      <c r="B141" s="37" t="s">
        <v>138</v>
      </c>
      <c r="C141" s="37" t="s">
        <v>183</v>
      </c>
      <c r="D141" s="37" t="s">
        <v>780</v>
      </c>
      <c r="E141" s="37" t="s">
        <v>141</v>
      </c>
      <c r="F141" s="37" t="s">
        <v>781</v>
      </c>
      <c r="G141" s="60">
        <v>44698.44390046296</v>
      </c>
      <c r="H141" s="37" t="s">
        <v>49</v>
      </c>
      <c r="I141" s="60"/>
      <c r="J141" s="37"/>
      <c r="K141" s="37"/>
      <c r="L141" s="60"/>
      <c r="M141" s="37"/>
      <c r="N141" s="60">
        <v>44537.862488425933</v>
      </c>
      <c r="O141" s="37" t="s">
        <v>782</v>
      </c>
      <c r="P141" s="38" t="b">
        <v>0</v>
      </c>
      <c r="Q141" s="37"/>
      <c r="R141" s="37" t="s">
        <v>189</v>
      </c>
      <c r="S141" s="38">
        <v>0</v>
      </c>
      <c r="T141" s="37" t="s">
        <v>124</v>
      </c>
      <c r="U141" s="37" t="s">
        <v>59</v>
      </c>
      <c r="V141" s="60"/>
      <c r="W141" s="38"/>
      <c r="X141" s="37" t="s">
        <v>783</v>
      </c>
      <c r="Y141" s="38">
        <v>0</v>
      </c>
      <c r="Z141" s="38" t="b">
        <v>0</v>
      </c>
      <c r="AA141" s="60">
        <v>44538.692673611113</v>
      </c>
      <c r="AB141" s="60">
        <v>44537.863275462973</v>
      </c>
      <c r="AC141" s="38">
        <v>1</v>
      </c>
      <c r="AD141" s="60">
        <v>44538.959652777783</v>
      </c>
      <c r="AE141" s="60">
        <v>44539.401886574073</v>
      </c>
      <c r="AF141" s="60">
        <v>44538.959652777783</v>
      </c>
      <c r="AG141" s="37"/>
      <c r="AH141" s="37"/>
      <c r="AI141" s="37"/>
      <c r="AJ141" s="16">
        <f ca="1">IF(Table1[[#This Row],[State]]="Closed","Zero",IF(Table1[[#This Row],[State]]="Resolved","Zero",TODAY()-Table1[[#This Row],[First Assigned to Osprey-Resolver]]))</f>
        <v>159.59811342592729</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0</v>
      </c>
      <c r="AO141" s="39" t="str">
        <f>IFERROR(INDEX(GD_Resource[], MATCH(Table1[[#This Row],[Assigned to]], GD_Resource[SNOW ID Unique], 0), 2), "Not GD")</f>
        <v>WPP-US</v>
      </c>
      <c r="AP141" s="39" t="str">
        <f t="shared" si="2"/>
        <v>GD</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7</v>
      </c>
      <c r="AW141" s="39" t="str">
        <f>TEXT(Table1[[#This Row],[Created]],"MMM")</f>
        <v>Dec</v>
      </c>
      <c r="AX141" s="40">
        <f>VLOOKUP(Table1[[#This Row],[Assigned to]],GD_Resource[[#All],[SNOW ID Unique]:[Team]],4,0)</f>
        <v>0</v>
      </c>
    </row>
    <row r="142" spans="1:50" ht="49.95" customHeight="1" x14ac:dyDescent="0.25">
      <c r="A142" s="37" t="s">
        <v>784</v>
      </c>
      <c r="B142" s="37" t="s">
        <v>115</v>
      </c>
      <c r="C142" s="37" t="s">
        <v>251</v>
      </c>
      <c r="D142" s="37" t="s">
        <v>258</v>
      </c>
      <c r="E142" s="37" t="s">
        <v>7</v>
      </c>
      <c r="F142" s="37" t="s">
        <v>785</v>
      </c>
      <c r="G142" s="60">
        <v>44538.896921296298</v>
      </c>
      <c r="H142" s="37" t="s">
        <v>36</v>
      </c>
      <c r="I142" s="60"/>
      <c r="J142" s="37" t="s">
        <v>120</v>
      </c>
      <c r="K142" s="37" t="s">
        <v>120</v>
      </c>
      <c r="L142" s="60">
        <v>44538.896921296298</v>
      </c>
      <c r="M142" s="37" t="s">
        <v>36</v>
      </c>
      <c r="N142" s="60">
        <v>44538.870844907397</v>
      </c>
      <c r="O142" s="37" t="s">
        <v>258</v>
      </c>
      <c r="P142" s="38" t="b">
        <v>0</v>
      </c>
      <c r="Q142" s="37"/>
      <c r="R142" s="37" t="s">
        <v>147</v>
      </c>
      <c r="S142" s="38">
        <v>0</v>
      </c>
      <c r="T142" s="37" t="s">
        <v>124</v>
      </c>
      <c r="U142" s="37" t="s">
        <v>120</v>
      </c>
      <c r="V142" s="60"/>
      <c r="W142" s="38">
        <v>2403</v>
      </c>
      <c r="X142" s="37" t="s">
        <v>36</v>
      </c>
      <c r="Y142" s="38">
        <v>0</v>
      </c>
      <c r="Z142" s="38" t="b">
        <v>0</v>
      </c>
      <c r="AA142" s="60">
        <v>44538.870844907397</v>
      </c>
      <c r="AB142" s="60"/>
      <c r="AC142" s="38">
        <v>0</v>
      </c>
      <c r="AD142" s="60"/>
      <c r="AE142" s="60">
        <v>44538.870844907397</v>
      </c>
      <c r="AF142" s="60">
        <v>44538.870844907397</v>
      </c>
      <c r="AG142" s="37"/>
      <c r="AH142" s="37"/>
      <c r="AI142" s="37"/>
      <c r="AJ142" s="16">
        <f ca="1">IF(Table1[[#This Row],[State]]="Closed","Zero",IF(Table1[[#This Row],[State]]="Resolved","Zero",TODAY()-Table1[[#This Row],[First Assigned to Osprey-Resolver]]))</f>
        <v>160.12915509260347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50</v>
      </c>
      <c r="AM142" s="39">
        <f>WEEKNUM(Table1[[#This Row],[Resolved]])</f>
        <v>0</v>
      </c>
      <c r="AN142" s="39">
        <f>WEEKNUM(Table1[[#This Row],[Closed]])</f>
        <v>50</v>
      </c>
      <c r="AO142" s="39" t="str">
        <f>IFERROR(INDEX(GD_Resource[], MATCH(Table1[[#This Row],[Assigned to]], GD_Resource[SNOW ID Unique], 0), 2), "Not GD")</f>
        <v>Not GD</v>
      </c>
      <c r="AP142" s="39" t="str">
        <f t="shared" si="2"/>
        <v>Geo</v>
      </c>
      <c r="AQ142" s="39">
        <f>YEAR(Table1[[#This Row],[Closed]])</f>
        <v>2021</v>
      </c>
      <c r="AR142" s="39">
        <f>YEAR(Table1[[#This Row],[Resolved]])</f>
        <v>1900</v>
      </c>
      <c r="AS142" s="39">
        <f>YEAR(Table1[[#This Row],[Created]])</f>
        <v>2021</v>
      </c>
      <c r="AT142" s="39">
        <f>DAY(Table1[[#This Row],[Resolved]])</f>
        <v>0</v>
      </c>
      <c r="AU142" s="39" t="str">
        <f>TEXT(Table1[[#This Row],[Resolved]],"MMM")</f>
        <v>Jan</v>
      </c>
      <c r="AV142" s="39">
        <f>DAY(Table1[[#This Row],[Created]])</f>
        <v>8</v>
      </c>
      <c r="AW142" s="39" t="str">
        <f>TEXT(Table1[[#This Row],[Created]],"MMM")</f>
        <v>Dec</v>
      </c>
      <c r="AX142" s="40" t="e">
        <f>VLOOKUP(Table1[[#This Row],[Assigned to]],GD_Resource[[#All],[SNOW ID Unique]:[Team]],4,0)</f>
        <v>#N/A</v>
      </c>
    </row>
    <row r="143" spans="1:50" ht="37.5" customHeight="1" x14ac:dyDescent="0.25">
      <c r="A143" s="37" t="s">
        <v>786</v>
      </c>
      <c r="B143" s="37" t="s">
        <v>115</v>
      </c>
      <c r="C143" s="37" t="s">
        <v>127</v>
      </c>
      <c r="D143" s="37" t="s">
        <v>128</v>
      </c>
      <c r="E143" s="37" t="s">
        <v>12</v>
      </c>
      <c r="F143" s="37" t="s">
        <v>787</v>
      </c>
      <c r="G143" s="60">
        <v>44581.01222222222</v>
      </c>
      <c r="H143" s="37" t="s">
        <v>39</v>
      </c>
      <c r="I143" s="60"/>
      <c r="J143" s="37" t="s">
        <v>120</v>
      </c>
      <c r="K143" s="37" t="s">
        <v>788</v>
      </c>
      <c r="L143" s="60">
        <v>44581.01222222222</v>
      </c>
      <c r="M143" s="37" t="s">
        <v>39</v>
      </c>
      <c r="N143" s="60">
        <v>44539.16915509259</v>
      </c>
      <c r="O143" s="37" t="s">
        <v>789</v>
      </c>
      <c r="P143" s="38" t="b">
        <v>1</v>
      </c>
      <c r="Q143" s="37"/>
      <c r="R143" s="37" t="s">
        <v>133</v>
      </c>
      <c r="S143" s="38">
        <v>1</v>
      </c>
      <c r="T143" s="37" t="s">
        <v>124</v>
      </c>
      <c r="U143" s="37" t="s">
        <v>120</v>
      </c>
      <c r="V143" s="60"/>
      <c r="W143" s="38">
        <v>3616533</v>
      </c>
      <c r="X143" s="37" t="s">
        <v>790</v>
      </c>
      <c r="Y143" s="38">
        <v>0</v>
      </c>
      <c r="Z143" s="38" t="b">
        <v>0</v>
      </c>
      <c r="AA143" s="60">
        <v>44539.16915509259</v>
      </c>
      <c r="AB143" s="60">
        <v>44539.16915509259</v>
      </c>
      <c r="AC143" s="38">
        <v>1</v>
      </c>
      <c r="AD143" s="60">
        <v>44539.184050925927</v>
      </c>
      <c r="AE143" s="60">
        <v>44539.491793981477</v>
      </c>
      <c r="AF143" s="60">
        <v>44539.184050925927</v>
      </c>
      <c r="AG143" s="37" t="s">
        <v>135</v>
      </c>
      <c r="AH143" s="37"/>
      <c r="AI143" s="37" t="s">
        <v>136</v>
      </c>
      <c r="AJ143" s="16">
        <f ca="1">IF(Table1[[#This Row],[State]]="Closed","Zero",IF(Table1[[#This Row],[State]]="Resolved","Zero",TODAY()-Table1[[#This Row],[First Assigned to Osprey-Resolver]]))</f>
        <v>159.5082060185232</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4</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9</v>
      </c>
      <c r="AW143" s="39" t="str">
        <f>TEXT(Table1[[#This Row],[Created]],"MMM")</f>
        <v>Dec</v>
      </c>
      <c r="AX143" s="40" t="e">
        <f>VLOOKUP(Table1[[#This Row],[Assigned to]],GD_Resource[[#All],[SNOW ID Unique]:[Team]],4,0)</f>
        <v>#N/A</v>
      </c>
    </row>
    <row r="144" spans="1:50" ht="37.5" customHeight="1" x14ac:dyDescent="0.25">
      <c r="A144" s="37" t="s">
        <v>791</v>
      </c>
      <c r="B144" s="37" t="s">
        <v>138</v>
      </c>
      <c r="C144" s="37" t="s">
        <v>116</v>
      </c>
      <c r="D144" s="37" t="s">
        <v>204</v>
      </c>
      <c r="E144" s="37" t="s">
        <v>141</v>
      </c>
      <c r="F144" s="37" t="s">
        <v>792</v>
      </c>
      <c r="G144" s="60">
        <v>44691.145682870367</v>
      </c>
      <c r="H144" s="37" t="s">
        <v>274</v>
      </c>
      <c r="I144" s="60"/>
      <c r="J144" s="37"/>
      <c r="K144" s="37"/>
      <c r="L144" s="60"/>
      <c r="M144" s="37"/>
      <c r="N144" s="60">
        <v>44543.743564814817</v>
      </c>
      <c r="O144" s="37" t="s">
        <v>727</v>
      </c>
      <c r="P144" s="38" t="b">
        <v>0</v>
      </c>
      <c r="Q144" s="37"/>
      <c r="R144" s="37" t="s">
        <v>123</v>
      </c>
      <c r="S144" s="38">
        <v>0</v>
      </c>
      <c r="T144" s="37" t="s">
        <v>124</v>
      </c>
      <c r="U144" s="37" t="s">
        <v>59</v>
      </c>
      <c r="V144" s="60"/>
      <c r="W144" s="38"/>
      <c r="X144" s="37" t="s">
        <v>171</v>
      </c>
      <c r="Y144" s="38">
        <v>0</v>
      </c>
      <c r="Z144" s="38" t="b">
        <v>0</v>
      </c>
      <c r="AA144" s="60">
        <v>44543.748541666668</v>
      </c>
      <c r="AB144" s="60">
        <v>44543.743958333333</v>
      </c>
      <c r="AC144" s="38">
        <v>1</v>
      </c>
      <c r="AD144" s="60">
        <v>44544.561909722222</v>
      </c>
      <c r="AE144" s="60">
        <v>44544.574236111112</v>
      </c>
      <c r="AF144" s="60">
        <v>44544.561909722222</v>
      </c>
      <c r="AG144" s="37"/>
      <c r="AH144" s="37"/>
      <c r="AI144" s="37"/>
      <c r="AJ144" s="16">
        <f ca="1">IF(Table1[[#This Row],[State]]="Closed","Zero",IF(Table1[[#This Row],[State]]="Resolved","Zero",TODAY()-Table1[[#This Row],[First Assigned to Osprey-Resolver]]))</f>
        <v>154.42576388888847</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13</v>
      </c>
      <c r="AW144" s="39" t="str">
        <f>TEXT(Table1[[#This Row],[Created]],"MMM")</f>
        <v>Dec</v>
      </c>
      <c r="AX144" s="40" t="e">
        <f>VLOOKUP(Table1[[#This Row],[Assigned to]],GD_Resource[[#All],[SNOW ID Unique]:[Team]],4,0)</f>
        <v>#N/A</v>
      </c>
    </row>
    <row r="145" spans="1:50" ht="49.95" customHeight="1" x14ac:dyDescent="0.25">
      <c r="A145" s="37" t="s">
        <v>793</v>
      </c>
      <c r="B145" s="37" t="s">
        <v>115</v>
      </c>
      <c r="C145" s="37" t="s">
        <v>338</v>
      </c>
      <c r="D145" s="37" t="s">
        <v>339</v>
      </c>
      <c r="E145" s="37" t="s">
        <v>7</v>
      </c>
      <c r="F145" s="37" t="s">
        <v>794</v>
      </c>
      <c r="G145" s="60">
        <v>44565.933576388888</v>
      </c>
      <c r="H145" s="37" t="s">
        <v>430</v>
      </c>
      <c r="I145" s="60"/>
      <c r="J145" s="37" t="s">
        <v>328</v>
      </c>
      <c r="K145" s="37" t="s">
        <v>795</v>
      </c>
      <c r="L145" s="60">
        <v>44565.933576388888</v>
      </c>
      <c r="M145" s="37" t="s">
        <v>19</v>
      </c>
      <c r="N145" s="60">
        <v>44543.993171296293</v>
      </c>
      <c r="O145" s="37" t="s">
        <v>339</v>
      </c>
      <c r="P145" s="38" t="b">
        <v>0</v>
      </c>
      <c r="Q145" s="37"/>
      <c r="R145" s="37" t="s">
        <v>215</v>
      </c>
      <c r="S145" s="38">
        <v>0</v>
      </c>
      <c r="T145" s="37" t="s">
        <v>124</v>
      </c>
      <c r="U145" s="37" t="s">
        <v>120</v>
      </c>
      <c r="V145" s="60"/>
      <c r="W145" s="38">
        <v>1895993</v>
      </c>
      <c r="X145" s="37" t="s">
        <v>19</v>
      </c>
      <c r="Y145" s="38">
        <v>0</v>
      </c>
      <c r="Z145" s="38" t="b">
        <v>0</v>
      </c>
      <c r="AA145" s="60">
        <v>44543.993171296293</v>
      </c>
      <c r="AB145" s="60"/>
      <c r="AC145" s="38">
        <v>0</v>
      </c>
      <c r="AD145" s="60"/>
      <c r="AE145" s="60">
        <v>44543.993171296293</v>
      </c>
      <c r="AF145" s="60">
        <v>44543.993171296293</v>
      </c>
      <c r="AG145" s="37" t="s">
        <v>135</v>
      </c>
      <c r="AH145" s="37"/>
      <c r="AI145" s="37"/>
      <c r="AJ145" s="16">
        <f ca="1">IF(Table1[[#This Row],[State]]="Closed","Zero",IF(Table1[[#This Row],[State]]="Resolved","Zero",TODAY()-Table1[[#This Row],[First Assigned to Osprey-Resolver]]))</f>
        <v>155.00682870370656</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2</v>
      </c>
      <c r="AO145" s="39" t="str">
        <f>IFERROR(INDEX(GD_Resource[], MATCH(Table1[[#This Row],[Assigned to]], GD_Resource[SNOW ID Unique], 0), 2), "Not GD")</f>
        <v>Not GD</v>
      </c>
      <c r="AP145" s="39" t="str">
        <f t="shared" si="2"/>
        <v>Geo</v>
      </c>
      <c r="AQ145" s="39">
        <f>YEAR(Table1[[#This Row],[Closed]])</f>
        <v>2022</v>
      </c>
      <c r="AR145" s="39">
        <f>YEAR(Table1[[#This Row],[Resolved]])</f>
        <v>1900</v>
      </c>
      <c r="AS145" s="39">
        <f>YEAR(Table1[[#This Row],[Created]])</f>
        <v>2021</v>
      </c>
      <c r="AT145" s="39">
        <f>DAY(Table1[[#This Row],[Resolved]])</f>
        <v>0</v>
      </c>
      <c r="AU145" s="39" t="str">
        <f>TEXT(Table1[[#This Row],[Resolved]],"MMM")</f>
        <v>Jan</v>
      </c>
      <c r="AV145" s="39">
        <f>DAY(Table1[[#This Row],[Created]])</f>
        <v>13</v>
      </c>
      <c r="AW145" s="39" t="str">
        <f>TEXT(Table1[[#This Row],[Created]],"MMM")</f>
        <v>Dec</v>
      </c>
      <c r="AX145" s="40" t="e">
        <f>VLOOKUP(Table1[[#This Row],[Assigned to]],GD_Resource[[#All],[SNOW ID Unique]:[Team]],4,0)</f>
        <v>#N/A</v>
      </c>
    </row>
    <row r="146" spans="1:50" ht="37.5" customHeight="1" x14ac:dyDescent="0.25">
      <c r="A146" s="37" t="s">
        <v>796</v>
      </c>
      <c r="B146" s="37" t="s">
        <v>138</v>
      </c>
      <c r="C146" s="37" t="s">
        <v>709</v>
      </c>
      <c r="D146" s="37" t="s">
        <v>204</v>
      </c>
      <c r="E146" s="37" t="s">
        <v>141</v>
      </c>
      <c r="F146" s="37" t="s">
        <v>797</v>
      </c>
      <c r="G146" s="60">
        <v>44693.971516203703</v>
      </c>
      <c r="H146" s="37" t="s">
        <v>40</v>
      </c>
      <c r="I146" s="60"/>
      <c r="J146" s="37"/>
      <c r="K146" s="37"/>
      <c r="L146" s="60"/>
      <c r="M146" s="37"/>
      <c r="N146" s="60">
        <v>44544.078541666669</v>
      </c>
      <c r="O146" s="37" t="s">
        <v>681</v>
      </c>
      <c r="P146" s="38" t="b">
        <v>0</v>
      </c>
      <c r="Q146" s="37"/>
      <c r="R146" s="37"/>
      <c r="S146" s="38">
        <v>0</v>
      </c>
      <c r="T146" s="37" t="s">
        <v>124</v>
      </c>
      <c r="U146" s="37" t="s">
        <v>58</v>
      </c>
      <c r="V146" s="60"/>
      <c r="W146" s="38"/>
      <c r="X146" s="37" t="s">
        <v>682</v>
      </c>
      <c r="Y146" s="38">
        <v>0</v>
      </c>
      <c r="Z146" s="38" t="b">
        <v>1</v>
      </c>
      <c r="AA146" s="60">
        <v>44544.854675925933</v>
      </c>
      <c r="AB146" s="60">
        <v>44544.078541666669</v>
      </c>
      <c r="AC146" s="38">
        <v>4</v>
      </c>
      <c r="AD146" s="60">
        <v>44545.119074074071</v>
      </c>
      <c r="AE146" s="60">
        <v>44546.422303240739</v>
      </c>
      <c r="AF146" s="60">
        <v>44545.119074074071</v>
      </c>
      <c r="AG146" s="37"/>
      <c r="AH146" s="37" t="s">
        <v>248</v>
      </c>
      <c r="AI146" s="37"/>
      <c r="AJ146" s="16">
        <f ca="1">IF(Table1[[#This Row],[State]]="Closed","Zero",IF(Table1[[#This Row],[State]]="Resolved","Zero",TODAY()-Table1[[#This Row],[First Assigned to Osprey-Resolver]]))</f>
        <v>152.57769675926102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0</v>
      </c>
      <c r="AO146" s="39" t="str">
        <f>IFERROR(INDEX(GD_Resource[], MATCH(Table1[[#This Row],[Assigned to]], GD_Resource[SNOW ID Unique], 0), 2), "Not GD")</f>
        <v>Not GD</v>
      </c>
      <c r="AP146" s="39" t="str">
        <f t="shared" si="2"/>
        <v>Geo</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14</v>
      </c>
      <c r="AW146" s="39" t="str">
        <f>TEXT(Table1[[#This Row],[Created]],"MMM")</f>
        <v>Dec</v>
      </c>
      <c r="AX146" s="40" t="e">
        <f>VLOOKUP(Table1[[#This Row],[Assigned to]],GD_Resource[[#All],[SNOW ID Unique]:[Team]],4,0)</f>
        <v>#N/A</v>
      </c>
    </row>
    <row r="147" spans="1:50" ht="37.5" customHeight="1" x14ac:dyDescent="0.25">
      <c r="A147" s="37" t="s">
        <v>798</v>
      </c>
      <c r="B147" s="37" t="s">
        <v>115</v>
      </c>
      <c r="C147" s="37" t="s">
        <v>116</v>
      </c>
      <c r="D147" s="37" t="s">
        <v>304</v>
      </c>
      <c r="E147" s="37" t="s">
        <v>141</v>
      </c>
      <c r="F147" s="37" t="s">
        <v>799</v>
      </c>
      <c r="G147" s="60">
        <v>44694.58662037037</v>
      </c>
      <c r="H147" s="37" t="s">
        <v>413</v>
      </c>
      <c r="I147" s="60"/>
      <c r="J147" s="37" t="s">
        <v>328</v>
      </c>
      <c r="K147" s="37" t="s">
        <v>800</v>
      </c>
      <c r="L147" s="60"/>
      <c r="M147" s="37"/>
      <c r="N147" s="60">
        <v>44546.139606481483</v>
      </c>
      <c r="O147" s="37" t="s">
        <v>304</v>
      </c>
      <c r="P147" s="38" t="b">
        <v>0</v>
      </c>
      <c r="Q147" s="37"/>
      <c r="R147" s="37" t="s">
        <v>123</v>
      </c>
      <c r="S147" s="38">
        <v>0</v>
      </c>
      <c r="T147" s="37" t="s">
        <v>124</v>
      </c>
      <c r="U147" s="37" t="s">
        <v>58</v>
      </c>
      <c r="V147" s="60"/>
      <c r="W147" s="38">
        <v>2285597</v>
      </c>
      <c r="X147" s="37" t="s">
        <v>305</v>
      </c>
      <c r="Y147" s="38">
        <v>1</v>
      </c>
      <c r="Z147" s="38" t="b">
        <v>1</v>
      </c>
      <c r="AA147" s="60">
        <v>44546.223090277781</v>
      </c>
      <c r="AB147" s="60">
        <v>44546.139861111107</v>
      </c>
      <c r="AC147" s="38">
        <v>3</v>
      </c>
      <c r="AD147" s="60">
        <v>44546.223333333342</v>
      </c>
      <c r="AE147" s="60">
        <v>44546.227268518523</v>
      </c>
      <c r="AF147" s="60">
        <v>44546.223333333342</v>
      </c>
      <c r="AG147" s="37" t="s">
        <v>331</v>
      </c>
      <c r="AH147" s="37" t="s">
        <v>403</v>
      </c>
      <c r="AI147" s="37" t="s">
        <v>801</v>
      </c>
      <c r="AJ147" s="16">
        <f ca="1">IF(Table1[[#This Row],[State]]="Closed","Zero",IF(Table1[[#This Row],[State]]="Resolved","Zero",TODAY()-Table1[[#This Row],[First Assigned to Osprey-Resolver]]))</f>
        <v>152.77273148147651</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51</v>
      </c>
      <c r="AM147" s="39">
        <f>WEEKNUM(Table1[[#This Row],[Resolved]])</f>
        <v>0</v>
      </c>
      <c r="AN147" s="39">
        <f>WEEKNUM(Table1[[#This Row],[Closed]])</f>
        <v>0</v>
      </c>
      <c r="AO147" s="39" t="str">
        <f>IFERROR(INDEX(GD_Resource[], MATCH(Table1[[#This Row],[Assigned to]], GD_Resource[SNOW ID Unique], 0), 2), "Not GD")</f>
        <v>WPP-UK</v>
      </c>
      <c r="AP147" s="39" t="str">
        <f t="shared" si="2"/>
        <v>GD</v>
      </c>
      <c r="AQ147" s="39">
        <f>YEAR(Table1[[#This Row],[Closed]])</f>
        <v>1900</v>
      </c>
      <c r="AR147" s="39">
        <f>YEAR(Table1[[#This Row],[Resolved]])</f>
        <v>1900</v>
      </c>
      <c r="AS147" s="39">
        <f>YEAR(Table1[[#This Row],[Created]])</f>
        <v>2021</v>
      </c>
      <c r="AT147" s="39">
        <f>DAY(Table1[[#This Row],[Resolved]])</f>
        <v>0</v>
      </c>
      <c r="AU147" s="39" t="str">
        <f>TEXT(Table1[[#This Row],[Resolved]],"MMM")</f>
        <v>Jan</v>
      </c>
      <c r="AV147" s="39">
        <f>DAY(Table1[[#This Row],[Created]])</f>
        <v>16</v>
      </c>
      <c r="AW147" s="39" t="str">
        <f>TEXT(Table1[[#This Row],[Created]],"MMM")</f>
        <v>Dec</v>
      </c>
      <c r="AX147" s="40">
        <f>VLOOKUP(Table1[[#This Row],[Assigned to]],GD_Resource[[#All],[SNOW ID Unique]:[Team]],4,0)</f>
        <v>0</v>
      </c>
    </row>
    <row r="148" spans="1:50" ht="49.95" customHeight="1" x14ac:dyDescent="0.25">
      <c r="A148" s="37" t="s">
        <v>802</v>
      </c>
      <c r="B148" s="37" t="s">
        <v>115</v>
      </c>
      <c r="C148" s="37" t="s">
        <v>159</v>
      </c>
      <c r="D148" s="37" t="s">
        <v>803</v>
      </c>
      <c r="E148" s="37" t="s">
        <v>141</v>
      </c>
      <c r="F148" s="37" t="s">
        <v>804</v>
      </c>
      <c r="G148" s="60">
        <v>44547.874918981477</v>
      </c>
      <c r="H148" s="37" t="s">
        <v>805</v>
      </c>
      <c r="I148" s="60"/>
      <c r="J148" s="37" t="s">
        <v>120</v>
      </c>
      <c r="K148" s="37" t="s">
        <v>806</v>
      </c>
      <c r="L148" s="60">
        <v>44547.874918981477</v>
      </c>
      <c r="M148" s="37" t="s">
        <v>805</v>
      </c>
      <c r="N148" s="60">
        <v>44546.890567129631</v>
      </c>
      <c r="O148" s="37" t="s">
        <v>803</v>
      </c>
      <c r="P148" s="38" t="b">
        <v>0</v>
      </c>
      <c r="Q148" s="37"/>
      <c r="R148" s="37" t="s">
        <v>123</v>
      </c>
      <c r="S148" s="38">
        <v>0</v>
      </c>
      <c r="T148" s="37" t="s">
        <v>124</v>
      </c>
      <c r="U148" s="37" t="s">
        <v>120</v>
      </c>
      <c r="V148" s="60"/>
      <c r="W148" s="38">
        <v>85865</v>
      </c>
      <c r="X148" s="37" t="s">
        <v>610</v>
      </c>
      <c r="Y148" s="38">
        <v>0</v>
      </c>
      <c r="Z148" s="38" t="b">
        <v>0</v>
      </c>
      <c r="AA148" s="60">
        <v>44546.898634259262</v>
      </c>
      <c r="AB148" s="60"/>
      <c r="AC148" s="38">
        <v>0</v>
      </c>
      <c r="AD148" s="60"/>
      <c r="AE148" s="60">
        <v>44546.898634259262</v>
      </c>
      <c r="AF148" s="60">
        <v>44546.890567129631</v>
      </c>
      <c r="AG148" s="37" t="s">
        <v>135</v>
      </c>
      <c r="AH148" s="37"/>
      <c r="AI148" s="37" t="s">
        <v>165</v>
      </c>
      <c r="AJ148" s="16">
        <f ca="1">IF(Table1[[#This Row],[State]]="Closed","Zero",IF(Table1[[#This Row],[State]]="Resolved","Zero",TODAY()-Table1[[#This Row],[First Assigned to Osprey-Resolver]]))</f>
        <v>152.1013657407384</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51</v>
      </c>
      <c r="AO148" s="39" t="str">
        <f>IFERROR(INDEX(GD_Resource[], MATCH(Table1[[#This Row],[Assigned to]], GD_Resource[SNOW ID Unique], 0), 2), "Not GD")</f>
        <v>WPP-US</v>
      </c>
      <c r="AP148" s="39" t="str">
        <f t="shared" si="2"/>
        <v>GD</v>
      </c>
      <c r="AQ148" s="39">
        <f>YEAR(Table1[[#This Row],[Closed]])</f>
        <v>2021</v>
      </c>
      <c r="AR148" s="39">
        <f>YEAR(Table1[[#This Row],[Resolved]])</f>
        <v>1900</v>
      </c>
      <c r="AS148" s="39">
        <f>YEAR(Table1[[#This Row],[Created]])</f>
        <v>2021</v>
      </c>
      <c r="AT148" s="39">
        <f>DAY(Table1[[#This Row],[Resolved]])</f>
        <v>0</v>
      </c>
      <c r="AU148" s="39" t="str">
        <f>TEXT(Table1[[#This Row],[Resolved]],"MMM")</f>
        <v>Jan</v>
      </c>
      <c r="AV148" s="39">
        <f>DAY(Table1[[#This Row],[Created]])</f>
        <v>16</v>
      </c>
      <c r="AW148" s="39" t="str">
        <f>TEXT(Table1[[#This Row],[Created]],"MMM")</f>
        <v>Dec</v>
      </c>
      <c r="AX148" s="40">
        <f>VLOOKUP(Table1[[#This Row],[Assigned to]],GD_Resource[[#All],[SNOW ID Unique]:[Team]],4,0)</f>
        <v>0</v>
      </c>
    </row>
    <row r="149" spans="1:50" ht="37.5" customHeight="1" x14ac:dyDescent="0.25">
      <c r="A149" s="37" t="s">
        <v>807</v>
      </c>
      <c r="B149" s="37" t="s">
        <v>115</v>
      </c>
      <c r="C149" s="37" t="s">
        <v>338</v>
      </c>
      <c r="D149" s="37" t="s">
        <v>339</v>
      </c>
      <c r="E149" s="37" t="s">
        <v>12</v>
      </c>
      <c r="F149" s="37" t="s">
        <v>808</v>
      </c>
      <c r="G149" s="60">
        <v>44550.934988425928</v>
      </c>
      <c r="H149" s="37" t="s">
        <v>19</v>
      </c>
      <c r="I149" s="60"/>
      <c r="J149" s="37" t="s">
        <v>130</v>
      </c>
      <c r="K149" s="37" t="s">
        <v>809</v>
      </c>
      <c r="L149" s="60">
        <v>44550.934988425928</v>
      </c>
      <c r="M149" s="37" t="s">
        <v>19</v>
      </c>
      <c r="N149" s="60">
        <v>44550.825289351851</v>
      </c>
      <c r="O149" s="37" t="s">
        <v>810</v>
      </c>
      <c r="P149" s="38" t="b">
        <v>0</v>
      </c>
      <c r="Q149" s="37"/>
      <c r="R149" s="37" t="s">
        <v>215</v>
      </c>
      <c r="S149" s="38">
        <v>0</v>
      </c>
      <c r="T149" s="37" t="s">
        <v>124</v>
      </c>
      <c r="U149" s="37" t="s">
        <v>120</v>
      </c>
      <c r="V149" s="60"/>
      <c r="W149" s="38">
        <v>9478</v>
      </c>
      <c r="X149" s="37" t="s">
        <v>811</v>
      </c>
      <c r="Y149" s="38">
        <v>0</v>
      </c>
      <c r="Z149" s="38" t="b">
        <v>0</v>
      </c>
      <c r="AA149" s="60">
        <v>44550.860972222217</v>
      </c>
      <c r="AB149" s="60">
        <v>44550.831284722219</v>
      </c>
      <c r="AC149" s="38">
        <v>2</v>
      </c>
      <c r="AD149" s="60">
        <v>44550.864675925928</v>
      </c>
      <c r="AE149" s="60">
        <v>44550.934988425928</v>
      </c>
      <c r="AF149" s="60">
        <v>44550.864675925928</v>
      </c>
      <c r="AG149" s="37"/>
      <c r="AH149" s="37"/>
      <c r="AI149" s="37"/>
      <c r="AJ149" s="16">
        <f ca="1">IF(Table1[[#This Row],[State]]="Closed","Zero",IF(Table1[[#This Row],[State]]="Resolved","Zero",TODAY()-Table1[[#This Row],[First Assigned to Osprey-Resolver]]))</f>
        <v>148.06501157407183</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52</v>
      </c>
      <c r="AO149" s="39" t="str">
        <f>IFERROR(INDEX(GD_Resource[], MATCH(Table1[[#This Row],[Assigned to]], GD_Resource[SNOW ID Unique], 0), 2), "Not GD")</f>
        <v>WPP-US</v>
      </c>
      <c r="AP149" s="39" t="str">
        <f t="shared" si="2"/>
        <v>GD</v>
      </c>
      <c r="AQ149" s="39">
        <f>YEAR(Table1[[#This Row],[Closed]])</f>
        <v>2021</v>
      </c>
      <c r="AR149" s="39">
        <f>YEAR(Table1[[#This Row],[Resolved]])</f>
        <v>1900</v>
      </c>
      <c r="AS149" s="39">
        <f>YEAR(Table1[[#This Row],[Created]])</f>
        <v>2021</v>
      </c>
      <c r="AT149" s="39">
        <f>DAY(Table1[[#This Row],[Resolved]])</f>
        <v>0</v>
      </c>
      <c r="AU149" s="39" t="str">
        <f>TEXT(Table1[[#This Row],[Resolved]],"MMM")</f>
        <v>Jan</v>
      </c>
      <c r="AV149" s="39">
        <f>DAY(Table1[[#This Row],[Created]])</f>
        <v>20</v>
      </c>
      <c r="AW149" s="39" t="str">
        <f>TEXT(Table1[[#This Row],[Created]],"MMM")</f>
        <v>Dec</v>
      </c>
      <c r="AX149" s="40">
        <f>VLOOKUP(Table1[[#This Row],[Assigned to]],GD_Resource[[#All],[SNOW ID Unique]:[Team]],4,0)</f>
        <v>0</v>
      </c>
    </row>
    <row r="150" spans="1:50" ht="37.5" customHeight="1" x14ac:dyDescent="0.25">
      <c r="A150" s="37" t="s">
        <v>812</v>
      </c>
      <c r="B150" s="37" t="s">
        <v>115</v>
      </c>
      <c r="C150" s="37" t="s">
        <v>116</v>
      </c>
      <c r="D150" s="37" t="s">
        <v>204</v>
      </c>
      <c r="E150" s="37" t="s">
        <v>141</v>
      </c>
      <c r="F150" s="37" t="s">
        <v>813</v>
      </c>
      <c r="G150" s="60">
        <v>44698.103807870371</v>
      </c>
      <c r="H150" s="37" t="s">
        <v>413</v>
      </c>
      <c r="I150" s="60"/>
      <c r="J150" s="37"/>
      <c r="K150" s="37"/>
      <c r="L150" s="60"/>
      <c r="M150" s="37"/>
      <c r="N150" s="60">
        <v>44552.618194444447</v>
      </c>
      <c r="O150" s="37" t="s">
        <v>814</v>
      </c>
      <c r="P150" s="38" t="b">
        <v>0</v>
      </c>
      <c r="Q150" s="37"/>
      <c r="R150" s="37" t="s">
        <v>123</v>
      </c>
      <c r="S150" s="38">
        <v>0</v>
      </c>
      <c r="T150" s="37" t="s">
        <v>124</v>
      </c>
      <c r="U150" s="37" t="s">
        <v>59</v>
      </c>
      <c r="V150" s="60"/>
      <c r="W150" s="38"/>
      <c r="X150" s="37" t="s">
        <v>815</v>
      </c>
      <c r="Y150" s="38">
        <v>0</v>
      </c>
      <c r="Z150" s="38" t="b">
        <v>0</v>
      </c>
      <c r="AA150" s="60">
        <v>44552.681909722232</v>
      </c>
      <c r="AB150" s="60">
        <v>44552.618564814817</v>
      </c>
      <c r="AC150" s="38">
        <v>3</v>
      </c>
      <c r="AD150" s="60">
        <v>44552.620636574073</v>
      </c>
      <c r="AE150" s="60">
        <v>44552.681909722232</v>
      </c>
      <c r="AF150" s="60">
        <v>44552.620636574073</v>
      </c>
      <c r="AG150" s="37" t="s">
        <v>816</v>
      </c>
      <c r="AH150" s="37"/>
      <c r="AI150" s="37" t="s">
        <v>817</v>
      </c>
      <c r="AJ150" s="16">
        <f ca="1">IF(Table1[[#This Row],[State]]="Closed","Zero",IF(Table1[[#This Row],[State]]="Resolved","Zero",TODAY()-Table1[[#This Row],[First Assigned to Osprey-Resolver]]))</f>
        <v>146.31809027776762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52</v>
      </c>
      <c r="AM150" s="39">
        <f>WEEKNUM(Table1[[#This Row],[Resolved]])</f>
        <v>0</v>
      </c>
      <c r="AN150" s="39">
        <f>WEEKNUM(Table1[[#This Row],[Closed]])</f>
        <v>0</v>
      </c>
      <c r="AO150" s="39" t="str">
        <f>IFERROR(INDEX(GD_Resource[], MATCH(Table1[[#This Row],[Assigned to]], GD_Resource[SNOW ID Unique], 0), 2), "Not GD")</f>
        <v>WPP-UK</v>
      </c>
      <c r="AP150" s="39" t="str">
        <f t="shared" si="2"/>
        <v>GD</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22</v>
      </c>
      <c r="AW150" s="39" t="str">
        <f>TEXT(Table1[[#This Row],[Created]],"MMM")</f>
        <v>Dec</v>
      </c>
      <c r="AX150" s="40">
        <f>VLOOKUP(Table1[[#This Row],[Assigned to]],GD_Resource[[#All],[SNOW ID Unique]:[Team]],4,0)</f>
        <v>0</v>
      </c>
    </row>
    <row r="151" spans="1:50" ht="49.95" customHeight="1" x14ac:dyDescent="0.25">
      <c r="A151" s="37" t="s">
        <v>818</v>
      </c>
      <c r="B151" s="37" t="s">
        <v>115</v>
      </c>
      <c r="C151" s="37" t="s">
        <v>116</v>
      </c>
      <c r="D151" s="37" t="s">
        <v>204</v>
      </c>
      <c r="E151" s="37" t="s">
        <v>141</v>
      </c>
      <c r="F151" s="37" t="s">
        <v>819</v>
      </c>
      <c r="G151" s="60">
        <v>44587.801446759258</v>
      </c>
      <c r="H151" s="37" t="s">
        <v>38</v>
      </c>
      <c r="I151" s="60"/>
      <c r="J151" s="37" t="s">
        <v>120</v>
      </c>
      <c r="K151" s="37" t="s">
        <v>820</v>
      </c>
      <c r="L151" s="60">
        <v>44587.801446759258</v>
      </c>
      <c r="M151" s="37" t="s">
        <v>37</v>
      </c>
      <c r="N151" s="60">
        <v>44552.70517361111</v>
      </c>
      <c r="O151" s="37" t="s">
        <v>821</v>
      </c>
      <c r="P151" s="38" t="b">
        <v>0</v>
      </c>
      <c r="Q151" s="37"/>
      <c r="R151" s="37" t="s">
        <v>123</v>
      </c>
      <c r="S151" s="38">
        <v>0</v>
      </c>
      <c r="T151" s="37" t="s">
        <v>124</v>
      </c>
      <c r="U151" s="37" t="s">
        <v>120</v>
      </c>
      <c r="V151" s="60"/>
      <c r="W151" s="38">
        <v>3032318</v>
      </c>
      <c r="X151" s="37" t="s">
        <v>822</v>
      </c>
      <c r="Y151" s="38">
        <v>0</v>
      </c>
      <c r="Z151" s="38" t="b">
        <v>0</v>
      </c>
      <c r="AA151" s="60">
        <v>44552.73201388889</v>
      </c>
      <c r="AB151" s="60">
        <v>44552.73201388889</v>
      </c>
      <c r="AC151" s="38">
        <v>1</v>
      </c>
      <c r="AD151" s="60">
        <v>44552.763368055559</v>
      </c>
      <c r="AE151" s="60">
        <v>44552.784733796303</v>
      </c>
      <c r="AF151" s="60">
        <v>44552.763368055559</v>
      </c>
      <c r="AG151" s="37" t="s">
        <v>331</v>
      </c>
      <c r="AH151" s="37"/>
      <c r="AI151" s="37" t="s">
        <v>823</v>
      </c>
      <c r="AJ151" s="16">
        <f ca="1">IF(Table1[[#This Row],[State]]="Closed","Zero",IF(Table1[[#This Row],[State]]="Resolved","Zero",TODAY()-Table1[[#This Row],[First Assigned to Osprey-Resolver]]))</f>
        <v>146.21526620369696</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52</v>
      </c>
      <c r="AM151" s="39">
        <f>WEEKNUM(Table1[[#This Row],[Resolved]])</f>
        <v>0</v>
      </c>
      <c r="AN151" s="39">
        <f>WEEKNUM(Table1[[#This Row],[Closed]])</f>
        <v>5</v>
      </c>
      <c r="AO151" s="39" t="str">
        <f>IFERROR(INDEX(GD_Resource[], MATCH(Table1[[#This Row],[Assigned to]], GD_Resource[SNOW ID Unique], 0), 2), "Not GD")</f>
        <v>Not GD</v>
      </c>
      <c r="AP151" s="39" t="str">
        <f t="shared" si="2"/>
        <v>Geo</v>
      </c>
      <c r="AQ151" s="39">
        <f>YEAR(Table1[[#This Row],[Closed]])</f>
        <v>2022</v>
      </c>
      <c r="AR151" s="39">
        <f>YEAR(Table1[[#This Row],[Resolved]])</f>
        <v>1900</v>
      </c>
      <c r="AS151" s="39">
        <f>YEAR(Table1[[#This Row],[Created]])</f>
        <v>2021</v>
      </c>
      <c r="AT151" s="39">
        <f>DAY(Table1[[#This Row],[Resolved]])</f>
        <v>0</v>
      </c>
      <c r="AU151" s="39" t="str">
        <f>TEXT(Table1[[#This Row],[Resolved]],"MMM")</f>
        <v>Jan</v>
      </c>
      <c r="AV151" s="39">
        <f>DAY(Table1[[#This Row],[Created]])</f>
        <v>22</v>
      </c>
      <c r="AW151" s="39" t="str">
        <f>TEXT(Table1[[#This Row],[Created]],"MMM")</f>
        <v>Dec</v>
      </c>
      <c r="AX151" s="40" t="e">
        <f>VLOOKUP(Table1[[#This Row],[Assigned to]],GD_Resource[[#All],[SNOW ID Unique]:[Team]],4,0)</f>
        <v>#N/A</v>
      </c>
    </row>
    <row r="152" spans="1:50" ht="37.5" customHeight="1" x14ac:dyDescent="0.25">
      <c r="A152" s="37" t="s">
        <v>824</v>
      </c>
      <c r="B152" s="37" t="s">
        <v>138</v>
      </c>
      <c r="C152" s="37" t="s">
        <v>183</v>
      </c>
      <c r="D152" s="37" t="s">
        <v>204</v>
      </c>
      <c r="E152" s="37" t="s">
        <v>141</v>
      </c>
      <c r="F152" s="37" t="s">
        <v>825</v>
      </c>
      <c r="G152" s="60">
        <v>44691.133842592593</v>
      </c>
      <c r="H152" s="37" t="s">
        <v>768</v>
      </c>
      <c r="I152" s="60"/>
      <c r="J152" s="37"/>
      <c r="K152" s="37"/>
      <c r="L152" s="60"/>
      <c r="M152" s="37"/>
      <c r="N152" s="60">
        <v>44567.653287037043</v>
      </c>
      <c r="O152" s="37" t="s">
        <v>777</v>
      </c>
      <c r="P152" s="38" t="b">
        <v>0</v>
      </c>
      <c r="Q152" s="37"/>
      <c r="R152" s="37" t="s">
        <v>189</v>
      </c>
      <c r="S152" s="38">
        <v>0</v>
      </c>
      <c r="T152" s="37" t="s">
        <v>124</v>
      </c>
      <c r="U152" s="37" t="s">
        <v>59</v>
      </c>
      <c r="V152" s="60"/>
      <c r="W152" s="38"/>
      <c r="X152" s="37" t="s">
        <v>778</v>
      </c>
      <c r="Y152" s="38">
        <v>0</v>
      </c>
      <c r="Z152" s="38" t="b">
        <v>0</v>
      </c>
      <c r="AA152" s="60">
        <v>44567.653287037043</v>
      </c>
      <c r="AB152" s="60"/>
      <c r="AC152" s="38">
        <v>1</v>
      </c>
      <c r="AD152" s="60"/>
      <c r="AE152" s="60">
        <v>44567.653287037043</v>
      </c>
      <c r="AF152" s="60">
        <v>44567.653287037043</v>
      </c>
      <c r="AG152" s="37"/>
      <c r="AH152" s="37"/>
      <c r="AI152" s="37"/>
      <c r="AJ152" s="16">
        <f ca="1">IF(Table1[[#This Row],[State]]="Closed","Zero",IF(Table1[[#This Row],[State]]="Resolved","Zero",TODAY()-Table1[[#This Row],[First Assigned to Osprey-Resolver]]))</f>
        <v>131.3467129629571</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6</v>
      </c>
      <c r="AW152" s="39" t="str">
        <f>TEXT(Table1[[#This Row],[Created]],"MMM")</f>
        <v>Jan</v>
      </c>
      <c r="AX152" s="40" t="e">
        <f>VLOOKUP(Table1[[#This Row],[Assigned to]],GD_Resource[[#All],[SNOW ID Unique]:[Team]],4,0)</f>
        <v>#N/A</v>
      </c>
    </row>
    <row r="153" spans="1:50" ht="49.95" customHeight="1" x14ac:dyDescent="0.25">
      <c r="A153" s="37" t="s">
        <v>826</v>
      </c>
      <c r="B153" s="37" t="s">
        <v>138</v>
      </c>
      <c r="C153" s="37" t="s">
        <v>709</v>
      </c>
      <c r="D153" s="37" t="s">
        <v>345</v>
      </c>
      <c r="E153" s="37" t="s">
        <v>141</v>
      </c>
      <c r="F153" s="37" t="s">
        <v>827</v>
      </c>
      <c r="G153" s="60">
        <v>44697.950474537043</v>
      </c>
      <c r="H153" s="37" t="s">
        <v>40</v>
      </c>
      <c r="I153" s="60"/>
      <c r="J153" s="37"/>
      <c r="K153" s="37"/>
      <c r="L153" s="60"/>
      <c r="M153" s="37"/>
      <c r="N153" s="60">
        <v>44567.668240740742</v>
      </c>
      <c r="O153" s="37" t="s">
        <v>777</v>
      </c>
      <c r="P153" s="38" t="b">
        <v>0</v>
      </c>
      <c r="Q153" s="37"/>
      <c r="R153" s="37"/>
      <c r="S153" s="38">
        <v>0</v>
      </c>
      <c r="T153" s="37" t="s">
        <v>124</v>
      </c>
      <c r="U153" s="37" t="s">
        <v>58</v>
      </c>
      <c r="V153" s="60"/>
      <c r="W153" s="38"/>
      <c r="X153" s="37" t="s">
        <v>778</v>
      </c>
      <c r="Y153" s="38">
        <v>0</v>
      </c>
      <c r="Z153" s="38" t="b">
        <v>1</v>
      </c>
      <c r="AA153" s="60">
        <v>44567.668240740742</v>
      </c>
      <c r="AB153" s="60"/>
      <c r="AC153" s="38">
        <v>4</v>
      </c>
      <c r="AD153" s="60"/>
      <c r="AE153" s="60">
        <v>44567.668240740742</v>
      </c>
      <c r="AF153" s="60">
        <v>44567.668240740742</v>
      </c>
      <c r="AG153" s="37"/>
      <c r="AH153" s="37" t="s">
        <v>723</v>
      </c>
      <c r="AI153" s="37"/>
      <c r="AJ153" s="16">
        <f ca="1">IF(Table1[[#This Row],[State]]="Closed","Zero",IF(Table1[[#This Row],[State]]="Resolved","Zero",TODAY()-Table1[[#This Row],[First Assigned to Osprey-Resolver]]))</f>
        <v>131.33175925925752</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6</v>
      </c>
      <c r="AW153" s="39" t="str">
        <f>TEXT(Table1[[#This Row],[Created]],"MMM")</f>
        <v>Jan</v>
      </c>
      <c r="AX153" s="40" t="e">
        <f>VLOOKUP(Table1[[#This Row],[Assigned to]],GD_Resource[[#All],[SNOW ID Unique]:[Team]],4,0)</f>
        <v>#N/A</v>
      </c>
    </row>
    <row r="154" spans="1:50" ht="37.5" customHeight="1" x14ac:dyDescent="0.25">
      <c r="A154" s="37" t="s">
        <v>828</v>
      </c>
      <c r="B154" s="37" t="s">
        <v>115</v>
      </c>
      <c r="C154" s="37" t="s">
        <v>709</v>
      </c>
      <c r="D154" s="37" t="s">
        <v>204</v>
      </c>
      <c r="E154" s="37" t="s">
        <v>12</v>
      </c>
      <c r="F154" s="37" t="s">
        <v>829</v>
      </c>
      <c r="G154" s="60">
        <v>44673.088935185187</v>
      </c>
      <c r="H154" s="37" t="s">
        <v>37</v>
      </c>
      <c r="I154" s="60"/>
      <c r="J154" s="37"/>
      <c r="K154" s="37"/>
      <c r="L154" s="60"/>
      <c r="M154" s="37"/>
      <c r="N154" s="60">
        <v>44568.027037037027</v>
      </c>
      <c r="O154" s="37" t="s">
        <v>273</v>
      </c>
      <c r="P154" s="38" t="b">
        <v>0</v>
      </c>
      <c r="Q154" s="37"/>
      <c r="R154" s="37"/>
      <c r="S154" s="38">
        <v>0</v>
      </c>
      <c r="T154" s="37" t="s">
        <v>124</v>
      </c>
      <c r="U154" s="37" t="s">
        <v>58</v>
      </c>
      <c r="V154" s="60"/>
      <c r="W154" s="38"/>
      <c r="X154" s="37" t="s">
        <v>274</v>
      </c>
      <c r="Y154" s="38">
        <v>0</v>
      </c>
      <c r="Z154" s="38" t="b">
        <v>1</v>
      </c>
      <c r="AA154" s="60">
        <v>44568.029050925928</v>
      </c>
      <c r="AB154" s="60"/>
      <c r="AC154" s="38">
        <v>2</v>
      </c>
      <c r="AD154" s="60"/>
      <c r="AE154" s="60">
        <v>44568.029050925928</v>
      </c>
      <c r="AF154" s="60">
        <v>44568.029050925928</v>
      </c>
      <c r="AG154" s="37" t="s">
        <v>331</v>
      </c>
      <c r="AH154" s="37" t="s">
        <v>403</v>
      </c>
      <c r="AI154" s="37" t="s">
        <v>830</v>
      </c>
      <c r="AJ154" s="16">
        <f ca="1">IF(Table1[[#This Row],[State]]="Closed","Zero",IF(Table1[[#This Row],[State]]="Resolved","Zero",TODAY()-Table1[[#This Row],[First Assigned to Osprey-Resolver]]))</f>
        <v>130.97094907407154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2</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7</v>
      </c>
      <c r="AW154" s="39" t="str">
        <f>TEXT(Table1[[#This Row],[Created]],"MMM")</f>
        <v>Jan</v>
      </c>
      <c r="AX154" s="40" t="e">
        <f>VLOOKUP(Table1[[#This Row],[Assigned to]],GD_Resource[[#All],[SNOW ID Unique]:[Team]],4,0)</f>
        <v>#N/A</v>
      </c>
    </row>
    <row r="155" spans="1:50" ht="37.5" customHeight="1" x14ac:dyDescent="0.25">
      <c r="A155" s="37" t="s">
        <v>831</v>
      </c>
      <c r="B155" s="37" t="s">
        <v>115</v>
      </c>
      <c r="C155" s="37" t="s">
        <v>709</v>
      </c>
      <c r="D155" s="37" t="s">
        <v>509</v>
      </c>
      <c r="E155" s="37" t="s">
        <v>141</v>
      </c>
      <c r="F155" s="37" t="s">
        <v>832</v>
      </c>
      <c r="G155" s="60">
        <v>44692.967812499999</v>
      </c>
      <c r="H155" s="37" t="s">
        <v>38</v>
      </c>
      <c r="I155" s="60"/>
      <c r="J155" s="37"/>
      <c r="K155" s="37"/>
      <c r="L155" s="60"/>
      <c r="M155" s="37"/>
      <c r="N155" s="60">
        <v>44568.046238425923</v>
      </c>
      <c r="O155" s="37" t="s">
        <v>273</v>
      </c>
      <c r="P155" s="38" t="b">
        <v>0</v>
      </c>
      <c r="Q155" s="37"/>
      <c r="R155" s="37"/>
      <c r="S155" s="38">
        <v>0</v>
      </c>
      <c r="T155" s="37" t="s">
        <v>124</v>
      </c>
      <c r="U155" s="37" t="s">
        <v>58</v>
      </c>
      <c r="V155" s="60"/>
      <c r="W155" s="38"/>
      <c r="X155" s="37" t="s">
        <v>274</v>
      </c>
      <c r="Y155" s="38">
        <v>0</v>
      </c>
      <c r="Z155" s="38" t="b">
        <v>1</v>
      </c>
      <c r="AA155" s="60">
        <v>44568.04959490741</v>
      </c>
      <c r="AB155" s="60"/>
      <c r="AC155" s="38">
        <v>2</v>
      </c>
      <c r="AD155" s="60"/>
      <c r="AE155" s="60">
        <v>44568.04959490741</v>
      </c>
      <c r="AF155" s="60">
        <v>44568.04959490741</v>
      </c>
      <c r="AG155" s="37" t="s">
        <v>833</v>
      </c>
      <c r="AH155" s="37" t="s">
        <v>713</v>
      </c>
      <c r="AI155" s="37"/>
      <c r="AJ155" s="16">
        <f ca="1">IF(Table1[[#This Row],[State]]="Closed","Zero",IF(Table1[[#This Row],[State]]="Resolved","Zero",TODAY()-Table1[[#This Row],[First Assigned to Osprey-Resolver]]))</f>
        <v>130.95040509258979</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2</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7</v>
      </c>
      <c r="AW155" s="39" t="str">
        <f>TEXT(Table1[[#This Row],[Created]],"MMM")</f>
        <v>Jan</v>
      </c>
      <c r="AX155" s="40" t="e">
        <f>VLOOKUP(Table1[[#This Row],[Assigned to]],GD_Resource[[#All],[SNOW ID Unique]:[Team]],4,0)</f>
        <v>#N/A</v>
      </c>
    </row>
    <row r="156" spans="1:50" ht="37.5" customHeight="1" x14ac:dyDescent="0.25">
      <c r="A156" s="37" t="s">
        <v>834</v>
      </c>
      <c r="B156" s="37" t="s">
        <v>115</v>
      </c>
      <c r="C156" s="37" t="s">
        <v>116</v>
      </c>
      <c r="D156" s="37" t="s">
        <v>509</v>
      </c>
      <c r="E156" s="37" t="s">
        <v>141</v>
      </c>
      <c r="F156" s="37" t="s">
        <v>835</v>
      </c>
      <c r="G156" s="60">
        <v>44692.977002314823</v>
      </c>
      <c r="H156" s="37" t="s">
        <v>38</v>
      </c>
      <c r="I156" s="60"/>
      <c r="J156" s="37"/>
      <c r="K156" s="37"/>
      <c r="L156" s="60"/>
      <c r="M156" s="37"/>
      <c r="N156" s="60">
        <v>44571.844074074077</v>
      </c>
      <c r="O156" s="37" t="s">
        <v>727</v>
      </c>
      <c r="P156" s="38" t="b">
        <v>0</v>
      </c>
      <c r="Q156" s="37"/>
      <c r="R156" s="37" t="s">
        <v>123</v>
      </c>
      <c r="S156" s="38">
        <v>0</v>
      </c>
      <c r="T156" s="37" t="s">
        <v>124</v>
      </c>
      <c r="U156" s="37" t="s">
        <v>59</v>
      </c>
      <c r="V156" s="60"/>
      <c r="W156" s="38"/>
      <c r="X156" s="37" t="s">
        <v>171</v>
      </c>
      <c r="Y156" s="38">
        <v>0</v>
      </c>
      <c r="Z156" s="38" t="b">
        <v>1</v>
      </c>
      <c r="AA156" s="60">
        <v>44574.739791666667</v>
      </c>
      <c r="AB156" s="60">
        <v>44571.845381944448</v>
      </c>
      <c r="AC156" s="38">
        <v>1</v>
      </c>
      <c r="AD156" s="60">
        <v>44574.764988425923</v>
      </c>
      <c r="AE156" s="60">
        <v>44574.780613425923</v>
      </c>
      <c r="AF156" s="60">
        <v>44574.764988425923</v>
      </c>
      <c r="AG156" s="37"/>
      <c r="AH156" s="37"/>
      <c r="AI156" s="37"/>
      <c r="AJ156" s="16">
        <f ca="1">IF(Table1[[#This Row],[State]]="Closed","Zero",IF(Table1[[#This Row],[State]]="Resolved","Zero",TODAY()-Table1[[#This Row],[First Assigned to Osprey-Resolver]]))</f>
        <v>124.21938657407736</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10</v>
      </c>
      <c r="AW156" s="39" t="str">
        <f>TEXT(Table1[[#This Row],[Created]],"MMM")</f>
        <v>Jan</v>
      </c>
      <c r="AX156" s="40" t="e">
        <f>VLOOKUP(Table1[[#This Row],[Assigned to]],GD_Resource[[#All],[SNOW ID Unique]:[Team]],4,0)</f>
        <v>#N/A</v>
      </c>
    </row>
    <row r="157" spans="1:50" ht="37.5" customHeight="1" x14ac:dyDescent="0.25">
      <c r="A157" s="37" t="s">
        <v>836</v>
      </c>
      <c r="B157" s="37" t="s">
        <v>115</v>
      </c>
      <c r="C157" s="37" t="s">
        <v>454</v>
      </c>
      <c r="D157" s="37" t="s">
        <v>837</v>
      </c>
      <c r="E157" s="37" t="s">
        <v>141</v>
      </c>
      <c r="F157" s="37" t="s">
        <v>838</v>
      </c>
      <c r="G157" s="60">
        <v>44693.625555555547</v>
      </c>
      <c r="H157" s="37" t="s">
        <v>14</v>
      </c>
      <c r="I157" s="60"/>
      <c r="J157" s="37"/>
      <c r="K157" s="37"/>
      <c r="L157" s="60"/>
      <c r="M157" s="37"/>
      <c r="N157" s="60">
        <v>44571.882465277777</v>
      </c>
      <c r="O157" s="37" t="s">
        <v>837</v>
      </c>
      <c r="P157" s="38" t="b">
        <v>0</v>
      </c>
      <c r="Q157" s="37"/>
      <c r="R157" s="37" t="s">
        <v>215</v>
      </c>
      <c r="S157" s="38">
        <v>0</v>
      </c>
      <c r="T157" s="37" t="s">
        <v>124</v>
      </c>
      <c r="U157" s="37" t="s">
        <v>59</v>
      </c>
      <c r="V157" s="60"/>
      <c r="W157" s="38"/>
      <c r="X157" s="37" t="s">
        <v>399</v>
      </c>
      <c r="Y157" s="38">
        <v>0</v>
      </c>
      <c r="Z157" s="38" t="b">
        <v>0</v>
      </c>
      <c r="AA157" s="60">
        <v>44571.882465277777</v>
      </c>
      <c r="AB157" s="60"/>
      <c r="AC157" s="38">
        <v>0</v>
      </c>
      <c r="AD157" s="60"/>
      <c r="AE157" s="60">
        <v>44571.882465277777</v>
      </c>
      <c r="AF157" s="60">
        <v>44571.882465277777</v>
      </c>
      <c r="AG157" s="37"/>
      <c r="AH157" s="37"/>
      <c r="AI157" s="37" t="s">
        <v>157</v>
      </c>
      <c r="AJ157" s="16">
        <f ca="1">IF(Table1[[#This Row],[State]]="Closed","Zero",IF(Table1[[#This Row],[State]]="Resolved","Zero",TODAY()-Table1[[#This Row],[First Assigned to Osprey-Resolver]]))</f>
        <v>127.11753472222335</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10</v>
      </c>
      <c r="AW157" s="39" t="str">
        <f>TEXT(Table1[[#This Row],[Created]],"MMM")</f>
        <v>Jan</v>
      </c>
      <c r="AX157" s="40">
        <f>VLOOKUP(Table1[[#This Row],[Assigned to]],GD_Resource[[#All],[SNOW ID Unique]:[Team]],4,0)</f>
        <v>0</v>
      </c>
    </row>
    <row r="158" spans="1:50" ht="37.5" customHeight="1" x14ac:dyDescent="0.25">
      <c r="A158" s="37" t="s">
        <v>839</v>
      </c>
      <c r="B158" s="37" t="s">
        <v>115</v>
      </c>
      <c r="C158" s="37" t="s">
        <v>251</v>
      </c>
      <c r="D158" s="37" t="s">
        <v>463</v>
      </c>
      <c r="E158" s="37" t="s">
        <v>12</v>
      </c>
      <c r="F158" s="37" t="s">
        <v>840</v>
      </c>
      <c r="G158" s="60">
        <v>44588.889710648153</v>
      </c>
      <c r="H158" s="37" t="s">
        <v>50</v>
      </c>
      <c r="I158" s="60"/>
      <c r="J158" s="37" t="s">
        <v>130</v>
      </c>
      <c r="K158" s="37" t="s">
        <v>841</v>
      </c>
      <c r="L158" s="60">
        <v>44588.889710648153</v>
      </c>
      <c r="M158" s="37" t="s">
        <v>50</v>
      </c>
      <c r="N158" s="60">
        <v>44573.264907407407</v>
      </c>
      <c r="O158" s="37" t="s">
        <v>842</v>
      </c>
      <c r="P158" s="38" t="b">
        <v>0</v>
      </c>
      <c r="Q158" s="37"/>
      <c r="R158" s="37" t="s">
        <v>147</v>
      </c>
      <c r="S158" s="38">
        <v>0</v>
      </c>
      <c r="T158" s="37" t="s">
        <v>124</v>
      </c>
      <c r="U158" s="37" t="s">
        <v>120</v>
      </c>
      <c r="V158" s="60"/>
      <c r="W158" s="38">
        <v>1349983</v>
      </c>
      <c r="X158" s="37" t="s">
        <v>843</v>
      </c>
      <c r="Y158" s="38">
        <v>0</v>
      </c>
      <c r="Z158" s="38" t="b">
        <v>0</v>
      </c>
      <c r="AA158" s="60">
        <v>44573.865972222222</v>
      </c>
      <c r="AB158" s="60">
        <v>44573.265393518523</v>
      </c>
      <c r="AC158" s="38">
        <v>1</v>
      </c>
      <c r="AD158" s="60">
        <v>44573.931087962963</v>
      </c>
      <c r="AE158" s="60">
        <v>44573.953553240739</v>
      </c>
      <c r="AF158" s="60">
        <v>44573.931087962963</v>
      </c>
      <c r="AG158" s="37"/>
      <c r="AH158" s="37"/>
      <c r="AI158" s="37"/>
      <c r="AJ158" s="16">
        <f ca="1">IF(Table1[[#This Row],[State]]="Closed","Zero",IF(Table1[[#This Row],[State]]="Resolved","Zero",TODAY()-Table1[[#This Row],[First Assigned to Osprey-Resolver]]))</f>
        <v>125.04644675926102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3</v>
      </c>
      <c r="AM158" s="39">
        <f>WEEKNUM(Table1[[#This Row],[Resolved]])</f>
        <v>0</v>
      </c>
      <c r="AN158" s="39">
        <f>WEEKNUM(Table1[[#This Row],[Closed]])</f>
        <v>5</v>
      </c>
      <c r="AO158" s="39" t="str">
        <f>IFERROR(INDEX(GD_Resource[], MATCH(Table1[[#This Row],[Assigned to]], GD_Resource[SNOW ID Unique], 0), 2), "Not GD")</f>
        <v>WPP-US</v>
      </c>
      <c r="AP158" s="39" t="str">
        <f t="shared" si="2"/>
        <v>GD</v>
      </c>
      <c r="AQ158" s="39">
        <f>YEAR(Table1[[#This Row],[Closed]])</f>
        <v>2022</v>
      </c>
      <c r="AR158" s="39">
        <f>YEAR(Table1[[#This Row],[Resolved]])</f>
        <v>1900</v>
      </c>
      <c r="AS158" s="39">
        <f>YEAR(Table1[[#This Row],[Created]])</f>
        <v>2022</v>
      </c>
      <c r="AT158" s="39">
        <f>DAY(Table1[[#This Row],[Resolved]])</f>
        <v>0</v>
      </c>
      <c r="AU158" s="39" t="str">
        <f>TEXT(Table1[[#This Row],[Resolved]],"MMM")</f>
        <v>Jan</v>
      </c>
      <c r="AV158" s="39">
        <f>DAY(Table1[[#This Row],[Created]])</f>
        <v>12</v>
      </c>
      <c r="AW158" s="39" t="str">
        <f>TEXT(Table1[[#This Row],[Created]],"MMM")</f>
        <v>Jan</v>
      </c>
      <c r="AX158" s="40">
        <f>VLOOKUP(Table1[[#This Row],[Assigned to]],GD_Resource[[#All],[SNOW ID Unique]:[Team]],4,0)</f>
        <v>0</v>
      </c>
    </row>
    <row r="159" spans="1:50" ht="37.5" customHeight="1" x14ac:dyDescent="0.25">
      <c r="A159" s="37" t="s">
        <v>844</v>
      </c>
      <c r="B159" s="37" t="s">
        <v>138</v>
      </c>
      <c r="C159" s="37" t="s">
        <v>709</v>
      </c>
      <c r="D159" s="37" t="s">
        <v>204</v>
      </c>
      <c r="E159" s="37" t="s">
        <v>12</v>
      </c>
      <c r="F159" s="37" t="s">
        <v>845</v>
      </c>
      <c r="G159" s="60">
        <v>44694.112523148149</v>
      </c>
      <c r="H159" s="37" t="s">
        <v>37</v>
      </c>
      <c r="I159" s="60"/>
      <c r="J159" s="37"/>
      <c r="K159" s="37"/>
      <c r="L159" s="60"/>
      <c r="M159" s="37"/>
      <c r="N159" s="60">
        <v>44575.584456018521</v>
      </c>
      <c r="O159" s="37" t="s">
        <v>821</v>
      </c>
      <c r="P159" s="38" t="b">
        <v>0</v>
      </c>
      <c r="Q159" s="37"/>
      <c r="R159" s="37"/>
      <c r="S159" s="38">
        <v>0</v>
      </c>
      <c r="T159" s="37" t="s">
        <v>124</v>
      </c>
      <c r="U159" s="37" t="s">
        <v>59</v>
      </c>
      <c r="V159" s="60"/>
      <c r="W159" s="38"/>
      <c r="X159" s="37" t="s">
        <v>822</v>
      </c>
      <c r="Y159" s="38">
        <v>0</v>
      </c>
      <c r="Z159" s="38" t="b">
        <v>0</v>
      </c>
      <c r="AA159" s="60">
        <v>44575.591493055559</v>
      </c>
      <c r="AB159" s="60">
        <v>44575.591493055559</v>
      </c>
      <c r="AC159" s="38">
        <v>2</v>
      </c>
      <c r="AD159" s="60">
        <v>44575.665034722217</v>
      </c>
      <c r="AE159" s="60">
        <v>44575.673946759263</v>
      </c>
      <c r="AF159" s="60">
        <v>44575.665034722217</v>
      </c>
      <c r="AG159" s="37" t="s">
        <v>331</v>
      </c>
      <c r="AH159" s="37"/>
      <c r="AI159" s="37" t="s">
        <v>823</v>
      </c>
      <c r="AJ159" s="16">
        <f ca="1">IF(Table1[[#This Row],[State]]="Closed","Zero",IF(Table1[[#This Row],[State]]="Resolved","Zero",TODAY()-Table1[[#This Row],[First Assigned to Osprey-Resolver]]))</f>
        <v>123.32605324073666</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3</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14</v>
      </c>
      <c r="AW159" s="39" t="str">
        <f>TEXT(Table1[[#This Row],[Created]],"MMM")</f>
        <v>Jan</v>
      </c>
      <c r="AX159" s="40" t="e">
        <f>VLOOKUP(Table1[[#This Row],[Assigned to]],GD_Resource[[#All],[SNOW ID Unique]:[Team]],4,0)</f>
        <v>#N/A</v>
      </c>
    </row>
    <row r="160" spans="1:50" ht="37.5" customHeight="1" x14ac:dyDescent="0.25">
      <c r="A160" s="37" t="s">
        <v>846</v>
      </c>
      <c r="B160" s="37" t="s">
        <v>115</v>
      </c>
      <c r="C160" s="37" t="s">
        <v>116</v>
      </c>
      <c r="D160" s="37" t="s">
        <v>615</v>
      </c>
      <c r="E160" s="37" t="s">
        <v>12</v>
      </c>
      <c r="F160" s="37" t="s">
        <v>847</v>
      </c>
      <c r="G160" s="60">
        <v>44698.830324074072</v>
      </c>
      <c r="H160" s="37" t="s">
        <v>26</v>
      </c>
      <c r="I160" s="60"/>
      <c r="J160" s="37" t="s">
        <v>328</v>
      </c>
      <c r="K160" s="37" t="s">
        <v>848</v>
      </c>
      <c r="L160" s="60"/>
      <c r="M160" s="37"/>
      <c r="N160" s="60">
        <v>44579.502442129633</v>
      </c>
      <c r="O160" s="37" t="s">
        <v>266</v>
      </c>
      <c r="P160" s="38" t="b">
        <v>0</v>
      </c>
      <c r="Q160" s="37"/>
      <c r="R160" s="37" t="s">
        <v>189</v>
      </c>
      <c r="S160" s="38">
        <v>0</v>
      </c>
      <c r="T160" s="37" t="s">
        <v>124</v>
      </c>
      <c r="U160" s="37" t="s">
        <v>59</v>
      </c>
      <c r="V160" s="60"/>
      <c r="W160" s="38">
        <v>5742472</v>
      </c>
      <c r="X160" s="37" t="s">
        <v>267</v>
      </c>
      <c r="Y160" s="38">
        <v>2</v>
      </c>
      <c r="Z160" s="38" t="b">
        <v>0</v>
      </c>
      <c r="AA160" s="60">
        <v>44579.557175925933</v>
      </c>
      <c r="AB160" s="60">
        <v>44579.509062500001</v>
      </c>
      <c r="AC160" s="38">
        <v>4</v>
      </c>
      <c r="AD160" s="60">
        <v>44579.517395833333</v>
      </c>
      <c r="AE160" s="60">
        <v>44579.557175925933</v>
      </c>
      <c r="AF160" s="60">
        <v>44579.517395833333</v>
      </c>
      <c r="AG160" s="37"/>
      <c r="AH160" s="37"/>
      <c r="AI160" s="37"/>
      <c r="AJ160" s="16">
        <f ca="1">IF(Table1[[#This Row],[State]]="Closed","Zero",IF(Table1[[#This Row],[State]]="Resolved","Zero",TODAY()-Table1[[#This Row],[First Assigned to Osprey-Resolver]]))</f>
        <v>119.44282407406718</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849</v>
      </c>
      <c r="B161" s="37" t="s">
        <v>115</v>
      </c>
      <c r="C161" s="37" t="s">
        <v>116</v>
      </c>
      <c r="D161" s="37" t="s">
        <v>710</v>
      </c>
      <c r="E161" s="37" t="s">
        <v>12</v>
      </c>
      <c r="F161" s="37" t="s">
        <v>850</v>
      </c>
      <c r="G161" s="60">
        <v>44693.44771990741</v>
      </c>
      <c r="H161" s="37" t="s">
        <v>48</v>
      </c>
      <c r="I161" s="60"/>
      <c r="J161" s="37"/>
      <c r="K161" s="37"/>
      <c r="L161" s="60"/>
      <c r="M161" s="37"/>
      <c r="N161" s="60">
        <v>44579.710034722222</v>
      </c>
      <c r="O161" s="37" t="s">
        <v>266</v>
      </c>
      <c r="P161" s="38" t="b">
        <v>1</v>
      </c>
      <c r="Q161" s="37"/>
      <c r="R161" s="37" t="s">
        <v>123</v>
      </c>
      <c r="S161" s="38">
        <v>2</v>
      </c>
      <c r="T161" s="37" t="s">
        <v>124</v>
      </c>
      <c r="U161" s="37" t="s">
        <v>58</v>
      </c>
      <c r="V161" s="60"/>
      <c r="W161" s="38"/>
      <c r="X161" s="37" t="s">
        <v>267</v>
      </c>
      <c r="Y161" s="38">
        <v>0</v>
      </c>
      <c r="Z161" s="38" t="b">
        <v>1</v>
      </c>
      <c r="AA161" s="60">
        <v>44579.844571759262</v>
      </c>
      <c r="AB161" s="60"/>
      <c r="AC161" s="38">
        <v>1</v>
      </c>
      <c r="AD161" s="60"/>
      <c r="AE161" s="60">
        <v>44579.844571759262</v>
      </c>
      <c r="AF161" s="60">
        <v>44579.716365740736</v>
      </c>
      <c r="AG161" s="37" t="s">
        <v>135</v>
      </c>
      <c r="AH161" s="37" t="s">
        <v>248</v>
      </c>
      <c r="AI161" s="37"/>
      <c r="AJ161" s="16">
        <f ca="1">IF(Table1[[#This Row],[State]]="Closed","Zero",IF(Table1[[#This Row],[State]]="Resolved","Zero",TODAY()-Table1[[#This Row],[First Assigned to Osprey-Resolver]]))</f>
        <v>119.15542824073782</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18</v>
      </c>
      <c r="AW161" s="39" t="str">
        <f>TEXT(Table1[[#This Row],[Created]],"MMM")</f>
        <v>Jan</v>
      </c>
      <c r="AX161" s="40">
        <f>VLOOKUP(Table1[[#This Row],[Assigned to]],GD_Resource[[#All],[SNOW ID Unique]:[Team]],4,0)</f>
        <v>0</v>
      </c>
    </row>
    <row r="162" spans="1:50" ht="62.7" customHeight="1" x14ac:dyDescent="0.25">
      <c r="A162" s="37" t="s">
        <v>851</v>
      </c>
      <c r="B162" s="37" t="s">
        <v>115</v>
      </c>
      <c r="C162" s="37" t="s">
        <v>709</v>
      </c>
      <c r="D162" s="37" t="s">
        <v>767</v>
      </c>
      <c r="E162" s="37" t="s">
        <v>141</v>
      </c>
      <c r="F162" s="37" t="s">
        <v>852</v>
      </c>
      <c r="G162" s="60">
        <v>44698.342523148152</v>
      </c>
      <c r="H162" s="37" t="s">
        <v>13</v>
      </c>
      <c r="I162" s="60"/>
      <c r="J162" s="37"/>
      <c r="K162" s="37"/>
      <c r="L162" s="60"/>
      <c r="M162" s="37"/>
      <c r="N162" s="60">
        <v>44579.814027777778</v>
      </c>
      <c r="O162" s="37" t="s">
        <v>266</v>
      </c>
      <c r="P162" s="38" t="b">
        <v>0</v>
      </c>
      <c r="Q162" s="37"/>
      <c r="R162" s="37"/>
      <c r="S162" s="38">
        <v>0</v>
      </c>
      <c r="T162" s="37" t="s">
        <v>124</v>
      </c>
      <c r="U162" s="37" t="s">
        <v>58</v>
      </c>
      <c r="V162" s="60"/>
      <c r="W162" s="38"/>
      <c r="X162" s="37" t="s">
        <v>267</v>
      </c>
      <c r="Y162" s="38">
        <v>0</v>
      </c>
      <c r="Z162" s="38" t="b">
        <v>1</v>
      </c>
      <c r="AA162" s="60">
        <v>44580.212280092594</v>
      </c>
      <c r="AB162" s="60">
        <v>44579.820717592593</v>
      </c>
      <c r="AC162" s="38">
        <v>2</v>
      </c>
      <c r="AD162" s="60">
        <v>44579.910590277781</v>
      </c>
      <c r="AE162" s="60">
        <v>44580.212280092594</v>
      </c>
      <c r="AF162" s="60">
        <v>44579.910590277781</v>
      </c>
      <c r="AG162" s="37"/>
      <c r="AH162" s="37" t="s">
        <v>713</v>
      </c>
      <c r="AI162" s="37"/>
      <c r="AJ162" s="16">
        <f ca="1">IF(Table1[[#This Row],[State]]="Closed","Zero",IF(Table1[[#This Row],[State]]="Resolved","Zero",TODAY()-Table1[[#This Row],[First Assigned to Osprey-Resolver]]))</f>
        <v>118.78771990740643</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18</v>
      </c>
      <c r="AW162" s="39" t="str">
        <f>TEXT(Table1[[#This Row],[Created]],"MMM")</f>
        <v>Jan</v>
      </c>
      <c r="AX162" s="40">
        <f>VLOOKUP(Table1[[#This Row],[Assigned to]],GD_Resource[[#All],[SNOW ID Unique]:[Team]],4,0)</f>
        <v>0</v>
      </c>
    </row>
    <row r="163" spans="1:50" ht="37.5" customHeight="1" x14ac:dyDescent="0.25">
      <c r="A163" s="37" t="s">
        <v>853</v>
      </c>
      <c r="B163" s="37" t="s">
        <v>115</v>
      </c>
      <c r="C163" s="37" t="s">
        <v>116</v>
      </c>
      <c r="D163" s="37" t="s">
        <v>767</v>
      </c>
      <c r="E163" s="37" t="s">
        <v>141</v>
      </c>
      <c r="F163" s="37" t="s">
        <v>854</v>
      </c>
      <c r="G163" s="60">
        <v>44690.3591087963</v>
      </c>
      <c r="H163" s="37" t="s">
        <v>413</v>
      </c>
      <c r="I163" s="60"/>
      <c r="J163" s="37"/>
      <c r="K163" s="37"/>
      <c r="L163" s="60"/>
      <c r="M163" s="37"/>
      <c r="N163" s="60">
        <v>44581.526805555557</v>
      </c>
      <c r="O163" s="37" t="s">
        <v>855</v>
      </c>
      <c r="P163" s="38" t="b">
        <v>0</v>
      </c>
      <c r="Q163" s="37"/>
      <c r="R163" s="37"/>
      <c r="S163" s="38">
        <v>0</v>
      </c>
      <c r="T163" s="37" t="s">
        <v>124</v>
      </c>
      <c r="U163" s="37" t="s">
        <v>58</v>
      </c>
      <c r="V163" s="60"/>
      <c r="W163" s="38"/>
      <c r="X163" s="37" t="s">
        <v>856</v>
      </c>
      <c r="Y163" s="38">
        <v>0</v>
      </c>
      <c r="Z163" s="38" t="b">
        <v>1</v>
      </c>
      <c r="AA163" s="60">
        <v>44581.588043981479</v>
      </c>
      <c r="AB163" s="60">
        <v>44581.529467592591</v>
      </c>
      <c r="AC163" s="38">
        <v>4</v>
      </c>
      <c r="AD163" s="60">
        <v>44581.568113425928</v>
      </c>
      <c r="AE163" s="60">
        <v>44581.588043981479</v>
      </c>
      <c r="AF163" s="60">
        <v>44581.568113425928</v>
      </c>
      <c r="AG163" s="37"/>
      <c r="AH163" s="37" t="s">
        <v>403</v>
      </c>
      <c r="AI163" s="37"/>
      <c r="AJ163" s="16">
        <f ca="1">IF(Table1[[#This Row],[State]]="Closed","Zero",IF(Table1[[#This Row],[State]]="Resolved","Zero",TODAY()-Table1[[#This Row],[First Assigned to Osprey-Resolver]]))</f>
        <v>117.41195601852087</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4</v>
      </c>
      <c r="AM163" s="39">
        <f>WEEKNUM(Table1[[#This Row],[Resolved]])</f>
        <v>0</v>
      </c>
      <c r="AN163" s="39">
        <f>WEEKNUM(Table1[[#This Row],[Closed]])</f>
        <v>0</v>
      </c>
      <c r="AO163" s="39" t="str">
        <f>IFERROR(INDEX(GD_Resource[], MATCH(Table1[[#This Row],[Assigned to]], GD_Resource[SNOW ID Unique], 0), 2), "Not GD")</f>
        <v>WPP-UK</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20</v>
      </c>
      <c r="AW163" s="39" t="str">
        <f>TEXT(Table1[[#This Row],[Created]],"MMM")</f>
        <v>Jan</v>
      </c>
      <c r="AX163" s="40">
        <f>VLOOKUP(Table1[[#This Row],[Assigned to]],GD_Resource[[#All],[SNOW ID Unique]:[Team]],4,0)</f>
        <v>0</v>
      </c>
    </row>
    <row r="164" spans="1:50" ht="49.95" customHeight="1" x14ac:dyDescent="0.25">
      <c r="A164" s="37" t="s">
        <v>857</v>
      </c>
      <c r="B164" s="37" t="s">
        <v>115</v>
      </c>
      <c r="C164" s="37" t="s">
        <v>709</v>
      </c>
      <c r="D164" s="37" t="s">
        <v>273</v>
      </c>
      <c r="E164" s="37" t="s">
        <v>141</v>
      </c>
      <c r="F164" s="37" t="s">
        <v>858</v>
      </c>
      <c r="G164" s="60">
        <v>44698.803784722222</v>
      </c>
      <c r="H164" s="37" t="s">
        <v>48</v>
      </c>
      <c r="I164" s="60"/>
      <c r="J164" s="37"/>
      <c r="K164" s="37"/>
      <c r="L164" s="60"/>
      <c r="M164" s="37"/>
      <c r="N164" s="60">
        <v>44581.81722222222</v>
      </c>
      <c r="O164" s="37" t="s">
        <v>304</v>
      </c>
      <c r="P164" s="38" t="b">
        <v>0</v>
      </c>
      <c r="Q164" s="37"/>
      <c r="R164" s="37" t="s">
        <v>123</v>
      </c>
      <c r="S164" s="38">
        <v>0</v>
      </c>
      <c r="T164" s="37" t="s">
        <v>124</v>
      </c>
      <c r="U164" s="37" t="s">
        <v>58</v>
      </c>
      <c r="V164" s="60"/>
      <c r="W164" s="38"/>
      <c r="X164" s="37" t="s">
        <v>305</v>
      </c>
      <c r="Y164" s="38">
        <v>0</v>
      </c>
      <c r="Z164" s="38" t="b">
        <v>1</v>
      </c>
      <c r="AA164" s="60">
        <v>44581.954502314817</v>
      </c>
      <c r="AB164" s="60">
        <v>44581.817604166667</v>
      </c>
      <c r="AC164" s="38">
        <v>2</v>
      </c>
      <c r="AD164" s="60">
        <v>44581.916863425933</v>
      </c>
      <c r="AE164" s="60">
        <v>44581.954502314817</v>
      </c>
      <c r="AF164" s="60">
        <v>44581.916863425933</v>
      </c>
      <c r="AG164" s="37" t="s">
        <v>331</v>
      </c>
      <c r="AH164" s="37" t="s">
        <v>713</v>
      </c>
      <c r="AI164" s="37" t="s">
        <v>801</v>
      </c>
      <c r="AJ164" s="16">
        <f ca="1">IF(Table1[[#This Row],[State]]="Closed","Zero",IF(Table1[[#This Row],[State]]="Resolved","Zero",TODAY()-Table1[[#This Row],[First Assigned to Osprey-Resolver]]))</f>
        <v>117.04549768518336</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4</v>
      </c>
      <c r="AM164" s="39">
        <f>WEEKNUM(Table1[[#This Row],[Resolved]])</f>
        <v>0</v>
      </c>
      <c r="AN164" s="39">
        <f>WEEKNUM(Table1[[#This Row],[Closed]])</f>
        <v>0</v>
      </c>
      <c r="AO164" s="39" t="str">
        <f>IFERROR(INDEX(GD_Resource[], MATCH(Table1[[#This Row],[Assigned to]], GD_Resource[SNOW ID Unique], 0), 2), "Not GD")</f>
        <v>WPP-US</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20</v>
      </c>
      <c r="AW164" s="39" t="str">
        <f>TEXT(Table1[[#This Row],[Created]],"MMM")</f>
        <v>Jan</v>
      </c>
      <c r="AX164" s="40">
        <f>VLOOKUP(Table1[[#This Row],[Assigned to]],GD_Resource[[#All],[SNOW ID Unique]:[Team]],4,0)</f>
        <v>0</v>
      </c>
    </row>
    <row r="165" spans="1:50" ht="37.5" customHeight="1" x14ac:dyDescent="0.25">
      <c r="A165" s="37" t="s">
        <v>859</v>
      </c>
      <c r="B165" s="37" t="s">
        <v>138</v>
      </c>
      <c r="C165" s="37" t="s">
        <v>709</v>
      </c>
      <c r="D165" s="37" t="s">
        <v>204</v>
      </c>
      <c r="E165" s="37" t="s">
        <v>141</v>
      </c>
      <c r="F165" s="37" t="s">
        <v>860</v>
      </c>
      <c r="G165" s="60">
        <v>44691.9059375</v>
      </c>
      <c r="H165" s="37" t="s">
        <v>37</v>
      </c>
      <c r="I165" s="60"/>
      <c r="J165" s="37" t="s">
        <v>120</v>
      </c>
      <c r="K165" s="37" t="s">
        <v>861</v>
      </c>
      <c r="L165" s="60">
        <v>44691.9059375</v>
      </c>
      <c r="M165" s="37" t="s">
        <v>37</v>
      </c>
      <c r="N165" s="60">
        <v>44585.699502314812</v>
      </c>
      <c r="O165" s="37" t="s">
        <v>329</v>
      </c>
      <c r="P165" s="38" t="b">
        <v>0</v>
      </c>
      <c r="Q165" s="37"/>
      <c r="R165" s="37"/>
      <c r="S165" s="38">
        <v>0</v>
      </c>
      <c r="T165" s="37" t="s">
        <v>124</v>
      </c>
      <c r="U165" s="37" t="s">
        <v>120</v>
      </c>
      <c r="V165" s="60"/>
      <c r="W165" s="38">
        <v>9176236</v>
      </c>
      <c r="X165" s="37" t="s">
        <v>330</v>
      </c>
      <c r="Y165" s="38">
        <v>0</v>
      </c>
      <c r="Z165" s="38" t="b">
        <v>0</v>
      </c>
      <c r="AA165" s="60">
        <v>44585.703043981477</v>
      </c>
      <c r="AB165" s="60">
        <v>44585.703043981477</v>
      </c>
      <c r="AC165" s="38">
        <v>2</v>
      </c>
      <c r="AD165" s="60">
        <v>44585.706712962958</v>
      </c>
      <c r="AE165" s="60">
        <v>44585.745671296303</v>
      </c>
      <c r="AF165" s="60">
        <v>44585.706712962958</v>
      </c>
      <c r="AG165" s="37" t="s">
        <v>331</v>
      </c>
      <c r="AH165" s="37"/>
      <c r="AI165" s="37" t="s">
        <v>332</v>
      </c>
      <c r="AJ165" s="16">
        <f ca="1">IF(Table1[[#This Row],[State]]="Closed","Zero",IF(Table1[[#This Row],[State]]="Resolved","Zero",TODAY()-Table1[[#This Row],[First Assigned to Osprey-Resolver]]))</f>
        <v>113.25432870369696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20</v>
      </c>
      <c r="AO165" s="39" t="str">
        <f>IFERROR(INDEX(GD_Resource[], MATCH(Table1[[#This Row],[Assigned to]], GD_Resource[SNOW ID Unique], 0), 2), "Not GD")</f>
        <v>Not GD</v>
      </c>
      <c r="AP165" s="39" t="str">
        <f t="shared" si="2"/>
        <v>Geo</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24</v>
      </c>
      <c r="AW165" s="39" t="str">
        <f>TEXT(Table1[[#This Row],[Created]],"MMM")</f>
        <v>Jan</v>
      </c>
      <c r="AX165" s="40" t="e">
        <f>VLOOKUP(Table1[[#This Row],[Assigned to]],GD_Resource[[#All],[SNOW ID Unique]:[Team]],4,0)</f>
        <v>#N/A</v>
      </c>
    </row>
    <row r="166" spans="1:50" ht="37.5" customHeight="1" x14ac:dyDescent="0.25">
      <c r="A166" s="37" t="s">
        <v>862</v>
      </c>
      <c r="B166" s="37" t="s">
        <v>115</v>
      </c>
      <c r="C166" s="37" t="s">
        <v>116</v>
      </c>
      <c r="D166" s="37" t="s">
        <v>204</v>
      </c>
      <c r="E166" s="37" t="s">
        <v>12</v>
      </c>
      <c r="F166" s="37" t="s">
        <v>863</v>
      </c>
      <c r="G166" s="60">
        <v>44693.942060185182</v>
      </c>
      <c r="H166" s="37" t="s">
        <v>37</v>
      </c>
      <c r="I166" s="60"/>
      <c r="J166" s="37"/>
      <c r="K166" s="37"/>
      <c r="L166" s="60"/>
      <c r="M166" s="37"/>
      <c r="N166" s="60">
        <v>44585.728576388887</v>
      </c>
      <c r="O166" s="37" t="s">
        <v>767</v>
      </c>
      <c r="P166" s="38" t="b">
        <v>0</v>
      </c>
      <c r="Q166" s="37"/>
      <c r="R166" s="37" t="s">
        <v>123</v>
      </c>
      <c r="S166" s="38">
        <v>0</v>
      </c>
      <c r="T166" s="37" t="s">
        <v>124</v>
      </c>
      <c r="U166" s="37" t="s">
        <v>58</v>
      </c>
      <c r="V166" s="60"/>
      <c r="W166" s="38"/>
      <c r="X166" s="37" t="s">
        <v>768</v>
      </c>
      <c r="Y166" s="38">
        <v>0</v>
      </c>
      <c r="Z166" s="38" t="b">
        <v>1</v>
      </c>
      <c r="AA166" s="60">
        <v>44586.422013888892</v>
      </c>
      <c r="AB166" s="60">
        <v>44585.729942129627</v>
      </c>
      <c r="AC166" s="38">
        <v>1</v>
      </c>
      <c r="AD166" s="60">
        <v>44586.269282407397</v>
      </c>
      <c r="AE166" s="60">
        <v>44586.422013888892</v>
      </c>
      <c r="AF166" s="60">
        <v>44586.269282407397</v>
      </c>
      <c r="AG166" s="37"/>
      <c r="AH166" s="37" t="s">
        <v>248</v>
      </c>
      <c r="AI166" s="37"/>
      <c r="AJ166" s="16">
        <f ca="1">IF(Table1[[#This Row],[State]]="Closed","Zero",IF(Table1[[#This Row],[State]]="Resolved","Zero",TODAY()-Table1[[#This Row],[First Assigned to Osprey-Resolver]]))</f>
        <v>112.57798611110775</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24</v>
      </c>
      <c r="AW166" s="39" t="str">
        <f>TEXT(Table1[[#This Row],[Created]],"MMM")</f>
        <v>Jan</v>
      </c>
      <c r="AX166" s="40" t="e">
        <f>VLOOKUP(Table1[[#This Row],[Assigned to]],GD_Resource[[#All],[SNOW ID Unique]:[Team]],4,0)</f>
        <v>#N/A</v>
      </c>
    </row>
    <row r="167" spans="1:50" ht="37.5" customHeight="1" x14ac:dyDescent="0.25">
      <c r="A167" s="37" t="s">
        <v>864</v>
      </c>
      <c r="B167" s="37" t="s">
        <v>115</v>
      </c>
      <c r="C167" s="37" t="s">
        <v>139</v>
      </c>
      <c r="D167" s="37" t="s">
        <v>176</v>
      </c>
      <c r="E167" s="37" t="s">
        <v>12</v>
      </c>
      <c r="F167" s="37" t="s">
        <v>865</v>
      </c>
      <c r="G167" s="60">
        <v>44594.620671296303</v>
      </c>
      <c r="H167" s="37" t="s">
        <v>31</v>
      </c>
      <c r="I167" s="60"/>
      <c r="J167" s="37" t="s">
        <v>130</v>
      </c>
      <c r="K167" s="37" t="s">
        <v>866</v>
      </c>
      <c r="L167" s="60">
        <v>44594.620682870373</v>
      </c>
      <c r="M167" s="37" t="s">
        <v>31</v>
      </c>
      <c r="N167" s="60">
        <v>44587.320543981477</v>
      </c>
      <c r="O167" s="37" t="s">
        <v>281</v>
      </c>
      <c r="P167" s="38" t="b">
        <v>0</v>
      </c>
      <c r="Q167" s="37"/>
      <c r="R167" s="37" t="s">
        <v>189</v>
      </c>
      <c r="S167" s="38">
        <v>0</v>
      </c>
      <c r="T167" s="37" t="s">
        <v>124</v>
      </c>
      <c r="U167" s="37" t="s">
        <v>120</v>
      </c>
      <c r="V167" s="60"/>
      <c r="W167" s="38">
        <v>630732</v>
      </c>
      <c r="X167" s="37" t="s">
        <v>282</v>
      </c>
      <c r="Y167" s="38">
        <v>0</v>
      </c>
      <c r="Z167" s="38" t="b">
        <v>0</v>
      </c>
      <c r="AA167" s="60">
        <v>44592.957453703697</v>
      </c>
      <c r="AB167" s="60">
        <v>44587.33085648148</v>
      </c>
      <c r="AC167" s="38">
        <v>1</v>
      </c>
      <c r="AD167" s="60">
        <v>44594.052858796298</v>
      </c>
      <c r="AE167" s="60">
        <v>44594.448935185188</v>
      </c>
      <c r="AF167" s="60">
        <v>44594.052858796298</v>
      </c>
      <c r="AG167" s="37"/>
      <c r="AH167" s="37"/>
      <c r="AI167" s="37"/>
      <c r="AJ167" s="16">
        <f ca="1">IF(Table1[[#This Row],[State]]="Closed","Zero",IF(Table1[[#This Row],[State]]="Resolved","Zero",TODAY()-Table1[[#This Row],[First Assigned to Osprey-Resolver]]))</f>
        <v>104.55106481481198</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6</v>
      </c>
      <c r="AO167" s="39" t="str">
        <f>IFERROR(INDEX(GD_Resource[], MATCH(Table1[[#This Row],[Assigned to]], GD_Resource[SNOW ID Unique], 0), 2), "Not GD")</f>
        <v>WPP-US</v>
      </c>
      <c r="AP167" s="39" t="str">
        <f t="shared" si="2"/>
        <v>GD</v>
      </c>
      <c r="AQ167" s="39">
        <f>YEAR(Table1[[#This Row],[Closed]])</f>
        <v>2022</v>
      </c>
      <c r="AR167" s="39">
        <f>YEAR(Table1[[#This Row],[Resolved]])</f>
        <v>1900</v>
      </c>
      <c r="AS167" s="39">
        <f>YEAR(Table1[[#This Row],[Created]])</f>
        <v>2022</v>
      </c>
      <c r="AT167" s="39">
        <f>DAY(Table1[[#This Row],[Resolved]])</f>
        <v>0</v>
      </c>
      <c r="AU167" s="39" t="str">
        <f>TEXT(Table1[[#This Row],[Resolved]],"MMM")</f>
        <v>Jan</v>
      </c>
      <c r="AV167" s="39">
        <f>DAY(Table1[[#This Row],[Created]])</f>
        <v>26</v>
      </c>
      <c r="AW167" s="39" t="str">
        <f>TEXT(Table1[[#This Row],[Created]],"MMM")</f>
        <v>Jan</v>
      </c>
      <c r="AX167" s="40">
        <f>VLOOKUP(Table1[[#This Row],[Assigned to]],GD_Resource[[#All],[SNOW ID Unique]:[Team]],4,0)</f>
        <v>0</v>
      </c>
    </row>
    <row r="168" spans="1:50" ht="49.95" customHeight="1" x14ac:dyDescent="0.25">
      <c r="A168" s="37" t="s">
        <v>867</v>
      </c>
      <c r="B168" s="37" t="s">
        <v>115</v>
      </c>
      <c r="C168" s="37" t="s">
        <v>116</v>
      </c>
      <c r="D168" s="37" t="s">
        <v>204</v>
      </c>
      <c r="E168" s="37" t="s">
        <v>141</v>
      </c>
      <c r="F168" s="37" t="s">
        <v>868</v>
      </c>
      <c r="G168" s="60">
        <v>44658.762546296297</v>
      </c>
      <c r="H168" s="37" t="s">
        <v>413</v>
      </c>
      <c r="I168" s="60"/>
      <c r="J168" s="37"/>
      <c r="K168" s="37"/>
      <c r="L168" s="60"/>
      <c r="M168" s="37"/>
      <c r="N168" s="60">
        <v>44588.742986111109</v>
      </c>
      <c r="O168" s="37" t="s">
        <v>869</v>
      </c>
      <c r="P168" s="38" t="b">
        <v>0</v>
      </c>
      <c r="Q168" s="37"/>
      <c r="R168" s="37" t="s">
        <v>123</v>
      </c>
      <c r="S168" s="38">
        <v>0</v>
      </c>
      <c r="T168" s="37" t="s">
        <v>124</v>
      </c>
      <c r="U168" s="37" t="s">
        <v>59</v>
      </c>
      <c r="V168" s="60"/>
      <c r="W168" s="38"/>
      <c r="X168" s="37" t="s">
        <v>870</v>
      </c>
      <c r="Y168" s="38">
        <v>0</v>
      </c>
      <c r="Z168" s="38" t="b">
        <v>0</v>
      </c>
      <c r="AA168" s="60">
        <v>44588.755567129629</v>
      </c>
      <c r="AB168" s="60">
        <v>44588.74355324074</v>
      </c>
      <c r="AC168" s="38">
        <v>3</v>
      </c>
      <c r="AD168" s="60">
        <v>44588.760740740741</v>
      </c>
      <c r="AE168" s="60">
        <v>44588.857199074067</v>
      </c>
      <c r="AF168" s="60">
        <v>44588.760740740741</v>
      </c>
      <c r="AG168" s="37" t="s">
        <v>331</v>
      </c>
      <c r="AH168" s="37"/>
      <c r="AI168" s="37" t="s">
        <v>871</v>
      </c>
      <c r="AJ168" s="16">
        <f ca="1">IF(Table1[[#This Row],[State]]="Closed","Zero",IF(Table1[[#This Row],[State]]="Resolved","Zero",TODAY()-Table1[[#This Row],[First Assigned to Osprey-Resolver]]))</f>
        <v>110.14280092593253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0</v>
      </c>
      <c r="AO168" s="39" t="str">
        <f>IFERROR(INDEX(GD_Resource[], MATCH(Table1[[#This Row],[Assigned to]], GD_Resource[SNOW ID Unique], 0), 2), "Not GD")</f>
        <v>WPP-UK</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27</v>
      </c>
      <c r="AW168" s="39" t="str">
        <f>TEXT(Table1[[#This Row],[Created]],"MMM")</f>
        <v>Jan</v>
      </c>
      <c r="AX168" s="40">
        <f>VLOOKUP(Table1[[#This Row],[Assigned to]],GD_Resource[[#All],[SNOW ID Unique]:[Team]],4,0)</f>
        <v>0</v>
      </c>
    </row>
    <row r="169" spans="1:50" ht="62.7" customHeight="1" x14ac:dyDescent="0.25">
      <c r="A169" s="37" t="s">
        <v>872</v>
      </c>
      <c r="B169" s="37" t="s">
        <v>138</v>
      </c>
      <c r="C169" s="37" t="s">
        <v>183</v>
      </c>
      <c r="D169" s="37" t="s">
        <v>204</v>
      </c>
      <c r="E169" s="37" t="s">
        <v>12</v>
      </c>
      <c r="F169" s="37" t="s">
        <v>873</v>
      </c>
      <c r="G169" s="60">
        <v>44694.807638888888</v>
      </c>
      <c r="H169" s="37" t="s">
        <v>874</v>
      </c>
      <c r="I169" s="60"/>
      <c r="J169" s="37"/>
      <c r="K169" s="37"/>
      <c r="L169" s="60"/>
      <c r="M169" s="37"/>
      <c r="N169" s="60">
        <v>44588.831226851849</v>
      </c>
      <c r="O169" s="37" t="s">
        <v>875</v>
      </c>
      <c r="P169" s="38" t="b">
        <v>0</v>
      </c>
      <c r="Q169" s="37"/>
      <c r="R169" s="37" t="s">
        <v>189</v>
      </c>
      <c r="S169" s="38">
        <v>0</v>
      </c>
      <c r="T169" s="37" t="s">
        <v>124</v>
      </c>
      <c r="U169" s="37" t="s">
        <v>59</v>
      </c>
      <c r="V169" s="60"/>
      <c r="W169" s="38"/>
      <c r="X169" s="37" t="s">
        <v>876</v>
      </c>
      <c r="Y169" s="38">
        <v>0</v>
      </c>
      <c r="Z169" s="38" t="b">
        <v>1</v>
      </c>
      <c r="AA169" s="60">
        <v>44588.83320601852</v>
      </c>
      <c r="AB169" s="60">
        <v>44588.83320601852</v>
      </c>
      <c r="AC169" s="38">
        <v>2</v>
      </c>
      <c r="AD169" s="60">
        <v>44588.833993055552</v>
      </c>
      <c r="AE169" s="60">
        <v>44588.976354166669</v>
      </c>
      <c r="AF169" s="60">
        <v>44588.833993055552</v>
      </c>
      <c r="AG169" s="37" t="s">
        <v>331</v>
      </c>
      <c r="AH169" s="37"/>
      <c r="AI169" s="37" t="s">
        <v>877</v>
      </c>
      <c r="AJ169" s="16">
        <f ca="1">IF(Table1[[#This Row],[State]]="Closed","Zero",IF(Table1[[#This Row],[State]]="Resolved","Zero",TODAY()-Table1[[#This Row],[First Assigned to Osprey-Resolver]]))</f>
        <v>110.0236458333311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5</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27</v>
      </c>
      <c r="AW169" s="39" t="str">
        <f>TEXT(Table1[[#This Row],[Created]],"MMM")</f>
        <v>Jan</v>
      </c>
      <c r="AX169" s="40" t="e">
        <f>VLOOKUP(Table1[[#This Row],[Assigned to]],GD_Resource[[#All],[SNOW ID Unique]:[Team]],4,0)</f>
        <v>#N/A</v>
      </c>
    </row>
    <row r="170" spans="1:50" ht="49.95" customHeight="1" x14ac:dyDescent="0.25">
      <c r="A170" s="37" t="s">
        <v>878</v>
      </c>
      <c r="B170" s="37" t="s">
        <v>115</v>
      </c>
      <c r="C170" s="37" t="s">
        <v>159</v>
      </c>
      <c r="D170" s="37" t="s">
        <v>803</v>
      </c>
      <c r="E170" s="37" t="s">
        <v>141</v>
      </c>
      <c r="F170" s="37" t="s">
        <v>879</v>
      </c>
      <c r="G170" s="60">
        <v>44589.890810185178</v>
      </c>
      <c r="H170" s="37"/>
      <c r="I170" s="60"/>
      <c r="J170" s="37" t="s">
        <v>120</v>
      </c>
      <c r="K170" s="37" t="s">
        <v>880</v>
      </c>
      <c r="L170" s="60">
        <v>44589.890810185178</v>
      </c>
      <c r="M170" s="37" t="s">
        <v>805</v>
      </c>
      <c r="N170" s="60">
        <v>44589.763287037043</v>
      </c>
      <c r="O170" s="37" t="s">
        <v>803</v>
      </c>
      <c r="P170" s="38" t="b">
        <v>0</v>
      </c>
      <c r="Q170" s="37"/>
      <c r="R170" s="37" t="s">
        <v>123</v>
      </c>
      <c r="S170" s="38">
        <v>0</v>
      </c>
      <c r="T170" s="37" t="s">
        <v>124</v>
      </c>
      <c r="U170" s="37" t="s">
        <v>120</v>
      </c>
      <c r="V170" s="60"/>
      <c r="W170" s="38">
        <v>12278</v>
      </c>
      <c r="X170" s="37" t="s">
        <v>610</v>
      </c>
      <c r="Y170" s="38">
        <v>0</v>
      </c>
      <c r="Z170" s="38" t="b">
        <v>0</v>
      </c>
      <c r="AA170" s="60"/>
      <c r="AB170" s="60"/>
      <c r="AC170" s="38">
        <v>0</v>
      </c>
      <c r="AD170" s="60"/>
      <c r="AE170" s="60"/>
      <c r="AF170" s="60">
        <v>44589.763287037043</v>
      </c>
      <c r="AG170" s="37" t="s">
        <v>135</v>
      </c>
      <c r="AH170" s="37"/>
      <c r="AI170" s="37" t="s">
        <v>165</v>
      </c>
      <c r="AJ170" s="16">
        <f ca="1">IF(Table1[[#This Row],[State]]="Closed","Zero",IF(Table1[[#This Row],[State]]="Resolved","Zero",TODAY()-Table1[[#This Row],[First Assigned to Osprey-Resolver]]))</f>
        <v>44699</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5</v>
      </c>
      <c r="AM170" s="39">
        <f>WEEKNUM(Table1[[#This Row],[Resolved]])</f>
        <v>0</v>
      </c>
      <c r="AN170" s="39">
        <f>WEEKNUM(Table1[[#This Row],[Closed]])</f>
        <v>5</v>
      </c>
      <c r="AO170" s="39" t="str">
        <f>IFERROR(INDEX(GD_Resource[], MATCH(Table1[[#This Row],[Assigned to]], GD_Resource[SNOW ID Unique], 0), 2), "Not GD")</f>
        <v>Not GD</v>
      </c>
      <c r="AP170" s="39" t="str">
        <f t="shared" si="2"/>
        <v>Geo</v>
      </c>
      <c r="AQ170" s="39">
        <f>YEAR(Table1[[#This Row],[Closed]])</f>
        <v>2022</v>
      </c>
      <c r="AR170" s="39">
        <f>YEAR(Table1[[#This Row],[Resolved]])</f>
        <v>1900</v>
      </c>
      <c r="AS170" s="39">
        <f>YEAR(Table1[[#This Row],[Created]])</f>
        <v>2022</v>
      </c>
      <c r="AT170" s="39">
        <f>DAY(Table1[[#This Row],[Resolved]])</f>
        <v>0</v>
      </c>
      <c r="AU170" s="39" t="str">
        <f>TEXT(Table1[[#This Row],[Resolved]],"MMM")</f>
        <v>Jan</v>
      </c>
      <c r="AV170" s="39">
        <f>DAY(Table1[[#This Row],[Created]])</f>
        <v>28</v>
      </c>
      <c r="AW170" s="39" t="str">
        <f>TEXT(Table1[[#This Row],[Created]],"MMM")</f>
        <v>Jan</v>
      </c>
      <c r="AX170" s="40" t="e">
        <f>VLOOKUP(Table1[[#This Row],[Assigned to]],GD_Resource[[#All],[SNOW ID Unique]:[Team]],4,0)</f>
        <v>#N/A</v>
      </c>
    </row>
    <row r="171" spans="1:50" ht="49.95" customHeight="1" x14ac:dyDescent="0.25">
      <c r="A171" s="37" t="s">
        <v>881</v>
      </c>
      <c r="B171" s="37" t="s">
        <v>115</v>
      </c>
      <c r="C171" s="37" t="s">
        <v>116</v>
      </c>
      <c r="D171" s="37" t="s">
        <v>615</v>
      </c>
      <c r="E171" s="37" t="s">
        <v>12</v>
      </c>
      <c r="F171" s="37" t="s">
        <v>882</v>
      </c>
      <c r="G171" s="60">
        <v>44693.53628472222</v>
      </c>
      <c r="H171" s="37" t="s">
        <v>48</v>
      </c>
      <c r="I171" s="60"/>
      <c r="J171" s="37"/>
      <c r="K171" s="37"/>
      <c r="L171" s="60"/>
      <c r="M171" s="37"/>
      <c r="N171" s="60">
        <v>44592.765335648153</v>
      </c>
      <c r="O171" s="37" t="s">
        <v>266</v>
      </c>
      <c r="P171" s="38" t="b">
        <v>1</v>
      </c>
      <c r="Q171" s="37"/>
      <c r="R171" s="37" t="s">
        <v>123</v>
      </c>
      <c r="S171" s="38">
        <v>2</v>
      </c>
      <c r="T171" s="37" t="s">
        <v>124</v>
      </c>
      <c r="U171" s="37" t="s">
        <v>59</v>
      </c>
      <c r="V171" s="60"/>
      <c r="W171" s="38"/>
      <c r="X171" s="37" t="s">
        <v>267</v>
      </c>
      <c r="Y171" s="38">
        <v>0</v>
      </c>
      <c r="Z171" s="38" t="b">
        <v>1</v>
      </c>
      <c r="AA171" s="60">
        <v>44592.801388888889</v>
      </c>
      <c r="AB171" s="60">
        <v>44592.779074074067</v>
      </c>
      <c r="AC171" s="38">
        <v>1</v>
      </c>
      <c r="AD171" s="60">
        <v>44592.793726851851</v>
      </c>
      <c r="AE171" s="60">
        <v>44592.801388888889</v>
      </c>
      <c r="AF171" s="60">
        <v>44592.793726851851</v>
      </c>
      <c r="AG171" s="37" t="s">
        <v>135</v>
      </c>
      <c r="AH171" s="37"/>
      <c r="AI171" s="37"/>
      <c r="AJ171" s="16">
        <f ca="1">IF(Table1[[#This Row],[State]]="Closed","Zero",IF(Table1[[#This Row],[State]]="Resolved","Zero",TODAY()-Table1[[#This Row],[First Assigned to Osprey-Resolver]]))</f>
        <v>106.19861111111095</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31</v>
      </c>
      <c r="AW171" s="39" t="str">
        <f>TEXT(Table1[[#This Row],[Created]],"MMM")</f>
        <v>Jan</v>
      </c>
      <c r="AX171" s="40">
        <f>VLOOKUP(Table1[[#This Row],[Assigned to]],GD_Resource[[#All],[SNOW ID Unique]:[Team]],4,0)</f>
        <v>0</v>
      </c>
    </row>
    <row r="172" spans="1:50" ht="49.95" customHeight="1" x14ac:dyDescent="0.25">
      <c r="A172" s="37" t="s">
        <v>883</v>
      </c>
      <c r="B172" s="37" t="s">
        <v>138</v>
      </c>
      <c r="C172" s="37" t="s">
        <v>116</v>
      </c>
      <c r="D172" s="37" t="s">
        <v>509</v>
      </c>
      <c r="E172" s="37" t="s">
        <v>141</v>
      </c>
      <c r="F172" s="37" t="s">
        <v>884</v>
      </c>
      <c r="G172" s="60">
        <v>44692.9766087963</v>
      </c>
      <c r="H172" s="37" t="s">
        <v>38</v>
      </c>
      <c r="I172" s="60"/>
      <c r="J172" s="37"/>
      <c r="K172" s="37"/>
      <c r="L172" s="60"/>
      <c r="M172" s="37"/>
      <c r="N172" s="60">
        <v>44592.945138888892</v>
      </c>
      <c r="O172" s="37" t="s">
        <v>712</v>
      </c>
      <c r="P172" s="38" t="b">
        <v>0</v>
      </c>
      <c r="Q172" s="37"/>
      <c r="R172" s="37" t="s">
        <v>123</v>
      </c>
      <c r="S172" s="38">
        <v>0</v>
      </c>
      <c r="T172" s="37" t="s">
        <v>124</v>
      </c>
      <c r="U172" s="37" t="s">
        <v>59</v>
      </c>
      <c r="V172" s="60"/>
      <c r="W172" s="38"/>
      <c r="X172" s="37" t="s">
        <v>321</v>
      </c>
      <c r="Y172" s="38">
        <v>0</v>
      </c>
      <c r="Z172" s="38" t="b">
        <v>0</v>
      </c>
      <c r="AA172" s="60">
        <v>44592.98510416667</v>
      </c>
      <c r="AB172" s="60">
        <v>44592.9452662037</v>
      </c>
      <c r="AC172" s="38">
        <v>1</v>
      </c>
      <c r="AD172" s="60">
        <v>44592.979178240741</v>
      </c>
      <c r="AE172" s="60">
        <v>44592.98510416667</v>
      </c>
      <c r="AF172" s="60">
        <v>44592.979178240741</v>
      </c>
      <c r="AG172" s="37"/>
      <c r="AH172" s="37"/>
      <c r="AI172" s="37"/>
      <c r="AJ172" s="16">
        <f ca="1">IF(Table1[[#This Row],[State]]="Closed","Zero",IF(Table1[[#This Row],[State]]="Resolved","Zero",TODAY()-Table1[[#This Row],[First Assigned to Osprey-Resolver]]))</f>
        <v>106.01489583333023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31</v>
      </c>
      <c r="AW172" s="39" t="str">
        <f>TEXT(Table1[[#This Row],[Created]],"MMM")</f>
        <v>Jan</v>
      </c>
      <c r="AX172" s="40" t="e">
        <f>VLOOKUP(Table1[[#This Row],[Assigned to]],GD_Resource[[#All],[SNOW ID Unique]:[Team]],4,0)</f>
        <v>#N/A</v>
      </c>
    </row>
    <row r="173" spans="1:50" ht="49.95" customHeight="1" x14ac:dyDescent="0.25">
      <c r="A173" s="37" t="s">
        <v>885</v>
      </c>
      <c r="B173" s="37" t="s">
        <v>115</v>
      </c>
      <c r="C173" s="37" t="s">
        <v>240</v>
      </c>
      <c r="D173" s="37" t="s">
        <v>886</v>
      </c>
      <c r="E173" s="37" t="s">
        <v>12</v>
      </c>
      <c r="F173" s="37" t="s">
        <v>887</v>
      </c>
      <c r="G173" s="60">
        <v>44698.947685185187</v>
      </c>
      <c r="H173" s="37" t="s">
        <v>32</v>
      </c>
      <c r="I173" s="60"/>
      <c r="J173" s="37"/>
      <c r="K173" s="37"/>
      <c r="L173" s="60"/>
      <c r="M173" s="37"/>
      <c r="N173" s="60">
        <v>44593.272407407407</v>
      </c>
      <c r="O173" s="37" t="s">
        <v>888</v>
      </c>
      <c r="P173" s="38" t="b">
        <v>0</v>
      </c>
      <c r="Q173" s="37"/>
      <c r="R173" s="37" t="s">
        <v>147</v>
      </c>
      <c r="S173" s="38">
        <v>0</v>
      </c>
      <c r="T173" s="37" t="s">
        <v>124</v>
      </c>
      <c r="U173" s="37" t="s">
        <v>59</v>
      </c>
      <c r="V173" s="60"/>
      <c r="W173" s="38"/>
      <c r="X173" s="37" t="s">
        <v>889</v>
      </c>
      <c r="Y173" s="38">
        <v>0</v>
      </c>
      <c r="Z173" s="38" t="b">
        <v>1</v>
      </c>
      <c r="AA173" s="60">
        <v>44595.844675925917</v>
      </c>
      <c r="AB173" s="60">
        <v>44593.272407407407</v>
      </c>
      <c r="AC173" s="38">
        <v>3</v>
      </c>
      <c r="AD173" s="60">
        <v>44595.89340277778</v>
      </c>
      <c r="AE173" s="60">
        <v>44596.781365740739</v>
      </c>
      <c r="AF173" s="60">
        <v>44596.781365740739</v>
      </c>
      <c r="AG173" s="37"/>
      <c r="AH173" s="37"/>
      <c r="AI173" s="37"/>
      <c r="AJ173" s="16">
        <f ca="1">IF(Table1[[#This Row],[State]]="Closed","Zero",IF(Table1[[#This Row],[State]]="Resolved","Zero",TODAY()-Table1[[#This Row],[First Assigned to Osprey-Resolver]]))</f>
        <v>102.21863425926131</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WPP-US</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1</v>
      </c>
      <c r="AW173" s="39" t="str">
        <f>TEXT(Table1[[#This Row],[Created]],"MMM")</f>
        <v>Feb</v>
      </c>
      <c r="AX173" s="40">
        <f>VLOOKUP(Table1[[#This Row],[Assigned to]],GD_Resource[[#All],[SNOW ID Unique]:[Team]],4,0)</f>
        <v>0</v>
      </c>
    </row>
    <row r="174" spans="1:50" ht="37.5" customHeight="1" x14ac:dyDescent="0.25">
      <c r="A174" s="37" t="s">
        <v>890</v>
      </c>
      <c r="B174" s="37" t="s">
        <v>115</v>
      </c>
      <c r="C174" s="37" t="s">
        <v>159</v>
      </c>
      <c r="D174" s="37" t="s">
        <v>355</v>
      </c>
      <c r="E174" s="37" t="s">
        <v>141</v>
      </c>
      <c r="F174" s="37" t="s">
        <v>891</v>
      </c>
      <c r="G174" s="60">
        <v>44698.159872685188</v>
      </c>
      <c r="H174" s="37" t="s">
        <v>357</v>
      </c>
      <c r="I174" s="60"/>
      <c r="J174" s="37"/>
      <c r="K174" s="37"/>
      <c r="L174" s="60"/>
      <c r="M174" s="37"/>
      <c r="N174" s="60">
        <v>44594.860925925917</v>
      </c>
      <c r="O174" s="37" t="s">
        <v>355</v>
      </c>
      <c r="P174" s="38" t="b">
        <v>0</v>
      </c>
      <c r="Q174" s="37"/>
      <c r="R174" s="37" t="s">
        <v>123</v>
      </c>
      <c r="S174" s="38">
        <v>0</v>
      </c>
      <c r="T174" s="37" t="s">
        <v>124</v>
      </c>
      <c r="U174" s="37" t="s">
        <v>59</v>
      </c>
      <c r="V174" s="60"/>
      <c r="W174" s="38"/>
      <c r="X174" s="37" t="s">
        <v>892</v>
      </c>
      <c r="Y174" s="38">
        <v>0</v>
      </c>
      <c r="Z174" s="38" t="b">
        <v>0</v>
      </c>
      <c r="AA174" s="60">
        <v>44652.262569444443</v>
      </c>
      <c r="AB174" s="60"/>
      <c r="AC174" s="38">
        <v>0</v>
      </c>
      <c r="AD174" s="60"/>
      <c r="AE174" s="60">
        <v>44652.262569444443</v>
      </c>
      <c r="AF174" s="60">
        <v>44594.860925925917</v>
      </c>
      <c r="AG174" s="37" t="s">
        <v>135</v>
      </c>
      <c r="AH174" s="37"/>
      <c r="AI174" s="37" t="s">
        <v>165</v>
      </c>
      <c r="AJ174" s="16">
        <f ca="1">IF(Table1[[#This Row],[State]]="Closed","Zero",IF(Table1[[#This Row],[State]]="Resolved","Zero",TODAY()-Table1[[#This Row],[First Assigned to Osprey-Resolver]]))</f>
        <v>46.737430555556784</v>
      </c>
      <c r="AK174" s="16" t="str">
        <f ca="1">IF(Table1[[#This Row],[Days Open]]&lt;=5,"00 - 05",IF(Table1[[#This Row],[Days Open]]&lt;=15,"06 - 15",IF(Table1[[#This Row],[Days Open]]&lt;=30,"16 - 30", IF(Table1[[#This Row],[Days Open]]&lt;=60,"31 - 60",IF(Table1[[#This Row],[Days Open]]&lt;=90,"61 - 90",IF(Table1[[#This Row],[Days Open]]="Zero","Closed","&gt;91 and above"))))))</f>
        <v>31 - 60</v>
      </c>
      <c r="AL174" s="39">
        <f>WEEKNUM(Table1[[#This Row],[Created]])</f>
        <v>6</v>
      </c>
      <c r="AM174" s="39">
        <f>WEEKNUM(Table1[[#This Row],[Resolved]])</f>
        <v>0</v>
      </c>
      <c r="AN174" s="39">
        <f>WEEKNUM(Table1[[#This Row],[Closed]])</f>
        <v>0</v>
      </c>
      <c r="AO174" s="39" t="str">
        <f>IFERROR(INDEX(GD_Resource[], MATCH(Table1[[#This Row],[Assigned to]], GD_Resource[SNOW ID Unique], 0), 2), "Not GD")</f>
        <v>Not GD</v>
      </c>
      <c r="AP174" s="39" t="str">
        <f t="shared" si="2"/>
        <v>Geo</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2</v>
      </c>
      <c r="AW174" s="39" t="str">
        <f>TEXT(Table1[[#This Row],[Created]],"MMM")</f>
        <v>Feb</v>
      </c>
      <c r="AX174" s="40" t="e">
        <f>VLOOKUP(Table1[[#This Row],[Assigned to]],GD_Resource[[#All],[SNOW ID Unique]:[Team]],4,0)</f>
        <v>#N/A</v>
      </c>
    </row>
    <row r="175" spans="1:50" ht="37.5" customHeight="1" x14ac:dyDescent="0.25">
      <c r="A175" s="37" t="s">
        <v>893</v>
      </c>
      <c r="B175" s="37" t="s">
        <v>115</v>
      </c>
      <c r="C175" s="37" t="s">
        <v>116</v>
      </c>
      <c r="D175" s="37" t="s">
        <v>698</v>
      </c>
      <c r="E175" s="37" t="s">
        <v>141</v>
      </c>
      <c r="F175" s="37" t="s">
        <v>894</v>
      </c>
      <c r="G175" s="60">
        <v>44693.98773148148</v>
      </c>
      <c r="H175" s="37" t="s">
        <v>413</v>
      </c>
      <c r="I175" s="60"/>
      <c r="J175" s="37"/>
      <c r="K175" s="37"/>
      <c r="L175" s="60"/>
      <c r="M175" s="37"/>
      <c r="N175" s="60">
        <v>44594.933935185189</v>
      </c>
      <c r="O175" s="37" t="s">
        <v>304</v>
      </c>
      <c r="P175" s="38" t="b">
        <v>0</v>
      </c>
      <c r="Q175" s="37"/>
      <c r="R175" s="37" t="s">
        <v>123</v>
      </c>
      <c r="S175" s="38">
        <v>0</v>
      </c>
      <c r="T175" s="37" t="s">
        <v>124</v>
      </c>
      <c r="U175" s="37" t="s">
        <v>58</v>
      </c>
      <c r="V175" s="60"/>
      <c r="W175" s="38"/>
      <c r="X175" s="37" t="s">
        <v>305</v>
      </c>
      <c r="Y175" s="38">
        <v>0</v>
      </c>
      <c r="Z175" s="38" t="b">
        <v>1</v>
      </c>
      <c r="AA175" s="60">
        <v>44595.028425925928</v>
      </c>
      <c r="AB175" s="60">
        <v>44594.934282407397</v>
      </c>
      <c r="AC175" s="38">
        <v>1</v>
      </c>
      <c r="AD175" s="60">
        <v>44595.018611111111</v>
      </c>
      <c r="AE175" s="60">
        <v>44595.028425925928</v>
      </c>
      <c r="AF175" s="60">
        <v>44595.018611111111</v>
      </c>
      <c r="AG175" s="37" t="s">
        <v>331</v>
      </c>
      <c r="AH175" s="37" t="s">
        <v>248</v>
      </c>
      <c r="AI175" s="37" t="s">
        <v>801</v>
      </c>
      <c r="AJ175" s="16">
        <f ca="1">IF(Table1[[#This Row],[State]]="Closed","Zero",IF(Table1[[#This Row],[State]]="Resolved","Zero",TODAY()-Table1[[#This Row],[First Assigned to Osprey-Resolver]]))</f>
        <v>103.97157407407212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WPP-UK</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v>
      </c>
      <c r="AW175" s="39" t="str">
        <f>TEXT(Table1[[#This Row],[Created]],"MMM")</f>
        <v>Feb</v>
      </c>
      <c r="AX175" s="40">
        <f>VLOOKUP(Table1[[#This Row],[Assigned to]],GD_Resource[[#All],[SNOW ID Unique]:[Team]],4,0)</f>
        <v>0</v>
      </c>
    </row>
    <row r="176" spans="1:50" ht="49.95" customHeight="1" x14ac:dyDescent="0.25">
      <c r="A176" s="37" t="s">
        <v>895</v>
      </c>
      <c r="B176" s="37" t="s">
        <v>115</v>
      </c>
      <c r="C176" s="37" t="s">
        <v>183</v>
      </c>
      <c r="D176" s="37" t="s">
        <v>780</v>
      </c>
      <c r="E176" s="37" t="s">
        <v>141</v>
      </c>
      <c r="F176" s="37" t="s">
        <v>896</v>
      </c>
      <c r="G176" s="60">
        <v>44698.442754629628</v>
      </c>
      <c r="H176" s="37" t="s">
        <v>67</v>
      </c>
      <c r="I176" s="60"/>
      <c r="J176" s="37"/>
      <c r="K176" s="37"/>
      <c r="L176" s="60"/>
      <c r="M176" s="37"/>
      <c r="N176" s="60">
        <v>44595.157986111109</v>
      </c>
      <c r="O176" s="37" t="s">
        <v>557</v>
      </c>
      <c r="P176" s="38" t="b">
        <v>0</v>
      </c>
      <c r="Q176" s="37"/>
      <c r="R176" s="37" t="s">
        <v>189</v>
      </c>
      <c r="S176" s="38">
        <v>0</v>
      </c>
      <c r="T176" s="37" t="s">
        <v>124</v>
      </c>
      <c r="U176" s="37" t="s">
        <v>59</v>
      </c>
      <c r="V176" s="60"/>
      <c r="W176" s="38"/>
      <c r="X176" s="37" t="s">
        <v>558</v>
      </c>
      <c r="Y176" s="38">
        <v>0</v>
      </c>
      <c r="Z176" s="38" t="b">
        <v>1</v>
      </c>
      <c r="AA176" s="60">
        <v>44595.162152777782</v>
      </c>
      <c r="AB176" s="60"/>
      <c r="AC176" s="38">
        <v>1</v>
      </c>
      <c r="AD176" s="60"/>
      <c r="AE176" s="60">
        <v>44595.162152777782</v>
      </c>
      <c r="AF176" s="60">
        <v>44595.162152777782</v>
      </c>
      <c r="AG176" s="37"/>
      <c r="AH176" s="37"/>
      <c r="AI176" s="37"/>
      <c r="AJ176" s="16">
        <f ca="1">IF(Table1[[#This Row],[State]]="Closed","Zero",IF(Table1[[#This Row],[State]]="Resolved","Zero",TODAY()-Table1[[#This Row],[First Assigned to Osprey-Resolver]]))</f>
        <v>103.83784722221753</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3</v>
      </c>
      <c r="AW176" s="39" t="str">
        <f>TEXT(Table1[[#This Row],[Created]],"MMM")</f>
        <v>Feb</v>
      </c>
      <c r="AX176" s="40">
        <f>VLOOKUP(Table1[[#This Row],[Assigned to]],GD_Resource[[#All],[SNOW ID Unique]:[Team]],4,0)</f>
        <v>0</v>
      </c>
    </row>
    <row r="177" spans="1:50" ht="49.95" customHeight="1" x14ac:dyDescent="0.25">
      <c r="A177" s="37" t="s">
        <v>897</v>
      </c>
      <c r="B177" s="37" t="s">
        <v>115</v>
      </c>
      <c r="C177" s="37" t="s">
        <v>183</v>
      </c>
      <c r="D177" s="37" t="s">
        <v>204</v>
      </c>
      <c r="E177" s="37" t="s">
        <v>141</v>
      </c>
      <c r="F177" s="37" t="s">
        <v>898</v>
      </c>
      <c r="G177" s="60">
        <v>44692.051249999997</v>
      </c>
      <c r="H177" s="37" t="s">
        <v>768</v>
      </c>
      <c r="I177" s="60"/>
      <c r="J177" s="37"/>
      <c r="K177" s="37"/>
      <c r="L177" s="60"/>
      <c r="M177" s="37"/>
      <c r="N177" s="60">
        <v>44596.593171296299</v>
      </c>
      <c r="O177" s="37" t="s">
        <v>899</v>
      </c>
      <c r="P177" s="38" t="b">
        <v>0</v>
      </c>
      <c r="Q177" s="37"/>
      <c r="R177" s="37" t="s">
        <v>189</v>
      </c>
      <c r="S177" s="38">
        <v>0</v>
      </c>
      <c r="T177" s="37" t="s">
        <v>124</v>
      </c>
      <c r="U177" s="37" t="s">
        <v>58</v>
      </c>
      <c r="V177" s="60"/>
      <c r="W177" s="38"/>
      <c r="X177" s="37" t="s">
        <v>900</v>
      </c>
      <c r="Y177" s="38">
        <v>0</v>
      </c>
      <c r="Z177" s="38" t="b">
        <v>1</v>
      </c>
      <c r="AA177" s="60">
        <v>44599.903182870366</v>
      </c>
      <c r="AB177" s="60">
        <v>44596.593657407408</v>
      </c>
      <c r="AC177" s="38">
        <v>1</v>
      </c>
      <c r="AD177" s="60">
        <v>44596.757962962962</v>
      </c>
      <c r="AE177" s="60">
        <v>44599.903182870366</v>
      </c>
      <c r="AF177" s="60">
        <v>44596.757962962962</v>
      </c>
      <c r="AG177" s="37"/>
      <c r="AH177" s="37" t="s">
        <v>248</v>
      </c>
      <c r="AI177" s="37"/>
      <c r="AJ177" s="16">
        <f ca="1">IF(Table1[[#This Row],[State]]="Closed","Zero",IF(Table1[[#This Row],[State]]="Resolved","Zero",TODAY()-Table1[[#This Row],[First Assigned to Osprey-Resolver]]))</f>
        <v>99.096817129633564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6</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4</v>
      </c>
      <c r="AW177" s="39" t="str">
        <f>TEXT(Table1[[#This Row],[Created]],"MMM")</f>
        <v>Feb</v>
      </c>
      <c r="AX177" s="40" t="e">
        <f>VLOOKUP(Table1[[#This Row],[Assigned to]],GD_Resource[[#All],[SNOW ID Unique]:[Team]],4,0)</f>
        <v>#N/A</v>
      </c>
    </row>
    <row r="178" spans="1:50" ht="49.95" customHeight="1" x14ac:dyDescent="0.25">
      <c r="A178" s="37" t="s">
        <v>901</v>
      </c>
      <c r="B178" s="37" t="s">
        <v>115</v>
      </c>
      <c r="C178" s="37" t="s">
        <v>183</v>
      </c>
      <c r="D178" s="37" t="s">
        <v>345</v>
      </c>
      <c r="E178" s="37" t="s">
        <v>141</v>
      </c>
      <c r="F178" s="37" t="s">
        <v>902</v>
      </c>
      <c r="G178" s="60">
        <v>44698.775046296287</v>
      </c>
      <c r="H178" s="37" t="s">
        <v>903</v>
      </c>
      <c r="I178" s="60"/>
      <c r="J178" s="37"/>
      <c r="K178" s="37"/>
      <c r="L178" s="60"/>
      <c r="M178" s="37"/>
      <c r="N178" s="60">
        <v>44597.051666666674</v>
      </c>
      <c r="O178" s="37" t="s">
        <v>291</v>
      </c>
      <c r="P178" s="38" t="b">
        <v>1</v>
      </c>
      <c r="Q178" s="37"/>
      <c r="R178" s="37" t="s">
        <v>189</v>
      </c>
      <c r="S178" s="38">
        <v>2</v>
      </c>
      <c r="T178" s="37" t="s">
        <v>124</v>
      </c>
      <c r="U178" s="37" t="s">
        <v>58</v>
      </c>
      <c r="V178" s="60"/>
      <c r="W178" s="38"/>
      <c r="X178" s="37" t="s">
        <v>197</v>
      </c>
      <c r="Y178" s="38">
        <v>0</v>
      </c>
      <c r="Z178" s="38" t="b">
        <v>1</v>
      </c>
      <c r="AA178" s="60">
        <v>44599.572916666657</v>
      </c>
      <c r="AB178" s="60">
        <v>44599.572916666657</v>
      </c>
      <c r="AC178" s="38">
        <v>2</v>
      </c>
      <c r="AD178" s="60">
        <v>44599.724988425929</v>
      </c>
      <c r="AE178" s="60">
        <v>44599.813101851847</v>
      </c>
      <c r="AF178" s="60">
        <v>44599.724988425929</v>
      </c>
      <c r="AG178" s="37" t="s">
        <v>198</v>
      </c>
      <c r="AH178" s="37" t="s">
        <v>723</v>
      </c>
      <c r="AI178" s="37" t="s">
        <v>199</v>
      </c>
      <c r="AJ178" s="16">
        <f ca="1">IF(Table1[[#This Row],[State]]="Closed","Zero",IF(Table1[[#This Row],[State]]="Resolved","Zero",TODAY()-Table1[[#This Row],[First Assigned to Osprey-Resolver]]))</f>
        <v>99.186898148152977</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5</v>
      </c>
      <c r="AW178" s="39" t="str">
        <f>TEXT(Table1[[#This Row],[Created]],"MMM")</f>
        <v>Feb</v>
      </c>
      <c r="AX178" s="40">
        <f>VLOOKUP(Table1[[#This Row],[Assigned to]],GD_Resource[[#All],[SNOW ID Unique]:[Team]],4,0)</f>
        <v>0</v>
      </c>
    </row>
    <row r="179" spans="1:50" ht="100.2" customHeight="1" x14ac:dyDescent="0.25">
      <c r="A179" s="37" t="s">
        <v>904</v>
      </c>
      <c r="B179" s="37" t="s">
        <v>115</v>
      </c>
      <c r="C179" s="37" t="s">
        <v>454</v>
      </c>
      <c r="D179" s="37" t="s">
        <v>837</v>
      </c>
      <c r="E179" s="37" t="s">
        <v>141</v>
      </c>
      <c r="F179" s="37" t="s">
        <v>905</v>
      </c>
      <c r="G179" s="60">
        <v>44693.626064814824</v>
      </c>
      <c r="H179" s="37" t="s">
        <v>14</v>
      </c>
      <c r="I179" s="60"/>
      <c r="J179" s="37"/>
      <c r="K179" s="37"/>
      <c r="L179" s="60"/>
      <c r="M179" s="37"/>
      <c r="N179" s="60">
        <v>44601.935706018521</v>
      </c>
      <c r="O179" s="37" t="s">
        <v>837</v>
      </c>
      <c r="P179" s="38" t="b">
        <v>0</v>
      </c>
      <c r="Q179" s="37"/>
      <c r="R179" s="37" t="s">
        <v>215</v>
      </c>
      <c r="S179" s="38">
        <v>0</v>
      </c>
      <c r="T179" s="37" t="s">
        <v>124</v>
      </c>
      <c r="U179" s="37" t="s">
        <v>59</v>
      </c>
      <c r="V179" s="60"/>
      <c r="W179" s="38"/>
      <c r="X179" s="37" t="s">
        <v>399</v>
      </c>
      <c r="Y179" s="38">
        <v>0</v>
      </c>
      <c r="Z179" s="38" t="b">
        <v>0</v>
      </c>
      <c r="AA179" s="60">
        <v>44601.935706018521</v>
      </c>
      <c r="AB179" s="60"/>
      <c r="AC179" s="38">
        <v>0</v>
      </c>
      <c r="AD179" s="60"/>
      <c r="AE179" s="60">
        <v>44601.935706018521</v>
      </c>
      <c r="AF179" s="60">
        <v>44601.935706018521</v>
      </c>
      <c r="AG179" s="37"/>
      <c r="AH179" s="37"/>
      <c r="AI179" s="37" t="s">
        <v>157</v>
      </c>
      <c r="AJ179" s="16">
        <f ca="1">IF(Table1[[#This Row],[State]]="Closed","Zero",IF(Table1[[#This Row],[State]]="Resolved","Zero",TODAY()-Table1[[#This Row],[First Assigned to Osprey-Resolver]]))</f>
        <v>97.064293981478841</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9</v>
      </c>
      <c r="AW179" s="39" t="str">
        <f>TEXT(Table1[[#This Row],[Created]],"MMM")</f>
        <v>Feb</v>
      </c>
      <c r="AX179" s="40">
        <f>VLOOKUP(Table1[[#This Row],[Assigned to]],GD_Resource[[#All],[SNOW ID Unique]:[Team]],4,0)</f>
        <v>0</v>
      </c>
    </row>
    <row r="180" spans="1:50" ht="37.5" customHeight="1" x14ac:dyDescent="0.25">
      <c r="A180" s="37" t="s">
        <v>906</v>
      </c>
      <c r="B180" s="37" t="s">
        <v>138</v>
      </c>
      <c r="C180" s="37" t="s">
        <v>379</v>
      </c>
      <c r="D180" s="37" t="s">
        <v>380</v>
      </c>
      <c r="E180" s="37" t="s">
        <v>12</v>
      </c>
      <c r="F180" s="37" t="s">
        <v>907</v>
      </c>
      <c r="G180" s="60">
        <v>44614.908854166657</v>
      </c>
      <c r="H180" s="37" t="s">
        <v>29</v>
      </c>
      <c r="I180" s="60"/>
      <c r="J180" s="37" t="s">
        <v>130</v>
      </c>
      <c r="K180" s="37" t="s">
        <v>908</v>
      </c>
      <c r="L180" s="60">
        <v>44614.908854166657</v>
      </c>
      <c r="M180" s="37" t="s">
        <v>29</v>
      </c>
      <c r="N180" s="60">
        <v>44601.98060185185</v>
      </c>
      <c r="O180" s="37" t="s">
        <v>909</v>
      </c>
      <c r="P180" s="38" t="b">
        <v>0</v>
      </c>
      <c r="Q180" s="37"/>
      <c r="R180" s="37" t="s">
        <v>133</v>
      </c>
      <c r="S180" s="38">
        <v>0</v>
      </c>
      <c r="T180" s="37" t="s">
        <v>124</v>
      </c>
      <c r="U180" s="37" t="s">
        <v>120</v>
      </c>
      <c r="V180" s="60"/>
      <c r="W180" s="38">
        <v>1118090</v>
      </c>
      <c r="X180" s="37" t="s">
        <v>910</v>
      </c>
      <c r="Y180" s="38">
        <v>0</v>
      </c>
      <c r="Z180" s="38" t="b">
        <v>0</v>
      </c>
      <c r="AA180" s="60">
        <v>44613.857361111113</v>
      </c>
      <c r="AB180" s="60">
        <v>44601.98060185185</v>
      </c>
      <c r="AC180" s="38">
        <v>3</v>
      </c>
      <c r="AD180" s="60">
        <v>44613.840856481482</v>
      </c>
      <c r="AE180" s="60">
        <v>44613.857361111113</v>
      </c>
      <c r="AF180" s="60">
        <v>44613.840856481482</v>
      </c>
      <c r="AG180" s="37"/>
      <c r="AH180" s="37"/>
      <c r="AI180" s="37"/>
      <c r="AJ180" s="16">
        <f ca="1">IF(Table1[[#This Row],[State]]="Closed","Zero",IF(Table1[[#This Row],[State]]="Resolved","Zero",TODAY()-Table1[[#This Row],[First Assigned to Osprey-Resolver]]))</f>
        <v>85.142638888886722</v>
      </c>
      <c r="AK180" s="16" t="str">
        <f ca="1">IF(Table1[[#This Row],[Days Open]]&lt;=5,"00 - 05",IF(Table1[[#This Row],[Days Open]]&lt;=15,"06 - 15",IF(Table1[[#This Row],[Days Open]]&lt;=30,"16 - 30", IF(Table1[[#This Row],[Days Open]]&lt;=60,"31 - 60",IF(Table1[[#This Row],[Days Open]]&lt;=90,"61 - 90",IF(Table1[[#This Row],[Days Open]]="Zero","Closed","&gt;91 and above"))))))</f>
        <v>61 - 90</v>
      </c>
      <c r="AL180" s="39">
        <f>WEEKNUM(Table1[[#This Row],[Created]])</f>
        <v>7</v>
      </c>
      <c r="AM180" s="39">
        <f>WEEKNUM(Table1[[#This Row],[Resolved]])</f>
        <v>0</v>
      </c>
      <c r="AN180" s="39">
        <f>WEEKNUM(Table1[[#This Row],[Closed]])</f>
        <v>9</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9</v>
      </c>
      <c r="AW180" s="39" t="str">
        <f>TEXT(Table1[[#This Row],[Created]],"MMM")</f>
        <v>Feb</v>
      </c>
      <c r="AX180" s="40">
        <f>VLOOKUP(Table1[[#This Row],[Assigned to]],GD_Resource[[#All],[SNOW ID Unique]:[Team]],4,0)</f>
        <v>0</v>
      </c>
    </row>
    <row r="181" spans="1:50" ht="37.5" customHeight="1" x14ac:dyDescent="0.25">
      <c r="A181" s="37" t="s">
        <v>911</v>
      </c>
      <c r="B181" s="37" t="s">
        <v>138</v>
      </c>
      <c r="C181" s="37" t="s">
        <v>379</v>
      </c>
      <c r="D181" s="37" t="s">
        <v>380</v>
      </c>
      <c r="E181" s="37" t="s">
        <v>12</v>
      </c>
      <c r="F181" s="37" t="s">
        <v>912</v>
      </c>
      <c r="G181" s="60">
        <v>44614.85119212963</v>
      </c>
      <c r="H181" s="37" t="s">
        <v>29</v>
      </c>
      <c r="I181" s="60"/>
      <c r="J181" s="37" t="s">
        <v>130</v>
      </c>
      <c r="K181" s="37" t="s">
        <v>913</v>
      </c>
      <c r="L181" s="60">
        <v>44614.85119212963</v>
      </c>
      <c r="M181" s="37" t="s">
        <v>29</v>
      </c>
      <c r="N181" s="60">
        <v>44602.004895833343</v>
      </c>
      <c r="O181" s="37" t="s">
        <v>909</v>
      </c>
      <c r="P181" s="38" t="b">
        <v>0</v>
      </c>
      <c r="Q181" s="37"/>
      <c r="R181" s="37" t="s">
        <v>133</v>
      </c>
      <c r="S181" s="38">
        <v>0</v>
      </c>
      <c r="T181" s="37" t="s">
        <v>124</v>
      </c>
      <c r="U181" s="37" t="s">
        <v>120</v>
      </c>
      <c r="V181" s="60"/>
      <c r="W181" s="38">
        <v>1111387</v>
      </c>
      <c r="X181" s="37" t="s">
        <v>910</v>
      </c>
      <c r="Y181" s="38">
        <v>0</v>
      </c>
      <c r="Z181" s="38" t="b">
        <v>0</v>
      </c>
      <c r="AA181" s="60">
        <v>44613.858032407406</v>
      </c>
      <c r="AB181" s="60">
        <v>44602.004895833343</v>
      </c>
      <c r="AC181" s="38">
        <v>3</v>
      </c>
      <c r="AD181" s="60">
        <v>44613.824097222219</v>
      </c>
      <c r="AE181" s="60">
        <v>44613.858032407406</v>
      </c>
      <c r="AF181" s="60">
        <v>44613.824097222219</v>
      </c>
      <c r="AG181" s="37"/>
      <c r="AH181" s="37"/>
      <c r="AI181" s="37"/>
      <c r="AJ181" s="16">
        <f ca="1">IF(Table1[[#This Row],[State]]="Closed","Zero",IF(Table1[[#This Row],[State]]="Resolved","Zero",TODAY()-Table1[[#This Row],[First Assigned to Osprey-Resolver]]))</f>
        <v>85.141967592593573</v>
      </c>
      <c r="AK181" s="16" t="str">
        <f ca="1">IF(Table1[[#This Row],[Days Open]]&lt;=5,"00 - 05",IF(Table1[[#This Row],[Days Open]]&lt;=15,"06 - 15",IF(Table1[[#This Row],[Days Open]]&lt;=30,"16 - 30", IF(Table1[[#This Row],[Days Open]]&lt;=60,"31 - 60",IF(Table1[[#This Row],[Days Open]]&lt;=90,"61 - 90",IF(Table1[[#This Row],[Days Open]]="Zero","Closed","&gt;91 and above"))))))</f>
        <v>61 - 90</v>
      </c>
      <c r="AL181" s="39">
        <f>WEEKNUM(Table1[[#This Row],[Created]])</f>
        <v>7</v>
      </c>
      <c r="AM181" s="39">
        <f>WEEKNUM(Table1[[#This Row],[Resolved]])</f>
        <v>0</v>
      </c>
      <c r="AN181" s="39">
        <f>WEEKNUM(Table1[[#This Row],[Closed]])</f>
        <v>9</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10</v>
      </c>
      <c r="AW181" s="39" t="str">
        <f>TEXT(Table1[[#This Row],[Created]],"MMM")</f>
        <v>Feb</v>
      </c>
      <c r="AX181" s="40">
        <f>VLOOKUP(Table1[[#This Row],[Assigned to]],GD_Resource[[#All],[SNOW ID Unique]:[Team]],4,0)</f>
        <v>0</v>
      </c>
    </row>
    <row r="182" spans="1:50" ht="37.5" customHeight="1" x14ac:dyDescent="0.25">
      <c r="A182" s="37" t="s">
        <v>914</v>
      </c>
      <c r="B182" s="37" t="s">
        <v>115</v>
      </c>
      <c r="C182" s="37" t="s">
        <v>641</v>
      </c>
      <c r="D182" s="37" t="s">
        <v>308</v>
      </c>
      <c r="E182" s="37" t="s">
        <v>141</v>
      </c>
      <c r="F182" s="37" t="s">
        <v>915</v>
      </c>
      <c r="G182" s="60">
        <v>44679.85664351852</v>
      </c>
      <c r="H182" s="37" t="s">
        <v>246</v>
      </c>
      <c r="I182" s="60"/>
      <c r="J182" s="37"/>
      <c r="K182" s="37"/>
      <c r="L182" s="60"/>
      <c r="M182" s="37"/>
      <c r="N182" s="60">
        <v>44602.250428240739</v>
      </c>
      <c r="O182" s="37" t="s">
        <v>888</v>
      </c>
      <c r="P182" s="38" t="b">
        <v>0</v>
      </c>
      <c r="Q182" s="37"/>
      <c r="R182" s="37" t="s">
        <v>133</v>
      </c>
      <c r="S182" s="38">
        <v>0</v>
      </c>
      <c r="T182" s="37" t="s">
        <v>124</v>
      </c>
      <c r="U182" s="37" t="s">
        <v>59</v>
      </c>
      <c r="V182" s="60"/>
      <c r="W182" s="38"/>
      <c r="X182" s="37" t="s">
        <v>889</v>
      </c>
      <c r="Y182" s="38">
        <v>0</v>
      </c>
      <c r="Z182" s="38" t="b">
        <v>0</v>
      </c>
      <c r="AA182" s="60">
        <v>44602.259965277779</v>
      </c>
      <c r="AB182" s="60">
        <v>44602.250439814823</v>
      </c>
      <c r="AC182" s="38">
        <v>1</v>
      </c>
      <c r="AD182" s="60">
        <v>44602.259965277779</v>
      </c>
      <c r="AE182" s="60">
        <v>44602.259965277779</v>
      </c>
      <c r="AF182" s="60">
        <v>44602.259965277779</v>
      </c>
      <c r="AG182" s="37" t="s">
        <v>135</v>
      </c>
      <c r="AH182" s="37"/>
      <c r="AI182" s="37" t="s">
        <v>249</v>
      </c>
      <c r="AJ182" s="16">
        <f ca="1">IF(Table1[[#This Row],[State]]="Closed","Zero",IF(Table1[[#This Row],[State]]="Resolved","Zero",TODAY()-Table1[[#This Row],[First Assigned to Osprey-Resolver]]))</f>
        <v>96.740034722221026</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10</v>
      </c>
      <c r="AW182" s="39" t="str">
        <f>TEXT(Table1[[#This Row],[Created]],"MMM")</f>
        <v>Feb</v>
      </c>
      <c r="AX182" s="40" t="e">
        <f>VLOOKUP(Table1[[#This Row],[Assigned to]],GD_Resource[[#All],[SNOW ID Unique]:[Team]],4,0)</f>
        <v>#N/A</v>
      </c>
    </row>
    <row r="183" spans="1:50" ht="49.95" customHeight="1" x14ac:dyDescent="0.25">
      <c r="A183" s="37" t="s">
        <v>916</v>
      </c>
      <c r="B183" s="37" t="s">
        <v>138</v>
      </c>
      <c r="C183" s="37" t="s">
        <v>116</v>
      </c>
      <c r="D183" s="37" t="s">
        <v>204</v>
      </c>
      <c r="E183" s="37" t="s">
        <v>12</v>
      </c>
      <c r="F183" s="37" t="s">
        <v>917</v>
      </c>
      <c r="G183" s="60">
        <v>44693.025694444441</v>
      </c>
      <c r="H183" s="37" t="s">
        <v>38</v>
      </c>
      <c r="I183" s="60"/>
      <c r="J183" s="37"/>
      <c r="K183" s="37"/>
      <c r="L183" s="60"/>
      <c r="M183" s="37"/>
      <c r="N183" s="60">
        <v>44602.873912037037</v>
      </c>
      <c r="O183" s="37" t="s">
        <v>727</v>
      </c>
      <c r="P183" s="38" t="b">
        <v>0</v>
      </c>
      <c r="Q183" s="37"/>
      <c r="R183" s="37" t="s">
        <v>123</v>
      </c>
      <c r="S183" s="38">
        <v>0</v>
      </c>
      <c r="T183" s="37" t="s">
        <v>124</v>
      </c>
      <c r="U183" s="37" t="s">
        <v>58</v>
      </c>
      <c r="V183" s="60"/>
      <c r="W183" s="38"/>
      <c r="X183" s="37" t="s">
        <v>171</v>
      </c>
      <c r="Y183" s="38">
        <v>0</v>
      </c>
      <c r="Z183" s="38" t="b">
        <v>1</v>
      </c>
      <c r="AA183" s="60">
        <v>44603.651539351849</v>
      </c>
      <c r="AB183" s="60">
        <v>44602.874282407407</v>
      </c>
      <c r="AC183" s="38">
        <v>1</v>
      </c>
      <c r="AD183" s="60">
        <v>44603.690486111111</v>
      </c>
      <c r="AE183" s="60">
        <v>44603.88690972222</v>
      </c>
      <c r="AF183" s="60">
        <v>44603.690486111111</v>
      </c>
      <c r="AG183" s="37"/>
      <c r="AH183" s="37" t="s">
        <v>918</v>
      </c>
      <c r="AI183" s="37"/>
      <c r="AJ183" s="16">
        <f ca="1">IF(Table1[[#This Row],[State]]="Closed","Zero",IF(Table1[[#This Row],[State]]="Resolved","Zero",TODAY()-Table1[[#This Row],[First Assigned to Osprey-Resolver]]))</f>
        <v>95.113090277780429</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0</v>
      </c>
      <c r="AO183" s="39" t="str">
        <f>IFERROR(INDEX(GD_Resource[], MATCH(Table1[[#This Row],[Assigned to]], GD_Resource[SNOW ID Unique], 0), 2), "Not GD")</f>
        <v>Not GD</v>
      </c>
      <c r="AP183" s="39" t="str">
        <f t="shared" si="2"/>
        <v>Geo</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10</v>
      </c>
      <c r="AW183" s="39" t="str">
        <f>TEXT(Table1[[#This Row],[Created]],"MMM")</f>
        <v>Feb</v>
      </c>
      <c r="AX183" s="40" t="e">
        <f>VLOOKUP(Table1[[#This Row],[Assigned to]],GD_Resource[[#All],[SNOW ID Unique]:[Team]],4,0)</f>
        <v>#N/A</v>
      </c>
    </row>
    <row r="184" spans="1:50" ht="49.95" customHeight="1" x14ac:dyDescent="0.25">
      <c r="A184" s="37" t="s">
        <v>919</v>
      </c>
      <c r="B184" s="37" t="s">
        <v>115</v>
      </c>
      <c r="C184" s="37" t="s">
        <v>709</v>
      </c>
      <c r="D184" s="37" t="s">
        <v>509</v>
      </c>
      <c r="E184" s="37" t="s">
        <v>12</v>
      </c>
      <c r="F184" s="37" t="s">
        <v>920</v>
      </c>
      <c r="G184" s="60">
        <v>44692.96974537037</v>
      </c>
      <c r="H184" s="37" t="s">
        <v>38</v>
      </c>
      <c r="I184" s="60"/>
      <c r="J184" s="37"/>
      <c r="K184" s="37"/>
      <c r="L184" s="60"/>
      <c r="M184" s="37"/>
      <c r="N184" s="60">
        <v>44602.978043981479</v>
      </c>
      <c r="O184" s="37" t="s">
        <v>509</v>
      </c>
      <c r="P184" s="38" t="b">
        <v>0</v>
      </c>
      <c r="Q184" s="37"/>
      <c r="R184" s="37"/>
      <c r="S184" s="38">
        <v>0</v>
      </c>
      <c r="T184" s="37" t="s">
        <v>124</v>
      </c>
      <c r="U184" s="37" t="s">
        <v>58</v>
      </c>
      <c r="V184" s="60"/>
      <c r="W184" s="38"/>
      <c r="X184" s="37" t="s">
        <v>274</v>
      </c>
      <c r="Y184" s="38">
        <v>0</v>
      </c>
      <c r="Z184" s="38" t="b">
        <v>1</v>
      </c>
      <c r="AA184" s="60">
        <v>44602.978043981479</v>
      </c>
      <c r="AB184" s="60"/>
      <c r="AC184" s="38">
        <v>1</v>
      </c>
      <c r="AD184" s="60"/>
      <c r="AE184" s="60">
        <v>44602.978043981479</v>
      </c>
      <c r="AF184" s="60">
        <v>44602.978043981479</v>
      </c>
      <c r="AG184" s="37" t="s">
        <v>135</v>
      </c>
      <c r="AH184" s="37" t="s">
        <v>713</v>
      </c>
      <c r="AI184" s="37"/>
      <c r="AJ184" s="16">
        <f ca="1">IF(Table1[[#This Row],[State]]="Closed","Zero",IF(Table1[[#This Row],[State]]="Resolved","Zero",TODAY()-Table1[[#This Row],[First Assigned to Osprey-Resolver]]))</f>
        <v>96.02195601852145</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10</v>
      </c>
      <c r="AW184" s="39" t="str">
        <f>TEXT(Table1[[#This Row],[Created]],"MMM")</f>
        <v>Feb</v>
      </c>
      <c r="AX184" s="40" t="e">
        <f>VLOOKUP(Table1[[#This Row],[Assigned to]],GD_Resource[[#All],[SNOW ID Unique]:[Team]],4,0)</f>
        <v>#N/A</v>
      </c>
    </row>
    <row r="185" spans="1:50" ht="49.95" customHeight="1" x14ac:dyDescent="0.25">
      <c r="A185" s="37" t="s">
        <v>921</v>
      </c>
      <c r="B185" s="37" t="s">
        <v>115</v>
      </c>
      <c r="C185" s="37" t="s">
        <v>379</v>
      </c>
      <c r="D185" s="37" t="s">
        <v>380</v>
      </c>
      <c r="E185" s="37" t="s">
        <v>7</v>
      </c>
      <c r="F185" s="37" t="s">
        <v>922</v>
      </c>
      <c r="G185" s="60">
        <v>44606.70685185185</v>
      </c>
      <c r="H185" s="37" t="s">
        <v>29</v>
      </c>
      <c r="I185" s="60"/>
      <c r="J185" s="37" t="s">
        <v>130</v>
      </c>
      <c r="K185" s="37" t="s">
        <v>923</v>
      </c>
      <c r="L185" s="60">
        <v>44606.70685185185</v>
      </c>
      <c r="M185" s="37" t="s">
        <v>29</v>
      </c>
      <c r="N185" s="60">
        <v>44603.525370370371</v>
      </c>
      <c r="O185" s="37" t="s">
        <v>924</v>
      </c>
      <c r="P185" s="38" t="b">
        <v>0</v>
      </c>
      <c r="Q185" s="37"/>
      <c r="R185" s="37" t="s">
        <v>133</v>
      </c>
      <c r="S185" s="38">
        <v>0</v>
      </c>
      <c r="T185" s="37" t="s">
        <v>124</v>
      </c>
      <c r="U185" s="37" t="s">
        <v>120</v>
      </c>
      <c r="V185" s="60"/>
      <c r="W185" s="38">
        <v>274880</v>
      </c>
      <c r="X185" s="37" t="s">
        <v>925</v>
      </c>
      <c r="Y185" s="38">
        <v>0</v>
      </c>
      <c r="Z185" s="38" t="b">
        <v>0</v>
      </c>
      <c r="AA185" s="60">
        <v>44603.633287037039</v>
      </c>
      <c r="AB185" s="60">
        <v>44603.529178240737</v>
      </c>
      <c r="AC185" s="38">
        <v>6</v>
      </c>
      <c r="AD185" s="60">
        <v>44603.555439814823</v>
      </c>
      <c r="AE185" s="60">
        <v>44606.706041666657</v>
      </c>
      <c r="AF185" s="60">
        <v>44605.991203703707</v>
      </c>
      <c r="AG185" s="37"/>
      <c r="AH185" s="37"/>
      <c r="AI185" s="37"/>
      <c r="AJ185" s="16">
        <f ca="1">IF(Table1[[#This Row],[State]]="Closed","Zero",IF(Table1[[#This Row],[State]]="Resolved","Zero",TODAY()-Table1[[#This Row],[First Assigned to Osprey-Resolver]]))</f>
        <v>92.293958333342744</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926</v>
      </c>
      <c r="B186" s="37" t="s">
        <v>115</v>
      </c>
      <c r="C186" s="37" t="s">
        <v>379</v>
      </c>
      <c r="D186" s="37" t="s">
        <v>380</v>
      </c>
      <c r="E186" s="37" t="s">
        <v>12</v>
      </c>
      <c r="F186" s="37" t="s">
        <v>927</v>
      </c>
      <c r="G186" s="60">
        <v>44606.753055555557</v>
      </c>
      <c r="H186" s="37" t="s">
        <v>29</v>
      </c>
      <c r="I186" s="60"/>
      <c r="J186" s="37" t="s">
        <v>130</v>
      </c>
      <c r="K186" s="37" t="s">
        <v>923</v>
      </c>
      <c r="L186" s="60">
        <v>44606.753055555557</v>
      </c>
      <c r="M186" s="37" t="s">
        <v>29</v>
      </c>
      <c r="N186" s="60">
        <v>44603.526863425926</v>
      </c>
      <c r="O186" s="37" t="s">
        <v>928</v>
      </c>
      <c r="P186" s="38" t="b">
        <v>0</v>
      </c>
      <c r="Q186" s="37"/>
      <c r="R186" s="37" t="s">
        <v>133</v>
      </c>
      <c r="S186" s="38">
        <v>0</v>
      </c>
      <c r="T186" s="37" t="s">
        <v>124</v>
      </c>
      <c r="U186" s="37" t="s">
        <v>120</v>
      </c>
      <c r="V186" s="60"/>
      <c r="W186" s="38">
        <v>278743</v>
      </c>
      <c r="X186" s="37" t="s">
        <v>929</v>
      </c>
      <c r="Y186" s="38">
        <v>0</v>
      </c>
      <c r="Z186" s="38" t="b">
        <v>0</v>
      </c>
      <c r="AA186" s="60">
        <v>44603.633900462963</v>
      </c>
      <c r="AB186" s="60">
        <v>44603.526863425926</v>
      </c>
      <c r="AC186" s="38">
        <v>6</v>
      </c>
      <c r="AD186" s="60">
        <v>44603.573703703703</v>
      </c>
      <c r="AE186" s="60">
        <v>44606.751493055563</v>
      </c>
      <c r="AF186" s="60">
        <v>44605.989965277768</v>
      </c>
      <c r="AG186" s="37"/>
      <c r="AH186" s="37"/>
      <c r="AI186" s="37"/>
      <c r="AJ186" s="16">
        <f ca="1">IF(Table1[[#This Row],[State]]="Closed","Zero",IF(Table1[[#This Row],[State]]="Resolved","Zero",TODAY()-Table1[[#This Row],[First Assigned to Osprey-Resolver]]))</f>
        <v>92.248506944437395</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930</v>
      </c>
      <c r="B187" s="37" t="s">
        <v>115</v>
      </c>
      <c r="C187" s="37" t="s">
        <v>183</v>
      </c>
      <c r="D187" s="37" t="s">
        <v>398</v>
      </c>
      <c r="E187" s="37" t="s">
        <v>141</v>
      </c>
      <c r="F187" s="37" t="s">
        <v>931</v>
      </c>
      <c r="G187" s="60">
        <v>44697.53334490741</v>
      </c>
      <c r="H187" s="37" t="s">
        <v>66</v>
      </c>
      <c r="I187" s="60"/>
      <c r="J187" s="37"/>
      <c r="K187" s="37"/>
      <c r="L187" s="60"/>
      <c r="M187" s="37"/>
      <c r="N187" s="60">
        <v>44603.721770833326</v>
      </c>
      <c r="O187" s="37" t="s">
        <v>932</v>
      </c>
      <c r="P187" s="38" t="b">
        <v>0</v>
      </c>
      <c r="Q187" s="37"/>
      <c r="R187" s="37" t="s">
        <v>189</v>
      </c>
      <c r="S187" s="38">
        <v>0</v>
      </c>
      <c r="T187" s="37" t="s">
        <v>124</v>
      </c>
      <c r="U187" s="37" t="s">
        <v>59</v>
      </c>
      <c r="V187" s="60"/>
      <c r="W187" s="38"/>
      <c r="X187" s="37" t="s">
        <v>933</v>
      </c>
      <c r="Y187" s="38">
        <v>0</v>
      </c>
      <c r="Z187" s="38" t="b">
        <v>1</v>
      </c>
      <c r="AA187" s="60">
        <v>44606.509942129633</v>
      </c>
      <c r="AB187" s="60"/>
      <c r="AC187" s="38">
        <v>1</v>
      </c>
      <c r="AD187" s="60"/>
      <c r="AE187" s="60">
        <v>44606.509942129633</v>
      </c>
      <c r="AF187" s="60">
        <v>44603.833460648151</v>
      </c>
      <c r="AG187" s="37" t="s">
        <v>331</v>
      </c>
      <c r="AH187" s="37"/>
      <c r="AI187" s="37" t="s">
        <v>934</v>
      </c>
      <c r="AJ187" s="16">
        <f ca="1">IF(Table1[[#This Row],[State]]="Closed","Zero",IF(Table1[[#This Row],[State]]="Resolved","Zero",TODAY()-Table1[[#This Row],[First Assigned to Osprey-Resolver]]))</f>
        <v>92.490057870367309</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935</v>
      </c>
      <c r="B188" s="37" t="s">
        <v>115</v>
      </c>
      <c r="C188" s="37" t="s">
        <v>379</v>
      </c>
      <c r="D188" s="37" t="s">
        <v>380</v>
      </c>
      <c r="E188" s="37" t="s">
        <v>7</v>
      </c>
      <c r="F188" s="37" t="s">
        <v>936</v>
      </c>
      <c r="G188" s="60">
        <v>44607.787662037037</v>
      </c>
      <c r="H188" s="37" t="s">
        <v>29</v>
      </c>
      <c r="I188" s="60"/>
      <c r="J188" s="37" t="s">
        <v>120</v>
      </c>
      <c r="K188" s="37" t="s">
        <v>937</v>
      </c>
      <c r="L188" s="60">
        <v>44607.787673611107</v>
      </c>
      <c r="M188" s="37" t="s">
        <v>29</v>
      </c>
      <c r="N188" s="60">
        <v>44603.782476851848</v>
      </c>
      <c r="O188" s="37" t="s">
        <v>938</v>
      </c>
      <c r="P188" s="38" t="b">
        <v>0</v>
      </c>
      <c r="Q188" s="37"/>
      <c r="R188" s="37" t="s">
        <v>133</v>
      </c>
      <c r="S188" s="38">
        <v>0</v>
      </c>
      <c r="T188" s="37" t="s">
        <v>124</v>
      </c>
      <c r="U188" s="37" t="s">
        <v>120</v>
      </c>
      <c r="V188" s="60"/>
      <c r="W188" s="38">
        <v>346049</v>
      </c>
      <c r="X188" s="37" t="s">
        <v>939</v>
      </c>
      <c r="Y188" s="38">
        <v>0</v>
      </c>
      <c r="Z188" s="38" t="b">
        <v>0</v>
      </c>
      <c r="AA188" s="60">
        <v>44603.819976851853</v>
      </c>
      <c r="AB188" s="60">
        <v>44603.784629629627</v>
      </c>
      <c r="AC188" s="38">
        <v>1</v>
      </c>
      <c r="AD188" s="60">
        <v>44607.783090277779</v>
      </c>
      <c r="AE188" s="60">
        <v>44607.786666666667</v>
      </c>
      <c r="AF188" s="60">
        <v>44607.783090277779</v>
      </c>
      <c r="AG188" s="37"/>
      <c r="AH188" s="37"/>
      <c r="AI188" s="37"/>
      <c r="AJ188" s="16">
        <f ca="1">IF(Table1[[#This Row],[State]]="Closed","Zero",IF(Table1[[#This Row],[State]]="Resolved","Zero",TODAY()-Table1[[#This Row],[First Assigned to Osprey-Resolver]]))</f>
        <v>91.213333333333139</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940</v>
      </c>
      <c r="B189" s="37" t="s">
        <v>138</v>
      </c>
      <c r="C189" s="37" t="s">
        <v>709</v>
      </c>
      <c r="D189" s="37" t="s">
        <v>712</v>
      </c>
      <c r="E189" s="37" t="s">
        <v>141</v>
      </c>
      <c r="F189" s="37" t="s">
        <v>941</v>
      </c>
      <c r="G189" s="60">
        <v>44697.608634259261</v>
      </c>
      <c r="H189" s="37" t="s">
        <v>20</v>
      </c>
      <c r="I189" s="60"/>
      <c r="J189" s="37"/>
      <c r="K189" s="37"/>
      <c r="L189" s="60"/>
      <c r="M189" s="37"/>
      <c r="N189" s="60">
        <v>44603.815185185187</v>
      </c>
      <c r="O189" s="37" t="s">
        <v>712</v>
      </c>
      <c r="P189" s="38" t="b">
        <v>0</v>
      </c>
      <c r="Q189" s="37"/>
      <c r="R189" s="37"/>
      <c r="S189" s="38">
        <v>0</v>
      </c>
      <c r="T189" s="37" t="s">
        <v>124</v>
      </c>
      <c r="U189" s="37" t="s">
        <v>58</v>
      </c>
      <c r="V189" s="60"/>
      <c r="W189" s="38"/>
      <c r="X189" s="37" t="s">
        <v>321</v>
      </c>
      <c r="Y189" s="38">
        <v>0</v>
      </c>
      <c r="Z189" s="38" t="b">
        <v>1</v>
      </c>
      <c r="AA189" s="60">
        <v>44603.824884259258</v>
      </c>
      <c r="AB189" s="60">
        <v>44603.815462962957</v>
      </c>
      <c r="AC189" s="38">
        <v>4</v>
      </c>
      <c r="AD189" s="60">
        <v>44603.847048611111</v>
      </c>
      <c r="AE189" s="60">
        <v>44603.850185185183</v>
      </c>
      <c r="AF189" s="60">
        <v>44603.847048611111</v>
      </c>
      <c r="AG189" s="37"/>
      <c r="AH189" s="37" t="s">
        <v>723</v>
      </c>
      <c r="AI189" s="37"/>
      <c r="AJ189" s="16">
        <f ca="1">IF(Table1[[#This Row],[State]]="Closed","Zero",IF(Table1[[#This Row],[State]]="Resolved","Zero",TODAY()-Table1[[#This Row],[First Assigned to Osprey-Resolver]]))</f>
        <v>95.149814814816636</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0</v>
      </c>
      <c r="AO189" s="39" t="str">
        <f>IFERROR(INDEX(GD_Resource[], MATCH(Table1[[#This Row],[Assigned to]], GD_Resource[SNOW ID Unique], 0), 2), "Not GD")</f>
        <v>WPP-US</v>
      </c>
      <c r="AP189" s="39" t="str">
        <f t="shared" si="2"/>
        <v>GD</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11</v>
      </c>
      <c r="AW189" s="39" t="str">
        <f>TEXT(Table1[[#This Row],[Created]],"MMM")</f>
        <v>Feb</v>
      </c>
      <c r="AX189" s="40">
        <f>VLOOKUP(Table1[[#This Row],[Assigned to]],GD_Resource[[#All],[SNOW ID Unique]:[Team]],4,0)</f>
        <v>0</v>
      </c>
    </row>
    <row r="190" spans="1:50" ht="37.5" customHeight="1" x14ac:dyDescent="0.25">
      <c r="A190" s="37" t="s">
        <v>942</v>
      </c>
      <c r="B190" s="37" t="s">
        <v>138</v>
      </c>
      <c r="C190" s="37" t="s">
        <v>379</v>
      </c>
      <c r="D190" s="37" t="s">
        <v>380</v>
      </c>
      <c r="E190" s="37" t="s">
        <v>12</v>
      </c>
      <c r="F190" s="37" t="s">
        <v>943</v>
      </c>
      <c r="G190" s="60">
        <v>44606.866423611107</v>
      </c>
      <c r="H190" s="37" t="s">
        <v>29</v>
      </c>
      <c r="I190" s="60"/>
      <c r="J190" s="37" t="s">
        <v>120</v>
      </c>
      <c r="K190" s="37" t="s">
        <v>937</v>
      </c>
      <c r="L190" s="60">
        <v>44606.866423611107</v>
      </c>
      <c r="M190" s="37" t="s">
        <v>29</v>
      </c>
      <c r="N190" s="60">
        <v>44603.894282407397</v>
      </c>
      <c r="O190" s="37" t="s">
        <v>944</v>
      </c>
      <c r="P190" s="38" t="b">
        <v>0</v>
      </c>
      <c r="Q190" s="37"/>
      <c r="R190" s="37" t="s">
        <v>133</v>
      </c>
      <c r="S190" s="38">
        <v>0</v>
      </c>
      <c r="T190" s="37" t="s">
        <v>124</v>
      </c>
      <c r="U190" s="37" t="s">
        <v>120</v>
      </c>
      <c r="V190" s="60"/>
      <c r="W190" s="38">
        <v>256793</v>
      </c>
      <c r="X190" s="37" t="s">
        <v>945</v>
      </c>
      <c r="Y190" s="38">
        <v>0</v>
      </c>
      <c r="Z190" s="38" t="b">
        <v>0</v>
      </c>
      <c r="AA190" s="60">
        <v>44603.896666666667</v>
      </c>
      <c r="AB190" s="60">
        <v>44603.896666666667</v>
      </c>
      <c r="AC190" s="38">
        <v>2</v>
      </c>
      <c r="AD190" s="60">
        <v>44603.898773148147</v>
      </c>
      <c r="AE190" s="60">
        <v>44606.86546296296</v>
      </c>
      <c r="AF190" s="60">
        <v>44603.898773148147</v>
      </c>
      <c r="AG190" s="37"/>
      <c r="AH190" s="37"/>
      <c r="AI190" s="37"/>
      <c r="AJ190" s="16">
        <f ca="1">IF(Table1[[#This Row],[State]]="Closed","Zero",IF(Table1[[#This Row],[State]]="Resolved","Zero",TODAY()-Table1[[#This Row],[First Assigned to Osprey-Resolver]]))</f>
        <v>92.134537037039991</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11</v>
      </c>
      <c r="AW190" s="39" t="str">
        <f>TEXT(Table1[[#This Row],[Created]],"MMM")</f>
        <v>Feb</v>
      </c>
      <c r="AX190" s="40">
        <f>VLOOKUP(Table1[[#This Row],[Assigned to]],GD_Resource[[#All],[SNOW ID Unique]:[Team]],4,0)</f>
        <v>0</v>
      </c>
    </row>
    <row r="191" spans="1:50" ht="37.5" customHeight="1" x14ac:dyDescent="0.25">
      <c r="A191" s="37" t="s">
        <v>946</v>
      </c>
      <c r="B191" s="37" t="s">
        <v>115</v>
      </c>
      <c r="C191" s="37" t="s">
        <v>379</v>
      </c>
      <c r="D191" s="37" t="s">
        <v>380</v>
      </c>
      <c r="E191" s="37" t="s">
        <v>12</v>
      </c>
      <c r="F191" s="37" t="s">
        <v>947</v>
      </c>
      <c r="G191" s="60">
        <v>44609.751331018517</v>
      </c>
      <c r="H191" s="37" t="s">
        <v>29</v>
      </c>
      <c r="I191" s="60"/>
      <c r="J191" s="37" t="s">
        <v>130</v>
      </c>
      <c r="K191" s="37" t="s">
        <v>937</v>
      </c>
      <c r="L191" s="60">
        <v>44609.751331018517</v>
      </c>
      <c r="M191" s="37" t="s">
        <v>29</v>
      </c>
      <c r="N191" s="60">
        <v>44606.629837962973</v>
      </c>
      <c r="O191" s="37" t="s">
        <v>948</v>
      </c>
      <c r="P191" s="38" t="b">
        <v>0</v>
      </c>
      <c r="Q191" s="37"/>
      <c r="R191" s="37" t="s">
        <v>133</v>
      </c>
      <c r="S191" s="38">
        <v>0</v>
      </c>
      <c r="T191" s="37" t="s">
        <v>124</v>
      </c>
      <c r="U191" s="37" t="s">
        <v>120</v>
      </c>
      <c r="V191" s="60"/>
      <c r="W191" s="38">
        <v>269697</v>
      </c>
      <c r="X191" s="37" t="s">
        <v>949</v>
      </c>
      <c r="Y191" s="38">
        <v>0</v>
      </c>
      <c r="Z191" s="38" t="b">
        <v>0</v>
      </c>
      <c r="AA191" s="60">
        <v>44606.742326388892</v>
      </c>
      <c r="AB191" s="60">
        <v>44606.644305555557</v>
      </c>
      <c r="AC191" s="38">
        <v>2</v>
      </c>
      <c r="AD191" s="60">
        <v>44609.654699074083</v>
      </c>
      <c r="AE191" s="60">
        <v>44609.657025462962</v>
      </c>
      <c r="AF191" s="60">
        <v>44609.654699074083</v>
      </c>
      <c r="AG191" s="37"/>
      <c r="AH191" s="37"/>
      <c r="AI191" s="37"/>
      <c r="AJ191" s="16">
        <f ca="1">IF(Table1[[#This Row],[State]]="Closed","Zero",IF(Table1[[#This Row],[State]]="Resolved","Zero",TODAY()-Table1[[#This Row],[First Assigned to Osprey-Resolver]]))</f>
        <v>89.342974537037662</v>
      </c>
      <c r="AK191" s="16" t="str">
        <f ca="1">IF(Table1[[#This Row],[Days Open]]&lt;=5,"00 - 05",IF(Table1[[#This Row],[Days Open]]&lt;=15,"06 - 15",IF(Table1[[#This Row],[Days Open]]&lt;=30,"16 - 30", IF(Table1[[#This Row],[Days Open]]&lt;=60,"31 - 60",IF(Table1[[#This Row],[Days Open]]&lt;=90,"61 - 90",IF(Table1[[#This Row],[Days Open]]="Zero","Closed","&gt;91 and above"))))))</f>
        <v>61 - 90</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950</v>
      </c>
      <c r="B192" s="37" t="s">
        <v>115</v>
      </c>
      <c r="C192" s="37" t="s">
        <v>454</v>
      </c>
      <c r="D192" s="37" t="s">
        <v>837</v>
      </c>
      <c r="E192" s="37" t="s">
        <v>141</v>
      </c>
      <c r="F192" s="37" t="s">
        <v>951</v>
      </c>
      <c r="G192" s="60">
        <v>44693.620092592602</v>
      </c>
      <c r="H192" s="37" t="s">
        <v>14</v>
      </c>
      <c r="I192" s="60"/>
      <c r="J192" s="37"/>
      <c r="K192" s="37"/>
      <c r="L192" s="60"/>
      <c r="M192" s="37"/>
      <c r="N192" s="60">
        <v>44606.639791666668</v>
      </c>
      <c r="O192" s="37" t="s">
        <v>837</v>
      </c>
      <c r="P192" s="38" t="b">
        <v>0</v>
      </c>
      <c r="Q192" s="37"/>
      <c r="R192" s="37" t="s">
        <v>215</v>
      </c>
      <c r="S192" s="38">
        <v>0</v>
      </c>
      <c r="T192" s="37" t="s">
        <v>124</v>
      </c>
      <c r="U192" s="37" t="s">
        <v>59</v>
      </c>
      <c r="V192" s="60"/>
      <c r="W192" s="38"/>
      <c r="X192" s="37" t="s">
        <v>399</v>
      </c>
      <c r="Y192" s="38">
        <v>0</v>
      </c>
      <c r="Z192" s="38" t="b">
        <v>0</v>
      </c>
      <c r="AA192" s="60">
        <v>44606.640740740739</v>
      </c>
      <c r="AB192" s="60"/>
      <c r="AC192" s="38">
        <v>0</v>
      </c>
      <c r="AD192" s="60"/>
      <c r="AE192" s="60">
        <v>44606.640740740739</v>
      </c>
      <c r="AF192" s="60">
        <v>44606.639791666668</v>
      </c>
      <c r="AG192" s="37"/>
      <c r="AH192" s="37"/>
      <c r="AI192" s="37" t="s">
        <v>157</v>
      </c>
      <c r="AJ192" s="16">
        <f ca="1">IF(Table1[[#This Row],[State]]="Closed","Zero",IF(Table1[[#This Row],[State]]="Resolved","Zero",TODAY()-Table1[[#This Row],[First Assigned to Osprey-Resolver]]))</f>
        <v>92.359259259261307</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952</v>
      </c>
      <c r="B193" s="37" t="s">
        <v>115</v>
      </c>
      <c r="C193" s="37" t="s">
        <v>379</v>
      </c>
      <c r="D193" s="37" t="s">
        <v>953</v>
      </c>
      <c r="E193" s="37" t="s">
        <v>12</v>
      </c>
      <c r="F193" s="37" t="s">
        <v>954</v>
      </c>
      <c r="G193" s="60">
        <v>44609.609097222223</v>
      </c>
      <c r="H193" s="37" t="s">
        <v>29</v>
      </c>
      <c r="I193" s="60"/>
      <c r="J193" s="37" t="s">
        <v>130</v>
      </c>
      <c r="K193" s="37" t="s">
        <v>937</v>
      </c>
      <c r="L193" s="60">
        <v>44606.866840277777</v>
      </c>
      <c r="M193" s="37" t="s">
        <v>29</v>
      </c>
      <c r="N193" s="60">
        <v>44606.715949074067</v>
      </c>
      <c r="O193" s="37" t="s">
        <v>953</v>
      </c>
      <c r="P193" s="38" t="b">
        <v>0</v>
      </c>
      <c r="Q193" s="37"/>
      <c r="R193" s="37" t="s">
        <v>133</v>
      </c>
      <c r="S193" s="38">
        <v>0</v>
      </c>
      <c r="T193" s="37" t="s">
        <v>124</v>
      </c>
      <c r="U193" s="37" t="s">
        <v>120</v>
      </c>
      <c r="V193" s="60"/>
      <c r="W193" s="38">
        <v>13037</v>
      </c>
      <c r="X193" s="37" t="s">
        <v>955</v>
      </c>
      <c r="Y193" s="38">
        <v>0</v>
      </c>
      <c r="Z193" s="38" t="b">
        <v>0</v>
      </c>
      <c r="AA193" s="60">
        <v>44606.731493055559</v>
      </c>
      <c r="AB193" s="60">
        <v>44606.731493055559</v>
      </c>
      <c r="AC193" s="38">
        <v>2</v>
      </c>
      <c r="AD193" s="60">
        <v>44606.835104166668</v>
      </c>
      <c r="AE193" s="60">
        <v>44606.83734953704</v>
      </c>
      <c r="AF193" s="60">
        <v>44606.835104166668</v>
      </c>
      <c r="AG193" s="37" t="s">
        <v>331</v>
      </c>
      <c r="AH193" s="37"/>
      <c r="AI193" s="37" t="s">
        <v>956</v>
      </c>
      <c r="AJ193" s="16">
        <f ca="1">IF(Table1[[#This Row],[State]]="Closed","Zero",IF(Table1[[#This Row],[State]]="Resolved","Zero",TODAY()-Table1[[#This Row],[First Assigned to Osprey-Resolver]]))</f>
        <v>92.162650462960301</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957</v>
      </c>
      <c r="B194" s="37" t="s">
        <v>138</v>
      </c>
      <c r="C194" s="37" t="s">
        <v>379</v>
      </c>
      <c r="D194" s="37" t="s">
        <v>380</v>
      </c>
      <c r="E194" s="37" t="s">
        <v>12</v>
      </c>
      <c r="F194" s="37" t="s">
        <v>958</v>
      </c>
      <c r="G194" s="60">
        <v>44607.852384259262</v>
      </c>
      <c r="H194" s="37" t="s">
        <v>29</v>
      </c>
      <c r="I194" s="60"/>
      <c r="J194" s="37" t="s">
        <v>130</v>
      </c>
      <c r="K194" s="37" t="s">
        <v>937</v>
      </c>
      <c r="L194" s="60">
        <v>44607.852384259262</v>
      </c>
      <c r="M194" s="37" t="s">
        <v>29</v>
      </c>
      <c r="N194" s="60">
        <v>44606.752997685187</v>
      </c>
      <c r="O194" s="37" t="s">
        <v>959</v>
      </c>
      <c r="P194" s="38" t="b">
        <v>0</v>
      </c>
      <c r="Q194" s="37"/>
      <c r="R194" s="37" t="s">
        <v>133</v>
      </c>
      <c r="S194" s="38">
        <v>0</v>
      </c>
      <c r="T194" s="37" t="s">
        <v>124</v>
      </c>
      <c r="U194" s="37" t="s">
        <v>120</v>
      </c>
      <c r="V194" s="60"/>
      <c r="W194" s="38">
        <v>94987</v>
      </c>
      <c r="X194" s="37" t="s">
        <v>960</v>
      </c>
      <c r="Y194" s="38">
        <v>0</v>
      </c>
      <c r="Z194" s="38" t="b">
        <v>0</v>
      </c>
      <c r="AA194" s="60">
        <v>44607.576203703713</v>
      </c>
      <c r="AB194" s="60">
        <v>44606.768958333327</v>
      </c>
      <c r="AC194" s="38">
        <v>2</v>
      </c>
      <c r="AD194" s="60">
        <v>44607.624050925922</v>
      </c>
      <c r="AE194" s="60">
        <v>44607.851805555547</v>
      </c>
      <c r="AF194" s="60">
        <v>44607.624050925922</v>
      </c>
      <c r="AG194" s="37"/>
      <c r="AH194" s="37"/>
      <c r="AI194" s="37"/>
      <c r="AJ194" s="16">
        <f ca="1">IF(Table1[[#This Row],[State]]="Closed","Zero",IF(Table1[[#This Row],[State]]="Resolved","Zero",TODAY()-Table1[[#This Row],[First Assigned to Osprey-Resolver]]))</f>
        <v>91.148194444453111</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961</v>
      </c>
      <c r="B195" s="37" t="s">
        <v>138</v>
      </c>
      <c r="C195" s="37" t="s">
        <v>379</v>
      </c>
      <c r="D195" s="37" t="s">
        <v>380</v>
      </c>
      <c r="E195" s="37" t="s">
        <v>12</v>
      </c>
      <c r="F195" s="37" t="s">
        <v>962</v>
      </c>
      <c r="G195" s="60">
        <v>44608.893865740742</v>
      </c>
      <c r="H195" s="37" t="s">
        <v>29</v>
      </c>
      <c r="I195" s="60"/>
      <c r="J195" s="37" t="s">
        <v>130</v>
      </c>
      <c r="K195" s="37" t="s">
        <v>937</v>
      </c>
      <c r="L195" s="60">
        <v>44608.893865740742</v>
      </c>
      <c r="M195" s="37" t="s">
        <v>29</v>
      </c>
      <c r="N195" s="60">
        <v>44606.873888888891</v>
      </c>
      <c r="O195" s="37" t="s">
        <v>963</v>
      </c>
      <c r="P195" s="38" t="b">
        <v>0</v>
      </c>
      <c r="Q195" s="37"/>
      <c r="R195" s="37" t="s">
        <v>133</v>
      </c>
      <c r="S195" s="38">
        <v>0</v>
      </c>
      <c r="T195" s="37" t="s">
        <v>124</v>
      </c>
      <c r="U195" s="37" t="s">
        <v>120</v>
      </c>
      <c r="V195" s="60"/>
      <c r="W195" s="38">
        <v>174526</v>
      </c>
      <c r="X195" s="37" t="s">
        <v>964</v>
      </c>
      <c r="Y195" s="38">
        <v>0</v>
      </c>
      <c r="Z195" s="38" t="b">
        <v>0</v>
      </c>
      <c r="AA195" s="60">
        <v>44607.624548611107</v>
      </c>
      <c r="AB195" s="60">
        <v>44606.894780092603</v>
      </c>
      <c r="AC195" s="38">
        <v>2</v>
      </c>
      <c r="AD195" s="60">
        <v>44607.696134259262</v>
      </c>
      <c r="AE195" s="60">
        <v>44608.893125000002</v>
      </c>
      <c r="AF195" s="60">
        <v>44607.696134259262</v>
      </c>
      <c r="AG195" s="37"/>
      <c r="AH195" s="37"/>
      <c r="AI195" s="37"/>
      <c r="AJ195" s="16">
        <f ca="1">IF(Table1[[#This Row],[State]]="Closed","Zero",IF(Table1[[#This Row],[State]]="Resolved","Zero",TODAY()-Table1[[#This Row],[First Assigned to Osprey-Resolver]]))</f>
        <v>90.106874999997672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f>VLOOKUP(Table1[[#This Row],[Assigned to]],GD_Resource[[#All],[SNOW ID Unique]:[Team]],4,0)</f>
        <v>0</v>
      </c>
    </row>
    <row r="196" spans="1:50" ht="37.5" customHeight="1" x14ac:dyDescent="0.25">
      <c r="A196" s="37" t="s">
        <v>965</v>
      </c>
      <c r="B196" s="37" t="s">
        <v>115</v>
      </c>
      <c r="C196" s="37" t="s">
        <v>379</v>
      </c>
      <c r="D196" s="37" t="s">
        <v>380</v>
      </c>
      <c r="E196" s="37" t="s">
        <v>12</v>
      </c>
      <c r="F196" s="37" t="s">
        <v>966</v>
      </c>
      <c r="G196" s="60">
        <v>44607.787291666667</v>
      </c>
      <c r="H196" s="37" t="s">
        <v>29</v>
      </c>
      <c r="I196" s="60"/>
      <c r="J196" s="37" t="s">
        <v>120</v>
      </c>
      <c r="K196" s="37" t="s">
        <v>937</v>
      </c>
      <c r="L196" s="60">
        <v>44607.787291666667</v>
      </c>
      <c r="M196" s="37" t="s">
        <v>29</v>
      </c>
      <c r="N196" s="60">
        <v>44606.883229166669</v>
      </c>
      <c r="O196" s="37" t="s">
        <v>967</v>
      </c>
      <c r="P196" s="38" t="b">
        <v>0</v>
      </c>
      <c r="Q196" s="37"/>
      <c r="R196" s="37" t="s">
        <v>133</v>
      </c>
      <c r="S196" s="38">
        <v>0</v>
      </c>
      <c r="T196" s="37" t="s">
        <v>124</v>
      </c>
      <c r="U196" s="37" t="s">
        <v>120</v>
      </c>
      <c r="V196" s="60"/>
      <c r="W196" s="38">
        <v>78111</v>
      </c>
      <c r="X196" s="37" t="s">
        <v>968</v>
      </c>
      <c r="Y196" s="38">
        <v>0</v>
      </c>
      <c r="Z196" s="38" t="b">
        <v>0</v>
      </c>
      <c r="AA196" s="60">
        <v>44607.626585648148</v>
      </c>
      <c r="AB196" s="60">
        <v>44606.895266203697</v>
      </c>
      <c r="AC196" s="38">
        <v>2</v>
      </c>
      <c r="AD196" s="60">
        <v>44607.698136574072</v>
      </c>
      <c r="AE196" s="60">
        <v>44607.786550925928</v>
      </c>
      <c r="AF196" s="60">
        <v>44607.698136574072</v>
      </c>
      <c r="AG196" s="37"/>
      <c r="AH196" s="37"/>
      <c r="AI196" s="37"/>
      <c r="AJ196" s="16">
        <f ca="1">IF(Table1[[#This Row],[State]]="Closed","Zero",IF(Table1[[#This Row],[State]]="Resolved","Zero",TODAY()-Table1[[#This Row],[First Assigned to Osprey-Resolver]]))</f>
        <v>91.213449074071832</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8</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14</v>
      </c>
      <c r="AW196" s="39" t="str">
        <f>TEXT(Table1[[#This Row],[Created]],"MMM")</f>
        <v>Feb</v>
      </c>
      <c r="AX196" s="40">
        <f>VLOOKUP(Table1[[#This Row],[Assigned to]],GD_Resource[[#All],[SNOW ID Unique]:[Team]],4,0)</f>
        <v>0</v>
      </c>
    </row>
    <row r="197" spans="1:50" ht="37.5" customHeight="1" x14ac:dyDescent="0.25">
      <c r="A197" s="37" t="s">
        <v>969</v>
      </c>
      <c r="B197" s="37" t="s">
        <v>138</v>
      </c>
      <c r="C197" s="37" t="s">
        <v>116</v>
      </c>
      <c r="D197" s="37" t="s">
        <v>323</v>
      </c>
      <c r="E197" s="37" t="s">
        <v>12</v>
      </c>
      <c r="F197" s="37" t="s">
        <v>970</v>
      </c>
      <c r="G197" s="60">
        <v>44698.839039351849</v>
      </c>
      <c r="H197" s="37" t="s">
        <v>38</v>
      </c>
      <c r="I197" s="60"/>
      <c r="J197" s="37" t="s">
        <v>328</v>
      </c>
      <c r="K197" s="37" t="s">
        <v>970</v>
      </c>
      <c r="L197" s="60"/>
      <c r="M197" s="37"/>
      <c r="N197" s="60">
        <v>44606.893449074072</v>
      </c>
      <c r="O197" s="37" t="s">
        <v>329</v>
      </c>
      <c r="P197" s="38" t="b">
        <v>0</v>
      </c>
      <c r="Q197" s="37"/>
      <c r="R197" s="37" t="s">
        <v>123</v>
      </c>
      <c r="S197" s="38">
        <v>0</v>
      </c>
      <c r="T197" s="37" t="s">
        <v>124</v>
      </c>
      <c r="U197" s="37" t="s">
        <v>59</v>
      </c>
      <c r="V197" s="60"/>
      <c r="W197" s="38">
        <v>1439255</v>
      </c>
      <c r="X197" s="37" t="s">
        <v>330</v>
      </c>
      <c r="Y197" s="38">
        <v>1</v>
      </c>
      <c r="Z197" s="38" t="b">
        <v>0</v>
      </c>
      <c r="AA197" s="60">
        <v>44606.910370370373</v>
      </c>
      <c r="AB197" s="60">
        <v>44606.910370370373</v>
      </c>
      <c r="AC197" s="38">
        <v>1</v>
      </c>
      <c r="AD197" s="60">
        <v>44606.925138888888</v>
      </c>
      <c r="AE197" s="60">
        <v>44606.926261574074</v>
      </c>
      <c r="AF197" s="60">
        <v>44606.925138888888</v>
      </c>
      <c r="AG197" s="37" t="s">
        <v>331</v>
      </c>
      <c r="AH197" s="37"/>
      <c r="AI197" s="37" t="s">
        <v>332</v>
      </c>
      <c r="AJ197" s="16">
        <f ca="1">IF(Table1[[#This Row],[State]]="Closed","Zero",IF(Table1[[#This Row],[State]]="Resolved","Zero",TODAY()-Table1[[#This Row],[First Assigned to Osprey-Resolver]]))</f>
        <v>92.073738425926422</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14</v>
      </c>
      <c r="AW197" s="39" t="str">
        <f>TEXT(Table1[[#This Row],[Created]],"MMM")</f>
        <v>Feb</v>
      </c>
      <c r="AX197" s="40" t="e">
        <f>VLOOKUP(Table1[[#This Row],[Assigned to]],GD_Resource[[#All],[SNOW ID Unique]:[Team]],4,0)</f>
        <v>#N/A</v>
      </c>
    </row>
    <row r="198" spans="1:50" ht="37.5" customHeight="1" x14ac:dyDescent="0.25">
      <c r="A198" s="37" t="s">
        <v>971</v>
      </c>
      <c r="B198" s="37" t="s">
        <v>115</v>
      </c>
      <c r="C198" s="37" t="s">
        <v>709</v>
      </c>
      <c r="D198" s="37" t="s">
        <v>204</v>
      </c>
      <c r="E198" s="37" t="s">
        <v>12</v>
      </c>
      <c r="F198" s="37" t="s">
        <v>972</v>
      </c>
      <c r="G198" s="60">
        <v>44670.066365740742</v>
      </c>
      <c r="H198" s="37" t="s">
        <v>37</v>
      </c>
      <c r="I198" s="60"/>
      <c r="J198" s="37"/>
      <c r="K198" s="37"/>
      <c r="L198" s="60"/>
      <c r="M198" s="37"/>
      <c r="N198" s="60">
        <v>44607.391493055547</v>
      </c>
      <c r="O198" s="37" t="s">
        <v>767</v>
      </c>
      <c r="P198" s="38" t="b">
        <v>0</v>
      </c>
      <c r="Q198" s="37"/>
      <c r="R198" s="37"/>
      <c r="S198" s="38">
        <v>0</v>
      </c>
      <c r="T198" s="37" t="s">
        <v>124</v>
      </c>
      <c r="U198" s="37" t="s">
        <v>58</v>
      </c>
      <c r="V198" s="60"/>
      <c r="W198" s="38"/>
      <c r="X198" s="37" t="s">
        <v>768</v>
      </c>
      <c r="Y198" s="38">
        <v>0</v>
      </c>
      <c r="Z198" s="38" t="b">
        <v>1</v>
      </c>
      <c r="AA198" s="60">
        <v>44607.422939814824</v>
      </c>
      <c r="AB198" s="60"/>
      <c r="AC198" s="38">
        <v>2</v>
      </c>
      <c r="AD198" s="60"/>
      <c r="AE198" s="60">
        <v>44607.422939814824</v>
      </c>
      <c r="AF198" s="60">
        <v>44607.392800925933</v>
      </c>
      <c r="AG198" s="37"/>
      <c r="AH198" s="37" t="s">
        <v>156</v>
      </c>
      <c r="AI198" s="37"/>
      <c r="AJ198" s="16">
        <f ca="1">IF(Table1[[#This Row],[State]]="Closed","Zero",IF(Table1[[#This Row],[State]]="Resolved","Zero",TODAY()-Table1[[#This Row],[First Assigned to Osprey-Resolver]]))</f>
        <v>91.577060185176379</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Not GD</v>
      </c>
      <c r="AP198" s="39" t="str">
        <f t="shared" si="3"/>
        <v>Geo</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15</v>
      </c>
      <c r="AW198" s="39" t="str">
        <f>TEXT(Table1[[#This Row],[Created]],"MMM")</f>
        <v>Feb</v>
      </c>
      <c r="AX198" s="40" t="e">
        <f>VLOOKUP(Table1[[#This Row],[Assigned to]],GD_Resource[[#All],[SNOW ID Unique]:[Team]],4,0)</f>
        <v>#N/A</v>
      </c>
    </row>
    <row r="199" spans="1:50" ht="37.5" customHeight="1" x14ac:dyDescent="0.25">
      <c r="A199" s="37" t="s">
        <v>973</v>
      </c>
      <c r="B199" s="37" t="s">
        <v>115</v>
      </c>
      <c r="C199" s="37" t="s">
        <v>159</v>
      </c>
      <c r="D199" s="37" t="s">
        <v>160</v>
      </c>
      <c r="E199" s="37" t="s">
        <v>141</v>
      </c>
      <c r="F199" s="37" t="s">
        <v>974</v>
      </c>
      <c r="G199" s="60">
        <v>44638.349212962959</v>
      </c>
      <c r="H199" s="37" t="s">
        <v>163</v>
      </c>
      <c r="I199" s="60"/>
      <c r="J199" s="37"/>
      <c r="K199" s="37"/>
      <c r="L199" s="60"/>
      <c r="M199" s="37"/>
      <c r="N199" s="60">
        <v>44609.933275462958</v>
      </c>
      <c r="O199" s="37" t="s">
        <v>702</v>
      </c>
      <c r="P199" s="38" t="b">
        <v>0</v>
      </c>
      <c r="Q199" s="37"/>
      <c r="R199" s="37" t="s">
        <v>123</v>
      </c>
      <c r="S199" s="38">
        <v>0</v>
      </c>
      <c r="T199" s="37" t="s">
        <v>124</v>
      </c>
      <c r="U199" s="37" t="s">
        <v>59</v>
      </c>
      <c r="V199" s="60"/>
      <c r="W199" s="38"/>
      <c r="X199" s="37" t="s">
        <v>975</v>
      </c>
      <c r="Y199" s="38">
        <v>0</v>
      </c>
      <c r="Z199" s="38" t="b">
        <v>0</v>
      </c>
      <c r="AA199" s="60">
        <v>44617.781574074077</v>
      </c>
      <c r="AB199" s="60"/>
      <c r="AC199" s="38">
        <v>0</v>
      </c>
      <c r="AD199" s="60"/>
      <c r="AE199" s="60">
        <v>44617.781574074077</v>
      </c>
      <c r="AF199" s="60">
        <v>44609.933275462958</v>
      </c>
      <c r="AG199" s="37"/>
      <c r="AH199" s="37"/>
      <c r="AI199" s="37" t="s">
        <v>165</v>
      </c>
      <c r="AJ199" s="16">
        <f ca="1">IF(Table1[[#This Row],[State]]="Closed","Zero",IF(Table1[[#This Row],[State]]="Resolved","Zero",TODAY()-Table1[[#This Row],[First Assigned to Osprey-Resolver]]))</f>
        <v>81.218425925922929</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8</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17</v>
      </c>
      <c r="AW199" s="39" t="str">
        <f>TEXT(Table1[[#This Row],[Created]],"MMM")</f>
        <v>Feb</v>
      </c>
      <c r="AX199" s="40" t="e">
        <f>VLOOKUP(Table1[[#This Row],[Assigned to]],GD_Resource[[#All],[SNOW ID Unique]:[Team]],4,0)</f>
        <v>#N/A</v>
      </c>
    </row>
    <row r="200" spans="1:50" ht="37.5" customHeight="1" x14ac:dyDescent="0.25">
      <c r="A200" s="37" t="s">
        <v>976</v>
      </c>
      <c r="B200" s="37" t="s">
        <v>115</v>
      </c>
      <c r="C200" s="37" t="s">
        <v>150</v>
      </c>
      <c r="D200" s="37" t="s">
        <v>671</v>
      </c>
      <c r="E200" s="37" t="s">
        <v>141</v>
      </c>
      <c r="F200" s="37" t="s">
        <v>977</v>
      </c>
      <c r="G200" s="60">
        <v>44698.851898148147</v>
      </c>
      <c r="H200" s="37" t="s">
        <v>673</v>
      </c>
      <c r="I200" s="60"/>
      <c r="J200" s="37"/>
      <c r="K200" s="37"/>
      <c r="L200" s="60"/>
      <c r="M200" s="37"/>
      <c r="N200" s="60">
        <v>44609.987222222233</v>
      </c>
      <c r="O200" s="37" t="s">
        <v>978</v>
      </c>
      <c r="P200" s="38" t="b">
        <v>0</v>
      </c>
      <c r="Q200" s="37"/>
      <c r="R200" s="37" t="s">
        <v>147</v>
      </c>
      <c r="S200" s="38">
        <v>0</v>
      </c>
      <c r="T200" s="37" t="s">
        <v>124</v>
      </c>
      <c r="U200" s="37" t="s">
        <v>58</v>
      </c>
      <c r="V200" s="60"/>
      <c r="W200" s="38"/>
      <c r="X200" s="37" t="s">
        <v>979</v>
      </c>
      <c r="Y200" s="38">
        <v>0</v>
      </c>
      <c r="Z200" s="38" t="b">
        <v>1</v>
      </c>
      <c r="AA200" s="60">
        <v>44610.648969907408</v>
      </c>
      <c r="AB200" s="60">
        <v>44609.997870370367</v>
      </c>
      <c r="AC200" s="38">
        <v>1</v>
      </c>
      <c r="AD200" s="60">
        <v>44610.648969907408</v>
      </c>
      <c r="AE200" s="60">
        <v>44610.648969907408</v>
      </c>
      <c r="AF200" s="60">
        <v>44610.648969907408</v>
      </c>
      <c r="AG200" s="37" t="s">
        <v>135</v>
      </c>
      <c r="AH200" s="37" t="s">
        <v>248</v>
      </c>
      <c r="AI200" s="37" t="s">
        <v>587</v>
      </c>
      <c r="AJ200" s="16">
        <f ca="1">IF(Table1[[#This Row],[State]]="Closed","Zero",IF(Table1[[#This Row],[State]]="Resolved","Zero",TODAY()-Table1[[#This Row],[First Assigned to Osprey-Resolver]]))</f>
        <v>88.351030092591827</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17</v>
      </c>
      <c r="AW200" s="39" t="str">
        <f>TEXT(Table1[[#This Row],[Created]],"MMM")</f>
        <v>Feb</v>
      </c>
      <c r="AX200" s="40">
        <f>VLOOKUP(Table1[[#This Row],[Assigned to]],GD_Resource[[#All],[SNOW ID Unique]:[Team]],4,0)</f>
        <v>0</v>
      </c>
    </row>
    <row r="201" spans="1:50" ht="37.5" customHeight="1" x14ac:dyDescent="0.25">
      <c r="A201" s="37" t="s">
        <v>980</v>
      </c>
      <c r="B201" s="37" t="s">
        <v>115</v>
      </c>
      <c r="C201" s="37" t="s">
        <v>139</v>
      </c>
      <c r="D201" s="37" t="s">
        <v>211</v>
      </c>
      <c r="E201" s="37" t="s">
        <v>12</v>
      </c>
      <c r="F201" s="37" t="s">
        <v>981</v>
      </c>
      <c r="G201" s="60">
        <v>44610.067962962959</v>
      </c>
      <c r="H201" s="37" t="s">
        <v>143</v>
      </c>
      <c r="I201" s="60"/>
      <c r="J201" s="37"/>
      <c r="K201" s="37"/>
      <c r="L201" s="60"/>
      <c r="M201" s="37"/>
      <c r="N201" s="60">
        <v>44610.067962962959</v>
      </c>
      <c r="O201" s="37" t="s">
        <v>211</v>
      </c>
      <c r="P201" s="38" t="b">
        <v>0</v>
      </c>
      <c r="Q201" s="37"/>
      <c r="R201" s="37" t="s">
        <v>147</v>
      </c>
      <c r="S201" s="38">
        <v>0</v>
      </c>
      <c r="T201" s="37" t="s">
        <v>124</v>
      </c>
      <c r="U201" s="37" t="s">
        <v>59</v>
      </c>
      <c r="V201" s="60"/>
      <c r="W201" s="38"/>
      <c r="X201" s="37" t="s">
        <v>628</v>
      </c>
      <c r="Y201" s="38">
        <v>0</v>
      </c>
      <c r="Z201" s="38" t="b">
        <v>0</v>
      </c>
      <c r="AA201" s="60">
        <v>44610.067962962959</v>
      </c>
      <c r="AB201" s="60"/>
      <c r="AC201" s="38">
        <v>0</v>
      </c>
      <c r="AD201" s="60"/>
      <c r="AE201" s="60">
        <v>44610.067962962959</v>
      </c>
      <c r="AF201" s="60">
        <v>44610.067962962959</v>
      </c>
      <c r="AG201" s="37"/>
      <c r="AH201" s="37"/>
      <c r="AI201" s="37"/>
      <c r="AJ201" s="16">
        <f ca="1">IF(Table1[[#This Row],[State]]="Closed","Zero",IF(Table1[[#This Row],[State]]="Resolved","Zero",TODAY()-Table1[[#This Row],[First Assigned to Osprey-Resolver]]))</f>
        <v>88.932037037040573</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0</v>
      </c>
      <c r="AO201" s="39" t="str">
        <f>IFERROR(INDEX(GD_Resource[], MATCH(Table1[[#This Row],[Assigned to]], GD_Resource[SNOW ID Unique], 0), 2), "Not GD")</f>
        <v>Not GD</v>
      </c>
      <c r="AP201" s="39" t="str">
        <f t="shared" si="3"/>
        <v>Geo</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18</v>
      </c>
      <c r="AW201" s="39" t="str">
        <f>TEXT(Table1[[#This Row],[Created]],"MMM")</f>
        <v>Feb</v>
      </c>
      <c r="AX201" s="40" t="e">
        <f>VLOOKUP(Table1[[#This Row],[Assigned to]],GD_Resource[[#All],[SNOW ID Unique]:[Team]],4,0)</f>
        <v>#N/A</v>
      </c>
    </row>
    <row r="202" spans="1:50" ht="37.5" customHeight="1" x14ac:dyDescent="0.25">
      <c r="A202" s="37" t="s">
        <v>982</v>
      </c>
      <c r="B202" s="37" t="s">
        <v>115</v>
      </c>
      <c r="C202" s="37" t="s">
        <v>159</v>
      </c>
      <c r="D202" s="37" t="s">
        <v>983</v>
      </c>
      <c r="E202" s="37" t="s">
        <v>141</v>
      </c>
      <c r="F202" s="37" t="s">
        <v>984</v>
      </c>
      <c r="G202" s="60">
        <v>44610.866412037038</v>
      </c>
      <c r="H202" s="37"/>
      <c r="I202" s="60"/>
      <c r="J202" s="37" t="s">
        <v>120</v>
      </c>
      <c r="K202" s="37" t="s">
        <v>985</v>
      </c>
      <c r="L202" s="60">
        <v>44610.866412037038</v>
      </c>
      <c r="M202" s="37" t="s">
        <v>986</v>
      </c>
      <c r="N202" s="60">
        <v>44610.630266203712</v>
      </c>
      <c r="O202" s="37" t="s">
        <v>983</v>
      </c>
      <c r="P202" s="38" t="b">
        <v>0</v>
      </c>
      <c r="Q202" s="37"/>
      <c r="R202" s="37" t="s">
        <v>123</v>
      </c>
      <c r="S202" s="38">
        <v>0</v>
      </c>
      <c r="T202" s="37" t="s">
        <v>124</v>
      </c>
      <c r="U202" s="37" t="s">
        <v>120</v>
      </c>
      <c r="V202" s="60"/>
      <c r="W202" s="38">
        <v>21964</v>
      </c>
      <c r="X202" s="37" t="s">
        <v>533</v>
      </c>
      <c r="Y202" s="38">
        <v>0</v>
      </c>
      <c r="Z202" s="38" t="b">
        <v>0</v>
      </c>
      <c r="AA202" s="60"/>
      <c r="AB202" s="60"/>
      <c r="AC202" s="38">
        <v>0</v>
      </c>
      <c r="AD202" s="60"/>
      <c r="AE202" s="60"/>
      <c r="AF202" s="60">
        <v>44610.630266203712</v>
      </c>
      <c r="AG202" s="37"/>
      <c r="AH202" s="37"/>
      <c r="AI202" s="37" t="s">
        <v>165</v>
      </c>
      <c r="AJ202" s="16">
        <f ca="1">IF(Table1[[#This Row],[State]]="Closed","Zero",IF(Table1[[#This Row],[State]]="Resolved","Zero",TODAY()-Table1[[#This Row],[First Assigned to Osprey-Resolver]]))</f>
        <v>44699</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8</v>
      </c>
      <c r="AM202" s="39">
        <f>WEEKNUM(Table1[[#This Row],[Resolved]])</f>
        <v>0</v>
      </c>
      <c r="AN202" s="39">
        <f>WEEKNUM(Table1[[#This Row],[Closed]])</f>
        <v>8</v>
      </c>
      <c r="AO202" s="39" t="str">
        <f>IFERROR(INDEX(GD_Resource[], MATCH(Table1[[#This Row],[Assigned to]], GD_Resource[SNOW ID Unique], 0), 2), "Not GD")</f>
        <v>Not GD</v>
      </c>
      <c r="AP202" s="39" t="str">
        <f t="shared" si="3"/>
        <v>Geo</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18</v>
      </c>
      <c r="AW202" s="39" t="str">
        <f>TEXT(Table1[[#This Row],[Created]],"MMM")</f>
        <v>Feb</v>
      </c>
      <c r="AX202" s="40" t="e">
        <f>VLOOKUP(Table1[[#This Row],[Assigned to]],GD_Resource[[#All],[SNOW ID Unique]:[Team]],4,0)</f>
        <v>#N/A</v>
      </c>
    </row>
    <row r="203" spans="1:50" ht="37.5" customHeight="1" x14ac:dyDescent="0.25">
      <c r="A203" s="37" t="s">
        <v>987</v>
      </c>
      <c r="B203" s="37" t="s">
        <v>115</v>
      </c>
      <c r="C203" s="37" t="s">
        <v>709</v>
      </c>
      <c r="D203" s="37" t="s">
        <v>988</v>
      </c>
      <c r="E203" s="37" t="s">
        <v>12</v>
      </c>
      <c r="F203" s="37" t="s">
        <v>989</v>
      </c>
      <c r="G203" s="60">
        <v>44691.676863425928</v>
      </c>
      <c r="H203" s="37" t="s">
        <v>65</v>
      </c>
      <c r="I203" s="60"/>
      <c r="J203" s="37"/>
      <c r="K203" s="37"/>
      <c r="L203" s="60"/>
      <c r="M203" s="37"/>
      <c r="N203" s="60">
        <v>44614.456655092603</v>
      </c>
      <c r="O203" s="37" t="s">
        <v>266</v>
      </c>
      <c r="P203" s="38" t="b">
        <v>0</v>
      </c>
      <c r="Q203" s="37"/>
      <c r="R203" s="37"/>
      <c r="S203" s="38">
        <v>0</v>
      </c>
      <c r="T203" s="37" t="s">
        <v>124</v>
      </c>
      <c r="U203" s="37" t="s">
        <v>58</v>
      </c>
      <c r="V203" s="60"/>
      <c r="W203" s="38"/>
      <c r="X203" s="37" t="s">
        <v>267</v>
      </c>
      <c r="Y203" s="38">
        <v>0</v>
      </c>
      <c r="Z203" s="38" t="b">
        <v>1</v>
      </c>
      <c r="AA203" s="60">
        <v>44617.512152777781</v>
      </c>
      <c r="AB203" s="60"/>
      <c r="AC203" s="38">
        <v>2</v>
      </c>
      <c r="AD203" s="60"/>
      <c r="AE203" s="60">
        <v>44617.512152777781</v>
      </c>
      <c r="AF203" s="60">
        <v>44614.461296296293</v>
      </c>
      <c r="AG203" s="37"/>
      <c r="AH203" s="37" t="s">
        <v>713</v>
      </c>
      <c r="AI203" s="37"/>
      <c r="AJ203" s="16">
        <f ca="1">IF(Table1[[#This Row],[State]]="Closed","Zero",IF(Table1[[#This Row],[State]]="Resolved","Zero",TODAY()-Table1[[#This Row],[First Assigned to Osprey-Resolver]]))</f>
        <v>81.487847222218988</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9</v>
      </c>
      <c r="AM203" s="39">
        <f>WEEKNUM(Table1[[#This Row],[Resolved]])</f>
        <v>0</v>
      </c>
      <c r="AN203" s="39">
        <f>WEEKNUM(Table1[[#This Row],[Closed]])</f>
        <v>0</v>
      </c>
      <c r="AO203" s="39" t="str">
        <f>IFERROR(INDEX(GD_Resource[], MATCH(Table1[[#This Row],[Assigned to]], GD_Resource[SNOW ID Unique], 0), 2), "Not GD")</f>
        <v>WPP-US</v>
      </c>
      <c r="AP203" s="39" t="str">
        <f t="shared" si="3"/>
        <v>GD</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22</v>
      </c>
      <c r="AW203" s="39" t="str">
        <f>TEXT(Table1[[#This Row],[Created]],"MMM")</f>
        <v>Feb</v>
      </c>
      <c r="AX203" s="40">
        <f>VLOOKUP(Table1[[#This Row],[Assigned to]],GD_Resource[[#All],[SNOW ID Unique]:[Team]],4,0)</f>
        <v>0</v>
      </c>
    </row>
    <row r="204" spans="1:50" ht="37.5" customHeight="1" x14ac:dyDescent="0.25">
      <c r="A204" s="37" t="s">
        <v>990</v>
      </c>
      <c r="B204" s="37" t="s">
        <v>115</v>
      </c>
      <c r="C204" s="37" t="s">
        <v>709</v>
      </c>
      <c r="D204" s="37" t="s">
        <v>204</v>
      </c>
      <c r="E204" s="37" t="s">
        <v>12</v>
      </c>
      <c r="F204" s="37" t="s">
        <v>991</v>
      </c>
      <c r="G204" s="60">
        <v>44693.935023148151</v>
      </c>
      <c r="H204" s="37" t="s">
        <v>37</v>
      </c>
      <c r="I204" s="60"/>
      <c r="J204" s="37" t="s">
        <v>547</v>
      </c>
      <c r="K204" s="37" t="s">
        <v>992</v>
      </c>
      <c r="L204" s="60"/>
      <c r="M204" s="37"/>
      <c r="N204" s="60">
        <v>44614.847731481481</v>
      </c>
      <c r="O204" s="37" t="s">
        <v>767</v>
      </c>
      <c r="P204" s="38" t="b">
        <v>0</v>
      </c>
      <c r="Q204" s="37"/>
      <c r="R204" s="37"/>
      <c r="S204" s="38">
        <v>0</v>
      </c>
      <c r="T204" s="37" t="s">
        <v>124</v>
      </c>
      <c r="U204" s="37" t="s">
        <v>90</v>
      </c>
      <c r="V204" s="60">
        <v>44693.935034722221</v>
      </c>
      <c r="W204" s="38">
        <v>6833142</v>
      </c>
      <c r="X204" s="37" t="s">
        <v>768</v>
      </c>
      <c r="Y204" s="38">
        <v>0</v>
      </c>
      <c r="Z204" s="38" t="b">
        <v>0</v>
      </c>
      <c r="AA204" s="60">
        <v>44614.861030092587</v>
      </c>
      <c r="AB204" s="60"/>
      <c r="AC204" s="38">
        <v>2</v>
      </c>
      <c r="AD204" s="60"/>
      <c r="AE204" s="60">
        <v>44614.861030092587</v>
      </c>
      <c r="AF204" s="60">
        <v>44614.861030092587</v>
      </c>
      <c r="AG204" s="37"/>
      <c r="AH204" s="37"/>
      <c r="AI204" s="37"/>
      <c r="AJ204" s="16" t="str">
        <f ca="1">IF(Table1[[#This Row],[State]]="Closed","Zero",IF(Table1[[#This Row],[State]]="Resolved","Zero",TODAY()-Table1[[#This Row],[First Assigned to Osprey-Resolver]]))</f>
        <v>Zero</v>
      </c>
      <c r="AK204" s="16" t="str">
        <f ca="1">IF(Table1[[#This Row],[Days Open]]&lt;=5,"00 - 05",IF(Table1[[#This Row],[Days Open]]&lt;=15,"06 - 15",IF(Table1[[#This Row],[Days Open]]&lt;=30,"16 - 30", IF(Table1[[#This Row],[Days Open]]&lt;=60,"31 - 60",IF(Table1[[#This Row],[Days Open]]&lt;=90,"61 - 90",IF(Table1[[#This Row],[Days Open]]="Zero","Closed","&gt;91 and above"))))))</f>
        <v>Closed</v>
      </c>
      <c r="AL204" s="39">
        <f>WEEKNUM(Table1[[#This Row],[Created]])</f>
        <v>9</v>
      </c>
      <c r="AM204" s="39">
        <f>WEEKNUM(Table1[[#This Row],[Resolved]])</f>
        <v>20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2022</v>
      </c>
      <c r="AS204" s="39">
        <f>YEAR(Table1[[#This Row],[Created]])</f>
        <v>2022</v>
      </c>
      <c r="AT204" s="39">
        <f>DAY(Table1[[#This Row],[Resolved]])</f>
        <v>12</v>
      </c>
      <c r="AU204" s="39" t="str">
        <f>TEXT(Table1[[#This Row],[Resolved]],"MMM")</f>
        <v>May</v>
      </c>
      <c r="AV204" s="39">
        <f>DAY(Table1[[#This Row],[Created]])</f>
        <v>22</v>
      </c>
      <c r="AW204" s="39" t="str">
        <f>TEXT(Table1[[#This Row],[Created]],"MMM")</f>
        <v>Feb</v>
      </c>
      <c r="AX204" s="40" t="e">
        <f>VLOOKUP(Table1[[#This Row],[Assigned to]],GD_Resource[[#All],[SNOW ID Unique]:[Team]],4,0)</f>
        <v>#N/A</v>
      </c>
    </row>
    <row r="205" spans="1:50" ht="49.95" customHeight="1" x14ac:dyDescent="0.25">
      <c r="A205" s="37" t="s">
        <v>993</v>
      </c>
      <c r="B205" s="37" t="s">
        <v>115</v>
      </c>
      <c r="C205" s="37" t="s">
        <v>709</v>
      </c>
      <c r="D205" s="37" t="s">
        <v>349</v>
      </c>
      <c r="E205" s="37" t="s">
        <v>12</v>
      </c>
      <c r="F205" s="37" t="s">
        <v>994</v>
      </c>
      <c r="G205" s="60">
        <v>44691.637835648151</v>
      </c>
      <c r="H205" s="37" t="s">
        <v>28</v>
      </c>
      <c r="I205" s="60"/>
      <c r="J205" s="37"/>
      <c r="K205" s="37"/>
      <c r="L205" s="60"/>
      <c r="M205" s="37"/>
      <c r="N205" s="60">
        <v>44615.6016087963</v>
      </c>
      <c r="O205" s="37" t="s">
        <v>995</v>
      </c>
      <c r="P205" s="38" t="b">
        <v>0</v>
      </c>
      <c r="Q205" s="37"/>
      <c r="R205" s="37"/>
      <c r="S205" s="38">
        <v>0</v>
      </c>
      <c r="T205" s="37" t="s">
        <v>124</v>
      </c>
      <c r="U205" s="37" t="s">
        <v>58</v>
      </c>
      <c r="V205" s="60"/>
      <c r="W205" s="38"/>
      <c r="X205" s="37" t="s">
        <v>996</v>
      </c>
      <c r="Y205" s="38">
        <v>0</v>
      </c>
      <c r="Z205" s="38" t="b">
        <v>1</v>
      </c>
      <c r="AA205" s="60">
        <v>44615.665347222217</v>
      </c>
      <c r="AB205" s="60">
        <v>44615.602511574078</v>
      </c>
      <c r="AC205" s="38">
        <v>2</v>
      </c>
      <c r="AD205" s="60">
        <v>44615.666076388887</v>
      </c>
      <c r="AE205" s="60">
        <v>44615.669166666667</v>
      </c>
      <c r="AF205" s="60">
        <v>44615.666076388887</v>
      </c>
      <c r="AG205" s="37" t="s">
        <v>331</v>
      </c>
      <c r="AH205" s="37" t="s">
        <v>248</v>
      </c>
      <c r="AI205" s="37" t="s">
        <v>997</v>
      </c>
      <c r="AJ205" s="16">
        <f ca="1">IF(Table1[[#This Row],[State]]="Closed","Zero",IF(Table1[[#This Row],[State]]="Resolved","Zero",TODAY()-Table1[[#This Row],[First Assigned to Osprey-Resolver]]))</f>
        <v>83.33083333333343</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9</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23</v>
      </c>
      <c r="AW205" s="39" t="str">
        <f>TEXT(Table1[[#This Row],[Created]],"MMM")</f>
        <v>Feb</v>
      </c>
      <c r="AX205" s="40">
        <f>VLOOKUP(Table1[[#This Row],[Assigned to]],GD_Resource[[#All],[SNOW ID Unique]:[Team]],4,0)</f>
        <v>0</v>
      </c>
    </row>
    <row r="206" spans="1:50" ht="62.7" customHeight="1" x14ac:dyDescent="0.25">
      <c r="A206" s="37" t="s">
        <v>998</v>
      </c>
      <c r="B206" s="37" t="s">
        <v>115</v>
      </c>
      <c r="C206" s="37" t="s">
        <v>183</v>
      </c>
      <c r="D206" s="37" t="s">
        <v>345</v>
      </c>
      <c r="E206" s="37" t="s">
        <v>12</v>
      </c>
      <c r="F206" s="37" t="s">
        <v>999</v>
      </c>
      <c r="G206" s="60">
        <v>44621.092418981483</v>
      </c>
      <c r="H206" s="37" t="s">
        <v>40</v>
      </c>
      <c r="I206" s="60"/>
      <c r="J206" s="37" t="s">
        <v>120</v>
      </c>
      <c r="K206" s="37" t="s">
        <v>1000</v>
      </c>
      <c r="L206" s="60">
        <v>44621.092418981483</v>
      </c>
      <c r="M206" s="37" t="s">
        <v>40</v>
      </c>
      <c r="N206" s="60">
        <v>44621.089953703697</v>
      </c>
      <c r="O206" s="37" t="s">
        <v>345</v>
      </c>
      <c r="P206" s="38" t="b">
        <v>0</v>
      </c>
      <c r="Q206" s="37"/>
      <c r="R206" s="37" t="s">
        <v>189</v>
      </c>
      <c r="S206" s="38">
        <v>0</v>
      </c>
      <c r="T206" s="37" t="s">
        <v>124</v>
      </c>
      <c r="U206" s="37" t="s">
        <v>120</v>
      </c>
      <c r="V206" s="60"/>
      <c r="W206" s="38">
        <v>213</v>
      </c>
      <c r="X206" s="37" t="s">
        <v>40</v>
      </c>
      <c r="Y206" s="38">
        <v>0</v>
      </c>
      <c r="Z206" s="38" t="b">
        <v>0</v>
      </c>
      <c r="AA206" s="60">
        <v>44621.091828703713</v>
      </c>
      <c r="AB206" s="60">
        <v>44621.089953703697</v>
      </c>
      <c r="AC206" s="38">
        <v>1</v>
      </c>
      <c r="AD206" s="60">
        <v>44621.091828703713</v>
      </c>
      <c r="AE206" s="60">
        <v>44621.091828703713</v>
      </c>
      <c r="AF206" s="60">
        <v>44621.091828703713</v>
      </c>
      <c r="AG206" s="37"/>
      <c r="AH206" s="37"/>
      <c r="AI206" s="37"/>
      <c r="AJ206" s="16">
        <f ca="1">IF(Table1[[#This Row],[State]]="Closed","Zero",IF(Table1[[#This Row],[State]]="Resolved","Zero",TODAY()-Table1[[#This Row],[First Assigned to Osprey-Resolver]]))</f>
        <v>77.908171296287037</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10</v>
      </c>
      <c r="AO206" s="39" t="str">
        <f>IFERROR(INDEX(GD_Resource[], MATCH(Table1[[#This Row],[Assigned to]], GD_Resource[SNOW ID Unique], 0), 2), "Not GD")</f>
        <v>Not GD</v>
      </c>
      <c r="AP206" s="39" t="str">
        <f t="shared" si="3"/>
        <v>Geo</v>
      </c>
      <c r="AQ206" s="39">
        <f>YEAR(Table1[[#This Row],[Closed]])</f>
        <v>2022</v>
      </c>
      <c r="AR206" s="39">
        <f>YEAR(Table1[[#This Row],[Resolved]])</f>
        <v>1900</v>
      </c>
      <c r="AS206" s="39">
        <f>YEAR(Table1[[#This Row],[Created]])</f>
        <v>2022</v>
      </c>
      <c r="AT206" s="39">
        <f>DAY(Table1[[#This Row],[Resolved]])</f>
        <v>0</v>
      </c>
      <c r="AU206" s="39" t="str">
        <f>TEXT(Table1[[#This Row],[Resolved]],"MMM")</f>
        <v>Jan</v>
      </c>
      <c r="AV206" s="39">
        <f>DAY(Table1[[#This Row],[Created]])</f>
        <v>1</v>
      </c>
      <c r="AW206" s="39" t="str">
        <f>TEXT(Table1[[#This Row],[Created]],"MMM")</f>
        <v>Mar</v>
      </c>
      <c r="AX206" s="40" t="e">
        <f>VLOOKUP(Table1[[#This Row],[Assigned to]],GD_Resource[[#All],[SNOW ID Unique]:[Team]],4,0)</f>
        <v>#N/A</v>
      </c>
    </row>
    <row r="207" spans="1:50" ht="49.95" customHeight="1" x14ac:dyDescent="0.25">
      <c r="A207" s="37" t="s">
        <v>1001</v>
      </c>
      <c r="B207" s="37" t="s">
        <v>138</v>
      </c>
      <c r="C207" s="37" t="s">
        <v>116</v>
      </c>
      <c r="D207" s="37" t="s">
        <v>1002</v>
      </c>
      <c r="E207" s="37" t="s">
        <v>12</v>
      </c>
      <c r="F207" s="37" t="s">
        <v>1003</v>
      </c>
      <c r="G207" s="60">
        <v>44652.711759259262</v>
      </c>
      <c r="H207" s="37" t="s">
        <v>13</v>
      </c>
      <c r="I207" s="60"/>
      <c r="J207" s="37" t="s">
        <v>120</v>
      </c>
      <c r="K207" s="37" t="s">
        <v>1004</v>
      </c>
      <c r="L207" s="60">
        <v>44652.711759259262</v>
      </c>
      <c r="M207" s="37" t="s">
        <v>13</v>
      </c>
      <c r="N207" s="60">
        <v>44621.815092592587</v>
      </c>
      <c r="O207" s="37" t="s">
        <v>1005</v>
      </c>
      <c r="P207" s="38" t="b">
        <v>0</v>
      </c>
      <c r="Q207" s="37"/>
      <c r="R207" s="37" t="s">
        <v>123</v>
      </c>
      <c r="S207" s="38">
        <v>0</v>
      </c>
      <c r="T207" s="37" t="s">
        <v>124</v>
      </c>
      <c r="U207" s="37" t="s">
        <v>120</v>
      </c>
      <c r="V207" s="60"/>
      <c r="W207" s="38">
        <v>2669472</v>
      </c>
      <c r="X207" s="37" t="s">
        <v>1006</v>
      </c>
      <c r="Y207" s="38">
        <v>0</v>
      </c>
      <c r="Z207" s="38" t="b">
        <v>0</v>
      </c>
      <c r="AA207" s="60">
        <v>44621.822546296287</v>
      </c>
      <c r="AB207" s="60">
        <v>44621.815266203703</v>
      </c>
      <c r="AC207" s="38">
        <v>1</v>
      </c>
      <c r="AD207" s="60">
        <v>44621.949062500003</v>
      </c>
      <c r="AE207" s="60">
        <v>44621.954131944447</v>
      </c>
      <c r="AF207" s="60">
        <v>44621.949062500003</v>
      </c>
      <c r="AG207" s="37"/>
      <c r="AH207" s="37"/>
      <c r="AI207" s="37"/>
      <c r="AJ207" s="16">
        <f ca="1">IF(Table1[[#This Row],[State]]="Closed","Zero",IF(Table1[[#This Row],[State]]="Resolved","Zero",TODAY()-Table1[[#This Row],[First Assigned to Osprey-Resolver]]))</f>
        <v>77.045868055553001</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14</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1</v>
      </c>
      <c r="AW207" s="39" t="str">
        <f>TEXT(Table1[[#This Row],[Created]],"MMM")</f>
        <v>Mar</v>
      </c>
      <c r="AX207" s="40">
        <f>VLOOKUP(Table1[[#This Row],[Assigned to]],GD_Resource[[#All],[SNOW ID Unique]:[Team]],4,0)</f>
        <v>0</v>
      </c>
    </row>
    <row r="208" spans="1:50" ht="49.95" customHeight="1" x14ac:dyDescent="0.25">
      <c r="A208" s="37" t="s">
        <v>1007</v>
      </c>
      <c r="B208" s="37" t="s">
        <v>138</v>
      </c>
      <c r="C208" s="37" t="s">
        <v>116</v>
      </c>
      <c r="D208" s="37" t="s">
        <v>727</v>
      </c>
      <c r="E208" s="37" t="s">
        <v>12</v>
      </c>
      <c r="F208" s="37" t="s">
        <v>1008</v>
      </c>
      <c r="G208" s="60">
        <v>44698.59233796296</v>
      </c>
      <c r="H208" s="37" t="s">
        <v>15</v>
      </c>
      <c r="I208" s="60"/>
      <c r="J208" s="37" t="s">
        <v>328</v>
      </c>
      <c r="K208" s="37" t="s">
        <v>1009</v>
      </c>
      <c r="L208" s="60"/>
      <c r="M208" s="37"/>
      <c r="N208" s="60">
        <v>44621.836030092592</v>
      </c>
      <c r="O208" s="37" t="s">
        <v>727</v>
      </c>
      <c r="P208" s="38" t="b">
        <v>0</v>
      </c>
      <c r="Q208" s="37"/>
      <c r="R208" s="37" t="s">
        <v>123</v>
      </c>
      <c r="S208" s="38">
        <v>0</v>
      </c>
      <c r="T208" s="37" t="s">
        <v>124</v>
      </c>
      <c r="U208" s="37" t="s">
        <v>59</v>
      </c>
      <c r="V208" s="60"/>
      <c r="W208" s="38">
        <v>2269041</v>
      </c>
      <c r="X208" s="37" t="s">
        <v>171</v>
      </c>
      <c r="Y208" s="38">
        <v>2</v>
      </c>
      <c r="Z208" s="38" t="b">
        <v>0</v>
      </c>
      <c r="AA208" s="60">
        <v>44621.865104166667</v>
      </c>
      <c r="AB208" s="60">
        <v>44621.83630787037</v>
      </c>
      <c r="AC208" s="38">
        <v>1</v>
      </c>
      <c r="AD208" s="60">
        <v>44621.885127314818</v>
      </c>
      <c r="AE208" s="60">
        <v>44621.895405092589</v>
      </c>
      <c r="AF208" s="60">
        <v>44621.885127314818</v>
      </c>
      <c r="AG208" s="37"/>
      <c r="AH208" s="37"/>
      <c r="AI208" s="37"/>
      <c r="AJ208" s="16">
        <f ca="1">IF(Table1[[#This Row],[State]]="Closed","Zero",IF(Table1[[#This Row],[State]]="Resolved","Zero",TODAY()-Table1[[#This Row],[First Assigned to Osprey-Resolver]]))</f>
        <v>77.104594907410501</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v>
      </c>
      <c r="AW208" s="39" t="str">
        <f>TEXT(Table1[[#This Row],[Created]],"MMM")</f>
        <v>Mar</v>
      </c>
      <c r="AX208" s="40">
        <f>VLOOKUP(Table1[[#This Row],[Assigned to]],GD_Resource[[#All],[SNOW ID Unique]:[Team]],4,0)</f>
        <v>0</v>
      </c>
    </row>
    <row r="209" spans="1:50" ht="37.5" customHeight="1" x14ac:dyDescent="0.25">
      <c r="A209" s="37" t="s">
        <v>1010</v>
      </c>
      <c r="B209" s="37" t="s">
        <v>115</v>
      </c>
      <c r="C209" s="37" t="s">
        <v>139</v>
      </c>
      <c r="D209" s="37" t="s">
        <v>211</v>
      </c>
      <c r="E209" s="37" t="s">
        <v>141</v>
      </c>
      <c r="F209" s="37" t="s">
        <v>1011</v>
      </c>
      <c r="G209" s="60">
        <v>44678.956620370373</v>
      </c>
      <c r="H209" s="37" t="s">
        <v>143</v>
      </c>
      <c r="I209" s="60"/>
      <c r="J209" s="37"/>
      <c r="K209" s="37"/>
      <c r="L209" s="60"/>
      <c r="M209" s="37"/>
      <c r="N209" s="60">
        <v>44622.036458333343</v>
      </c>
      <c r="O209" s="37" t="s">
        <v>211</v>
      </c>
      <c r="P209" s="38" t="b">
        <v>0</v>
      </c>
      <c r="Q209" s="37"/>
      <c r="R209" s="37" t="s">
        <v>215</v>
      </c>
      <c r="S209" s="38">
        <v>0</v>
      </c>
      <c r="T209" s="37" t="s">
        <v>124</v>
      </c>
      <c r="U209" s="37" t="s">
        <v>59</v>
      </c>
      <c r="V209" s="60"/>
      <c r="W209" s="38"/>
      <c r="X209" s="37" t="s">
        <v>282</v>
      </c>
      <c r="Y209" s="38">
        <v>0</v>
      </c>
      <c r="Z209" s="38" t="b">
        <v>0</v>
      </c>
      <c r="AA209" s="60">
        <v>44622.036458333343</v>
      </c>
      <c r="AB209" s="60"/>
      <c r="AC209" s="38">
        <v>0</v>
      </c>
      <c r="AD209" s="60"/>
      <c r="AE209" s="60">
        <v>44622.036458333343</v>
      </c>
      <c r="AF209" s="60">
        <v>44622.036458333343</v>
      </c>
      <c r="AG209" s="37"/>
      <c r="AH209" s="37"/>
      <c r="AI209" s="37" t="s">
        <v>165</v>
      </c>
      <c r="AJ209" s="16">
        <f ca="1">IF(Table1[[#This Row],[State]]="Closed","Zero",IF(Table1[[#This Row],[State]]="Resolved","Zero",TODAY()-Table1[[#This Row],[First Assigned to Osprey-Resolver]]))</f>
        <v>76.963541666656965</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2</v>
      </c>
      <c r="AW209" s="39" t="str">
        <f>TEXT(Table1[[#This Row],[Created]],"MMM")</f>
        <v>Mar</v>
      </c>
      <c r="AX209" s="40" t="e">
        <f>VLOOKUP(Table1[[#This Row],[Assigned to]],GD_Resource[[#All],[SNOW ID Unique]:[Team]],4,0)</f>
        <v>#N/A</v>
      </c>
    </row>
    <row r="210" spans="1:50" ht="37.5" customHeight="1" x14ac:dyDescent="0.25">
      <c r="A210" s="37" t="s">
        <v>1012</v>
      </c>
      <c r="B210" s="37" t="s">
        <v>115</v>
      </c>
      <c r="C210" s="37" t="s">
        <v>183</v>
      </c>
      <c r="D210" s="37" t="s">
        <v>204</v>
      </c>
      <c r="E210" s="37" t="s">
        <v>12</v>
      </c>
      <c r="F210" s="37" t="s">
        <v>1013</v>
      </c>
      <c r="G210" s="60">
        <v>44691.141006944446</v>
      </c>
      <c r="H210" s="37" t="s">
        <v>874</v>
      </c>
      <c r="I210" s="60"/>
      <c r="J210" s="37" t="s">
        <v>547</v>
      </c>
      <c r="K210" s="37" t="s">
        <v>1014</v>
      </c>
      <c r="L210" s="60"/>
      <c r="M210" s="37"/>
      <c r="N210" s="60">
        <v>44622.058356481481</v>
      </c>
      <c r="O210" s="37" t="s">
        <v>1015</v>
      </c>
      <c r="P210" s="38" t="b">
        <v>0</v>
      </c>
      <c r="Q210" s="37"/>
      <c r="R210" s="37" t="s">
        <v>189</v>
      </c>
      <c r="S210" s="38">
        <v>0</v>
      </c>
      <c r="T210" s="37" t="s">
        <v>124</v>
      </c>
      <c r="U210" s="37" t="s">
        <v>59</v>
      </c>
      <c r="V210" s="60"/>
      <c r="W210" s="38">
        <v>1980175</v>
      </c>
      <c r="X210" s="37" t="s">
        <v>874</v>
      </c>
      <c r="Y210" s="38">
        <v>1</v>
      </c>
      <c r="Z210" s="38" t="b">
        <v>0</v>
      </c>
      <c r="AA210" s="60">
        <v>44623.548159722217</v>
      </c>
      <c r="AB210" s="60">
        <v>44622.060717592591</v>
      </c>
      <c r="AC210" s="38">
        <v>2</v>
      </c>
      <c r="AD210" s="60">
        <v>44622.184351851851</v>
      </c>
      <c r="AE210" s="60">
        <v>44623.548159722217</v>
      </c>
      <c r="AF210" s="60">
        <v>44622.184351851851</v>
      </c>
      <c r="AG210" s="37" t="s">
        <v>135</v>
      </c>
      <c r="AH210" s="37"/>
      <c r="AI210" s="37"/>
      <c r="AJ210" s="16">
        <f ca="1">IF(Table1[[#This Row],[State]]="Closed","Zero",IF(Table1[[#This Row],[State]]="Resolved","Zero",TODAY()-Table1[[#This Row],[First Assigned to Osprey-Resolver]]))</f>
        <v>75.451840277783049</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2</v>
      </c>
      <c r="AW210" s="39" t="str">
        <f>TEXT(Table1[[#This Row],[Created]],"MMM")</f>
        <v>Mar</v>
      </c>
      <c r="AX210" s="40" t="e">
        <f>VLOOKUP(Table1[[#This Row],[Assigned to]],GD_Resource[[#All],[SNOW ID Unique]:[Team]],4,0)</f>
        <v>#N/A</v>
      </c>
    </row>
    <row r="211" spans="1:50" ht="37.5" customHeight="1" x14ac:dyDescent="0.25">
      <c r="A211" s="37" t="s">
        <v>1016</v>
      </c>
      <c r="B211" s="37" t="s">
        <v>138</v>
      </c>
      <c r="C211" s="37" t="s">
        <v>433</v>
      </c>
      <c r="D211" s="37" t="s">
        <v>434</v>
      </c>
      <c r="E211" s="37" t="s">
        <v>141</v>
      </c>
      <c r="F211" s="37" t="s">
        <v>1017</v>
      </c>
      <c r="G211" s="60">
        <v>44691.847638888888</v>
      </c>
      <c r="H211" s="37" t="s">
        <v>30</v>
      </c>
      <c r="I211" s="60"/>
      <c r="J211" s="37"/>
      <c r="K211" s="37"/>
      <c r="L211" s="60"/>
      <c r="M211" s="37"/>
      <c r="N211" s="60">
        <v>44623.061597222222</v>
      </c>
      <c r="O211" s="37" t="s">
        <v>1018</v>
      </c>
      <c r="P211" s="38" t="b">
        <v>0</v>
      </c>
      <c r="Q211" s="37"/>
      <c r="R211" s="37" t="s">
        <v>215</v>
      </c>
      <c r="S211" s="38">
        <v>0</v>
      </c>
      <c r="T211" s="37" t="s">
        <v>124</v>
      </c>
      <c r="U211" s="37" t="s">
        <v>58</v>
      </c>
      <c r="V211" s="60"/>
      <c r="W211" s="38"/>
      <c r="X211" s="37" t="s">
        <v>1019</v>
      </c>
      <c r="Y211" s="38">
        <v>0</v>
      </c>
      <c r="Z211" s="38" t="b">
        <v>1</v>
      </c>
      <c r="AA211" s="60">
        <v>44623.074837962973</v>
      </c>
      <c r="AB211" s="60">
        <v>44623.074837962973</v>
      </c>
      <c r="AC211" s="38">
        <v>1</v>
      </c>
      <c r="AD211" s="60">
        <v>44623.076504629629</v>
      </c>
      <c r="AE211" s="60">
        <v>44623.085393518522</v>
      </c>
      <c r="AF211" s="60">
        <v>44623.076504629629</v>
      </c>
      <c r="AG211" s="37"/>
      <c r="AH211" s="37" t="s">
        <v>248</v>
      </c>
      <c r="AI211" s="37" t="s">
        <v>587</v>
      </c>
      <c r="AJ211" s="16">
        <f ca="1">IF(Table1[[#This Row],[State]]="Closed","Zero",IF(Table1[[#This Row],[State]]="Resolved","Zero",TODAY()-Table1[[#This Row],[First Assigned to Osprey-Resolver]]))</f>
        <v>75.914606481477676</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3</v>
      </c>
      <c r="AW211" s="39" t="str">
        <f>TEXT(Table1[[#This Row],[Created]],"MMM")</f>
        <v>Mar</v>
      </c>
      <c r="AX211" s="40">
        <f>VLOOKUP(Table1[[#This Row],[Assigned to]],GD_Resource[[#All],[SNOW ID Unique]:[Team]],4,0)</f>
        <v>0</v>
      </c>
    </row>
    <row r="212" spans="1:50" ht="37.5" customHeight="1" x14ac:dyDescent="0.25">
      <c r="A212" s="37" t="s">
        <v>1020</v>
      </c>
      <c r="B212" s="37" t="s">
        <v>115</v>
      </c>
      <c r="C212" s="37" t="s">
        <v>159</v>
      </c>
      <c r="D212" s="37" t="s">
        <v>355</v>
      </c>
      <c r="E212" s="37" t="s">
        <v>141</v>
      </c>
      <c r="F212" s="37" t="s">
        <v>1021</v>
      </c>
      <c r="G212" s="60">
        <v>44698.158819444441</v>
      </c>
      <c r="H212" s="37" t="s">
        <v>357</v>
      </c>
      <c r="I212" s="60"/>
      <c r="J212" s="37"/>
      <c r="K212" s="37"/>
      <c r="L212" s="60"/>
      <c r="M212" s="37"/>
      <c r="N212" s="60">
        <v>44624.031793981478</v>
      </c>
      <c r="O212" s="37" t="s">
        <v>355</v>
      </c>
      <c r="P212" s="38" t="b">
        <v>0</v>
      </c>
      <c r="Q212" s="37"/>
      <c r="R212" s="37" t="s">
        <v>123</v>
      </c>
      <c r="S212" s="38">
        <v>0</v>
      </c>
      <c r="T212" s="37" t="s">
        <v>124</v>
      </c>
      <c r="U212" s="37" t="s">
        <v>59</v>
      </c>
      <c r="V212" s="60"/>
      <c r="W212" s="38"/>
      <c r="X212" s="37" t="s">
        <v>1022</v>
      </c>
      <c r="Y212" s="38">
        <v>0</v>
      </c>
      <c r="Z212" s="38" t="b">
        <v>0</v>
      </c>
      <c r="AA212" s="60">
        <v>44630.856354166674</v>
      </c>
      <c r="AB212" s="60"/>
      <c r="AC212" s="38">
        <v>0</v>
      </c>
      <c r="AD212" s="60"/>
      <c r="AE212" s="60">
        <v>44630.856354166674</v>
      </c>
      <c r="AF212" s="60">
        <v>44624.031793981478</v>
      </c>
      <c r="AG212" s="37" t="s">
        <v>135</v>
      </c>
      <c r="AH212" s="37"/>
      <c r="AI212" s="37" t="s">
        <v>165</v>
      </c>
      <c r="AJ212" s="16">
        <f ca="1">IF(Table1[[#This Row],[State]]="Closed","Zero",IF(Table1[[#This Row],[State]]="Resolved","Zero",TODAY()-Table1[[#This Row],[First Assigned to Osprey-Resolver]]))</f>
        <v>68.143645833326445</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10</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4</v>
      </c>
      <c r="AW212" s="39" t="str">
        <f>TEXT(Table1[[#This Row],[Created]],"MMM")</f>
        <v>Mar</v>
      </c>
      <c r="AX212" s="40" t="e">
        <f>VLOOKUP(Table1[[#This Row],[Assigned to]],GD_Resource[[#All],[SNOW ID Unique]:[Team]],4,0)</f>
        <v>#N/A</v>
      </c>
    </row>
    <row r="213" spans="1:50" ht="37.5" customHeight="1" x14ac:dyDescent="0.25">
      <c r="A213" s="37" t="s">
        <v>1023</v>
      </c>
      <c r="B213" s="37" t="s">
        <v>115</v>
      </c>
      <c r="C213" s="37" t="s">
        <v>709</v>
      </c>
      <c r="D213" s="37" t="s">
        <v>615</v>
      </c>
      <c r="E213" s="37" t="s">
        <v>141</v>
      </c>
      <c r="F213" s="37" t="s">
        <v>1024</v>
      </c>
      <c r="G213" s="60">
        <v>44697.649942129632</v>
      </c>
      <c r="H213" s="37" t="s">
        <v>37</v>
      </c>
      <c r="I213" s="60"/>
      <c r="J213" s="37"/>
      <c r="K213" s="37"/>
      <c r="L213" s="60"/>
      <c r="M213" s="37"/>
      <c r="N213" s="60">
        <v>44624.866932870369</v>
      </c>
      <c r="O213" s="37" t="s">
        <v>687</v>
      </c>
      <c r="P213" s="38" t="b">
        <v>0</v>
      </c>
      <c r="Q213" s="37"/>
      <c r="R213" s="37"/>
      <c r="S213" s="38">
        <v>0</v>
      </c>
      <c r="T213" s="37" t="s">
        <v>124</v>
      </c>
      <c r="U213" s="37" t="s">
        <v>59</v>
      </c>
      <c r="V213" s="60"/>
      <c r="W213" s="38"/>
      <c r="X213" s="37" t="s">
        <v>688</v>
      </c>
      <c r="Y213" s="38">
        <v>0</v>
      </c>
      <c r="Z213" s="38" t="b">
        <v>1</v>
      </c>
      <c r="AA213" s="60">
        <v>44624.932037037041</v>
      </c>
      <c r="AB213" s="60">
        <v>44624.868310185193</v>
      </c>
      <c r="AC213" s="38">
        <v>2</v>
      </c>
      <c r="AD213" s="60">
        <v>44624.928668981483</v>
      </c>
      <c r="AE213" s="60">
        <v>44624.932037037041</v>
      </c>
      <c r="AF213" s="60">
        <v>44624.928668981483</v>
      </c>
      <c r="AG213" s="37"/>
      <c r="AH213" s="37"/>
      <c r="AI213" s="37"/>
      <c r="AJ213" s="16">
        <f ca="1">IF(Table1[[#This Row],[State]]="Closed","Zero",IF(Table1[[#This Row],[State]]="Resolved","Zero",TODAY()-Table1[[#This Row],[First Assigned to Osprey-Resolver]]))</f>
        <v>74.067962962959427</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10</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4</v>
      </c>
      <c r="AW213" s="39" t="str">
        <f>TEXT(Table1[[#This Row],[Created]],"MMM")</f>
        <v>Mar</v>
      </c>
      <c r="AX213" s="40" t="e">
        <f>VLOOKUP(Table1[[#This Row],[Assigned to]],GD_Resource[[#All],[SNOW ID Unique]:[Team]],4,0)</f>
        <v>#N/A</v>
      </c>
    </row>
    <row r="214" spans="1:50" ht="37.5" customHeight="1" x14ac:dyDescent="0.25">
      <c r="A214" s="37" t="s">
        <v>1025</v>
      </c>
      <c r="B214" s="37" t="s">
        <v>115</v>
      </c>
      <c r="C214" s="37" t="s">
        <v>139</v>
      </c>
      <c r="D214" s="37" t="s">
        <v>211</v>
      </c>
      <c r="E214" s="37" t="s">
        <v>12</v>
      </c>
      <c r="F214" s="37" t="s">
        <v>1026</v>
      </c>
      <c r="G214" s="60">
        <v>44642.991678240738</v>
      </c>
      <c r="H214" s="37" t="s">
        <v>143</v>
      </c>
      <c r="I214" s="60"/>
      <c r="J214" s="37" t="s">
        <v>120</v>
      </c>
      <c r="K214" s="37" t="s">
        <v>1027</v>
      </c>
      <c r="L214" s="60">
        <v>44642.991689814808</v>
      </c>
      <c r="M214" s="37" t="s">
        <v>143</v>
      </c>
      <c r="N214" s="60">
        <v>44625.040763888886</v>
      </c>
      <c r="O214" s="37" t="s">
        <v>211</v>
      </c>
      <c r="P214" s="38" t="b">
        <v>0</v>
      </c>
      <c r="Q214" s="37"/>
      <c r="R214" s="37" t="s">
        <v>147</v>
      </c>
      <c r="S214" s="38">
        <v>0</v>
      </c>
      <c r="T214" s="37" t="s">
        <v>124</v>
      </c>
      <c r="U214" s="37" t="s">
        <v>120</v>
      </c>
      <c r="V214" s="60"/>
      <c r="W214" s="38">
        <v>1551454</v>
      </c>
      <c r="X214" s="37" t="s">
        <v>300</v>
      </c>
      <c r="Y214" s="38">
        <v>0</v>
      </c>
      <c r="Z214" s="38" t="b">
        <v>0</v>
      </c>
      <c r="AA214" s="60">
        <v>44625.040763888886</v>
      </c>
      <c r="AB214" s="60"/>
      <c r="AC214" s="38">
        <v>0</v>
      </c>
      <c r="AD214" s="60"/>
      <c r="AE214" s="60">
        <v>44625.040763888886</v>
      </c>
      <c r="AF214" s="60">
        <v>44625.040763888886</v>
      </c>
      <c r="AG214" s="37"/>
      <c r="AH214" s="37"/>
      <c r="AI214" s="37"/>
      <c r="AJ214" s="16">
        <f ca="1">IF(Table1[[#This Row],[State]]="Closed","Zero",IF(Table1[[#This Row],[State]]="Resolved","Zero",TODAY()-Table1[[#This Row],[First Assigned to Osprey-Resolver]]))</f>
        <v>73.959236111113569</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13</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5</v>
      </c>
      <c r="AW214" s="39" t="str">
        <f>TEXT(Table1[[#This Row],[Created]],"MMM")</f>
        <v>Mar</v>
      </c>
      <c r="AX214" s="40" t="e">
        <f>VLOOKUP(Table1[[#This Row],[Assigned to]],GD_Resource[[#All],[SNOW ID Unique]:[Team]],4,0)</f>
        <v>#N/A</v>
      </c>
    </row>
    <row r="215" spans="1:50" ht="37.5" customHeight="1" x14ac:dyDescent="0.25">
      <c r="A215" s="37" t="s">
        <v>1028</v>
      </c>
      <c r="B215" s="37" t="s">
        <v>115</v>
      </c>
      <c r="C215" s="37" t="s">
        <v>183</v>
      </c>
      <c r="D215" s="37" t="s">
        <v>1029</v>
      </c>
      <c r="E215" s="37" t="s">
        <v>12</v>
      </c>
      <c r="F215" s="37" t="s">
        <v>1030</v>
      </c>
      <c r="G215" s="60">
        <v>44698.557118055563</v>
      </c>
      <c r="H215" s="37" t="s">
        <v>49</v>
      </c>
      <c r="I215" s="60"/>
      <c r="J215" s="37"/>
      <c r="K215" s="37"/>
      <c r="L215" s="60"/>
      <c r="M215" s="37"/>
      <c r="N215" s="60">
        <v>44627.664641203701</v>
      </c>
      <c r="O215" s="37" t="s">
        <v>1031</v>
      </c>
      <c r="P215" s="38" t="b">
        <v>0</v>
      </c>
      <c r="Q215" s="37"/>
      <c r="R215" s="37" t="s">
        <v>189</v>
      </c>
      <c r="S215" s="38">
        <v>0</v>
      </c>
      <c r="T215" s="37" t="s">
        <v>124</v>
      </c>
      <c r="U215" s="37" t="s">
        <v>58</v>
      </c>
      <c r="V215" s="60"/>
      <c r="W215" s="38"/>
      <c r="X215" s="37" t="s">
        <v>1032</v>
      </c>
      <c r="Y215" s="38">
        <v>0</v>
      </c>
      <c r="Z215" s="38" t="b">
        <v>1</v>
      </c>
      <c r="AA215" s="60">
        <v>44627.668773148151</v>
      </c>
      <c r="AB215" s="60"/>
      <c r="AC215" s="38">
        <v>2</v>
      </c>
      <c r="AD215" s="60"/>
      <c r="AE215" s="60">
        <v>44627.668773148151</v>
      </c>
      <c r="AF215" s="60">
        <v>44627.66611111111</v>
      </c>
      <c r="AG215" s="37" t="s">
        <v>331</v>
      </c>
      <c r="AH215" s="37" t="s">
        <v>248</v>
      </c>
      <c r="AI215" s="37" t="s">
        <v>801</v>
      </c>
      <c r="AJ215" s="16">
        <f ca="1">IF(Table1[[#This Row],[State]]="Closed","Zero",IF(Table1[[#This Row],[State]]="Resolved","Zero",TODAY()-Table1[[#This Row],[First Assigned to Osprey-Resolver]]))</f>
        <v>71.331226851849351</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WPP-US</v>
      </c>
      <c r="AP215" s="39" t="str">
        <f t="shared" si="3"/>
        <v>GD</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7</v>
      </c>
      <c r="AW215" s="39" t="str">
        <f>TEXT(Table1[[#This Row],[Created]],"MMM")</f>
        <v>Mar</v>
      </c>
      <c r="AX215" s="40">
        <f>VLOOKUP(Table1[[#This Row],[Assigned to]],GD_Resource[[#All],[SNOW ID Unique]:[Team]],4,0)</f>
        <v>0</v>
      </c>
    </row>
    <row r="216" spans="1:50" ht="49.95" customHeight="1" x14ac:dyDescent="0.25">
      <c r="A216" s="37" t="s">
        <v>1033</v>
      </c>
      <c r="B216" s="37" t="s">
        <v>115</v>
      </c>
      <c r="C216" s="37" t="s">
        <v>709</v>
      </c>
      <c r="D216" s="37" t="s">
        <v>345</v>
      </c>
      <c r="E216" s="37" t="s">
        <v>12</v>
      </c>
      <c r="F216" s="37" t="s">
        <v>1034</v>
      </c>
      <c r="G216" s="60">
        <v>44697.949780092589</v>
      </c>
      <c r="H216" s="37" t="s">
        <v>40</v>
      </c>
      <c r="I216" s="60"/>
      <c r="J216" s="37"/>
      <c r="K216" s="37"/>
      <c r="L216" s="60"/>
      <c r="M216" s="37"/>
      <c r="N216" s="60">
        <v>44627.708483796298</v>
      </c>
      <c r="O216" s="37" t="s">
        <v>266</v>
      </c>
      <c r="P216" s="38" t="b">
        <v>0</v>
      </c>
      <c r="Q216" s="37"/>
      <c r="R216" s="37"/>
      <c r="S216" s="38">
        <v>0</v>
      </c>
      <c r="T216" s="37" t="s">
        <v>124</v>
      </c>
      <c r="U216" s="37" t="s">
        <v>58</v>
      </c>
      <c r="V216" s="60"/>
      <c r="W216" s="38"/>
      <c r="X216" s="37" t="s">
        <v>267</v>
      </c>
      <c r="Y216" s="38">
        <v>0</v>
      </c>
      <c r="Z216" s="38" t="b">
        <v>1</v>
      </c>
      <c r="AA216" s="60">
        <v>44628.058321759258</v>
      </c>
      <c r="AB216" s="60">
        <v>44627.717094907413</v>
      </c>
      <c r="AC216" s="38">
        <v>3</v>
      </c>
      <c r="AD216" s="60">
        <v>44627.719224537039</v>
      </c>
      <c r="AE216" s="60">
        <v>44628.058321759258</v>
      </c>
      <c r="AF216" s="60">
        <v>44627.719224537039</v>
      </c>
      <c r="AG216" s="37"/>
      <c r="AH216" s="37" t="s">
        <v>713</v>
      </c>
      <c r="AI216" s="37"/>
      <c r="AJ216" s="16">
        <f ca="1">IF(Table1[[#This Row],[State]]="Closed","Zero",IF(Table1[[#This Row],[State]]="Resolved","Zero",TODAY()-Table1[[#This Row],[First Assigned to Osprey-Resolver]]))</f>
        <v>70.941678240742476</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7</v>
      </c>
      <c r="AW216" s="39" t="str">
        <f>TEXT(Table1[[#This Row],[Created]],"MMM")</f>
        <v>Mar</v>
      </c>
      <c r="AX216" s="40" t="e">
        <f>VLOOKUP(Table1[[#This Row],[Assigned to]],GD_Resource[[#All],[SNOW ID Unique]:[Team]],4,0)</f>
        <v>#N/A</v>
      </c>
    </row>
    <row r="217" spans="1:50" ht="37.5" customHeight="1" x14ac:dyDescent="0.25">
      <c r="A217" s="37" t="s">
        <v>1035</v>
      </c>
      <c r="B217" s="37" t="s">
        <v>115</v>
      </c>
      <c r="C217" s="37" t="s">
        <v>709</v>
      </c>
      <c r="D217" s="37" t="s">
        <v>349</v>
      </c>
      <c r="E217" s="37" t="s">
        <v>12</v>
      </c>
      <c r="F217" s="37" t="s">
        <v>1036</v>
      </c>
      <c r="G217" s="60">
        <v>44694.829444444447</v>
      </c>
      <c r="H217" s="37" t="s">
        <v>20</v>
      </c>
      <c r="I217" s="60"/>
      <c r="J217" s="37" t="s">
        <v>328</v>
      </c>
      <c r="K217" s="37" t="s">
        <v>1036</v>
      </c>
      <c r="L217" s="60"/>
      <c r="M217" s="37"/>
      <c r="N217" s="60">
        <v>44627.828750000001</v>
      </c>
      <c r="O217" s="37" t="s">
        <v>266</v>
      </c>
      <c r="P217" s="38" t="b">
        <v>0</v>
      </c>
      <c r="Q217" s="37"/>
      <c r="R217" s="37"/>
      <c r="S217" s="38">
        <v>0</v>
      </c>
      <c r="T217" s="37" t="s">
        <v>124</v>
      </c>
      <c r="U217" s="37" t="s">
        <v>90</v>
      </c>
      <c r="V217" s="60">
        <v>44694.829444444447</v>
      </c>
      <c r="W217" s="38">
        <v>5788860</v>
      </c>
      <c r="X217" s="37" t="s">
        <v>267</v>
      </c>
      <c r="Y217" s="38">
        <v>1</v>
      </c>
      <c r="Z217" s="38" t="b">
        <v>0</v>
      </c>
      <c r="AA217" s="60">
        <v>44627.897962962961</v>
      </c>
      <c r="AB217" s="60">
        <v>44627.841354166667</v>
      </c>
      <c r="AC217" s="38">
        <v>2</v>
      </c>
      <c r="AD217" s="60">
        <v>44627.893414351849</v>
      </c>
      <c r="AE217" s="60">
        <v>44627.897962962961</v>
      </c>
      <c r="AF217" s="60">
        <v>44627.893414351849</v>
      </c>
      <c r="AG217" s="37"/>
      <c r="AH217" s="37"/>
      <c r="AI217" s="37"/>
      <c r="AJ217" s="16" t="str">
        <f ca="1">IF(Table1[[#This Row],[State]]="Closed","Zero",IF(Table1[[#This Row],[State]]="Resolved","Zero",TODAY()-Table1[[#This Row],[First Assigned to Osprey-Resolver]]))</f>
        <v>Zero</v>
      </c>
      <c r="AK217" s="16" t="str">
        <f ca="1">IF(Table1[[#This Row],[Days Open]]&lt;=5,"00 - 05",IF(Table1[[#This Row],[Days Open]]&lt;=15,"06 - 15",IF(Table1[[#This Row],[Days Open]]&lt;=30,"16 - 30", IF(Table1[[#This Row],[Days Open]]&lt;=60,"31 - 60",IF(Table1[[#This Row],[Days Open]]&lt;=90,"61 - 90",IF(Table1[[#This Row],[Days Open]]="Zero","Closed","&gt;91 and above"))))))</f>
        <v>Closed</v>
      </c>
      <c r="AL217" s="39">
        <f>WEEKNUM(Table1[[#This Row],[Created]])</f>
        <v>11</v>
      </c>
      <c r="AM217" s="39">
        <f>WEEKNUM(Table1[[#This Row],[Resolved]])</f>
        <v>20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2022</v>
      </c>
      <c r="AS217" s="39">
        <f>YEAR(Table1[[#This Row],[Created]])</f>
        <v>2022</v>
      </c>
      <c r="AT217" s="39">
        <f>DAY(Table1[[#This Row],[Resolved]])</f>
        <v>13</v>
      </c>
      <c r="AU217" s="39" t="str">
        <f>TEXT(Table1[[#This Row],[Resolved]],"MMM")</f>
        <v>May</v>
      </c>
      <c r="AV217" s="39">
        <f>DAY(Table1[[#This Row],[Created]])</f>
        <v>7</v>
      </c>
      <c r="AW217" s="39" t="str">
        <f>TEXT(Table1[[#This Row],[Created]],"MMM")</f>
        <v>Mar</v>
      </c>
      <c r="AX217" s="40">
        <f>VLOOKUP(Table1[[#This Row],[Assigned to]],GD_Resource[[#All],[SNOW ID Unique]:[Team]],4,0)</f>
        <v>0</v>
      </c>
    </row>
    <row r="218" spans="1:50" ht="37.5" customHeight="1" x14ac:dyDescent="0.25">
      <c r="A218" s="37" t="s">
        <v>1037</v>
      </c>
      <c r="B218" s="37" t="s">
        <v>115</v>
      </c>
      <c r="C218" s="37" t="s">
        <v>159</v>
      </c>
      <c r="D218" s="37" t="s">
        <v>1038</v>
      </c>
      <c r="E218" s="37" t="s">
        <v>141</v>
      </c>
      <c r="F218" s="37" t="s">
        <v>1039</v>
      </c>
      <c r="G218" s="60">
        <v>44693.93645833333</v>
      </c>
      <c r="H218" s="37" t="s">
        <v>163</v>
      </c>
      <c r="I218" s="60"/>
      <c r="J218" s="37" t="s">
        <v>547</v>
      </c>
      <c r="K218" s="37" t="s">
        <v>90</v>
      </c>
      <c r="L218" s="60"/>
      <c r="M218" s="37"/>
      <c r="N218" s="60">
        <v>44627.996828703697</v>
      </c>
      <c r="O218" s="37" t="s">
        <v>160</v>
      </c>
      <c r="P218" s="38" t="b">
        <v>0</v>
      </c>
      <c r="Q218" s="37"/>
      <c r="R218" s="37" t="s">
        <v>123</v>
      </c>
      <c r="S218" s="38">
        <v>0</v>
      </c>
      <c r="T218" s="37" t="s">
        <v>124</v>
      </c>
      <c r="U218" s="37" t="s">
        <v>90</v>
      </c>
      <c r="V218" s="60">
        <v>44693.93645833333</v>
      </c>
      <c r="W218" s="38">
        <v>5698064</v>
      </c>
      <c r="X218" s="37" t="s">
        <v>975</v>
      </c>
      <c r="Y218" s="38">
        <v>0</v>
      </c>
      <c r="Z218" s="38" t="b">
        <v>0</v>
      </c>
      <c r="AA218" s="60">
        <v>44629.02511574074</v>
      </c>
      <c r="AB218" s="60"/>
      <c r="AC218" s="38">
        <v>0</v>
      </c>
      <c r="AD218" s="60"/>
      <c r="AE218" s="60">
        <v>44629.02511574074</v>
      </c>
      <c r="AF218" s="60">
        <v>44627.996828703697</v>
      </c>
      <c r="AG218" s="37" t="s">
        <v>135</v>
      </c>
      <c r="AH218" s="37"/>
      <c r="AI218" s="37" t="s">
        <v>165</v>
      </c>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11</v>
      </c>
      <c r="AM218" s="39">
        <f>WEEKNUM(Table1[[#This Row],[Resolved]])</f>
        <v>20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2022</v>
      </c>
      <c r="AS218" s="39">
        <f>YEAR(Table1[[#This Row],[Created]])</f>
        <v>2022</v>
      </c>
      <c r="AT218" s="39">
        <f>DAY(Table1[[#This Row],[Resolved]])</f>
        <v>12</v>
      </c>
      <c r="AU218" s="39" t="str">
        <f>TEXT(Table1[[#This Row],[Resolved]],"MMM")</f>
        <v>May</v>
      </c>
      <c r="AV218" s="39">
        <f>DAY(Table1[[#This Row],[Created]])</f>
        <v>7</v>
      </c>
      <c r="AW218" s="39" t="str">
        <f>TEXT(Table1[[#This Row],[Created]],"MMM")</f>
        <v>Mar</v>
      </c>
      <c r="AX218" s="40" t="e">
        <f>VLOOKUP(Table1[[#This Row],[Assigned to]],GD_Resource[[#All],[SNOW ID Unique]:[Team]],4,0)</f>
        <v>#N/A</v>
      </c>
    </row>
    <row r="219" spans="1:50" ht="49.95" customHeight="1" x14ac:dyDescent="0.25">
      <c r="A219" s="37" t="s">
        <v>1040</v>
      </c>
      <c r="B219" s="37" t="s">
        <v>138</v>
      </c>
      <c r="C219" s="37" t="s">
        <v>183</v>
      </c>
      <c r="D219" s="37" t="s">
        <v>780</v>
      </c>
      <c r="E219" s="37" t="s">
        <v>141</v>
      </c>
      <c r="F219" s="37" t="s">
        <v>1041</v>
      </c>
      <c r="G219" s="60">
        <v>44698.444456018522</v>
      </c>
      <c r="H219" s="37" t="s">
        <v>903</v>
      </c>
      <c r="I219" s="60"/>
      <c r="J219" s="37"/>
      <c r="K219" s="37"/>
      <c r="L219" s="60"/>
      <c r="M219" s="37"/>
      <c r="N219" s="60">
        <v>44628.742789351847</v>
      </c>
      <c r="O219" s="37" t="s">
        <v>1042</v>
      </c>
      <c r="P219" s="38" t="b">
        <v>0</v>
      </c>
      <c r="Q219" s="37"/>
      <c r="R219" s="37" t="s">
        <v>189</v>
      </c>
      <c r="S219" s="38">
        <v>0</v>
      </c>
      <c r="T219" s="37" t="s">
        <v>124</v>
      </c>
      <c r="U219" s="37" t="s">
        <v>59</v>
      </c>
      <c r="V219" s="60"/>
      <c r="W219" s="38"/>
      <c r="X219" s="37" t="s">
        <v>1043</v>
      </c>
      <c r="Y219" s="38">
        <v>0</v>
      </c>
      <c r="Z219" s="38" t="b">
        <v>1</v>
      </c>
      <c r="AA219" s="60">
        <v>44628.784236111111</v>
      </c>
      <c r="AB219" s="60">
        <v>44628.743009259262</v>
      </c>
      <c r="AC219" s="38">
        <v>2</v>
      </c>
      <c r="AD219" s="60">
        <v>44628.789918981478</v>
      </c>
      <c r="AE219" s="60">
        <v>44628.899050925917</v>
      </c>
      <c r="AF219" s="60">
        <v>44628.789918981478</v>
      </c>
      <c r="AG219" s="37"/>
      <c r="AH219" s="37"/>
      <c r="AI219" s="37"/>
      <c r="AJ219" s="16">
        <f ca="1">IF(Table1[[#This Row],[State]]="Closed","Zero",IF(Table1[[#This Row],[State]]="Resolved","Zero",TODAY()-Table1[[#This Row],[First Assigned to Osprey-Resolver]]))</f>
        <v>70.100949074083474</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8</v>
      </c>
      <c r="AW219" s="39" t="str">
        <f>TEXT(Table1[[#This Row],[Created]],"MMM")</f>
        <v>Mar</v>
      </c>
      <c r="AX219" s="40">
        <f>VLOOKUP(Table1[[#This Row],[Assigned to]],GD_Resource[[#All],[SNOW ID Unique]:[Team]],4,0)</f>
        <v>0</v>
      </c>
    </row>
    <row r="220" spans="1:50" ht="37.5" customHeight="1" x14ac:dyDescent="0.25">
      <c r="A220" s="37" t="s">
        <v>1044</v>
      </c>
      <c r="B220" s="37" t="s">
        <v>115</v>
      </c>
      <c r="C220" s="37" t="s">
        <v>127</v>
      </c>
      <c r="D220" s="37" t="s">
        <v>128</v>
      </c>
      <c r="E220" s="37" t="s">
        <v>12</v>
      </c>
      <c r="F220" s="37" t="s">
        <v>1045</v>
      </c>
      <c r="G220" s="60">
        <v>44630.1174537037</v>
      </c>
      <c r="H220" s="37" t="s">
        <v>63</v>
      </c>
      <c r="I220" s="60"/>
      <c r="J220" s="37" t="s">
        <v>130</v>
      </c>
      <c r="K220" s="37" t="s">
        <v>1046</v>
      </c>
      <c r="L220" s="60">
        <v>44630.1174537037</v>
      </c>
      <c r="M220" s="37" t="s">
        <v>39</v>
      </c>
      <c r="N220" s="60">
        <v>44628.828217592592</v>
      </c>
      <c r="O220" s="37" t="s">
        <v>1047</v>
      </c>
      <c r="P220" s="38" t="b">
        <v>0</v>
      </c>
      <c r="Q220" s="37"/>
      <c r="R220" s="37" t="s">
        <v>133</v>
      </c>
      <c r="S220" s="38">
        <v>0</v>
      </c>
      <c r="T220" s="37" t="s">
        <v>124</v>
      </c>
      <c r="U220" s="37" t="s">
        <v>120</v>
      </c>
      <c r="V220" s="60"/>
      <c r="W220" s="38">
        <v>56439</v>
      </c>
      <c r="X220" s="37" t="s">
        <v>1048</v>
      </c>
      <c r="Y220" s="38">
        <v>1</v>
      </c>
      <c r="Z220" s="38" t="b">
        <v>0</v>
      </c>
      <c r="AA220" s="60">
        <v>44628.828217592592</v>
      </c>
      <c r="AB220" s="60">
        <v>44628.828217592592</v>
      </c>
      <c r="AC220" s="38">
        <v>1</v>
      </c>
      <c r="AD220" s="60">
        <v>44628.830138888887</v>
      </c>
      <c r="AE220" s="60">
        <v>44629.371030092603</v>
      </c>
      <c r="AF220" s="60">
        <v>44628.830138888887</v>
      </c>
      <c r="AG220" s="37" t="s">
        <v>135</v>
      </c>
      <c r="AH220" s="37"/>
      <c r="AI220" s="37" t="s">
        <v>136</v>
      </c>
      <c r="AJ220" s="16">
        <f ca="1">IF(Table1[[#This Row],[State]]="Closed","Zero",IF(Table1[[#This Row],[State]]="Resolved","Zero",TODAY()-Table1[[#This Row],[First Assigned to Osprey-Resolver]]))</f>
        <v>69.628969907396822</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11</v>
      </c>
      <c r="AO220" s="39" t="str">
        <f>IFERROR(INDEX(GD_Resource[], MATCH(Table1[[#This Row],[Assigned to]], GD_Resource[SNOW ID Unique], 0), 2), "Not GD")</f>
        <v>WPP-US</v>
      </c>
      <c r="AP220" s="39" t="str">
        <f t="shared" si="3"/>
        <v>GD</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8</v>
      </c>
      <c r="AW220" s="39" t="str">
        <f>TEXT(Table1[[#This Row],[Created]],"MMM")</f>
        <v>Mar</v>
      </c>
      <c r="AX220" s="40">
        <f>VLOOKUP(Table1[[#This Row],[Assigned to]],GD_Resource[[#All],[SNOW ID Unique]:[Team]],4,0)</f>
        <v>0</v>
      </c>
    </row>
    <row r="221" spans="1:50" ht="62.7" customHeight="1" x14ac:dyDescent="0.25">
      <c r="A221" s="37" t="s">
        <v>1049</v>
      </c>
      <c r="B221" s="37" t="s">
        <v>138</v>
      </c>
      <c r="C221" s="37" t="s">
        <v>641</v>
      </c>
      <c r="D221" s="37" t="s">
        <v>1050</v>
      </c>
      <c r="E221" s="37" t="s">
        <v>141</v>
      </c>
      <c r="F221" s="37" t="s">
        <v>1051</v>
      </c>
      <c r="G221" s="60">
        <v>44641.091168981482</v>
      </c>
      <c r="H221" s="37" t="s">
        <v>246</v>
      </c>
      <c r="I221" s="60"/>
      <c r="J221" s="37"/>
      <c r="K221" s="37"/>
      <c r="L221" s="60"/>
      <c r="M221" s="37"/>
      <c r="N221" s="60">
        <v>44628.931493055563</v>
      </c>
      <c r="O221" s="37" t="s">
        <v>1052</v>
      </c>
      <c r="P221" s="38" t="b">
        <v>0</v>
      </c>
      <c r="Q221" s="37"/>
      <c r="R221" s="37" t="s">
        <v>189</v>
      </c>
      <c r="S221" s="38">
        <v>0</v>
      </c>
      <c r="T221" s="37" t="s">
        <v>124</v>
      </c>
      <c r="U221" s="37" t="s">
        <v>59</v>
      </c>
      <c r="V221" s="60"/>
      <c r="W221" s="38"/>
      <c r="X221" s="37" t="s">
        <v>1053</v>
      </c>
      <c r="Y221" s="38">
        <v>0</v>
      </c>
      <c r="Z221" s="38" t="b">
        <v>0</v>
      </c>
      <c r="AA221" s="60">
        <v>44629.036180555559</v>
      </c>
      <c r="AB221" s="60">
        <v>44628.936053240737</v>
      </c>
      <c r="AC221" s="38">
        <v>3</v>
      </c>
      <c r="AD221" s="60">
        <v>44629.089421296303</v>
      </c>
      <c r="AE221" s="60">
        <v>44634.604664351849</v>
      </c>
      <c r="AF221" s="60">
        <v>44631.992986111109</v>
      </c>
      <c r="AG221" s="37"/>
      <c r="AH221" s="37"/>
      <c r="AI221" s="37" t="s">
        <v>249</v>
      </c>
      <c r="AJ221" s="16">
        <f ca="1">IF(Table1[[#This Row],[State]]="Closed","Zero",IF(Table1[[#This Row],[State]]="Resolved","Zero",TODAY()-Table1[[#This Row],[First Assigned to Osprey-Resolver]]))</f>
        <v>64.395335648150649</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8</v>
      </c>
      <c r="AW221" s="39" t="str">
        <f>TEXT(Table1[[#This Row],[Created]],"MMM")</f>
        <v>Mar</v>
      </c>
      <c r="AX221" s="40" t="e">
        <f>VLOOKUP(Table1[[#This Row],[Assigned to]],GD_Resource[[#All],[SNOW ID Unique]:[Team]],4,0)</f>
        <v>#N/A</v>
      </c>
    </row>
    <row r="222" spans="1:50" ht="37.5" customHeight="1" x14ac:dyDescent="0.25">
      <c r="A222" s="37" t="s">
        <v>1054</v>
      </c>
      <c r="B222" s="37" t="s">
        <v>115</v>
      </c>
      <c r="C222" s="37" t="s">
        <v>127</v>
      </c>
      <c r="D222" s="37" t="s">
        <v>615</v>
      </c>
      <c r="E222" s="37" t="s">
        <v>12</v>
      </c>
      <c r="F222" s="37" t="s">
        <v>1055</v>
      </c>
      <c r="G222" s="60">
        <v>44690.727893518517</v>
      </c>
      <c r="H222" s="37" t="s">
        <v>39</v>
      </c>
      <c r="I222" s="60"/>
      <c r="J222" s="37"/>
      <c r="K222" s="37"/>
      <c r="L222" s="60"/>
      <c r="M222" s="37"/>
      <c r="N222" s="60">
        <v>44628.986770833333</v>
      </c>
      <c r="O222" s="37" t="s">
        <v>1056</v>
      </c>
      <c r="P222" s="38" t="b">
        <v>0</v>
      </c>
      <c r="Q222" s="37"/>
      <c r="R222" s="37" t="s">
        <v>133</v>
      </c>
      <c r="S222" s="38">
        <v>0</v>
      </c>
      <c r="T222" s="37" t="s">
        <v>124</v>
      </c>
      <c r="U222" s="37" t="s">
        <v>59</v>
      </c>
      <c r="V222" s="60"/>
      <c r="W222" s="38"/>
      <c r="X222" s="37" t="s">
        <v>1057</v>
      </c>
      <c r="Y222" s="38">
        <v>0</v>
      </c>
      <c r="Z222" s="38" t="b">
        <v>0</v>
      </c>
      <c r="AA222" s="60">
        <v>44628.986770833333</v>
      </c>
      <c r="AB222" s="60">
        <v>44628.986770833333</v>
      </c>
      <c r="AC222" s="38">
        <v>1</v>
      </c>
      <c r="AD222" s="60">
        <v>44628.990057870367</v>
      </c>
      <c r="AE222" s="60">
        <v>44629.133576388893</v>
      </c>
      <c r="AF222" s="60">
        <v>44628.990057870367</v>
      </c>
      <c r="AG222" s="37" t="s">
        <v>135</v>
      </c>
      <c r="AH222" s="37"/>
      <c r="AI222" s="37" t="s">
        <v>136</v>
      </c>
      <c r="AJ222" s="16">
        <f ca="1">IF(Table1[[#This Row],[State]]="Closed","Zero",IF(Table1[[#This Row],[State]]="Resolved","Zero",TODAY()-Table1[[#This Row],[First Assigned to Osprey-Resolver]]))</f>
        <v>69.866423611107166</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8</v>
      </c>
      <c r="AW222" s="39" t="str">
        <f>TEXT(Table1[[#This Row],[Created]],"MMM")</f>
        <v>Mar</v>
      </c>
      <c r="AX222" s="40" t="e">
        <f>VLOOKUP(Table1[[#This Row],[Assigned to]],GD_Resource[[#All],[SNOW ID Unique]:[Team]],4,0)</f>
        <v>#N/A</v>
      </c>
    </row>
    <row r="223" spans="1:50" ht="37.5" customHeight="1" x14ac:dyDescent="0.25">
      <c r="A223" s="37" t="s">
        <v>1058</v>
      </c>
      <c r="B223" s="37" t="s">
        <v>138</v>
      </c>
      <c r="C223" s="37" t="s">
        <v>709</v>
      </c>
      <c r="D223" s="37" t="s">
        <v>204</v>
      </c>
      <c r="E223" s="37" t="s">
        <v>141</v>
      </c>
      <c r="F223" s="37" t="s">
        <v>1059</v>
      </c>
      <c r="G223" s="60">
        <v>44692.098356481481</v>
      </c>
      <c r="H223" s="37" t="s">
        <v>37</v>
      </c>
      <c r="I223" s="60"/>
      <c r="J223" s="37"/>
      <c r="K223" s="37"/>
      <c r="L223" s="60"/>
      <c r="M223" s="37"/>
      <c r="N223" s="60">
        <v>44629.877025462964</v>
      </c>
      <c r="O223" s="37" t="s">
        <v>681</v>
      </c>
      <c r="P223" s="38" t="b">
        <v>0</v>
      </c>
      <c r="Q223" s="37"/>
      <c r="R223" s="37"/>
      <c r="S223" s="38">
        <v>0</v>
      </c>
      <c r="T223" s="37" t="s">
        <v>124</v>
      </c>
      <c r="U223" s="37" t="s">
        <v>58</v>
      </c>
      <c r="V223" s="60"/>
      <c r="W223" s="38"/>
      <c r="X223" s="37" t="s">
        <v>682</v>
      </c>
      <c r="Y223" s="38">
        <v>0</v>
      </c>
      <c r="Z223" s="38" t="b">
        <v>1</v>
      </c>
      <c r="AA223" s="60">
        <v>44629.998136574082</v>
      </c>
      <c r="AB223" s="60">
        <v>44629.877025462964</v>
      </c>
      <c r="AC223" s="38">
        <v>2</v>
      </c>
      <c r="AD223" s="60">
        <v>44629.990057870367</v>
      </c>
      <c r="AE223" s="60">
        <v>44629.998136574082</v>
      </c>
      <c r="AF223" s="60">
        <v>44629.990057870367</v>
      </c>
      <c r="AG223" s="37"/>
      <c r="AH223" s="37" t="s">
        <v>713</v>
      </c>
      <c r="AI223" s="37"/>
      <c r="AJ223" s="16">
        <f ca="1">IF(Table1[[#This Row],[State]]="Closed","Zero",IF(Table1[[#This Row],[State]]="Resolved","Zero",TODAY()-Table1[[#This Row],[First Assigned to Osprey-Resolver]]))</f>
        <v>69.001863425917691</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9</v>
      </c>
      <c r="AW223" s="39" t="str">
        <f>TEXT(Table1[[#This Row],[Created]],"MMM")</f>
        <v>Mar</v>
      </c>
      <c r="AX223" s="40" t="e">
        <f>VLOOKUP(Table1[[#This Row],[Assigned to]],GD_Resource[[#All],[SNOW ID Unique]:[Team]],4,0)</f>
        <v>#N/A</v>
      </c>
    </row>
    <row r="224" spans="1:50" ht="37.5" customHeight="1" x14ac:dyDescent="0.25">
      <c r="A224" s="37" t="s">
        <v>1060</v>
      </c>
      <c r="B224" s="37" t="s">
        <v>115</v>
      </c>
      <c r="C224" s="37" t="s">
        <v>641</v>
      </c>
      <c r="D224" s="37" t="s">
        <v>308</v>
      </c>
      <c r="E224" s="37" t="s">
        <v>141</v>
      </c>
      <c r="F224" s="37" t="s">
        <v>1061</v>
      </c>
      <c r="G224" s="60">
        <v>44676.969953703701</v>
      </c>
      <c r="H224" s="37" t="s">
        <v>246</v>
      </c>
      <c r="I224" s="60"/>
      <c r="J224" s="37"/>
      <c r="K224" s="37"/>
      <c r="L224" s="60"/>
      <c r="M224" s="37"/>
      <c r="N224" s="60">
        <v>44629.892048611109</v>
      </c>
      <c r="O224" s="37" t="s">
        <v>676</v>
      </c>
      <c r="P224" s="38" t="b">
        <v>0</v>
      </c>
      <c r="Q224" s="37"/>
      <c r="R224" s="37" t="s">
        <v>215</v>
      </c>
      <c r="S224" s="38">
        <v>0</v>
      </c>
      <c r="T224" s="37" t="s">
        <v>124</v>
      </c>
      <c r="U224" s="37" t="s">
        <v>59</v>
      </c>
      <c r="V224" s="60"/>
      <c r="W224" s="38"/>
      <c r="X224" s="37" t="s">
        <v>677</v>
      </c>
      <c r="Y224" s="38">
        <v>0</v>
      </c>
      <c r="Z224" s="38" t="b">
        <v>0</v>
      </c>
      <c r="AA224" s="60">
        <v>44630.195162037038</v>
      </c>
      <c r="AB224" s="60"/>
      <c r="AC224" s="38">
        <v>1</v>
      </c>
      <c r="AD224" s="60"/>
      <c r="AE224" s="60">
        <v>44630.195162037038</v>
      </c>
      <c r="AF224" s="60">
        <v>44629.89539351852</v>
      </c>
      <c r="AG224" s="37"/>
      <c r="AH224" s="37"/>
      <c r="AI224" s="37" t="s">
        <v>249</v>
      </c>
      <c r="AJ224" s="16">
        <f ca="1">IF(Table1[[#This Row],[State]]="Closed","Zero",IF(Table1[[#This Row],[State]]="Resolved","Zero",TODAY()-Table1[[#This Row],[First Assigned to Osprey-Resolver]]))</f>
        <v>68.804837962961756</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9</v>
      </c>
      <c r="AW224" s="39" t="str">
        <f>TEXT(Table1[[#This Row],[Created]],"MMM")</f>
        <v>Mar</v>
      </c>
      <c r="AX224" s="40" t="e">
        <f>VLOOKUP(Table1[[#This Row],[Assigned to]],GD_Resource[[#All],[SNOW ID Unique]:[Team]],4,0)</f>
        <v>#N/A</v>
      </c>
    </row>
    <row r="225" spans="1:50" ht="62.7" customHeight="1" x14ac:dyDescent="0.25">
      <c r="A225" s="37" t="s">
        <v>1062</v>
      </c>
      <c r="B225" s="37" t="s">
        <v>115</v>
      </c>
      <c r="C225" s="37" t="s">
        <v>641</v>
      </c>
      <c r="D225" s="37" t="s">
        <v>1050</v>
      </c>
      <c r="E225" s="37" t="s">
        <v>141</v>
      </c>
      <c r="F225" s="37" t="s">
        <v>1063</v>
      </c>
      <c r="G225" s="60">
        <v>44690.776030092587</v>
      </c>
      <c r="H225" s="37" t="s">
        <v>246</v>
      </c>
      <c r="I225" s="60"/>
      <c r="J225" s="37"/>
      <c r="K225" s="37"/>
      <c r="L225" s="60"/>
      <c r="M225" s="37"/>
      <c r="N225" s="60">
        <v>44629.893831018519</v>
      </c>
      <c r="O225" s="37" t="s">
        <v>676</v>
      </c>
      <c r="P225" s="38" t="b">
        <v>0</v>
      </c>
      <c r="Q225" s="37"/>
      <c r="R225" s="37" t="s">
        <v>215</v>
      </c>
      <c r="S225" s="38">
        <v>0</v>
      </c>
      <c r="T225" s="37" t="s">
        <v>124</v>
      </c>
      <c r="U225" s="37" t="s">
        <v>59</v>
      </c>
      <c r="V225" s="60"/>
      <c r="W225" s="38"/>
      <c r="X225" s="37" t="s">
        <v>677</v>
      </c>
      <c r="Y225" s="38">
        <v>0</v>
      </c>
      <c r="Z225" s="38" t="b">
        <v>0</v>
      </c>
      <c r="AA225" s="60">
        <v>44630.020798611113</v>
      </c>
      <c r="AB225" s="60"/>
      <c r="AC225" s="38">
        <v>1</v>
      </c>
      <c r="AD225" s="60"/>
      <c r="AE225" s="60">
        <v>44630.020798611113</v>
      </c>
      <c r="AF225" s="60">
        <v>44629.895983796298</v>
      </c>
      <c r="AG225" s="37"/>
      <c r="AH225" s="37"/>
      <c r="AI225" s="37" t="s">
        <v>249</v>
      </c>
      <c r="AJ225" s="16">
        <f ca="1">IF(Table1[[#This Row],[State]]="Closed","Zero",IF(Table1[[#This Row],[State]]="Resolved","Zero",TODAY()-Table1[[#This Row],[First Assigned to Osprey-Resolver]]))</f>
        <v>68.979201388887304</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9</v>
      </c>
      <c r="AW225" s="39" t="str">
        <f>TEXT(Table1[[#This Row],[Created]],"MMM")</f>
        <v>Mar</v>
      </c>
      <c r="AX225" s="40" t="e">
        <f>VLOOKUP(Table1[[#This Row],[Assigned to]],GD_Resource[[#All],[SNOW ID Unique]:[Team]],4,0)</f>
        <v>#N/A</v>
      </c>
    </row>
    <row r="226" spans="1:50" ht="49.95" customHeight="1" x14ac:dyDescent="0.25">
      <c r="A226" s="37" t="s">
        <v>1064</v>
      </c>
      <c r="B226" s="37" t="s">
        <v>115</v>
      </c>
      <c r="C226" s="37" t="s">
        <v>116</v>
      </c>
      <c r="D226" s="37" t="s">
        <v>1002</v>
      </c>
      <c r="E226" s="37" t="s">
        <v>12</v>
      </c>
      <c r="F226" s="37" t="s">
        <v>1065</v>
      </c>
      <c r="G226" s="60">
        <v>44635.603055555563</v>
      </c>
      <c r="H226" s="37" t="s">
        <v>13</v>
      </c>
      <c r="I226" s="60"/>
      <c r="J226" s="37" t="s">
        <v>120</v>
      </c>
      <c r="K226" s="37" t="s">
        <v>1004</v>
      </c>
      <c r="L226" s="60">
        <v>44635.603055555563</v>
      </c>
      <c r="M226" s="37" t="s">
        <v>13</v>
      </c>
      <c r="N226" s="60">
        <v>44629.954097222217</v>
      </c>
      <c r="O226" s="37" t="s">
        <v>266</v>
      </c>
      <c r="P226" s="38" t="b">
        <v>0</v>
      </c>
      <c r="Q226" s="37"/>
      <c r="R226" s="37" t="s">
        <v>123</v>
      </c>
      <c r="S226" s="38">
        <v>0</v>
      </c>
      <c r="T226" s="37" t="s">
        <v>124</v>
      </c>
      <c r="U226" s="37" t="s">
        <v>120</v>
      </c>
      <c r="V226" s="60"/>
      <c r="W226" s="38">
        <v>488070</v>
      </c>
      <c r="X226" s="37" t="s">
        <v>267</v>
      </c>
      <c r="Y226" s="38">
        <v>0</v>
      </c>
      <c r="Z226" s="38" t="b">
        <v>0</v>
      </c>
      <c r="AA226" s="60">
        <v>44629.975706018522</v>
      </c>
      <c r="AB226" s="60">
        <v>44629.966319444437</v>
      </c>
      <c r="AC226" s="38">
        <v>1</v>
      </c>
      <c r="AD226" s="60">
        <v>44629.973969907413</v>
      </c>
      <c r="AE226" s="60">
        <v>44629.975706018522</v>
      </c>
      <c r="AF226" s="60">
        <v>44629.973969907413</v>
      </c>
      <c r="AG226" s="37"/>
      <c r="AH226" s="37"/>
      <c r="AI226" s="37"/>
      <c r="AJ226" s="16">
        <f ca="1">IF(Table1[[#This Row],[State]]="Closed","Zero",IF(Table1[[#This Row],[State]]="Resolved","Zero",TODAY()-Table1[[#This Row],[First Assigned to Osprey-Resolver]]))</f>
        <v>69.024293981477967</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12</v>
      </c>
      <c r="AO226" s="39" t="str">
        <f>IFERROR(INDEX(GD_Resource[], MATCH(Table1[[#This Row],[Assigned to]], GD_Resource[SNOW ID Unique], 0), 2), "Not GD")</f>
        <v>WPP-US</v>
      </c>
      <c r="AP226" s="39" t="str">
        <f t="shared" si="3"/>
        <v>GD</v>
      </c>
      <c r="AQ226" s="39">
        <f>YEAR(Table1[[#This Row],[Closed]])</f>
        <v>2022</v>
      </c>
      <c r="AR226" s="39">
        <f>YEAR(Table1[[#This Row],[Resolved]])</f>
        <v>1900</v>
      </c>
      <c r="AS226" s="39">
        <f>YEAR(Table1[[#This Row],[Created]])</f>
        <v>2022</v>
      </c>
      <c r="AT226" s="39">
        <f>DAY(Table1[[#This Row],[Resolved]])</f>
        <v>0</v>
      </c>
      <c r="AU226" s="39" t="str">
        <f>TEXT(Table1[[#This Row],[Resolved]],"MMM")</f>
        <v>Jan</v>
      </c>
      <c r="AV226" s="39">
        <f>DAY(Table1[[#This Row],[Created]])</f>
        <v>9</v>
      </c>
      <c r="AW226" s="39" t="str">
        <f>TEXT(Table1[[#This Row],[Created]],"MMM")</f>
        <v>Mar</v>
      </c>
      <c r="AX226" s="40">
        <f>VLOOKUP(Table1[[#This Row],[Assigned to]],GD_Resource[[#All],[SNOW ID Unique]:[Team]],4,0)</f>
        <v>0</v>
      </c>
    </row>
    <row r="227" spans="1:50" ht="37.5" customHeight="1" x14ac:dyDescent="0.25">
      <c r="A227" s="37" t="s">
        <v>1066</v>
      </c>
      <c r="B227" s="37" t="s">
        <v>115</v>
      </c>
      <c r="C227" s="37" t="s">
        <v>159</v>
      </c>
      <c r="D227" s="37" t="s">
        <v>355</v>
      </c>
      <c r="E227" s="37" t="s">
        <v>141</v>
      </c>
      <c r="F227" s="37" t="s">
        <v>1067</v>
      </c>
      <c r="G227" s="60">
        <v>44644.822905092587</v>
      </c>
      <c r="H227" s="37"/>
      <c r="I227" s="60"/>
      <c r="J227" s="37" t="s">
        <v>130</v>
      </c>
      <c r="K227" s="37" t="s">
        <v>1068</v>
      </c>
      <c r="L227" s="60">
        <v>44644.822905092587</v>
      </c>
      <c r="M227" s="37" t="s">
        <v>357</v>
      </c>
      <c r="N227" s="60">
        <v>44630.181400462963</v>
      </c>
      <c r="O227" s="37" t="s">
        <v>355</v>
      </c>
      <c r="P227" s="38" t="b">
        <v>0</v>
      </c>
      <c r="Q227" s="37"/>
      <c r="R227" s="37" t="s">
        <v>123</v>
      </c>
      <c r="S227" s="38">
        <v>0</v>
      </c>
      <c r="T227" s="37" t="s">
        <v>124</v>
      </c>
      <c r="U227" s="37" t="s">
        <v>120</v>
      </c>
      <c r="V227" s="60"/>
      <c r="W227" s="38">
        <v>1265531</v>
      </c>
      <c r="X227" s="37" t="s">
        <v>1022</v>
      </c>
      <c r="Y227" s="38">
        <v>0</v>
      </c>
      <c r="Z227" s="38" t="b">
        <v>0</v>
      </c>
      <c r="AA227" s="60"/>
      <c r="AB227" s="60"/>
      <c r="AC227" s="38">
        <v>0</v>
      </c>
      <c r="AD227" s="60"/>
      <c r="AE227" s="60"/>
      <c r="AF227" s="60">
        <v>44630.181400462963</v>
      </c>
      <c r="AG227" s="37" t="s">
        <v>135</v>
      </c>
      <c r="AH227" s="37"/>
      <c r="AI227" s="37" t="s">
        <v>165</v>
      </c>
      <c r="AJ227" s="16">
        <f ca="1">IF(Table1[[#This Row],[State]]="Closed","Zero",IF(Table1[[#This Row],[State]]="Resolved","Zero",TODAY()-Table1[[#This Row],[First Assigned to Osprey-Resolver]]))</f>
        <v>44699</v>
      </c>
      <c r="AK227" s="16" t="str">
        <f ca="1">IF(Table1[[#This Row],[Days Open]]&lt;=5,"00 - 05",IF(Table1[[#This Row],[Days Open]]&lt;=15,"06 - 15",IF(Table1[[#This Row],[Days Open]]&lt;=30,"16 - 30", IF(Table1[[#This Row],[Days Open]]&lt;=60,"31 - 60",IF(Table1[[#This Row],[Days Open]]&lt;=90,"61 - 90",IF(Table1[[#This Row],[Days Open]]="Zero","Closed","&gt;91 and above"))))))</f>
        <v>&gt;91 and above</v>
      </c>
      <c r="AL227" s="39">
        <f>WEEKNUM(Table1[[#This Row],[Created]])</f>
        <v>11</v>
      </c>
      <c r="AM227" s="39">
        <f>WEEKNUM(Table1[[#This Row],[Resolved]])</f>
        <v>0</v>
      </c>
      <c r="AN227" s="39">
        <f>WEEKNUM(Table1[[#This Row],[Closed]])</f>
        <v>13</v>
      </c>
      <c r="AO227" s="39" t="str">
        <f>IFERROR(INDEX(GD_Resource[], MATCH(Table1[[#This Row],[Assigned to]], GD_Resource[SNOW ID Unique], 0), 2), "Not GD")</f>
        <v>Not GD</v>
      </c>
      <c r="AP227" s="39" t="str">
        <f t="shared" si="3"/>
        <v>Geo</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10</v>
      </c>
      <c r="AW227" s="39" t="str">
        <f>TEXT(Table1[[#This Row],[Created]],"MMM")</f>
        <v>Mar</v>
      </c>
      <c r="AX227" s="40" t="e">
        <f>VLOOKUP(Table1[[#This Row],[Assigned to]],GD_Resource[[#All],[SNOW ID Unique]:[Team]],4,0)</f>
        <v>#N/A</v>
      </c>
    </row>
    <row r="228" spans="1:50" ht="162.44999999999999" customHeight="1" x14ac:dyDescent="0.25">
      <c r="A228" s="37" t="s">
        <v>1069</v>
      </c>
      <c r="B228" s="37" t="s">
        <v>138</v>
      </c>
      <c r="C228" s="37" t="s">
        <v>116</v>
      </c>
      <c r="D228" s="37" t="s">
        <v>204</v>
      </c>
      <c r="E228" s="37" t="s">
        <v>141</v>
      </c>
      <c r="F228" s="37" t="s">
        <v>1070</v>
      </c>
      <c r="G228" s="60">
        <v>44693.107499999998</v>
      </c>
      <c r="H228" s="37" t="s">
        <v>37</v>
      </c>
      <c r="I228" s="60"/>
      <c r="J228" s="37" t="s">
        <v>547</v>
      </c>
      <c r="K228" s="37" t="s">
        <v>1071</v>
      </c>
      <c r="L228" s="60"/>
      <c r="M228" s="37"/>
      <c r="N228" s="60">
        <v>44631.000092592592</v>
      </c>
      <c r="O228" s="37" t="s">
        <v>681</v>
      </c>
      <c r="P228" s="38" t="b">
        <v>0</v>
      </c>
      <c r="Q228" s="37"/>
      <c r="R228" s="37" t="s">
        <v>123</v>
      </c>
      <c r="S228" s="38">
        <v>0</v>
      </c>
      <c r="T228" s="37" t="s">
        <v>124</v>
      </c>
      <c r="U228" s="37" t="s">
        <v>90</v>
      </c>
      <c r="V228" s="60">
        <v>44693.107499999998</v>
      </c>
      <c r="W228" s="38">
        <v>5366080</v>
      </c>
      <c r="X228" s="37" t="s">
        <v>682</v>
      </c>
      <c r="Y228" s="38">
        <v>0</v>
      </c>
      <c r="Z228" s="38" t="b">
        <v>0</v>
      </c>
      <c r="AA228" s="60">
        <v>44631.040590277778</v>
      </c>
      <c r="AB228" s="60">
        <v>44631.000092592592</v>
      </c>
      <c r="AC228" s="38">
        <v>1</v>
      </c>
      <c r="AD228" s="60">
        <v>44631.044687499998</v>
      </c>
      <c r="AE228" s="60">
        <v>44631.045555555553</v>
      </c>
      <c r="AF228" s="60">
        <v>44631.044687499998</v>
      </c>
      <c r="AG228" s="37" t="s">
        <v>135</v>
      </c>
      <c r="AH228" s="37"/>
      <c r="AI228" s="37"/>
      <c r="AJ228" s="16" t="str">
        <f ca="1">IF(Table1[[#This Row],[State]]="Closed","Zero",IF(Table1[[#This Row],[State]]="Resolved","Zero",TODAY()-Table1[[#This Row],[First Assigned to Osprey-Resolver]]))</f>
        <v>Zero</v>
      </c>
      <c r="AK228" s="16" t="str">
        <f ca="1">IF(Table1[[#This Row],[Days Open]]&lt;=5,"00 - 05",IF(Table1[[#This Row],[Days Open]]&lt;=15,"06 - 15",IF(Table1[[#This Row],[Days Open]]&lt;=30,"16 - 30", IF(Table1[[#This Row],[Days Open]]&lt;=60,"31 - 60",IF(Table1[[#This Row],[Days Open]]&lt;=90,"61 - 90",IF(Table1[[#This Row],[Days Open]]="Zero","Closed","&gt;91 and above"))))))</f>
        <v>Closed</v>
      </c>
      <c r="AL228" s="39">
        <f>WEEKNUM(Table1[[#This Row],[Created]])</f>
        <v>11</v>
      </c>
      <c r="AM228" s="39">
        <f>WEEKNUM(Table1[[#This Row],[Resolved]])</f>
        <v>20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2022</v>
      </c>
      <c r="AS228" s="39">
        <f>YEAR(Table1[[#This Row],[Created]])</f>
        <v>2022</v>
      </c>
      <c r="AT228" s="39">
        <f>DAY(Table1[[#This Row],[Resolved]])</f>
        <v>12</v>
      </c>
      <c r="AU228" s="39" t="str">
        <f>TEXT(Table1[[#This Row],[Resolved]],"MMM")</f>
        <v>May</v>
      </c>
      <c r="AV228" s="39">
        <f>DAY(Table1[[#This Row],[Created]])</f>
        <v>11</v>
      </c>
      <c r="AW228" s="39" t="str">
        <f>TEXT(Table1[[#This Row],[Created]],"MMM")</f>
        <v>Mar</v>
      </c>
      <c r="AX228" s="40" t="e">
        <f>VLOOKUP(Table1[[#This Row],[Assigned to]],GD_Resource[[#All],[SNOW ID Unique]:[Team]],4,0)</f>
        <v>#N/A</v>
      </c>
    </row>
    <row r="229" spans="1:50" ht="49.95" customHeight="1" x14ac:dyDescent="0.25">
      <c r="A229" s="37" t="s">
        <v>1072</v>
      </c>
      <c r="B229" s="37" t="s">
        <v>115</v>
      </c>
      <c r="C229" s="37" t="s">
        <v>159</v>
      </c>
      <c r="D229" s="37" t="s">
        <v>355</v>
      </c>
      <c r="E229" s="37" t="s">
        <v>12</v>
      </c>
      <c r="F229" s="37" t="s">
        <v>1073</v>
      </c>
      <c r="G229" s="60">
        <v>44631.051157407397</v>
      </c>
      <c r="H229" s="37" t="s">
        <v>357</v>
      </c>
      <c r="I229" s="60"/>
      <c r="J229" s="37" t="s">
        <v>120</v>
      </c>
      <c r="K229" s="37" t="s">
        <v>1074</v>
      </c>
      <c r="L229" s="60">
        <v>44631.051157407397</v>
      </c>
      <c r="M229" s="37" t="s">
        <v>357</v>
      </c>
      <c r="N229" s="60">
        <v>44631.007615740738</v>
      </c>
      <c r="O229" s="37" t="s">
        <v>609</v>
      </c>
      <c r="P229" s="38" t="b">
        <v>0</v>
      </c>
      <c r="Q229" s="37"/>
      <c r="R229" s="37" t="s">
        <v>123</v>
      </c>
      <c r="S229" s="38">
        <v>0</v>
      </c>
      <c r="T229" s="37" t="s">
        <v>124</v>
      </c>
      <c r="U229" s="37" t="s">
        <v>120</v>
      </c>
      <c r="V229" s="60"/>
      <c r="W229" s="38">
        <v>3762</v>
      </c>
      <c r="X229" s="37" t="s">
        <v>610</v>
      </c>
      <c r="Y229" s="38">
        <v>0</v>
      </c>
      <c r="Z229" s="38" t="b">
        <v>0</v>
      </c>
      <c r="AA229" s="60">
        <v>44631.05064814815</v>
      </c>
      <c r="AB229" s="60">
        <v>44631.018125000002</v>
      </c>
      <c r="AC229" s="38">
        <v>1</v>
      </c>
      <c r="AD229" s="60">
        <v>44631.05064814815</v>
      </c>
      <c r="AE229" s="60">
        <v>44631.05064814815</v>
      </c>
      <c r="AF229" s="60">
        <v>44631.05064814815</v>
      </c>
      <c r="AG229" s="37" t="s">
        <v>135</v>
      </c>
      <c r="AH229" s="37"/>
      <c r="AI229" s="37" t="s">
        <v>165</v>
      </c>
      <c r="AJ229" s="16">
        <f ca="1">IF(Table1[[#This Row],[State]]="Closed","Zero",IF(Table1[[#This Row],[State]]="Resolved","Zero",TODAY()-Table1[[#This Row],[First Assigned to Osprey-Resolver]]))</f>
        <v>67.949351851850224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11</v>
      </c>
      <c r="AO229" s="39" t="str">
        <f>IFERROR(INDEX(GD_Resource[], MATCH(Table1[[#This Row],[Assigned to]], GD_Resource[SNOW ID Unique], 0), 2), "Not GD")</f>
        <v>Not GD</v>
      </c>
      <c r="AP229" s="39" t="str">
        <f t="shared" si="3"/>
        <v>Geo</v>
      </c>
      <c r="AQ229" s="39">
        <f>YEAR(Table1[[#This Row],[Closed]])</f>
        <v>2022</v>
      </c>
      <c r="AR229" s="39">
        <f>YEAR(Table1[[#This Row],[Resolved]])</f>
        <v>1900</v>
      </c>
      <c r="AS229" s="39">
        <f>YEAR(Table1[[#This Row],[Created]])</f>
        <v>2022</v>
      </c>
      <c r="AT229" s="39">
        <f>DAY(Table1[[#This Row],[Resolved]])</f>
        <v>0</v>
      </c>
      <c r="AU229" s="39" t="str">
        <f>TEXT(Table1[[#This Row],[Resolved]],"MMM")</f>
        <v>Jan</v>
      </c>
      <c r="AV229" s="39">
        <f>DAY(Table1[[#This Row],[Created]])</f>
        <v>11</v>
      </c>
      <c r="AW229" s="39" t="str">
        <f>TEXT(Table1[[#This Row],[Created]],"MMM")</f>
        <v>Mar</v>
      </c>
      <c r="AX229" s="40" t="e">
        <f>VLOOKUP(Table1[[#This Row],[Assigned to]],GD_Resource[[#All],[SNOW ID Unique]:[Team]],4,0)</f>
        <v>#N/A</v>
      </c>
    </row>
    <row r="230" spans="1:50" ht="37.5" customHeight="1" x14ac:dyDescent="0.25">
      <c r="A230" s="37" t="s">
        <v>1075</v>
      </c>
      <c r="B230" s="37" t="s">
        <v>115</v>
      </c>
      <c r="C230" s="37" t="s">
        <v>1076</v>
      </c>
      <c r="D230" s="37" t="s">
        <v>1077</v>
      </c>
      <c r="E230" s="37" t="s">
        <v>141</v>
      </c>
      <c r="F230" s="37" t="s">
        <v>1078</v>
      </c>
      <c r="G230" s="60">
        <v>44680.734270833331</v>
      </c>
      <c r="H230" s="37" t="s">
        <v>1079</v>
      </c>
      <c r="I230" s="60"/>
      <c r="J230" s="37"/>
      <c r="K230" s="37"/>
      <c r="L230" s="60"/>
      <c r="M230" s="37"/>
      <c r="N230" s="60">
        <v>44631.875625000001</v>
      </c>
      <c r="O230" s="37" t="s">
        <v>777</v>
      </c>
      <c r="P230" s="38" t="b">
        <v>0</v>
      </c>
      <c r="Q230" s="37"/>
      <c r="R230" s="37" t="s">
        <v>133</v>
      </c>
      <c r="S230" s="38">
        <v>0</v>
      </c>
      <c r="T230" s="37" t="s">
        <v>124</v>
      </c>
      <c r="U230" s="37" t="s">
        <v>59</v>
      </c>
      <c r="V230" s="60"/>
      <c r="W230" s="38"/>
      <c r="X230" s="37" t="s">
        <v>778</v>
      </c>
      <c r="Y230" s="38">
        <v>0</v>
      </c>
      <c r="Z230" s="38" t="b">
        <v>0</v>
      </c>
      <c r="AA230" s="60">
        <v>44631.875625000001</v>
      </c>
      <c r="AB230" s="60"/>
      <c r="AC230" s="38">
        <v>1</v>
      </c>
      <c r="AD230" s="60"/>
      <c r="AE230" s="60">
        <v>44631.875625000001</v>
      </c>
      <c r="AF230" s="60">
        <v>44631.875625000001</v>
      </c>
      <c r="AG230" s="37"/>
      <c r="AH230" s="37"/>
      <c r="AI230" s="37"/>
      <c r="AJ230" s="16">
        <f ca="1">IF(Table1[[#This Row],[State]]="Closed","Zero",IF(Table1[[#This Row],[State]]="Resolved","Zero",TODAY()-Table1[[#This Row],[First Assigned to Osprey-Resolver]]))</f>
        <v>67.124374999999418</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11</v>
      </c>
      <c r="AW230" s="39" t="str">
        <f>TEXT(Table1[[#This Row],[Created]],"MMM")</f>
        <v>Mar</v>
      </c>
      <c r="AX230" s="40">
        <f>VLOOKUP(Table1[[#This Row],[Assigned to]],GD_Resource[[#All],[SNOW ID Unique]:[Team]],4,0)</f>
        <v>0</v>
      </c>
    </row>
    <row r="231" spans="1:50" ht="49.95" customHeight="1" x14ac:dyDescent="0.25">
      <c r="A231" s="37" t="s">
        <v>1080</v>
      </c>
      <c r="B231" s="37" t="s">
        <v>115</v>
      </c>
      <c r="C231" s="37" t="s">
        <v>709</v>
      </c>
      <c r="D231" s="37" t="s">
        <v>323</v>
      </c>
      <c r="E231" s="37" t="s">
        <v>12</v>
      </c>
      <c r="F231" s="37" t="s">
        <v>1081</v>
      </c>
      <c r="G231" s="60">
        <v>44692.529317129629</v>
      </c>
      <c r="H231" s="37" t="s">
        <v>20</v>
      </c>
      <c r="I231" s="60"/>
      <c r="J231" s="37" t="s">
        <v>328</v>
      </c>
      <c r="K231" s="37" t="s">
        <v>1082</v>
      </c>
      <c r="L231" s="60"/>
      <c r="M231" s="37"/>
      <c r="N231" s="60">
        <v>44634.771944444437</v>
      </c>
      <c r="O231" s="37" t="s">
        <v>1083</v>
      </c>
      <c r="P231" s="38" t="b">
        <v>0</v>
      </c>
      <c r="Q231" s="37"/>
      <c r="R231" s="37"/>
      <c r="S231" s="38">
        <v>0</v>
      </c>
      <c r="T231" s="37" t="s">
        <v>124</v>
      </c>
      <c r="U231" s="37" t="s">
        <v>90</v>
      </c>
      <c r="V231" s="60">
        <v>44692.529317129629</v>
      </c>
      <c r="W231" s="38">
        <v>4990237</v>
      </c>
      <c r="X231" s="37" t="s">
        <v>1084</v>
      </c>
      <c r="Y231" s="38">
        <v>2</v>
      </c>
      <c r="Z231" s="38" t="b">
        <v>0</v>
      </c>
      <c r="AA231" s="60">
        <v>44634.798680555563</v>
      </c>
      <c r="AB231" s="60">
        <v>44634.77238425926</v>
      </c>
      <c r="AC231" s="38">
        <v>2</v>
      </c>
      <c r="AD231" s="60">
        <v>44634.779421296298</v>
      </c>
      <c r="AE231" s="60">
        <v>44634.798680555563</v>
      </c>
      <c r="AF231" s="60">
        <v>44634.779421296298</v>
      </c>
      <c r="AG231" s="37"/>
      <c r="AH231" s="37"/>
      <c r="AI231" s="37"/>
      <c r="AJ231" s="16" t="str">
        <f ca="1">IF(Table1[[#This Row],[State]]="Closed","Zero",IF(Table1[[#This Row],[State]]="Resolved","Zero",TODAY()-Table1[[#This Row],[First Assigned to Osprey-Resolver]]))</f>
        <v>Zero</v>
      </c>
      <c r="AK231" s="16" t="str">
        <f ca="1">IF(Table1[[#This Row],[Days Open]]&lt;=5,"00 - 05",IF(Table1[[#This Row],[Days Open]]&lt;=15,"06 - 15",IF(Table1[[#This Row],[Days Open]]&lt;=30,"16 - 30", IF(Table1[[#This Row],[Days Open]]&lt;=60,"31 - 60",IF(Table1[[#This Row],[Days Open]]&lt;=90,"61 - 90",IF(Table1[[#This Row],[Days Open]]="Zero","Closed","&gt;91 and above"))))))</f>
        <v>Closed</v>
      </c>
      <c r="AL231" s="39">
        <f>WEEKNUM(Table1[[#This Row],[Created]])</f>
        <v>12</v>
      </c>
      <c r="AM231" s="39">
        <f>WEEKNUM(Table1[[#This Row],[Resolved]])</f>
        <v>20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2022</v>
      </c>
      <c r="AS231" s="39">
        <f>YEAR(Table1[[#This Row],[Created]])</f>
        <v>2022</v>
      </c>
      <c r="AT231" s="39">
        <f>DAY(Table1[[#This Row],[Resolved]])</f>
        <v>11</v>
      </c>
      <c r="AU231" s="39" t="str">
        <f>TEXT(Table1[[#This Row],[Resolved]],"MMM")</f>
        <v>May</v>
      </c>
      <c r="AV231" s="39">
        <f>DAY(Table1[[#This Row],[Created]])</f>
        <v>14</v>
      </c>
      <c r="AW231" s="39" t="str">
        <f>TEXT(Table1[[#This Row],[Created]],"MMM")</f>
        <v>Mar</v>
      </c>
      <c r="AX231" s="40">
        <f>VLOOKUP(Table1[[#This Row],[Assigned to]],GD_Resource[[#All],[SNOW ID Unique]:[Team]],4,0)</f>
        <v>0</v>
      </c>
    </row>
    <row r="232" spans="1:50" ht="37.5" customHeight="1" x14ac:dyDescent="0.25">
      <c r="A232" s="37" t="s">
        <v>1085</v>
      </c>
      <c r="B232" s="37" t="s">
        <v>115</v>
      </c>
      <c r="C232" s="37" t="s">
        <v>139</v>
      </c>
      <c r="D232" s="37" t="s">
        <v>211</v>
      </c>
      <c r="E232" s="37" t="s">
        <v>141</v>
      </c>
      <c r="F232" s="37" t="s">
        <v>1086</v>
      </c>
      <c r="G232" s="60">
        <v>44642.994849537034</v>
      </c>
      <c r="H232" s="37" t="s">
        <v>143</v>
      </c>
      <c r="I232" s="60"/>
      <c r="J232" s="37"/>
      <c r="K232" s="37"/>
      <c r="L232" s="60"/>
      <c r="M232" s="37"/>
      <c r="N232" s="60">
        <v>44634.952199074083</v>
      </c>
      <c r="O232" s="37" t="s">
        <v>211</v>
      </c>
      <c r="P232" s="38" t="b">
        <v>0</v>
      </c>
      <c r="Q232" s="37"/>
      <c r="R232" s="37" t="s">
        <v>147</v>
      </c>
      <c r="S232" s="38">
        <v>0</v>
      </c>
      <c r="T232" s="37" t="s">
        <v>124</v>
      </c>
      <c r="U232" s="37" t="s">
        <v>59</v>
      </c>
      <c r="V232" s="60"/>
      <c r="W232" s="38"/>
      <c r="X232" s="37" t="s">
        <v>148</v>
      </c>
      <c r="Y232" s="38">
        <v>0</v>
      </c>
      <c r="Z232" s="38" t="b">
        <v>0</v>
      </c>
      <c r="AA232" s="60">
        <v>44634.952199074083</v>
      </c>
      <c r="AB232" s="60"/>
      <c r="AC232" s="38">
        <v>0</v>
      </c>
      <c r="AD232" s="60"/>
      <c r="AE232" s="60">
        <v>44634.952199074083</v>
      </c>
      <c r="AF232" s="60">
        <v>44634.952199074083</v>
      </c>
      <c r="AG232" s="37"/>
      <c r="AH232" s="37"/>
      <c r="AI232" s="37" t="s">
        <v>165</v>
      </c>
      <c r="AJ232" s="16">
        <f ca="1">IF(Table1[[#This Row],[State]]="Closed","Zero",IF(Table1[[#This Row],[State]]="Resolved","Zero",TODAY()-Table1[[#This Row],[First Assigned to Osprey-Resolver]]))</f>
        <v>64.047800925916818</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12</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14</v>
      </c>
      <c r="AW232" s="39" t="str">
        <f>TEXT(Table1[[#This Row],[Created]],"MMM")</f>
        <v>Mar</v>
      </c>
      <c r="AX232" s="40" t="e">
        <f>VLOOKUP(Table1[[#This Row],[Assigned to]],GD_Resource[[#All],[SNOW ID Unique]:[Team]],4,0)</f>
        <v>#N/A</v>
      </c>
    </row>
    <row r="233" spans="1:50" ht="49.95" customHeight="1" x14ac:dyDescent="0.25">
      <c r="A233" s="37" t="s">
        <v>1087</v>
      </c>
      <c r="B233" s="37" t="s">
        <v>115</v>
      </c>
      <c r="C233" s="37" t="s">
        <v>139</v>
      </c>
      <c r="D233" s="37" t="s">
        <v>211</v>
      </c>
      <c r="E233" s="37" t="s">
        <v>141</v>
      </c>
      <c r="F233" s="37" t="s">
        <v>1088</v>
      </c>
      <c r="G233" s="60">
        <v>44642.992835648147</v>
      </c>
      <c r="H233" s="37" t="s">
        <v>143</v>
      </c>
      <c r="I233" s="60"/>
      <c r="J233" s="37"/>
      <c r="K233" s="37"/>
      <c r="L233" s="60"/>
      <c r="M233" s="37"/>
      <c r="N233" s="60">
        <v>44634.957407407397</v>
      </c>
      <c r="O233" s="37" t="s">
        <v>211</v>
      </c>
      <c r="P233" s="38" t="b">
        <v>0</v>
      </c>
      <c r="Q233" s="37"/>
      <c r="R233" s="37" t="s">
        <v>147</v>
      </c>
      <c r="S233" s="38">
        <v>0</v>
      </c>
      <c r="T233" s="37" t="s">
        <v>124</v>
      </c>
      <c r="U233" s="37" t="s">
        <v>59</v>
      </c>
      <c r="V233" s="60"/>
      <c r="W233" s="38"/>
      <c r="X233" s="37" t="s">
        <v>300</v>
      </c>
      <c r="Y233" s="38">
        <v>0</v>
      </c>
      <c r="Z233" s="38" t="b">
        <v>0</v>
      </c>
      <c r="AA233" s="60">
        <v>44634.957407407397</v>
      </c>
      <c r="AB233" s="60"/>
      <c r="AC233" s="38">
        <v>0</v>
      </c>
      <c r="AD233" s="60"/>
      <c r="AE233" s="60">
        <v>44634.957407407397</v>
      </c>
      <c r="AF233" s="60">
        <v>44634.957407407397</v>
      </c>
      <c r="AG233" s="37"/>
      <c r="AH233" s="37"/>
      <c r="AI233" s="37" t="s">
        <v>165</v>
      </c>
      <c r="AJ233" s="16">
        <f ca="1">IF(Table1[[#This Row],[State]]="Closed","Zero",IF(Table1[[#This Row],[State]]="Resolved","Zero",TODAY()-Table1[[#This Row],[First Assigned to Osprey-Resolver]]))</f>
        <v>64.042592592602887</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12</v>
      </c>
      <c r="AM233" s="39">
        <f>WEEKNUM(Table1[[#This Row],[Resolved]])</f>
        <v>0</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14</v>
      </c>
      <c r="AW233" s="39" t="str">
        <f>TEXT(Table1[[#This Row],[Created]],"MMM")</f>
        <v>Mar</v>
      </c>
      <c r="AX233" s="40" t="e">
        <f>VLOOKUP(Table1[[#This Row],[Assigned to]],GD_Resource[[#All],[SNOW ID Unique]:[Team]],4,0)</f>
        <v>#N/A</v>
      </c>
    </row>
    <row r="234" spans="1:50" ht="49.95" customHeight="1" x14ac:dyDescent="0.25">
      <c r="A234" s="37" t="s">
        <v>1089</v>
      </c>
      <c r="B234" s="37" t="s">
        <v>115</v>
      </c>
      <c r="C234" s="37" t="s">
        <v>116</v>
      </c>
      <c r="D234" s="37" t="s">
        <v>727</v>
      </c>
      <c r="E234" s="37" t="s">
        <v>141</v>
      </c>
      <c r="F234" s="37" t="s">
        <v>1090</v>
      </c>
      <c r="G234" s="60">
        <v>44698.592094907413</v>
      </c>
      <c r="H234" s="37" t="s">
        <v>37</v>
      </c>
      <c r="I234" s="60"/>
      <c r="J234" s="37"/>
      <c r="K234" s="37"/>
      <c r="L234" s="60"/>
      <c r="M234" s="37"/>
      <c r="N234" s="60">
        <v>44635.733599537038</v>
      </c>
      <c r="O234" s="37" t="s">
        <v>727</v>
      </c>
      <c r="P234" s="38" t="b">
        <v>0</v>
      </c>
      <c r="Q234" s="37"/>
      <c r="R234" s="37" t="s">
        <v>123</v>
      </c>
      <c r="S234" s="38">
        <v>0</v>
      </c>
      <c r="T234" s="37" t="s">
        <v>124</v>
      </c>
      <c r="U234" s="37" t="s">
        <v>59</v>
      </c>
      <c r="V234" s="60"/>
      <c r="W234" s="38"/>
      <c r="X234" s="37" t="s">
        <v>171</v>
      </c>
      <c r="Y234" s="38">
        <v>0</v>
      </c>
      <c r="Z234" s="38" t="b">
        <v>0</v>
      </c>
      <c r="AA234" s="60">
        <v>44635.824490740742</v>
      </c>
      <c r="AB234" s="60">
        <v>44635.733923611107</v>
      </c>
      <c r="AC234" s="38">
        <v>1</v>
      </c>
      <c r="AD234" s="60">
        <v>44635.857708333337</v>
      </c>
      <c r="AE234" s="60">
        <v>44635.881643518522</v>
      </c>
      <c r="AF234" s="60">
        <v>44635.857708333337</v>
      </c>
      <c r="AG234" s="37"/>
      <c r="AH234" s="37"/>
      <c r="AI234" s="37"/>
      <c r="AJ234" s="16">
        <f ca="1">IF(Table1[[#This Row],[State]]="Closed","Zero",IF(Table1[[#This Row],[State]]="Resolved","Zero",TODAY()-Table1[[#This Row],[First Assigned to Osprey-Resolver]]))</f>
        <v>63.118356481478259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12</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15</v>
      </c>
      <c r="AW234" s="39" t="str">
        <f>TEXT(Table1[[#This Row],[Created]],"MMM")</f>
        <v>Mar</v>
      </c>
      <c r="AX234" s="40" t="e">
        <f>VLOOKUP(Table1[[#This Row],[Assigned to]],GD_Resource[[#All],[SNOW ID Unique]:[Team]],4,0)</f>
        <v>#N/A</v>
      </c>
    </row>
    <row r="235" spans="1:50" ht="49.95" customHeight="1" x14ac:dyDescent="0.25">
      <c r="A235" s="37" t="s">
        <v>1091</v>
      </c>
      <c r="B235" s="37" t="s">
        <v>115</v>
      </c>
      <c r="C235" s="37" t="s">
        <v>338</v>
      </c>
      <c r="D235" s="37" t="s">
        <v>428</v>
      </c>
      <c r="E235" s="37" t="s">
        <v>12</v>
      </c>
      <c r="F235" s="37" t="s">
        <v>1092</v>
      </c>
      <c r="G235" s="60">
        <v>44638.087905092587</v>
      </c>
      <c r="H235" s="37" t="s">
        <v>430</v>
      </c>
      <c r="I235" s="60"/>
      <c r="J235" s="37" t="s">
        <v>120</v>
      </c>
      <c r="K235" s="37" t="s">
        <v>1093</v>
      </c>
      <c r="L235" s="60">
        <v>44638.087905092587</v>
      </c>
      <c r="M235" s="37" t="s">
        <v>430</v>
      </c>
      <c r="N235" s="60">
        <v>44637.096215277779</v>
      </c>
      <c r="O235" s="37" t="s">
        <v>428</v>
      </c>
      <c r="P235" s="38" t="b">
        <v>0</v>
      </c>
      <c r="Q235" s="37"/>
      <c r="R235" s="37" t="s">
        <v>215</v>
      </c>
      <c r="S235" s="38">
        <v>0</v>
      </c>
      <c r="T235" s="37" t="s">
        <v>124</v>
      </c>
      <c r="U235" s="37" t="s">
        <v>120</v>
      </c>
      <c r="V235" s="60"/>
      <c r="W235" s="38">
        <v>85720</v>
      </c>
      <c r="X235" s="37" t="s">
        <v>430</v>
      </c>
      <c r="Y235" s="38">
        <v>0</v>
      </c>
      <c r="Z235" s="38" t="b">
        <v>0</v>
      </c>
      <c r="AA235" s="60">
        <v>44637.096215277779</v>
      </c>
      <c r="AB235" s="60"/>
      <c r="AC235" s="38">
        <v>0</v>
      </c>
      <c r="AD235" s="60"/>
      <c r="AE235" s="60">
        <v>44637.096215277779</v>
      </c>
      <c r="AF235" s="60">
        <v>44637.096215277779</v>
      </c>
      <c r="AG235" s="37"/>
      <c r="AH235" s="37"/>
      <c r="AI235" s="37"/>
      <c r="AJ235" s="16">
        <f ca="1">IF(Table1[[#This Row],[State]]="Closed","Zero",IF(Table1[[#This Row],[State]]="Resolved","Zero",TODAY()-Table1[[#This Row],[First Assigned to Osprey-Resolver]]))</f>
        <v>61.903784722220735</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12</v>
      </c>
      <c r="AM235" s="39">
        <f>WEEKNUM(Table1[[#This Row],[Resolved]])</f>
        <v>0</v>
      </c>
      <c r="AN235" s="39">
        <f>WEEKNUM(Table1[[#This Row],[Closed]])</f>
        <v>12</v>
      </c>
      <c r="AO235" s="39" t="str">
        <f>IFERROR(INDEX(GD_Resource[], MATCH(Table1[[#This Row],[Assigned to]], GD_Resource[SNOW ID Unique], 0), 2), "Not GD")</f>
        <v>Not GD</v>
      </c>
      <c r="AP235" s="39" t="str">
        <f t="shared" si="3"/>
        <v>Geo</v>
      </c>
      <c r="AQ235" s="39">
        <f>YEAR(Table1[[#This Row],[Closed]])</f>
        <v>2022</v>
      </c>
      <c r="AR235" s="39">
        <f>YEAR(Table1[[#This Row],[Resolved]])</f>
        <v>1900</v>
      </c>
      <c r="AS235" s="39">
        <f>YEAR(Table1[[#This Row],[Created]])</f>
        <v>2022</v>
      </c>
      <c r="AT235" s="39">
        <f>DAY(Table1[[#This Row],[Resolved]])</f>
        <v>0</v>
      </c>
      <c r="AU235" s="39" t="str">
        <f>TEXT(Table1[[#This Row],[Resolved]],"MMM")</f>
        <v>Jan</v>
      </c>
      <c r="AV235" s="39">
        <f>DAY(Table1[[#This Row],[Created]])</f>
        <v>17</v>
      </c>
      <c r="AW235" s="39" t="str">
        <f>TEXT(Table1[[#This Row],[Created]],"MMM")</f>
        <v>Mar</v>
      </c>
      <c r="AX235" s="40" t="e">
        <f>VLOOKUP(Table1[[#This Row],[Assigned to]],GD_Resource[[#All],[SNOW ID Unique]:[Team]],4,0)</f>
        <v>#N/A</v>
      </c>
    </row>
    <row r="236" spans="1:50" ht="37.5" customHeight="1" x14ac:dyDescent="0.25">
      <c r="A236" s="37" t="s">
        <v>1094</v>
      </c>
      <c r="B236" s="37" t="s">
        <v>115</v>
      </c>
      <c r="C236" s="37" t="s">
        <v>433</v>
      </c>
      <c r="D236" s="37" t="s">
        <v>1095</v>
      </c>
      <c r="E236" s="37" t="s">
        <v>141</v>
      </c>
      <c r="F236" s="37" t="s">
        <v>1096</v>
      </c>
      <c r="G236" s="60">
        <v>44699.130671296298</v>
      </c>
      <c r="H236" s="37" t="s">
        <v>30</v>
      </c>
      <c r="I236" s="60"/>
      <c r="J236" s="37"/>
      <c r="K236" s="37"/>
      <c r="L236" s="60"/>
      <c r="M236" s="37"/>
      <c r="N236" s="60">
        <v>44638.251261574071</v>
      </c>
      <c r="O236" s="37" t="s">
        <v>1095</v>
      </c>
      <c r="P236" s="38" t="b">
        <v>0</v>
      </c>
      <c r="Q236" s="37"/>
      <c r="R236" s="37" t="s">
        <v>215</v>
      </c>
      <c r="S236" s="38">
        <v>0</v>
      </c>
      <c r="T236" s="37" t="s">
        <v>124</v>
      </c>
      <c r="U236" s="37" t="s">
        <v>58</v>
      </c>
      <c r="V236" s="60"/>
      <c r="W236" s="38"/>
      <c r="X236" s="37" t="s">
        <v>1097</v>
      </c>
      <c r="Y236" s="38">
        <v>0</v>
      </c>
      <c r="Z236" s="38" t="b">
        <v>1</v>
      </c>
      <c r="AA236" s="60">
        <v>44638.251261574071</v>
      </c>
      <c r="AB236" s="60"/>
      <c r="AC236" s="38">
        <v>0</v>
      </c>
      <c r="AD236" s="60"/>
      <c r="AE236" s="60">
        <v>44638.251261574071</v>
      </c>
      <c r="AF236" s="60">
        <v>44638.251261574071</v>
      </c>
      <c r="AG236" s="37"/>
      <c r="AH236" s="37" t="s">
        <v>156</v>
      </c>
      <c r="AI236" s="37" t="s">
        <v>587</v>
      </c>
      <c r="AJ236" s="16">
        <f ca="1">IF(Table1[[#This Row],[State]]="Closed","Zero",IF(Table1[[#This Row],[State]]="Resolved","Zero",TODAY()-Table1[[#This Row],[First Assigned to Osprey-Resolver]]))</f>
        <v>60.748738425929332</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12</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18</v>
      </c>
      <c r="AW236" s="39" t="str">
        <f>TEXT(Table1[[#This Row],[Created]],"MMM")</f>
        <v>Mar</v>
      </c>
      <c r="AX236" s="40">
        <f>VLOOKUP(Table1[[#This Row],[Assigned to]],GD_Resource[[#All],[SNOW ID Unique]:[Team]],4,0)</f>
        <v>0</v>
      </c>
    </row>
    <row r="237" spans="1:50" ht="37.5" customHeight="1" x14ac:dyDescent="0.25">
      <c r="A237" s="37" t="s">
        <v>1098</v>
      </c>
      <c r="B237" s="37" t="s">
        <v>138</v>
      </c>
      <c r="C237" s="37" t="s">
        <v>116</v>
      </c>
      <c r="D237" s="37" t="s">
        <v>204</v>
      </c>
      <c r="E237" s="37" t="s">
        <v>141</v>
      </c>
      <c r="F237" s="37" t="s">
        <v>1099</v>
      </c>
      <c r="G237" s="60">
        <v>44692.979328703703</v>
      </c>
      <c r="H237" s="37" t="s">
        <v>37</v>
      </c>
      <c r="I237" s="60"/>
      <c r="J237" s="37"/>
      <c r="K237" s="37"/>
      <c r="L237" s="60"/>
      <c r="M237" s="37"/>
      <c r="N237" s="60">
        <v>44638.669965277782</v>
      </c>
      <c r="O237" s="37" t="s">
        <v>1042</v>
      </c>
      <c r="P237" s="38" t="b">
        <v>0</v>
      </c>
      <c r="Q237" s="37"/>
      <c r="R237" s="37" t="s">
        <v>123</v>
      </c>
      <c r="S237" s="38">
        <v>0</v>
      </c>
      <c r="T237" s="37" t="s">
        <v>124</v>
      </c>
      <c r="U237" s="37" t="s">
        <v>58</v>
      </c>
      <c r="V237" s="60"/>
      <c r="W237" s="38"/>
      <c r="X237" s="37" t="s">
        <v>1043</v>
      </c>
      <c r="Y237" s="38">
        <v>0</v>
      </c>
      <c r="Z237" s="38" t="b">
        <v>1</v>
      </c>
      <c r="AA237" s="60">
        <v>44638.69835648148</v>
      </c>
      <c r="AB237" s="60">
        <v>44638.670590277783</v>
      </c>
      <c r="AC237" s="38">
        <v>1</v>
      </c>
      <c r="AD237" s="60">
        <v>44638.70208333333</v>
      </c>
      <c r="AE237" s="60">
        <v>44638.725266203714</v>
      </c>
      <c r="AF237" s="60">
        <v>44638.70208333333</v>
      </c>
      <c r="AG237" s="37"/>
      <c r="AH237" s="37" t="s">
        <v>248</v>
      </c>
      <c r="AI237" s="37"/>
      <c r="AJ237" s="16">
        <f ca="1">IF(Table1[[#This Row],[State]]="Closed","Zero",IF(Table1[[#This Row],[State]]="Resolved","Zero",TODAY()-Table1[[#This Row],[First Assigned to Osprey-Resolver]]))</f>
        <v>60.274733796286455</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12</v>
      </c>
      <c r="AM237" s="39">
        <f>WEEKNUM(Table1[[#This Row],[Resolved]])</f>
        <v>0</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18</v>
      </c>
      <c r="AW237" s="39" t="str">
        <f>TEXT(Table1[[#This Row],[Created]],"MMM")</f>
        <v>Mar</v>
      </c>
      <c r="AX237" s="40" t="e">
        <f>VLOOKUP(Table1[[#This Row],[Assigned to]],GD_Resource[[#All],[SNOW ID Unique]:[Team]],4,0)</f>
        <v>#N/A</v>
      </c>
    </row>
    <row r="238" spans="1:50" ht="49.95" customHeight="1" x14ac:dyDescent="0.25">
      <c r="A238" s="37" t="s">
        <v>1100</v>
      </c>
      <c r="B238" s="37" t="s">
        <v>115</v>
      </c>
      <c r="C238" s="37" t="s">
        <v>150</v>
      </c>
      <c r="D238" s="37" t="s">
        <v>151</v>
      </c>
      <c r="E238" s="37" t="s">
        <v>141</v>
      </c>
      <c r="F238" s="37" t="s">
        <v>1101</v>
      </c>
      <c r="G238" s="60">
        <v>44698.813449074078</v>
      </c>
      <c r="H238" s="37" t="s">
        <v>153</v>
      </c>
      <c r="I238" s="60"/>
      <c r="J238" s="37"/>
      <c r="K238" s="37"/>
      <c r="L238" s="60"/>
      <c r="M238" s="37"/>
      <c r="N238" s="60">
        <v>44643.630659722221</v>
      </c>
      <c r="O238" s="37" t="s">
        <v>151</v>
      </c>
      <c r="P238" s="38" t="b">
        <v>0</v>
      </c>
      <c r="Q238" s="37"/>
      <c r="R238" s="37" t="s">
        <v>147</v>
      </c>
      <c r="S238" s="38">
        <v>0</v>
      </c>
      <c r="T238" s="37" t="s">
        <v>124</v>
      </c>
      <c r="U238" s="37" t="s">
        <v>59</v>
      </c>
      <c r="V238" s="60"/>
      <c r="W238" s="38"/>
      <c r="X238" s="37" t="s">
        <v>979</v>
      </c>
      <c r="Y238" s="38">
        <v>0</v>
      </c>
      <c r="Z238" s="38" t="b">
        <v>0</v>
      </c>
      <c r="AA238" s="60">
        <v>44643.630659722221</v>
      </c>
      <c r="AB238" s="60"/>
      <c r="AC238" s="38">
        <v>0</v>
      </c>
      <c r="AD238" s="60"/>
      <c r="AE238" s="60">
        <v>44643.630659722221</v>
      </c>
      <c r="AF238" s="60">
        <v>44643.630659722221</v>
      </c>
      <c r="AG238" s="37" t="s">
        <v>135</v>
      </c>
      <c r="AH238" s="37"/>
      <c r="AI238" s="37" t="s">
        <v>587</v>
      </c>
      <c r="AJ238" s="16">
        <f ca="1">IF(Table1[[#This Row],[State]]="Closed","Zero",IF(Table1[[#This Row],[State]]="Resolved","Zero",TODAY()-Table1[[#This Row],[First Assigned to Osprey-Resolver]]))</f>
        <v>55.369340277778974</v>
      </c>
      <c r="AK238" s="16" t="str">
        <f ca="1">IF(Table1[[#This Row],[Days Open]]&lt;=5,"00 - 05",IF(Table1[[#This Row],[Days Open]]&lt;=15,"06 - 15",IF(Table1[[#This Row],[Days Open]]&lt;=30,"16 - 30", IF(Table1[[#This Row],[Days Open]]&lt;=60,"31 - 60",IF(Table1[[#This Row],[Days Open]]&lt;=90,"61 - 90",IF(Table1[[#This Row],[Days Open]]="Zero","Closed","&gt;91 and above"))))))</f>
        <v>31 - 60</v>
      </c>
      <c r="AL238" s="39">
        <f>WEEKNUM(Table1[[#This Row],[Created]])</f>
        <v>13</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23</v>
      </c>
      <c r="AW238" s="39" t="str">
        <f>TEXT(Table1[[#This Row],[Created]],"MMM")</f>
        <v>Mar</v>
      </c>
      <c r="AX238" s="40">
        <f>VLOOKUP(Table1[[#This Row],[Assigned to]],GD_Resource[[#All],[SNOW ID Unique]:[Team]],4,0)</f>
        <v>0</v>
      </c>
    </row>
    <row r="239" spans="1:50" ht="49.95" customHeight="1" x14ac:dyDescent="0.25">
      <c r="A239" s="37" t="s">
        <v>1102</v>
      </c>
      <c r="B239" s="37" t="s">
        <v>115</v>
      </c>
      <c r="C239" s="37" t="s">
        <v>240</v>
      </c>
      <c r="D239" s="37" t="s">
        <v>536</v>
      </c>
      <c r="E239" s="37" t="s">
        <v>12</v>
      </c>
      <c r="F239" s="37" t="s">
        <v>1103</v>
      </c>
      <c r="G239" s="60">
        <v>44648.983414351853</v>
      </c>
      <c r="H239" s="37" t="s">
        <v>21</v>
      </c>
      <c r="I239" s="60"/>
      <c r="J239" s="37" t="s">
        <v>120</v>
      </c>
      <c r="K239" s="37" t="s">
        <v>1104</v>
      </c>
      <c r="L239" s="60">
        <v>44648.983414351853</v>
      </c>
      <c r="M239" s="37" t="s">
        <v>21</v>
      </c>
      <c r="N239" s="60">
        <v>44644.019895833328</v>
      </c>
      <c r="O239" s="37" t="s">
        <v>1105</v>
      </c>
      <c r="P239" s="38" t="b">
        <v>0</v>
      </c>
      <c r="Q239" s="37"/>
      <c r="R239" s="37" t="s">
        <v>147</v>
      </c>
      <c r="S239" s="38">
        <v>0</v>
      </c>
      <c r="T239" s="37" t="s">
        <v>124</v>
      </c>
      <c r="U239" s="37" t="s">
        <v>120</v>
      </c>
      <c r="V239" s="60"/>
      <c r="W239" s="38">
        <v>428848</v>
      </c>
      <c r="X239" s="37" t="s">
        <v>1106</v>
      </c>
      <c r="Y239" s="38">
        <v>0</v>
      </c>
      <c r="Z239" s="38" t="b">
        <v>0</v>
      </c>
      <c r="AA239" s="60">
        <v>44644.389965277784</v>
      </c>
      <c r="AB239" s="60">
        <v>44644.039907407408</v>
      </c>
      <c r="AC239" s="38">
        <v>1</v>
      </c>
      <c r="AD239" s="60">
        <v>44644.11577546296</v>
      </c>
      <c r="AE239" s="60">
        <v>44644.389965277784</v>
      </c>
      <c r="AF239" s="60">
        <v>44644.11577546296</v>
      </c>
      <c r="AG239" s="37"/>
      <c r="AH239" s="37"/>
      <c r="AI239" s="37"/>
      <c r="AJ239" s="16">
        <f ca="1">IF(Table1[[#This Row],[State]]="Closed","Zero",IF(Table1[[#This Row],[State]]="Resolved","Zero",TODAY()-Table1[[#This Row],[First Assigned to Osprey-Resolver]]))</f>
        <v>54.610034722216369</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13</v>
      </c>
      <c r="AM239" s="39">
        <f>WEEKNUM(Table1[[#This Row],[Resolved]])</f>
        <v>0</v>
      </c>
      <c r="AN239" s="39">
        <f>WEEKNUM(Table1[[#This Row],[Closed]])</f>
        <v>14</v>
      </c>
      <c r="AO239" s="39" t="str">
        <f>IFERROR(INDEX(GD_Resource[], MATCH(Table1[[#This Row],[Assigned to]], GD_Resource[SNOW ID Unique], 0), 2), "Not GD")</f>
        <v>WPP-US</v>
      </c>
      <c r="AP239" s="39" t="str">
        <f t="shared" si="3"/>
        <v>GD</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24</v>
      </c>
      <c r="AW239" s="39" t="str">
        <f>TEXT(Table1[[#This Row],[Created]],"MMM")</f>
        <v>Mar</v>
      </c>
      <c r="AX239" s="40">
        <f>VLOOKUP(Table1[[#This Row],[Assigned to]],GD_Resource[[#All],[SNOW ID Unique]:[Team]],4,0)</f>
        <v>0</v>
      </c>
    </row>
    <row r="240" spans="1:50" ht="37.5" customHeight="1" x14ac:dyDescent="0.25">
      <c r="A240" s="37" t="s">
        <v>1107</v>
      </c>
      <c r="B240" s="37" t="s">
        <v>115</v>
      </c>
      <c r="C240" s="37" t="s">
        <v>240</v>
      </c>
      <c r="D240" s="37" t="s">
        <v>536</v>
      </c>
      <c r="E240" s="37" t="s">
        <v>12</v>
      </c>
      <c r="F240" s="37" t="s">
        <v>1103</v>
      </c>
      <c r="G240" s="60">
        <v>44648.985127314823</v>
      </c>
      <c r="H240" s="37" t="s">
        <v>21</v>
      </c>
      <c r="I240" s="60"/>
      <c r="J240" s="37" t="s">
        <v>120</v>
      </c>
      <c r="K240" s="37" t="s">
        <v>1104</v>
      </c>
      <c r="L240" s="60">
        <v>44648.985127314823</v>
      </c>
      <c r="M240" s="37" t="s">
        <v>21</v>
      </c>
      <c r="N240" s="60">
        <v>44644.025613425933</v>
      </c>
      <c r="O240" s="37" t="s">
        <v>1105</v>
      </c>
      <c r="P240" s="38" t="b">
        <v>0</v>
      </c>
      <c r="Q240" s="37"/>
      <c r="R240" s="37" t="s">
        <v>147</v>
      </c>
      <c r="S240" s="38">
        <v>0</v>
      </c>
      <c r="T240" s="37" t="s">
        <v>124</v>
      </c>
      <c r="U240" s="37" t="s">
        <v>120</v>
      </c>
      <c r="V240" s="60"/>
      <c r="W240" s="38">
        <v>428502</v>
      </c>
      <c r="X240" s="37" t="s">
        <v>1106</v>
      </c>
      <c r="Y240" s="38">
        <v>0</v>
      </c>
      <c r="Z240" s="38" t="b">
        <v>0</v>
      </c>
      <c r="AA240" s="60">
        <v>44644.388449074067</v>
      </c>
      <c r="AB240" s="60">
        <v>44644.039710648147</v>
      </c>
      <c r="AC240" s="38">
        <v>1</v>
      </c>
      <c r="AD240" s="60">
        <v>44644.115763888891</v>
      </c>
      <c r="AE240" s="60">
        <v>44644.388449074067</v>
      </c>
      <c r="AF240" s="60">
        <v>44644.115763888891</v>
      </c>
      <c r="AG240" s="37"/>
      <c r="AH240" s="37"/>
      <c r="AI240" s="37"/>
      <c r="AJ240" s="16">
        <f ca="1">IF(Table1[[#This Row],[State]]="Closed","Zero",IF(Table1[[#This Row],[State]]="Resolved","Zero",TODAY()-Table1[[#This Row],[First Assigned to Osprey-Resolver]]))</f>
        <v>54.611550925932534</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13</v>
      </c>
      <c r="AM240" s="39">
        <f>WEEKNUM(Table1[[#This Row],[Resolved]])</f>
        <v>0</v>
      </c>
      <c r="AN240" s="39">
        <f>WEEKNUM(Table1[[#This Row],[Closed]])</f>
        <v>14</v>
      </c>
      <c r="AO240" s="39" t="str">
        <f>IFERROR(INDEX(GD_Resource[], MATCH(Table1[[#This Row],[Assigned to]], GD_Resource[SNOW ID Unique], 0), 2), "Not GD")</f>
        <v>WPP-US</v>
      </c>
      <c r="AP240" s="39" t="str">
        <f t="shared" si="3"/>
        <v>GD</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24</v>
      </c>
      <c r="AW240" s="39" t="str">
        <f>TEXT(Table1[[#This Row],[Created]],"MMM")</f>
        <v>Mar</v>
      </c>
      <c r="AX240" s="40">
        <f>VLOOKUP(Table1[[#This Row],[Assigned to]],GD_Resource[[#All],[SNOW ID Unique]:[Team]],4,0)</f>
        <v>0</v>
      </c>
    </row>
    <row r="241" spans="1:50" ht="37.5" customHeight="1" x14ac:dyDescent="0.25">
      <c r="A241" s="37" t="s">
        <v>1108</v>
      </c>
      <c r="B241" s="37" t="s">
        <v>115</v>
      </c>
      <c r="C241" s="37" t="s">
        <v>251</v>
      </c>
      <c r="D241" s="37" t="s">
        <v>1109</v>
      </c>
      <c r="E241" s="37" t="s">
        <v>12</v>
      </c>
      <c r="F241" s="37" t="s">
        <v>1110</v>
      </c>
      <c r="G241" s="60">
        <v>44680.534884259258</v>
      </c>
      <c r="H241" s="37" t="s">
        <v>8</v>
      </c>
      <c r="I241" s="60"/>
      <c r="J241" s="37"/>
      <c r="K241" s="37"/>
      <c r="L241" s="60"/>
      <c r="M241" s="37"/>
      <c r="N241" s="60">
        <v>44644.094895833332</v>
      </c>
      <c r="O241" s="37" t="s">
        <v>1111</v>
      </c>
      <c r="P241" s="38" t="b">
        <v>0</v>
      </c>
      <c r="Q241" s="37"/>
      <c r="R241" s="37" t="s">
        <v>147</v>
      </c>
      <c r="S241" s="38">
        <v>0</v>
      </c>
      <c r="T241" s="37" t="s">
        <v>124</v>
      </c>
      <c r="U241" s="37" t="s">
        <v>58</v>
      </c>
      <c r="V241" s="60"/>
      <c r="W241" s="38"/>
      <c r="X241" s="37" t="s">
        <v>1112</v>
      </c>
      <c r="Y241" s="38">
        <v>0</v>
      </c>
      <c r="Z241" s="38" t="b">
        <v>1</v>
      </c>
      <c r="AA241" s="60">
        <v>44644.165694444448</v>
      </c>
      <c r="AB241" s="60">
        <v>44644.102268518523</v>
      </c>
      <c r="AC241" s="38">
        <v>1</v>
      </c>
      <c r="AD241" s="60">
        <v>44644.111643518518</v>
      </c>
      <c r="AE241" s="60">
        <v>44644.165694444448</v>
      </c>
      <c r="AF241" s="60">
        <v>44644.111643518518</v>
      </c>
      <c r="AG241" s="37"/>
      <c r="AH241" s="37" t="s">
        <v>248</v>
      </c>
      <c r="AI241" s="37"/>
      <c r="AJ241" s="16">
        <f ca="1">IF(Table1[[#This Row],[State]]="Closed","Zero",IF(Table1[[#This Row],[State]]="Resolved","Zero",TODAY()-Table1[[#This Row],[First Assigned to Osprey-Resolver]]))</f>
        <v>54.834305555552419</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13</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24</v>
      </c>
      <c r="AW241" s="39" t="str">
        <f>TEXT(Table1[[#This Row],[Created]],"MMM")</f>
        <v>Mar</v>
      </c>
      <c r="AX241" s="40">
        <f>VLOOKUP(Table1[[#This Row],[Assigned to]],GD_Resource[[#All],[SNOW ID Unique]:[Team]],4,0)</f>
        <v>0</v>
      </c>
    </row>
    <row r="242" spans="1:50" ht="49.95" customHeight="1" x14ac:dyDescent="0.25">
      <c r="A242" s="37" t="s">
        <v>1113</v>
      </c>
      <c r="B242" s="37" t="s">
        <v>115</v>
      </c>
      <c r="C242" s="37" t="s">
        <v>183</v>
      </c>
      <c r="D242" s="37" t="s">
        <v>345</v>
      </c>
      <c r="E242" s="37" t="s">
        <v>12</v>
      </c>
      <c r="F242" s="37" t="s">
        <v>1114</v>
      </c>
      <c r="G242" s="60">
        <v>44693.856493055559</v>
      </c>
      <c r="H242" s="37" t="s">
        <v>49</v>
      </c>
      <c r="I242" s="60"/>
      <c r="J242" s="37"/>
      <c r="K242" s="37"/>
      <c r="L242" s="60"/>
      <c r="M242" s="37"/>
      <c r="N242" s="60">
        <v>44644.516944444447</v>
      </c>
      <c r="O242" s="37" t="s">
        <v>1115</v>
      </c>
      <c r="P242" s="38" t="b">
        <v>0</v>
      </c>
      <c r="Q242" s="37"/>
      <c r="R242" s="37" t="s">
        <v>189</v>
      </c>
      <c r="S242" s="38">
        <v>0</v>
      </c>
      <c r="T242" s="37" t="s">
        <v>124</v>
      </c>
      <c r="U242" s="37" t="s">
        <v>58</v>
      </c>
      <c r="V242" s="60"/>
      <c r="W242" s="38"/>
      <c r="X242" s="37" t="s">
        <v>1116</v>
      </c>
      <c r="Y242" s="38">
        <v>0</v>
      </c>
      <c r="Z242" s="38" t="b">
        <v>1</v>
      </c>
      <c r="AA242" s="60">
        <v>44644.557743055557</v>
      </c>
      <c r="AB242" s="60">
        <v>44644.516944444447</v>
      </c>
      <c r="AC242" s="38">
        <v>2</v>
      </c>
      <c r="AD242" s="60">
        <v>44644.51935185185</v>
      </c>
      <c r="AE242" s="60">
        <v>44644.557743055557</v>
      </c>
      <c r="AF242" s="60">
        <v>44644.51935185185</v>
      </c>
      <c r="AG242" s="37"/>
      <c r="AH242" s="37" t="s">
        <v>723</v>
      </c>
      <c r="AI242" s="37"/>
      <c r="AJ242" s="16">
        <f ca="1">IF(Table1[[#This Row],[State]]="Closed","Zero",IF(Table1[[#This Row],[State]]="Resolved","Zero",TODAY()-Table1[[#This Row],[First Assigned to Osprey-Resolver]]))</f>
        <v>54.442256944443216</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13</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24</v>
      </c>
      <c r="AW242" s="39" t="str">
        <f>TEXT(Table1[[#This Row],[Created]],"MMM")</f>
        <v>Mar</v>
      </c>
      <c r="AX242" s="40">
        <f>VLOOKUP(Table1[[#This Row],[Assigned to]],GD_Resource[[#All],[SNOW ID Unique]:[Team]],4,0)</f>
        <v>0</v>
      </c>
    </row>
    <row r="243" spans="1:50" ht="37.5" customHeight="1" x14ac:dyDescent="0.25">
      <c r="A243" s="37" t="s">
        <v>1117</v>
      </c>
      <c r="B243" s="37" t="s">
        <v>115</v>
      </c>
      <c r="C243" s="37" t="s">
        <v>641</v>
      </c>
      <c r="D243" s="37" t="s">
        <v>1118</v>
      </c>
      <c r="E243" s="37" t="s">
        <v>12</v>
      </c>
      <c r="F243" s="37" t="s">
        <v>1119</v>
      </c>
      <c r="G243" s="60">
        <v>44691.854803240742</v>
      </c>
      <c r="H243" s="37" t="s">
        <v>246</v>
      </c>
      <c r="I243" s="60"/>
      <c r="J243" s="37"/>
      <c r="K243" s="37"/>
      <c r="L243" s="60"/>
      <c r="M243" s="37"/>
      <c r="N243" s="60">
        <v>44644.783159722218</v>
      </c>
      <c r="O243" s="37" t="s">
        <v>1052</v>
      </c>
      <c r="P243" s="38" t="b">
        <v>0</v>
      </c>
      <c r="Q243" s="37"/>
      <c r="R243" s="37" t="s">
        <v>189</v>
      </c>
      <c r="S243" s="38">
        <v>0</v>
      </c>
      <c r="T243" s="37" t="s">
        <v>124</v>
      </c>
      <c r="U243" s="37" t="s">
        <v>59</v>
      </c>
      <c r="V243" s="60"/>
      <c r="W243" s="38"/>
      <c r="X243" s="37" t="s">
        <v>1053</v>
      </c>
      <c r="Y243" s="38">
        <v>0</v>
      </c>
      <c r="Z243" s="38" t="b">
        <v>0</v>
      </c>
      <c r="AA243" s="60">
        <v>44644.791689814818</v>
      </c>
      <c r="AB243" s="60">
        <v>44644.789930555547</v>
      </c>
      <c r="AC243" s="38">
        <v>1</v>
      </c>
      <c r="AD243" s="60">
        <v>44644.791689814818</v>
      </c>
      <c r="AE243" s="60">
        <v>44644.791689814818</v>
      </c>
      <c r="AF243" s="60">
        <v>44644.791689814818</v>
      </c>
      <c r="AG243" s="37"/>
      <c r="AH243" s="37"/>
      <c r="AI243" s="37" t="s">
        <v>256</v>
      </c>
      <c r="AJ243" s="16">
        <f ca="1">IF(Table1[[#This Row],[State]]="Closed","Zero",IF(Table1[[#This Row],[State]]="Resolved","Zero",TODAY()-Table1[[#This Row],[First Assigned to Osprey-Resolver]]))</f>
        <v>54.208310185182199</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13</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24</v>
      </c>
      <c r="AW243" s="39" t="str">
        <f>TEXT(Table1[[#This Row],[Created]],"MMM")</f>
        <v>Mar</v>
      </c>
      <c r="AX243" s="40" t="e">
        <f>VLOOKUP(Table1[[#This Row],[Assigned to]],GD_Resource[[#All],[SNOW ID Unique]:[Team]],4,0)</f>
        <v>#N/A</v>
      </c>
    </row>
    <row r="244" spans="1:50" ht="37.5" customHeight="1" x14ac:dyDescent="0.25">
      <c r="A244" s="37" t="s">
        <v>1120</v>
      </c>
      <c r="B244" s="37" t="s">
        <v>115</v>
      </c>
      <c r="C244" s="37" t="s">
        <v>127</v>
      </c>
      <c r="D244" s="37" t="s">
        <v>128</v>
      </c>
      <c r="E244" s="37" t="s">
        <v>12</v>
      </c>
      <c r="F244" s="37" t="s">
        <v>1121</v>
      </c>
      <c r="G244" s="60">
        <v>44694.040960648148</v>
      </c>
      <c r="H244" s="37" t="s">
        <v>39</v>
      </c>
      <c r="I244" s="60"/>
      <c r="J244" s="37" t="s">
        <v>120</v>
      </c>
      <c r="K244" s="37" t="s">
        <v>1122</v>
      </c>
      <c r="L244" s="60"/>
      <c r="M244" s="37"/>
      <c r="N244" s="60">
        <v>44645.131365740737</v>
      </c>
      <c r="O244" s="37" t="s">
        <v>1123</v>
      </c>
      <c r="P244" s="38" t="b">
        <v>0</v>
      </c>
      <c r="Q244" s="37"/>
      <c r="R244" s="37" t="s">
        <v>133</v>
      </c>
      <c r="S244" s="38">
        <v>0</v>
      </c>
      <c r="T244" s="37" t="s">
        <v>124</v>
      </c>
      <c r="U244" s="37" t="s">
        <v>90</v>
      </c>
      <c r="V244" s="60">
        <v>44694.040960648148</v>
      </c>
      <c r="W244" s="38">
        <v>4225789</v>
      </c>
      <c r="X244" s="37" t="s">
        <v>1124</v>
      </c>
      <c r="Y244" s="38">
        <v>0</v>
      </c>
      <c r="Z244" s="38" t="b">
        <v>0</v>
      </c>
      <c r="AA244" s="60">
        <v>44645.779780092591</v>
      </c>
      <c r="AB244" s="60">
        <v>44645.143796296303</v>
      </c>
      <c r="AC244" s="38">
        <v>1</v>
      </c>
      <c r="AD244" s="60">
        <v>44645.838761574072</v>
      </c>
      <c r="AE244" s="60">
        <v>44645.940625000003</v>
      </c>
      <c r="AF244" s="60">
        <v>44645.838761574072</v>
      </c>
      <c r="AG244" s="37"/>
      <c r="AH244" s="37"/>
      <c r="AI244" s="37"/>
      <c r="AJ244" s="16" t="str">
        <f ca="1">IF(Table1[[#This Row],[State]]="Closed","Zero",IF(Table1[[#This Row],[State]]="Resolved","Zero",TODAY()-Table1[[#This Row],[First Assigned to Osprey-Resolver]]))</f>
        <v>Zero</v>
      </c>
      <c r="AK244" s="16" t="str">
        <f ca="1">IF(Table1[[#This Row],[Days Open]]&lt;=5,"00 - 05",IF(Table1[[#This Row],[Days Open]]&lt;=15,"06 - 15",IF(Table1[[#This Row],[Days Open]]&lt;=30,"16 - 30", IF(Table1[[#This Row],[Days Open]]&lt;=60,"31 - 60",IF(Table1[[#This Row],[Days Open]]&lt;=90,"61 - 90",IF(Table1[[#This Row],[Days Open]]="Zero","Closed","&gt;91 and above"))))))</f>
        <v>Closed</v>
      </c>
      <c r="AL244" s="39">
        <f>WEEKNUM(Table1[[#This Row],[Created]])</f>
        <v>13</v>
      </c>
      <c r="AM244" s="39">
        <f>WEEKNUM(Table1[[#This Row],[Resolved]])</f>
        <v>20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2022</v>
      </c>
      <c r="AS244" s="39">
        <f>YEAR(Table1[[#This Row],[Created]])</f>
        <v>2022</v>
      </c>
      <c r="AT244" s="39">
        <f>DAY(Table1[[#This Row],[Resolved]])</f>
        <v>13</v>
      </c>
      <c r="AU244" s="39" t="str">
        <f>TEXT(Table1[[#This Row],[Resolved]],"MMM")</f>
        <v>May</v>
      </c>
      <c r="AV244" s="39">
        <f>DAY(Table1[[#This Row],[Created]])</f>
        <v>25</v>
      </c>
      <c r="AW244" s="39" t="str">
        <f>TEXT(Table1[[#This Row],[Created]],"MMM")</f>
        <v>Mar</v>
      </c>
      <c r="AX244" s="40" t="e">
        <f>VLOOKUP(Table1[[#This Row],[Assigned to]],GD_Resource[[#All],[SNOW ID Unique]:[Team]],4,0)</f>
        <v>#N/A</v>
      </c>
    </row>
    <row r="245" spans="1:50" ht="37.5" customHeight="1" x14ac:dyDescent="0.25">
      <c r="A245" s="37" t="s">
        <v>1125</v>
      </c>
      <c r="B245" s="37" t="s">
        <v>115</v>
      </c>
      <c r="C245" s="37" t="s">
        <v>709</v>
      </c>
      <c r="D245" s="37" t="s">
        <v>345</v>
      </c>
      <c r="E245" s="37" t="s">
        <v>12</v>
      </c>
      <c r="F245" s="37" t="s">
        <v>1126</v>
      </c>
      <c r="G245" s="60">
        <v>44698.814375000002</v>
      </c>
      <c r="H245" s="37" t="s">
        <v>40</v>
      </c>
      <c r="I245" s="60"/>
      <c r="J245" s="37"/>
      <c r="K245" s="37"/>
      <c r="L245" s="60"/>
      <c r="M245" s="37"/>
      <c r="N245" s="60">
        <v>44645.658842592587</v>
      </c>
      <c r="O245" s="37" t="s">
        <v>741</v>
      </c>
      <c r="P245" s="38" t="b">
        <v>0</v>
      </c>
      <c r="Q245" s="37"/>
      <c r="R245" s="37"/>
      <c r="S245" s="38">
        <v>0</v>
      </c>
      <c r="T245" s="37" t="s">
        <v>124</v>
      </c>
      <c r="U245" s="37" t="s">
        <v>58</v>
      </c>
      <c r="V245" s="60"/>
      <c r="W245" s="38"/>
      <c r="X245" s="37" t="s">
        <v>742</v>
      </c>
      <c r="Y245" s="38">
        <v>0</v>
      </c>
      <c r="Z245" s="38" t="b">
        <v>1</v>
      </c>
      <c r="AA245" s="60">
        <v>44645.69740740741</v>
      </c>
      <c r="AB245" s="60">
        <v>44645.664074074077</v>
      </c>
      <c r="AC245" s="38">
        <v>3</v>
      </c>
      <c r="AD245" s="60">
        <v>44645.700462962966</v>
      </c>
      <c r="AE245" s="60">
        <v>44645.702997685177</v>
      </c>
      <c r="AF245" s="60">
        <v>44645.700462962966</v>
      </c>
      <c r="AG245" s="37" t="s">
        <v>331</v>
      </c>
      <c r="AH245" s="37" t="s">
        <v>248</v>
      </c>
      <c r="AI245" s="37" t="s">
        <v>743</v>
      </c>
      <c r="AJ245" s="16">
        <f ca="1">IF(Table1[[#This Row],[State]]="Closed","Zero",IF(Table1[[#This Row],[State]]="Resolved","Zero",TODAY()-Table1[[#This Row],[First Assigned to Osprey-Resolver]]))</f>
        <v>53.297002314822748</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13</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25</v>
      </c>
      <c r="AW245" s="39" t="str">
        <f>TEXT(Table1[[#This Row],[Created]],"MMM")</f>
        <v>Mar</v>
      </c>
      <c r="AX245" s="40" t="e">
        <f>VLOOKUP(Table1[[#This Row],[Assigned to]],GD_Resource[[#All],[SNOW ID Unique]:[Team]],4,0)</f>
        <v>#N/A</v>
      </c>
    </row>
    <row r="246" spans="1:50" ht="37.5" customHeight="1" x14ac:dyDescent="0.25">
      <c r="A246" s="37" t="s">
        <v>1127</v>
      </c>
      <c r="B246" s="37" t="s">
        <v>138</v>
      </c>
      <c r="C246" s="37" t="s">
        <v>116</v>
      </c>
      <c r="D246" s="37" t="s">
        <v>204</v>
      </c>
      <c r="E246" s="37" t="s">
        <v>12</v>
      </c>
      <c r="F246" s="37" t="s">
        <v>1128</v>
      </c>
      <c r="G246" s="60">
        <v>44694.111759259264</v>
      </c>
      <c r="H246" s="37" t="s">
        <v>20</v>
      </c>
      <c r="I246" s="60"/>
      <c r="J246" s="37"/>
      <c r="K246" s="37"/>
      <c r="L246" s="60"/>
      <c r="M246" s="37"/>
      <c r="N246" s="60">
        <v>44645.67869212963</v>
      </c>
      <c r="O246" s="37" t="s">
        <v>712</v>
      </c>
      <c r="P246" s="38" t="b">
        <v>0</v>
      </c>
      <c r="Q246" s="37"/>
      <c r="R246" s="37" t="s">
        <v>123</v>
      </c>
      <c r="S246" s="38">
        <v>0</v>
      </c>
      <c r="T246" s="37" t="s">
        <v>124</v>
      </c>
      <c r="U246" s="37" t="s">
        <v>59</v>
      </c>
      <c r="V246" s="60"/>
      <c r="W246" s="38"/>
      <c r="X246" s="37" t="s">
        <v>321</v>
      </c>
      <c r="Y246" s="38">
        <v>0</v>
      </c>
      <c r="Z246" s="38" t="b">
        <v>1</v>
      </c>
      <c r="AA246" s="60">
        <v>44645.731979166667</v>
      </c>
      <c r="AB246" s="60">
        <v>44645.679212962961</v>
      </c>
      <c r="AC246" s="38">
        <v>1</v>
      </c>
      <c r="AD246" s="60">
        <v>44645.772546296299</v>
      </c>
      <c r="AE246" s="60">
        <v>44645.884456018517</v>
      </c>
      <c r="AF246" s="60">
        <v>44645.772546296299</v>
      </c>
      <c r="AG246" s="37"/>
      <c r="AH246" s="37"/>
      <c r="AI246" s="37"/>
      <c r="AJ246" s="16">
        <f ca="1">IF(Table1[[#This Row],[State]]="Closed","Zero",IF(Table1[[#This Row],[State]]="Resolved","Zero",TODAY()-Table1[[#This Row],[First Assigned to Osprey-Resolver]]))</f>
        <v>53.115543981482915</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13</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25</v>
      </c>
      <c r="AW246" s="39" t="str">
        <f>TEXT(Table1[[#This Row],[Created]],"MMM")</f>
        <v>Mar</v>
      </c>
      <c r="AX246" s="40">
        <f>VLOOKUP(Table1[[#This Row],[Assigned to]],GD_Resource[[#All],[SNOW ID Unique]:[Team]],4,0)</f>
        <v>0</v>
      </c>
    </row>
    <row r="247" spans="1:50" ht="49.95" customHeight="1" x14ac:dyDescent="0.25">
      <c r="A247" s="37" t="s">
        <v>1129</v>
      </c>
      <c r="B247" s="37" t="s">
        <v>115</v>
      </c>
      <c r="C247" s="37" t="s">
        <v>709</v>
      </c>
      <c r="D247" s="37" t="s">
        <v>349</v>
      </c>
      <c r="E247" s="37" t="s">
        <v>12</v>
      </c>
      <c r="F247" s="37" t="s">
        <v>1130</v>
      </c>
      <c r="G247" s="60">
        <v>44686.698981481481</v>
      </c>
      <c r="H247" s="37" t="s">
        <v>26</v>
      </c>
      <c r="I247" s="60"/>
      <c r="J247" s="37"/>
      <c r="K247" s="37"/>
      <c r="L247" s="60"/>
      <c r="M247" s="37"/>
      <c r="N247" s="60">
        <v>44645.786608796298</v>
      </c>
      <c r="O247" s="37" t="s">
        <v>1131</v>
      </c>
      <c r="P247" s="38" t="b">
        <v>1</v>
      </c>
      <c r="Q247" s="37"/>
      <c r="R247" s="37"/>
      <c r="S247" s="38">
        <v>1</v>
      </c>
      <c r="T247" s="37" t="s">
        <v>124</v>
      </c>
      <c r="U247" s="37" t="s">
        <v>58</v>
      </c>
      <c r="V247" s="60"/>
      <c r="W247" s="38"/>
      <c r="X247" s="37" t="s">
        <v>1132</v>
      </c>
      <c r="Y247" s="38">
        <v>0</v>
      </c>
      <c r="Z247" s="38" t="b">
        <v>1</v>
      </c>
      <c r="AA247" s="60">
        <v>44645.826180555552</v>
      </c>
      <c r="AB247" s="60">
        <v>44645.787037037036</v>
      </c>
      <c r="AC247" s="38">
        <v>2</v>
      </c>
      <c r="AD247" s="60">
        <v>44645.789722222216</v>
      </c>
      <c r="AE247" s="60">
        <v>44645.826180555552</v>
      </c>
      <c r="AF247" s="60">
        <v>44645.789722222216</v>
      </c>
      <c r="AG247" s="37" t="s">
        <v>331</v>
      </c>
      <c r="AH247" s="37" t="s">
        <v>713</v>
      </c>
      <c r="AI247" s="37" t="s">
        <v>801</v>
      </c>
      <c r="AJ247" s="16">
        <f ca="1">IF(Table1[[#This Row],[State]]="Closed","Zero",IF(Table1[[#This Row],[State]]="Resolved","Zero",TODAY()-Table1[[#This Row],[First Assigned to Osprey-Resolver]]))</f>
        <v>53.173819444447872</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13</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25</v>
      </c>
      <c r="AW247" s="39" t="str">
        <f>TEXT(Table1[[#This Row],[Created]],"MMM")</f>
        <v>Mar</v>
      </c>
      <c r="AX247" s="40">
        <f>VLOOKUP(Table1[[#This Row],[Assigned to]],GD_Resource[[#All],[SNOW ID Unique]:[Team]],4,0)</f>
        <v>0</v>
      </c>
    </row>
    <row r="248" spans="1:50" ht="37.5" customHeight="1" x14ac:dyDescent="0.25">
      <c r="A248" s="37" t="s">
        <v>1133</v>
      </c>
      <c r="B248" s="37" t="s">
        <v>115</v>
      </c>
      <c r="C248" s="37" t="s">
        <v>709</v>
      </c>
      <c r="D248" s="37" t="s">
        <v>727</v>
      </c>
      <c r="E248" s="37" t="s">
        <v>12</v>
      </c>
      <c r="F248" s="37" t="s">
        <v>1134</v>
      </c>
      <c r="G248" s="60">
        <v>44698.589444444442</v>
      </c>
      <c r="H248" s="37" t="s">
        <v>40</v>
      </c>
      <c r="I248" s="60"/>
      <c r="J248" s="37"/>
      <c r="K248" s="37"/>
      <c r="L248" s="60"/>
      <c r="M248" s="37"/>
      <c r="N248" s="60">
        <v>44648.846759259257</v>
      </c>
      <c r="O248" s="37" t="s">
        <v>727</v>
      </c>
      <c r="P248" s="38" t="b">
        <v>0</v>
      </c>
      <c r="Q248" s="37"/>
      <c r="R248" s="37"/>
      <c r="S248" s="38">
        <v>0</v>
      </c>
      <c r="T248" s="37" t="s">
        <v>124</v>
      </c>
      <c r="U248" s="37" t="s">
        <v>58</v>
      </c>
      <c r="V248" s="60"/>
      <c r="W248" s="38"/>
      <c r="X248" s="37" t="s">
        <v>171</v>
      </c>
      <c r="Y248" s="38">
        <v>0</v>
      </c>
      <c r="Z248" s="38" t="b">
        <v>1</v>
      </c>
      <c r="AA248" s="60">
        <v>44648.870069444441</v>
      </c>
      <c r="AB248" s="60">
        <v>44648.847118055557</v>
      </c>
      <c r="AC248" s="38">
        <v>5</v>
      </c>
      <c r="AD248" s="60">
        <v>44648.887442129628</v>
      </c>
      <c r="AE248" s="60">
        <v>44648.889652777783</v>
      </c>
      <c r="AF248" s="60">
        <v>44648.887442129628</v>
      </c>
      <c r="AG248" s="37"/>
      <c r="AH248" s="37" t="s">
        <v>713</v>
      </c>
      <c r="AI248" s="37"/>
      <c r="AJ248" s="16">
        <f ca="1">IF(Table1[[#This Row],[State]]="Closed","Zero",IF(Table1[[#This Row],[State]]="Resolved","Zero",TODAY()-Table1[[#This Row],[First Assigned to Osprey-Resolver]]))</f>
        <v>50.11034722221666</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28</v>
      </c>
      <c r="AW248" s="39" t="str">
        <f>TEXT(Table1[[#This Row],[Created]],"MMM")</f>
        <v>Mar</v>
      </c>
      <c r="AX248" s="40" t="e">
        <f>VLOOKUP(Table1[[#This Row],[Assigned to]],GD_Resource[[#All],[SNOW ID Unique]:[Team]],4,0)</f>
        <v>#N/A</v>
      </c>
    </row>
    <row r="249" spans="1:50" ht="37.5" customHeight="1" x14ac:dyDescent="0.25">
      <c r="A249" s="37" t="s">
        <v>1135</v>
      </c>
      <c r="B249" s="37" t="s">
        <v>115</v>
      </c>
      <c r="C249" s="37" t="s">
        <v>251</v>
      </c>
      <c r="D249" s="37" t="s">
        <v>258</v>
      </c>
      <c r="E249" s="37" t="s">
        <v>141</v>
      </c>
      <c r="F249" s="37" t="s">
        <v>1136</v>
      </c>
      <c r="G249" s="60">
        <v>44648.890439814822</v>
      </c>
      <c r="H249" s="37" t="s">
        <v>36</v>
      </c>
      <c r="I249" s="60"/>
      <c r="J249" s="37" t="s">
        <v>120</v>
      </c>
      <c r="K249" s="37" t="s">
        <v>1137</v>
      </c>
      <c r="L249" s="60">
        <v>44648.890439814822</v>
      </c>
      <c r="M249" s="37" t="s">
        <v>36</v>
      </c>
      <c r="N249" s="60">
        <v>44648.881886574083</v>
      </c>
      <c r="O249" s="37" t="s">
        <v>258</v>
      </c>
      <c r="P249" s="38" t="b">
        <v>0</v>
      </c>
      <c r="Q249" s="37"/>
      <c r="R249" s="37" t="s">
        <v>147</v>
      </c>
      <c r="S249" s="38">
        <v>0</v>
      </c>
      <c r="T249" s="37" t="s">
        <v>124</v>
      </c>
      <c r="U249" s="37" t="s">
        <v>120</v>
      </c>
      <c r="V249" s="60"/>
      <c r="W249" s="38">
        <v>832</v>
      </c>
      <c r="X249" s="37" t="s">
        <v>36</v>
      </c>
      <c r="Y249" s="38">
        <v>0</v>
      </c>
      <c r="Z249" s="38" t="b">
        <v>0</v>
      </c>
      <c r="AA249" s="60">
        <v>44648.881886574083</v>
      </c>
      <c r="AB249" s="60"/>
      <c r="AC249" s="38">
        <v>0</v>
      </c>
      <c r="AD249" s="60"/>
      <c r="AE249" s="60">
        <v>44648.881886574083</v>
      </c>
      <c r="AF249" s="60">
        <v>44648.881886574083</v>
      </c>
      <c r="AG249" s="37"/>
      <c r="AH249" s="37"/>
      <c r="AI249" s="37" t="s">
        <v>256</v>
      </c>
      <c r="AJ249" s="16">
        <f ca="1">IF(Table1[[#This Row],[State]]="Closed","Zero",IF(Table1[[#This Row],[State]]="Resolved","Zero",TODAY()-Table1[[#This Row],[First Assigned to Osprey-Resolver]]))</f>
        <v>50.118113425916818</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14</v>
      </c>
      <c r="AO249" s="39" t="str">
        <f>IFERROR(INDEX(GD_Resource[], MATCH(Table1[[#This Row],[Assigned to]], GD_Resource[SNOW ID Unique], 0), 2), "Not GD")</f>
        <v>Not GD</v>
      </c>
      <c r="AP249" s="39" t="str">
        <f t="shared" si="3"/>
        <v>Geo</v>
      </c>
      <c r="AQ249" s="39">
        <f>YEAR(Table1[[#This Row],[Closed]])</f>
        <v>2022</v>
      </c>
      <c r="AR249" s="39">
        <f>YEAR(Table1[[#This Row],[Resolved]])</f>
        <v>1900</v>
      </c>
      <c r="AS249" s="39">
        <f>YEAR(Table1[[#This Row],[Created]])</f>
        <v>2022</v>
      </c>
      <c r="AT249" s="39">
        <f>DAY(Table1[[#This Row],[Resolved]])</f>
        <v>0</v>
      </c>
      <c r="AU249" s="39" t="str">
        <f>TEXT(Table1[[#This Row],[Resolved]],"MMM")</f>
        <v>Jan</v>
      </c>
      <c r="AV249" s="39">
        <f>DAY(Table1[[#This Row],[Created]])</f>
        <v>28</v>
      </c>
      <c r="AW249" s="39" t="str">
        <f>TEXT(Table1[[#This Row],[Created]],"MMM")</f>
        <v>Mar</v>
      </c>
      <c r="AX249" s="40" t="e">
        <f>VLOOKUP(Table1[[#This Row],[Assigned to]],GD_Resource[[#All],[SNOW ID Unique]:[Team]],4,0)</f>
        <v>#N/A</v>
      </c>
    </row>
    <row r="250" spans="1:50" ht="37.5" customHeight="1" x14ac:dyDescent="0.25">
      <c r="A250" s="37" t="s">
        <v>1138</v>
      </c>
      <c r="B250" s="37" t="s">
        <v>115</v>
      </c>
      <c r="C250" s="37" t="s">
        <v>709</v>
      </c>
      <c r="D250" s="37" t="s">
        <v>727</v>
      </c>
      <c r="E250" s="37" t="s">
        <v>12</v>
      </c>
      <c r="F250" s="37" t="s">
        <v>1139</v>
      </c>
      <c r="G250" s="60">
        <v>44698.589247685188</v>
      </c>
      <c r="H250" s="37" t="s">
        <v>28</v>
      </c>
      <c r="I250" s="60"/>
      <c r="J250" s="37"/>
      <c r="K250" s="37"/>
      <c r="L250" s="60"/>
      <c r="M250" s="37"/>
      <c r="N250" s="60">
        <v>44649.59747685185</v>
      </c>
      <c r="O250" s="37" t="s">
        <v>727</v>
      </c>
      <c r="P250" s="38" t="b">
        <v>0</v>
      </c>
      <c r="Q250" s="37"/>
      <c r="R250" s="37"/>
      <c r="S250" s="38">
        <v>0</v>
      </c>
      <c r="T250" s="37" t="s">
        <v>124</v>
      </c>
      <c r="U250" s="37" t="s">
        <v>58</v>
      </c>
      <c r="V250" s="60"/>
      <c r="W250" s="38"/>
      <c r="X250" s="37" t="s">
        <v>171</v>
      </c>
      <c r="Y250" s="38">
        <v>0</v>
      </c>
      <c r="Z250" s="38" t="b">
        <v>1</v>
      </c>
      <c r="AA250" s="60">
        <v>44649.606226851851</v>
      </c>
      <c r="AB250" s="60">
        <v>44649.597800925927</v>
      </c>
      <c r="AC250" s="38">
        <v>2</v>
      </c>
      <c r="AD250" s="60">
        <v>44649.635196759264</v>
      </c>
      <c r="AE250" s="60">
        <v>44649.638379629629</v>
      </c>
      <c r="AF250" s="60">
        <v>44649.635196759264</v>
      </c>
      <c r="AG250" s="37"/>
      <c r="AH250" s="37" t="s">
        <v>713</v>
      </c>
      <c r="AI250" s="37"/>
      <c r="AJ250" s="16">
        <f ca="1">IF(Table1[[#This Row],[State]]="Closed","Zero",IF(Table1[[#This Row],[State]]="Resolved","Zero",TODAY()-Table1[[#This Row],[First Assigned to Osprey-Resolver]]))</f>
        <v>49.361620370371384</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29</v>
      </c>
      <c r="AW250" s="39" t="str">
        <f>TEXT(Table1[[#This Row],[Created]],"MMM")</f>
        <v>Mar</v>
      </c>
      <c r="AX250" s="40">
        <f>VLOOKUP(Table1[[#This Row],[Assigned to]],GD_Resource[[#All],[SNOW ID Unique]:[Team]],4,0)</f>
        <v>0</v>
      </c>
    </row>
    <row r="251" spans="1:50" ht="49.95" customHeight="1" x14ac:dyDescent="0.25">
      <c r="A251" s="37" t="s">
        <v>1140</v>
      </c>
      <c r="B251" s="37" t="s">
        <v>115</v>
      </c>
      <c r="C251" s="37" t="s">
        <v>183</v>
      </c>
      <c r="D251" s="37" t="s">
        <v>932</v>
      </c>
      <c r="E251" s="37" t="s">
        <v>141</v>
      </c>
      <c r="F251" s="37" t="s">
        <v>1141</v>
      </c>
      <c r="G251" s="60">
        <v>44686.544942129629</v>
      </c>
      <c r="H251" s="37" t="s">
        <v>66</v>
      </c>
      <c r="I251" s="60"/>
      <c r="J251" s="37"/>
      <c r="K251" s="37"/>
      <c r="L251" s="60"/>
      <c r="M251" s="37"/>
      <c r="N251" s="60">
        <v>44649.795092592591</v>
      </c>
      <c r="O251" s="37" t="s">
        <v>932</v>
      </c>
      <c r="P251" s="38" t="b">
        <v>0</v>
      </c>
      <c r="Q251" s="37"/>
      <c r="R251" s="37" t="s">
        <v>189</v>
      </c>
      <c r="S251" s="38">
        <v>0</v>
      </c>
      <c r="T251" s="37" t="s">
        <v>124</v>
      </c>
      <c r="U251" s="37" t="s">
        <v>59</v>
      </c>
      <c r="V251" s="60"/>
      <c r="W251" s="38"/>
      <c r="X251" s="37" t="s">
        <v>933</v>
      </c>
      <c r="Y251" s="38">
        <v>0</v>
      </c>
      <c r="Z251" s="38" t="b">
        <v>0</v>
      </c>
      <c r="AA251" s="60">
        <v>44650.567615740743</v>
      </c>
      <c r="AB251" s="60">
        <v>44649.795277777783</v>
      </c>
      <c r="AC251" s="38">
        <v>3</v>
      </c>
      <c r="AD251" s="60">
        <v>44649.802060185182</v>
      </c>
      <c r="AE251" s="60">
        <v>44650.567615740743</v>
      </c>
      <c r="AF251" s="60">
        <v>44649.802060185182</v>
      </c>
      <c r="AG251" s="37" t="s">
        <v>331</v>
      </c>
      <c r="AH251" s="37"/>
      <c r="AI251" s="37"/>
      <c r="AJ251" s="16">
        <f ca="1">IF(Table1[[#This Row],[State]]="Closed","Zero",IF(Table1[[#This Row],[State]]="Resolved","Zero",TODAY()-Table1[[#This Row],[First Assigned to Osprey-Resolver]]))</f>
        <v>48.432384259256651</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29</v>
      </c>
      <c r="AW251" s="39" t="str">
        <f>TEXT(Table1[[#This Row],[Created]],"MMM")</f>
        <v>Mar</v>
      </c>
      <c r="AX251" s="40">
        <f>VLOOKUP(Table1[[#This Row],[Assigned to]],GD_Resource[[#All],[SNOW ID Unique]:[Team]],4,0)</f>
        <v>0</v>
      </c>
    </row>
    <row r="252" spans="1:50" ht="62.7" customHeight="1" x14ac:dyDescent="0.25">
      <c r="A252" s="37" t="s">
        <v>1142</v>
      </c>
      <c r="B252" s="37" t="s">
        <v>138</v>
      </c>
      <c r="C252" s="37" t="s">
        <v>127</v>
      </c>
      <c r="D252" s="37" t="s">
        <v>128</v>
      </c>
      <c r="E252" s="37" t="s">
        <v>12</v>
      </c>
      <c r="F252" s="37" t="s">
        <v>1143</v>
      </c>
      <c r="G252" s="60">
        <v>44698.097094907411</v>
      </c>
      <c r="H252" s="37" t="s">
        <v>39</v>
      </c>
      <c r="I252" s="60"/>
      <c r="J252" s="37"/>
      <c r="K252" s="37"/>
      <c r="L252" s="60"/>
      <c r="M252" s="37"/>
      <c r="N252" s="60">
        <v>44649.890486111108</v>
      </c>
      <c r="O252" s="37" t="s">
        <v>1144</v>
      </c>
      <c r="P252" s="38" t="b">
        <v>0</v>
      </c>
      <c r="Q252" s="37"/>
      <c r="R252" s="37" t="s">
        <v>133</v>
      </c>
      <c r="S252" s="38">
        <v>0</v>
      </c>
      <c r="T252" s="37" t="s">
        <v>124</v>
      </c>
      <c r="U252" s="37" t="s">
        <v>58</v>
      </c>
      <c r="V252" s="60"/>
      <c r="W252" s="38"/>
      <c r="X252" s="37" t="s">
        <v>1145</v>
      </c>
      <c r="Y252" s="38">
        <v>0</v>
      </c>
      <c r="Z252" s="38" t="b">
        <v>1</v>
      </c>
      <c r="AA252" s="60">
        <v>44649.895532407398</v>
      </c>
      <c r="AB252" s="60">
        <v>44649.895532407398</v>
      </c>
      <c r="AC252" s="38">
        <v>1</v>
      </c>
      <c r="AD252" s="60">
        <v>44649.897824074083</v>
      </c>
      <c r="AE252" s="60">
        <v>44650.762569444443</v>
      </c>
      <c r="AF252" s="60">
        <v>44649.897824074083</v>
      </c>
      <c r="AG252" s="37" t="s">
        <v>135</v>
      </c>
      <c r="AH252" s="37" t="s">
        <v>1146</v>
      </c>
      <c r="AI252" s="37" t="s">
        <v>136</v>
      </c>
      <c r="AJ252" s="16">
        <f ca="1">IF(Table1[[#This Row],[State]]="Closed","Zero",IF(Table1[[#This Row],[State]]="Resolved","Zero",TODAY()-Table1[[#This Row],[First Assigned to Osprey-Resolver]]))</f>
        <v>48.237430555556784</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29</v>
      </c>
      <c r="AW252" s="39" t="str">
        <f>TEXT(Table1[[#This Row],[Created]],"MMM")</f>
        <v>Mar</v>
      </c>
      <c r="AX252" s="40" t="e">
        <f>VLOOKUP(Table1[[#This Row],[Assigned to]],GD_Resource[[#All],[SNOW ID Unique]:[Team]],4,0)</f>
        <v>#N/A</v>
      </c>
    </row>
    <row r="253" spans="1:50" ht="37.5" customHeight="1" x14ac:dyDescent="0.25">
      <c r="A253" s="37" t="s">
        <v>1147</v>
      </c>
      <c r="B253" s="37" t="s">
        <v>115</v>
      </c>
      <c r="C253" s="37" t="s">
        <v>116</v>
      </c>
      <c r="D253" s="37" t="s">
        <v>615</v>
      </c>
      <c r="E253" s="37" t="s">
        <v>12</v>
      </c>
      <c r="F253" s="37" t="s">
        <v>1148</v>
      </c>
      <c r="G253" s="60">
        <v>44698.545138888891</v>
      </c>
      <c r="H253" s="37" t="s">
        <v>13</v>
      </c>
      <c r="I253" s="60"/>
      <c r="J253" s="37" t="s">
        <v>328</v>
      </c>
      <c r="K253" s="37" t="s">
        <v>1149</v>
      </c>
      <c r="L253" s="60"/>
      <c r="M253" s="37"/>
      <c r="N253" s="60">
        <v>44650.524675925917</v>
      </c>
      <c r="O253" s="37" t="s">
        <v>1150</v>
      </c>
      <c r="P253" s="38" t="b">
        <v>0</v>
      </c>
      <c r="Q253" s="37"/>
      <c r="R253" s="37" t="s">
        <v>123</v>
      </c>
      <c r="S253" s="38">
        <v>0</v>
      </c>
      <c r="T253" s="37" t="s">
        <v>124</v>
      </c>
      <c r="U253" s="37" t="s">
        <v>59</v>
      </c>
      <c r="V253" s="60"/>
      <c r="W253" s="38">
        <v>3810840</v>
      </c>
      <c r="X253" s="37" t="s">
        <v>1151</v>
      </c>
      <c r="Y253" s="38">
        <v>1</v>
      </c>
      <c r="Z253" s="38" t="b">
        <v>1</v>
      </c>
      <c r="AA253" s="60">
        <v>44650.528495370367</v>
      </c>
      <c r="AB253" s="60">
        <v>44650.528495370367</v>
      </c>
      <c r="AC253" s="38">
        <v>1</v>
      </c>
      <c r="AD253" s="60">
        <v>44650.582152777781</v>
      </c>
      <c r="AE253" s="60">
        <v>44650.58861111111</v>
      </c>
      <c r="AF253" s="60">
        <v>44650.582152777781</v>
      </c>
      <c r="AG253" s="37"/>
      <c r="AH253" s="37"/>
      <c r="AI253" s="37"/>
      <c r="AJ253" s="16">
        <f ca="1">IF(Table1[[#This Row],[State]]="Closed","Zero",IF(Table1[[#This Row],[State]]="Resolved","Zero",TODAY()-Table1[[#This Row],[First Assigned to Osprey-Resolver]]))</f>
        <v>48.411388888889633</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30</v>
      </c>
      <c r="AW253" s="39" t="str">
        <f>TEXT(Table1[[#This Row],[Created]],"MMM")</f>
        <v>Mar</v>
      </c>
      <c r="AX253" s="40">
        <f>VLOOKUP(Table1[[#This Row],[Assigned to]],GD_Resource[[#All],[SNOW ID Unique]:[Team]],4,0)</f>
        <v>0</v>
      </c>
    </row>
    <row r="254" spans="1:50" ht="37.5" customHeight="1" x14ac:dyDescent="0.25">
      <c r="A254" s="37" t="s">
        <v>1152</v>
      </c>
      <c r="B254" s="37" t="s">
        <v>115</v>
      </c>
      <c r="C254" s="37" t="s">
        <v>159</v>
      </c>
      <c r="D254" s="37" t="s">
        <v>803</v>
      </c>
      <c r="E254" s="37" t="s">
        <v>12</v>
      </c>
      <c r="F254" s="37" t="s">
        <v>1153</v>
      </c>
      <c r="G254" s="60">
        <v>44650.712106481478</v>
      </c>
      <c r="H254" s="37" t="s">
        <v>805</v>
      </c>
      <c r="I254" s="60"/>
      <c r="J254" s="37" t="s">
        <v>120</v>
      </c>
      <c r="K254" s="37" t="s">
        <v>1154</v>
      </c>
      <c r="L254" s="60">
        <v>44650.712118055562</v>
      </c>
      <c r="M254" s="37" t="s">
        <v>805</v>
      </c>
      <c r="N254" s="60">
        <v>44650.707546296297</v>
      </c>
      <c r="O254" s="37" t="s">
        <v>803</v>
      </c>
      <c r="P254" s="38" t="b">
        <v>0</v>
      </c>
      <c r="Q254" s="37"/>
      <c r="R254" s="37" t="s">
        <v>123</v>
      </c>
      <c r="S254" s="38">
        <v>0</v>
      </c>
      <c r="T254" s="37" t="s">
        <v>124</v>
      </c>
      <c r="U254" s="37" t="s">
        <v>120</v>
      </c>
      <c r="V254" s="60"/>
      <c r="W254" s="38">
        <v>1224</v>
      </c>
      <c r="X254" s="37" t="s">
        <v>610</v>
      </c>
      <c r="Y254" s="38">
        <v>0</v>
      </c>
      <c r="Z254" s="38" t="b">
        <v>0</v>
      </c>
      <c r="AA254" s="60">
        <v>44650.707546296297</v>
      </c>
      <c r="AB254" s="60"/>
      <c r="AC254" s="38">
        <v>0</v>
      </c>
      <c r="AD254" s="60"/>
      <c r="AE254" s="60">
        <v>44650.707546296297</v>
      </c>
      <c r="AF254" s="60">
        <v>44650.707546296297</v>
      </c>
      <c r="AG254" s="37" t="s">
        <v>135</v>
      </c>
      <c r="AH254" s="37"/>
      <c r="AI254" s="37" t="s">
        <v>165</v>
      </c>
      <c r="AJ254" s="16">
        <f ca="1">IF(Table1[[#This Row],[State]]="Closed","Zero",IF(Table1[[#This Row],[State]]="Resolved","Zero",TODAY()-Table1[[#This Row],[First Assigned to Osprey-Resolver]]))</f>
        <v>48.292453703703359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14</v>
      </c>
      <c r="AO254" s="39" t="str">
        <f>IFERROR(INDEX(GD_Resource[], MATCH(Table1[[#This Row],[Assigned to]], GD_Resource[SNOW ID Unique], 0), 2), "Not GD")</f>
        <v>WPP-US</v>
      </c>
      <c r="AP254" s="39" t="str">
        <f t="shared" si="3"/>
        <v>GD</v>
      </c>
      <c r="AQ254" s="39">
        <f>YEAR(Table1[[#This Row],[Closed]])</f>
        <v>2022</v>
      </c>
      <c r="AR254" s="39">
        <f>YEAR(Table1[[#This Row],[Resolved]])</f>
        <v>1900</v>
      </c>
      <c r="AS254" s="39">
        <f>YEAR(Table1[[#This Row],[Created]])</f>
        <v>2022</v>
      </c>
      <c r="AT254" s="39">
        <f>DAY(Table1[[#This Row],[Resolved]])</f>
        <v>0</v>
      </c>
      <c r="AU254" s="39" t="str">
        <f>TEXT(Table1[[#This Row],[Resolved]],"MMM")</f>
        <v>Jan</v>
      </c>
      <c r="AV254" s="39">
        <f>DAY(Table1[[#This Row],[Created]])</f>
        <v>30</v>
      </c>
      <c r="AW254" s="39" t="str">
        <f>TEXT(Table1[[#This Row],[Created]],"MMM")</f>
        <v>Mar</v>
      </c>
      <c r="AX254" s="40">
        <f>VLOOKUP(Table1[[#This Row],[Assigned to]],GD_Resource[[#All],[SNOW ID Unique]:[Team]],4,0)</f>
        <v>0</v>
      </c>
    </row>
    <row r="255" spans="1:50" ht="37.5" customHeight="1" x14ac:dyDescent="0.25">
      <c r="A255" s="37" t="s">
        <v>1155</v>
      </c>
      <c r="B255" s="37" t="s">
        <v>115</v>
      </c>
      <c r="C255" s="37" t="s">
        <v>709</v>
      </c>
      <c r="D255" s="37" t="s">
        <v>1156</v>
      </c>
      <c r="E255" s="37" t="s">
        <v>12</v>
      </c>
      <c r="F255" s="37" t="s">
        <v>1157</v>
      </c>
      <c r="G255" s="60">
        <v>44694.95579861111</v>
      </c>
      <c r="H255" s="37" t="s">
        <v>26</v>
      </c>
      <c r="I255" s="60"/>
      <c r="J255" s="37"/>
      <c r="K255" s="37"/>
      <c r="L255" s="60"/>
      <c r="M255" s="37"/>
      <c r="N255" s="60">
        <v>44650.731053240743</v>
      </c>
      <c r="O255" s="37" t="s">
        <v>661</v>
      </c>
      <c r="P255" s="38" t="b">
        <v>0</v>
      </c>
      <c r="Q255" s="37"/>
      <c r="R255" s="37"/>
      <c r="S255" s="38">
        <v>0</v>
      </c>
      <c r="T255" s="37" t="s">
        <v>124</v>
      </c>
      <c r="U255" s="37" t="s">
        <v>58</v>
      </c>
      <c r="V255" s="60"/>
      <c r="W255" s="38"/>
      <c r="X255" s="37" t="s">
        <v>662</v>
      </c>
      <c r="Y255" s="38">
        <v>0</v>
      </c>
      <c r="Z255" s="38" t="b">
        <v>1</v>
      </c>
      <c r="AA255" s="60">
        <v>44651.394629629627</v>
      </c>
      <c r="AB255" s="60">
        <v>44650.731307870366</v>
      </c>
      <c r="AC255" s="38">
        <v>2</v>
      </c>
      <c r="AD255" s="60">
        <v>44650.98232638889</v>
      </c>
      <c r="AE255" s="60">
        <v>44651.394629629627</v>
      </c>
      <c r="AF255" s="60">
        <v>44650.98232638889</v>
      </c>
      <c r="AG255" s="37" t="s">
        <v>331</v>
      </c>
      <c r="AH255" s="37" t="s">
        <v>713</v>
      </c>
      <c r="AI255" s="37" t="s">
        <v>663</v>
      </c>
      <c r="AJ255" s="16">
        <f ca="1">IF(Table1[[#This Row],[State]]="Closed","Zero",IF(Table1[[#This Row],[State]]="Resolved","Zero",TODAY()-Table1[[#This Row],[First Assigned to Osprey-Resolver]]))</f>
        <v>47.605370370372839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30</v>
      </c>
      <c r="AW255" s="39" t="str">
        <f>TEXT(Table1[[#This Row],[Created]],"MMM")</f>
        <v>Mar</v>
      </c>
      <c r="AX255" s="40">
        <f>VLOOKUP(Table1[[#This Row],[Assigned to]],GD_Resource[[#All],[SNOW ID Unique]:[Team]],4,0)</f>
        <v>0</v>
      </c>
    </row>
    <row r="256" spans="1:50" ht="49.95" customHeight="1" x14ac:dyDescent="0.25">
      <c r="A256" s="37" t="s">
        <v>1158</v>
      </c>
      <c r="B256" s="37" t="s">
        <v>115</v>
      </c>
      <c r="C256" s="37" t="s">
        <v>183</v>
      </c>
      <c r="D256" s="37" t="s">
        <v>780</v>
      </c>
      <c r="E256" s="37" t="s">
        <v>141</v>
      </c>
      <c r="F256" s="37" t="s">
        <v>1159</v>
      </c>
      <c r="G256" s="60">
        <v>44697.441331018519</v>
      </c>
      <c r="H256" s="37" t="s">
        <v>67</v>
      </c>
      <c r="I256" s="60"/>
      <c r="J256" s="37"/>
      <c r="K256" s="37"/>
      <c r="L256" s="60"/>
      <c r="M256" s="37"/>
      <c r="N256" s="60">
        <v>44650.742094907408</v>
      </c>
      <c r="O256" s="37" t="s">
        <v>1160</v>
      </c>
      <c r="P256" s="38" t="b">
        <v>0</v>
      </c>
      <c r="Q256" s="37"/>
      <c r="R256" s="37" t="s">
        <v>189</v>
      </c>
      <c r="S256" s="38">
        <v>0</v>
      </c>
      <c r="T256" s="37" t="s">
        <v>124</v>
      </c>
      <c r="U256" s="37" t="s">
        <v>58</v>
      </c>
      <c r="V256" s="60"/>
      <c r="W256" s="38"/>
      <c r="X256" s="37" t="s">
        <v>1161</v>
      </c>
      <c r="Y256" s="38">
        <v>0</v>
      </c>
      <c r="Z256" s="38" t="b">
        <v>1</v>
      </c>
      <c r="AA256" s="60">
        <v>44650.753530092603</v>
      </c>
      <c r="AB256" s="60">
        <v>44650.747893518521</v>
      </c>
      <c r="AC256" s="38">
        <v>2</v>
      </c>
      <c r="AD256" s="60">
        <v>44650.812939814823</v>
      </c>
      <c r="AE256" s="60">
        <v>44650.819224537037</v>
      </c>
      <c r="AF256" s="60">
        <v>44650.812939814823</v>
      </c>
      <c r="AG256" s="37" t="s">
        <v>331</v>
      </c>
      <c r="AH256" s="37" t="s">
        <v>723</v>
      </c>
      <c r="AI256" s="37" t="s">
        <v>1162</v>
      </c>
      <c r="AJ256" s="16">
        <f ca="1">IF(Table1[[#This Row],[State]]="Closed","Zero",IF(Table1[[#This Row],[State]]="Resolved","Zero",TODAY()-Table1[[#This Row],[First Assigned to Osprey-Resolver]]))</f>
        <v>48.180775462962629</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30</v>
      </c>
      <c r="AW256" s="39" t="str">
        <f>TEXT(Table1[[#This Row],[Created]],"MMM")</f>
        <v>Mar</v>
      </c>
      <c r="AX256" s="40">
        <f>VLOOKUP(Table1[[#This Row],[Assigned to]],GD_Resource[[#All],[SNOW ID Unique]:[Team]],4,0)</f>
        <v>0</v>
      </c>
    </row>
    <row r="257" spans="1:50" ht="37.5" customHeight="1" x14ac:dyDescent="0.25">
      <c r="A257" s="37" t="s">
        <v>1163</v>
      </c>
      <c r="B257" s="37" t="s">
        <v>115</v>
      </c>
      <c r="C257" s="37" t="s">
        <v>709</v>
      </c>
      <c r="D257" s="37" t="s">
        <v>712</v>
      </c>
      <c r="E257" s="37" t="s">
        <v>12</v>
      </c>
      <c r="F257" s="37" t="s">
        <v>1164</v>
      </c>
      <c r="G257" s="60">
        <v>44690.610312500001</v>
      </c>
      <c r="H257" s="37" t="s">
        <v>26</v>
      </c>
      <c r="I257" s="60"/>
      <c r="J257" s="37"/>
      <c r="K257" s="37"/>
      <c r="L257" s="60"/>
      <c r="M257" s="37"/>
      <c r="N257" s="60">
        <v>44650.80064814815</v>
      </c>
      <c r="O257" s="37" t="s">
        <v>712</v>
      </c>
      <c r="P257" s="38" t="b">
        <v>0</v>
      </c>
      <c r="Q257" s="37"/>
      <c r="R257" s="37"/>
      <c r="S257" s="38">
        <v>0</v>
      </c>
      <c r="T257" s="37" t="s">
        <v>124</v>
      </c>
      <c r="U257" s="37" t="s">
        <v>58</v>
      </c>
      <c r="V257" s="60"/>
      <c r="W257" s="38"/>
      <c r="X257" s="37" t="s">
        <v>321</v>
      </c>
      <c r="Y257" s="38">
        <v>0</v>
      </c>
      <c r="Z257" s="38" t="b">
        <v>1</v>
      </c>
      <c r="AA257" s="60">
        <v>44650.835335648153</v>
      </c>
      <c r="AB257" s="60">
        <v>44650.801134259258</v>
      </c>
      <c r="AC257" s="38">
        <v>2</v>
      </c>
      <c r="AD257" s="60">
        <v>44650.846504629633</v>
      </c>
      <c r="AE257" s="60">
        <v>44651.301423611112</v>
      </c>
      <c r="AF257" s="60">
        <v>44650.846504629633</v>
      </c>
      <c r="AG257" s="37"/>
      <c r="AH257" s="37" t="s">
        <v>713</v>
      </c>
      <c r="AI257" s="37"/>
      <c r="AJ257" s="16">
        <f ca="1">IF(Table1[[#This Row],[State]]="Closed","Zero",IF(Table1[[#This Row],[State]]="Resolved","Zero",TODAY()-Table1[[#This Row],[First Assigned to Osprey-Resolver]]))</f>
        <v>47.698576388887886</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30</v>
      </c>
      <c r="AW257" s="39" t="str">
        <f>TEXT(Table1[[#This Row],[Created]],"MMM")</f>
        <v>Mar</v>
      </c>
      <c r="AX257" s="40">
        <f>VLOOKUP(Table1[[#This Row],[Assigned to]],GD_Resource[[#All],[SNOW ID Unique]:[Team]],4,0)</f>
        <v>0</v>
      </c>
    </row>
    <row r="258" spans="1:50" ht="37.5" customHeight="1" x14ac:dyDescent="0.25">
      <c r="A258" s="37" t="s">
        <v>1165</v>
      </c>
      <c r="B258" s="37" t="s">
        <v>115</v>
      </c>
      <c r="C258" s="37" t="s">
        <v>159</v>
      </c>
      <c r="D258" s="37" t="s">
        <v>398</v>
      </c>
      <c r="E258" s="37" t="s">
        <v>141</v>
      </c>
      <c r="F258" s="37" t="s">
        <v>1166</v>
      </c>
      <c r="G258" s="60">
        <v>44687.807870370372</v>
      </c>
      <c r="H258" s="37" t="s">
        <v>66</v>
      </c>
      <c r="I258" s="60"/>
      <c r="J258" s="37"/>
      <c r="K258" s="37"/>
      <c r="L258" s="60"/>
      <c r="M258" s="37"/>
      <c r="N258" s="60">
        <v>44650.855787037042</v>
      </c>
      <c r="O258" s="37" t="s">
        <v>160</v>
      </c>
      <c r="P258" s="38" t="b">
        <v>0</v>
      </c>
      <c r="Q258" s="37"/>
      <c r="R258" s="37" t="s">
        <v>123</v>
      </c>
      <c r="S258" s="38">
        <v>0</v>
      </c>
      <c r="T258" s="37" t="s">
        <v>124</v>
      </c>
      <c r="U258" s="37" t="s">
        <v>59</v>
      </c>
      <c r="V258" s="60"/>
      <c r="W258" s="38"/>
      <c r="X258" s="37" t="s">
        <v>975</v>
      </c>
      <c r="Y258" s="38">
        <v>0</v>
      </c>
      <c r="Z258" s="38" t="b">
        <v>0</v>
      </c>
      <c r="AA258" s="60">
        <v>44652.830462962957</v>
      </c>
      <c r="AB258" s="60"/>
      <c r="AC258" s="38">
        <v>0</v>
      </c>
      <c r="AD258" s="60"/>
      <c r="AE258" s="60">
        <v>44652.830462962957</v>
      </c>
      <c r="AF258" s="60">
        <v>44650.855787037042</v>
      </c>
      <c r="AG258" s="37" t="s">
        <v>135</v>
      </c>
      <c r="AH258" s="37"/>
      <c r="AI258" s="37" t="s">
        <v>165</v>
      </c>
      <c r="AJ258" s="16">
        <f ca="1">IF(Table1[[#This Row],[State]]="Closed","Zero",IF(Table1[[#This Row],[State]]="Resolved","Zero",TODAY()-Table1[[#This Row],[First Assigned to Osprey-Resolver]]))</f>
        <v>46.169537037043483</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30</v>
      </c>
      <c r="AW258" s="39" t="str">
        <f>TEXT(Table1[[#This Row],[Created]],"MMM")</f>
        <v>Mar</v>
      </c>
      <c r="AX258" s="40">
        <f>VLOOKUP(Table1[[#This Row],[Assigned to]],GD_Resource[[#All],[SNOW ID Unique]:[Team]],4,0)</f>
        <v>0</v>
      </c>
    </row>
    <row r="259" spans="1:50" ht="49.95" customHeight="1" x14ac:dyDescent="0.25">
      <c r="A259" s="37" t="s">
        <v>1167</v>
      </c>
      <c r="B259" s="37" t="s">
        <v>115</v>
      </c>
      <c r="C259" s="37" t="s">
        <v>307</v>
      </c>
      <c r="D259" s="37" t="s">
        <v>308</v>
      </c>
      <c r="E259" s="37" t="s">
        <v>12</v>
      </c>
      <c r="F259" s="37" t="s">
        <v>1168</v>
      </c>
      <c r="G259" s="60">
        <v>44686.849791666667</v>
      </c>
      <c r="H259" s="37" t="s">
        <v>246</v>
      </c>
      <c r="I259" s="60"/>
      <c r="J259" s="37" t="s">
        <v>328</v>
      </c>
      <c r="K259" s="37" t="s">
        <v>1169</v>
      </c>
      <c r="L259" s="60"/>
      <c r="M259" s="37"/>
      <c r="N259" s="60">
        <v>44650.867268518523</v>
      </c>
      <c r="O259" s="37" t="s">
        <v>1170</v>
      </c>
      <c r="P259" s="38" t="b">
        <v>0</v>
      </c>
      <c r="Q259" s="37"/>
      <c r="R259" s="37" t="s">
        <v>133</v>
      </c>
      <c r="S259" s="38">
        <v>0</v>
      </c>
      <c r="T259" s="37" t="s">
        <v>124</v>
      </c>
      <c r="U259" s="37" t="s">
        <v>58</v>
      </c>
      <c r="V259" s="60"/>
      <c r="W259" s="38">
        <v>17022</v>
      </c>
      <c r="X259" s="37" t="s">
        <v>1171</v>
      </c>
      <c r="Y259" s="38">
        <v>1</v>
      </c>
      <c r="Z259" s="38" t="b">
        <v>1</v>
      </c>
      <c r="AA259" s="60">
        <v>44650.8903125</v>
      </c>
      <c r="AB259" s="60">
        <v>44650.873344907413</v>
      </c>
      <c r="AC259" s="38">
        <v>8</v>
      </c>
      <c r="AD259" s="60">
        <v>44656.983541666668</v>
      </c>
      <c r="AE259" s="60">
        <v>44685.623159722221</v>
      </c>
      <c r="AF259" s="60">
        <v>44656.983541666668</v>
      </c>
      <c r="AG259" s="37"/>
      <c r="AH259" s="37" t="s">
        <v>248</v>
      </c>
      <c r="AI259" s="37"/>
      <c r="AJ259" s="16">
        <f ca="1">IF(Table1[[#This Row],[State]]="Closed","Zero",IF(Table1[[#This Row],[State]]="Resolved","Zero",TODAY()-Table1[[#This Row],[First Assigned to Osprey-Resolver]]))</f>
        <v>13.376840277778683</v>
      </c>
      <c r="AK259" s="16" t="str">
        <f ca="1">IF(Table1[[#This Row],[Days Open]]&lt;=5,"00 - 05",IF(Table1[[#This Row],[Days Open]]&lt;=15,"06 - 15",IF(Table1[[#This Row],[Days Open]]&lt;=30,"16 - 30", IF(Table1[[#This Row],[Days Open]]&lt;=60,"31 - 60",IF(Table1[[#This Row],[Days Open]]&lt;=90,"61 - 90",IF(Table1[[#This Row],[Days Open]]="Zero","Closed","&gt;91 and above"))))))</f>
        <v>06 - 15</v>
      </c>
      <c r="AL259" s="39">
        <f>WEEKNUM(Table1[[#This Row],[Created]])</f>
        <v>14</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30</v>
      </c>
      <c r="AW259" s="39" t="str">
        <f>TEXT(Table1[[#This Row],[Created]],"MMM")</f>
        <v>Mar</v>
      </c>
      <c r="AX259" s="40" t="e">
        <f>VLOOKUP(Table1[[#This Row],[Assigned to]],GD_Resource[[#All],[SNOW ID Unique]:[Team]],4,0)</f>
        <v>#N/A</v>
      </c>
    </row>
    <row r="260" spans="1:50" ht="37.5" customHeight="1" x14ac:dyDescent="0.25">
      <c r="A260" s="37" t="s">
        <v>1172</v>
      </c>
      <c r="B260" s="37" t="s">
        <v>138</v>
      </c>
      <c r="C260" s="37" t="s">
        <v>240</v>
      </c>
      <c r="D260" s="37" t="s">
        <v>886</v>
      </c>
      <c r="E260" s="37" t="s">
        <v>12</v>
      </c>
      <c r="F260" s="37" t="s">
        <v>1173</v>
      </c>
      <c r="G260" s="60">
        <v>44694.848275462973</v>
      </c>
      <c r="H260" s="37" t="s">
        <v>32</v>
      </c>
      <c r="I260" s="60"/>
      <c r="J260" s="37"/>
      <c r="K260" s="37"/>
      <c r="L260" s="60"/>
      <c r="M260" s="37"/>
      <c r="N260" s="60">
        <v>44651.056828703702</v>
      </c>
      <c r="O260" s="37" t="s">
        <v>1174</v>
      </c>
      <c r="P260" s="38" t="b">
        <v>0</v>
      </c>
      <c r="Q260" s="37"/>
      <c r="R260" s="37" t="s">
        <v>147</v>
      </c>
      <c r="S260" s="38">
        <v>0</v>
      </c>
      <c r="T260" s="37" t="s">
        <v>124</v>
      </c>
      <c r="U260" s="37" t="s">
        <v>59</v>
      </c>
      <c r="V260" s="60"/>
      <c r="W260" s="38"/>
      <c r="X260" s="37" t="s">
        <v>1175</v>
      </c>
      <c r="Y260" s="38">
        <v>0</v>
      </c>
      <c r="Z260" s="38" t="b">
        <v>0</v>
      </c>
      <c r="AA260" s="60">
        <v>44651.058749999997</v>
      </c>
      <c r="AB260" s="60">
        <v>44651.058749999997</v>
      </c>
      <c r="AC260" s="38">
        <v>1</v>
      </c>
      <c r="AD260" s="60">
        <v>44651.086041666669</v>
      </c>
      <c r="AE260" s="60">
        <v>44651.573692129627</v>
      </c>
      <c r="AF260" s="60">
        <v>44651.086041666669</v>
      </c>
      <c r="AG260" s="37"/>
      <c r="AH260" s="37"/>
      <c r="AI260" s="37"/>
      <c r="AJ260" s="16">
        <f ca="1">IF(Table1[[#This Row],[State]]="Closed","Zero",IF(Table1[[#This Row],[State]]="Resolved","Zero",TODAY()-Table1[[#This Row],[First Assigned to Osprey-Resolver]]))</f>
        <v>47.426307870373421</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14</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31</v>
      </c>
      <c r="AW260" s="39" t="str">
        <f>TEXT(Table1[[#This Row],[Created]],"MMM")</f>
        <v>Mar</v>
      </c>
      <c r="AX260" s="40">
        <f>VLOOKUP(Table1[[#This Row],[Assigned to]],GD_Resource[[#All],[SNOW ID Unique]:[Team]],4,0)</f>
        <v>0</v>
      </c>
    </row>
    <row r="261" spans="1:50" ht="49.95" customHeight="1" x14ac:dyDescent="0.25">
      <c r="A261" s="37" t="s">
        <v>1176</v>
      </c>
      <c r="B261" s="37" t="s">
        <v>138</v>
      </c>
      <c r="C261" s="37" t="s">
        <v>240</v>
      </c>
      <c r="D261" s="37" t="s">
        <v>536</v>
      </c>
      <c r="E261" s="37" t="s">
        <v>12</v>
      </c>
      <c r="F261" s="37" t="s">
        <v>1177</v>
      </c>
      <c r="G261" s="60">
        <v>44699.038206018522</v>
      </c>
      <c r="H261" s="37" t="s">
        <v>21</v>
      </c>
      <c r="I261" s="60"/>
      <c r="J261" s="37"/>
      <c r="K261" s="37"/>
      <c r="L261" s="60"/>
      <c r="M261" s="37"/>
      <c r="N261" s="60">
        <v>44651.05740740741</v>
      </c>
      <c r="O261" s="37" t="s">
        <v>1174</v>
      </c>
      <c r="P261" s="38" t="b">
        <v>0</v>
      </c>
      <c r="Q261" s="37"/>
      <c r="R261" s="37" t="s">
        <v>147</v>
      </c>
      <c r="S261" s="38">
        <v>0</v>
      </c>
      <c r="T261" s="37" t="s">
        <v>124</v>
      </c>
      <c r="U261" s="37" t="s">
        <v>59</v>
      </c>
      <c r="V261" s="60"/>
      <c r="W261" s="38"/>
      <c r="X261" s="37" t="s">
        <v>1175</v>
      </c>
      <c r="Y261" s="38">
        <v>0</v>
      </c>
      <c r="Z261" s="38" t="b">
        <v>1</v>
      </c>
      <c r="AA261" s="60">
        <v>44651.058738425927</v>
      </c>
      <c r="AB261" s="60">
        <v>44651.058738425927</v>
      </c>
      <c r="AC261" s="38">
        <v>1</v>
      </c>
      <c r="AD261" s="60">
        <v>44651.08525462963</v>
      </c>
      <c r="AE261" s="60">
        <v>44651.575254629628</v>
      </c>
      <c r="AF261" s="60">
        <v>44651.08525462963</v>
      </c>
      <c r="AG261" s="37"/>
      <c r="AH261" s="37"/>
      <c r="AI261" s="37"/>
      <c r="AJ261" s="16">
        <f ca="1">IF(Table1[[#This Row],[State]]="Closed","Zero",IF(Table1[[#This Row],[State]]="Resolved","Zero",TODAY()-Table1[[#This Row],[First Assigned to Osprey-Resolver]]))</f>
        <v>47.424745370371966</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31</v>
      </c>
      <c r="AW261" s="39" t="str">
        <f>TEXT(Table1[[#This Row],[Created]],"MMM")</f>
        <v>Mar</v>
      </c>
      <c r="AX261" s="40">
        <f>VLOOKUP(Table1[[#This Row],[Assigned to]],GD_Resource[[#All],[SNOW ID Unique]:[Team]],4,0)</f>
        <v>0</v>
      </c>
    </row>
    <row r="262" spans="1:50" ht="37.5" customHeight="1" x14ac:dyDescent="0.25">
      <c r="A262" s="37" t="s">
        <v>1178</v>
      </c>
      <c r="B262" s="37" t="s">
        <v>138</v>
      </c>
      <c r="C262" s="37" t="s">
        <v>240</v>
      </c>
      <c r="D262" s="37" t="s">
        <v>886</v>
      </c>
      <c r="E262" s="37" t="s">
        <v>12</v>
      </c>
      <c r="F262" s="37" t="s">
        <v>1179</v>
      </c>
      <c r="G262" s="60">
        <v>44694.848877314813</v>
      </c>
      <c r="H262" s="37" t="s">
        <v>32</v>
      </c>
      <c r="I262" s="60"/>
      <c r="J262" s="37"/>
      <c r="K262" s="37"/>
      <c r="L262" s="60"/>
      <c r="M262" s="37"/>
      <c r="N262" s="60">
        <v>44651.802256944437</v>
      </c>
      <c r="O262" s="37" t="s">
        <v>1174</v>
      </c>
      <c r="P262" s="38" t="b">
        <v>0</v>
      </c>
      <c r="Q262" s="37"/>
      <c r="R262" s="37" t="s">
        <v>147</v>
      </c>
      <c r="S262" s="38">
        <v>0</v>
      </c>
      <c r="T262" s="37" t="s">
        <v>124</v>
      </c>
      <c r="U262" s="37" t="s">
        <v>59</v>
      </c>
      <c r="V262" s="60"/>
      <c r="W262" s="38"/>
      <c r="X262" s="37" t="s">
        <v>1175</v>
      </c>
      <c r="Y262" s="38">
        <v>0</v>
      </c>
      <c r="Z262" s="38" t="b">
        <v>0</v>
      </c>
      <c r="AA262" s="60">
        <v>44651.82371527778</v>
      </c>
      <c r="AB262" s="60">
        <v>44651.817175925928</v>
      </c>
      <c r="AC262" s="38">
        <v>2</v>
      </c>
      <c r="AD262" s="60">
        <v>44651.82644675926</v>
      </c>
      <c r="AE262" s="60">
        <v>44652.746134259258</v>
      </c>
      <c r="AF262" s="60">
        <v>44652.007569444453</v>
      </c>
      <c r="AG262" s="37"/>
      <c r="AH262" s="37"/>
      <c r="AI262" s="37"/>
      <c r="AJ262" s="16">
        <f ca="1">IF(Table1[[#This Row],[State]]="Closed","Zero",IF(Table1[[#This Row],[State]]="Resolved","Zero",TODAY()-Table1[[#This Row],[First Assigned to Osprey-Resolver]]))</f>
        <v>46.253865740742185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31</v>
      </c>
      <c r="AW262" s="39" t="str">
        <f>TEXT(Table1[[#This Row],[Created]],"MMM")</f>
        <v>Mar</v>
      </c>
      <c r="AX262" s="40">
        <f>VLOOKUP(Table1[[#This Row],[Assigned to]],GD_Resource[[#All],[SNOW ID Unique]:[Team]],4,0)</f>
        <v>0</v>
      </c>
    </row>
    <row r="263" spans="1:50" ht="37.5" customHeight="1" x14ac:dyDescent="0.25">
      <c r="A263" s="37" t="s">
        <v>1180</v>
      </c>
      <c r="B263" s="37" t="s">
        <v>115</v>
      </c>
      <c r="C263" s="37" t="s">
        <v>240</v>
      </c>
      <c r="D263" s="37" t="s">
        <v>886</v>
      </c>
      <c r="E263" s="37" t="s">
        <v>12</v>
      </c>
      <c r="F263" s="37" t="s">
        <v>1181</v>
      </c>
      <c r="G263" s="60">
        <v>44652.747523148151</v>
      </c>
      <c r="H263" s="37" t="s">
        <v>32</v>
      </c>
      <c r="I263" s="60"/>
      <c r="J263" s="37" t="s">
        <v>130</v>
      </c>
      <c r="K263" s="37" t="s">
        <v>1182</v>
      </c>
      <c r="L263" s="60">
        <v>44652.747523148151</v>
      </c>
      <c r="M263" s="37" t="s">
        <v>32</v>
      </c>
      <c r="N263" s="60">
        <v>44651.940266203703</v>
      </c>
      <c r="O263" s="37" t="s">
        <v>1174</v>
      </c>
      <c r="P263" s="38" t="b">
        <v>0</v>
      </c>
      <c r="Q263" s="37"/>
      <c r="R263" s="37" t="s">
        <v>147</v>
      </c>
      <c r="S263" s="38">
        <v>0</v>
      </c>
      <c r="T263" s="37" t="s">
        <v>124</v>
      </c>
      <c r="U263" s="37" t="s">
        <v>120</v>
      </c>
      <c r="V263" s="60"/>
      <c r="W263" s="38">
        <v>69747</v>
      </c>
      <c r="X263" s="37" t="s">
        <v>1175</v>
      </c>
      <c r="Y263" s="38">
        <v>0</v>
      </c>
      <c r="Z263" s="38" t="b">
        <v>0</v>
      </c>
      <c r="AA263" s="60">
        <v>44652.747523148151</v>
      </c>
      <c r="AB263" s="60"/>
      <c r="AC263" s="38">
        <v>1</v>
      </c>
      <c r="AD263" s="60"/>
      <c r="AE263" s="60">
        <v>44652.747523148151</v>
      </c>
      <c r="AF263" s="60">
        <v>44651.955057870371</v>
      </c>
      <c r="AG263" s="37"/>
      <c r="AH263" s="37"/>
      <c r="AI263" s="37"/>
      <c r="AJ263" s="16">
        <f ca="1">IF(Table1[[#This Row],[State]]="Closed","Zero",IF(Table1[[#This Row],[State]]="Resolved","Zero",TODAY()-Table1[[#This Row],[First Assigned to Osprey-Resolver]]))</f>
        <v>46.252476851848769</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14</v>
      </c>
      <c r="AO263" s="39" t="str">
        <f>IFERROR(INDEX(GD_Resource[], MATCH(Table1[[#This Row],[Assigned to]], GD_Resource[SNOW ID Unique], 0), 2), "Not GD")</f>
        <v>WPP-US</v>
      </c>
      <c r="AP263" s="39" t="str">
        <f t="shared" si="4"/>
        <v>GD</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31</v>
      </c>
      <c r="AW263" s="39" t="str">
        <f>TEXT(Table1[[#This Row],[Created]],"MMM")</f>
        <v>Mar</v>
      </c>
      <c r="AX263" s="40">
        <f>VLOOKUP(Table1[[#This Row],[Assigned to]],GD_Resource[[#All],[SNOW ID Unique]:[Team]],4,0)</f>
        <v>0</v>
      </c>
    </row>
    <row r="264" spans="1:50" ht="37.5" customHeight="1" x14ac:dyDescent="0.25">
      <c r="A264" s="37" t="s">
        <v>1183</v>
      </c>
      <c r="B264" s="37" t="s">
        <v>115</v>
      </c>
      <c r="C264" s="37" t="s">
        <v>240</v>
      </c>
      <c r="D264" s="37" t="s">
        <v>886</v>
      </c>
      <c r="E264" s="37" t="s">
        <v>12</v>
      </c>
      <c r="F264" s="37" t="s">
        <v>1184</v>
      </c>
      <c r="G264" s="60">
        <v>44652.748576388891</v>
      </c>
      <c r="H264" s="37" t="s">
        <v>32</v>
      </c>
      <c r="I264" s="60"/>
      <c r="J264" s="37" t="s">
        <v>120</v>
      </c>
      <c r="K264" s="37" t="s">
        <v>1185</v>
      </c>
      <c r="L264" s="60">
        <v>44652.748576388891</v>
      </c>
      <c r="M264" s="37" t="s">
        <v>32</v>
      </c>
      <c r="N264" s="60">
        <v>44651.940983796303</v>
      </c>
      <c r="O264" s="37" t="s">
        <v>1174</v>
      </c>
      <c r="P264" s="38" t="b">
        <v>0</v>
      </c>
      <c r="Q264" s="37"/>
      <c r="R264" s="37" t="s">
        <v>147</v>
      </c>
      <c r="S264" s="38">
        <v>0</v>
      </c>
      <c r="T264" s="37" t="s">
        <v>124</v>
      </c>
      <c r="U264" s="37" t="s">
        <v>120</v>
      </c>
      <c r="V264" s="60"/>
      <c r="W264" s="38">
        <v>69776</v>
      </c>
      <c r="X264" s="37" t="s">
        <v>1175</v>
      </c>
      <c r="Y264" s="38">
        <v>0</v>
      </c>
      <c r="Z264" s="38" t="b">
        <v>0</v>
      </c>
      <c r="AA264" s="60">
        <v>44652.748576388891</v>
      </c>
      <c r="AB264" s="60"/>
      <c r="AC264" s="38">
        <v>1</v>
      </c>
      <c r="AD264" s="60"/>
      <c r="AE264" s="60">
        <v>44652.748576388891</v>
      </c>
      <c r="AF264" s="60">
        <v>44651.955057870371</v>
      </c>
      <c r="AG264" s="37"/>
      <c r="AH264" s="37"/>
      <c r="AI264" s="37"/>
      <c r="AJ264" s="16">
        <f ca="1">IF(Table1[[#This Row],[State]]="Closed","Zero",IF(Table1[[#This Row],[State]]="Resolved","Zero",TODAY()-Table1[[#This Row],[First Assigned to Osprey-Resolver]]))</f>
        <v>46.251423611109203</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14</v>
      </c>
      <c r="AO264" s="39" t="str">
        <f>IFERROR(INDEX(GD_Resource[], MATCH(Table1[[#This Row],[Assigned to]], GD_Resource[SNOW ID Unique], 0), 2), "Not GD")</f>
        <v>WPP-US</v>
      </c>
      <c r="AP264" s="39" t="str">
        <f t="shared" si="4"/>
        <v>GD</v>
      </c>
      <c r="AQ264" s="39">
        <f>YEAR(Table1[[#This Row],[Closed]])</f>
        <v>2022</v>
      </c>
      <c r="AR264" s="39">
        <f>YEAR(Table1[[#This Row],[Resolved]])</f>
        <v>1900</v>
      </c>
      <c r="AS264" s="39">
        <f>YEAR(Table1[[#This Row],[Created]])</f>
        <v>2022</v>
      </c>
      <c r="AT264" s="39">
        <f>DAY(Table1[[#This Row],[Resolved]])</f>
        <v>0</v>
      </c>
      <c r="AU264" s="39" t="str">
        <f>TEXT(Table1[[#This Row],[Resolved]],"MMM")</f>
        <v>Jan</v>
      </c>
      <c r="AV264" s="39">
        <f>DAY(Table1[[#This Row],[Created]])</f>
        <v>31</v>
      </c>
      <c r="AW264" s="39" t="str">
        <f>TEXT(Table1[[#This Row],[Created]],"MMM")</f>
        <v>Mar</v>
      </c>
      <c r="AX264" s="40">
        <f>VLOOKUP(Table1[[#This Row],[Assigned to]],GD_Resource[[#All],[SNOW ID Unique]:[Team]],4,0)</f>
        <v>0</v>
      </c>
    </row>
    <row r="265" spans="1:50" ht="49.95" customHeight="1" x14ac:dyDescent="0.25">
      <c r="A265" s="37" t="s">
        <v>1186</v>
      </c>
      <c r="B265" s="37" t="s">
        <v>115</v>
      </c>
      <c r="C265" s="37" t="s">
        <v>240</v>
      </c>
      <c r="D265" s="37" t="s">
        <v>886</v>
      </c>
      <c r="E265" s="37" t="s">
        <v>12</v>
      </c>
      <c r="F265" s="37" t="s">
        <v>1179</v>
      </c>
      <c r="G265" s="60">
        <v>44652.74931712963</v>
      </c>
      <c r="H265" s="37" t="s">
        <v>32</v>
      </c>
      <c r="I265" s="60"/>
      <c r="J265" s="37" t="s">
        <v>120</v>
      </c>
      <c r="K265" s="37" t="s">
        <v>1187</v>
      </c>
      <c r="L265" s="60">
        <v>44652.74931712963</v>
      </c>
      <c r="M265" s="37" t="s">
        <v>32</v>
      </c>
      <c r="N265" s="60">
        <v>44651.953738425917</v>
      </c>
      <c r="O265" s="37" t="s">
        <v>1174</v>
      </c>
      <c r="P265" s="38" t="b">
        <v>0</v>
      </c>
      <c r="Q265" s="37"/>
      <c r="R265" s="37" t="s">
        <v>147</v>
      </c>
      <c r="S265" s="38">
        <v>0</v>
      </c>
      <c r="T265" s="37" t="s">
        <v>124</v>
      </c>
      <c r="U265" s="37" t="s">
        <v>120</v>
      </c>
      <c r="V265" s="60"/>
      <c r="W265" s="38">
        <v>68738</v>
      </c>
      <c r="X265" s="37" t="s">
        <v>1175</v>
      </c>
      <c r="Y265" s="38">
        <v>0</v>
      </c>
      <c r="Z265" s="38" t="b">
        <v>0</v>
      </c>
      <c r="AA265" s="60">
        <v>44652.74931712963</v>
      </c>
      <c r="AB265" s="60">
        <v>44651.957071759258</v>
      </c>
      <c r="AC265" s="38">
        <v>1</v>
      </c>
      <c r="AD265" s="60">
        <v>44651.957245370373</v>
      </c>
      <c r="AE265" s="60">
        <v>44652.74931712963</v>
      </c>
      <c r="AF265" s="60">
        <v>44651.957245370373</v>
      </c>
      <c r="AG265" s="37"/>
      <c r="AH265" s="37"/>
      <c r="AI265" s="37"/>
      <c r="AJ265" s="16">
        <f ca="1">IF(Table1[[#This Row],[State]]="Closed","Zero",IF(Table1[[#This Row],[State]]="Resolved","Zero",TODAY()-Table1[[#This Row],[First Assigned to Osprey-Resolver]]))</f>
        <v>46.250682870369928</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14</v>
      </c>
      <c r="AO265" s="39" t="str">
        <f>IFERROR(INDEX(GD_Resource[], MATCH(Table1[[#This Row],[Assigned to]], GD_Resource[SNOW ID Unique], 0), 2), "Not GD")</f>
        <v>WPP-US</v>
      </c>
      <c r="AP265" s="39" t="str">
        <f t="shared" si="4"/>
        <v>GD</v>
      </c>
      <c r="AQ265" s="39">
        <f>YEAR(Table1[[#This Row],[Closed]])</f>
        <v>2022</v>
      </c>
      <c r="AR265" s="39">
        <f>YEAR(Table1[[#This Row],[Resolved]])</f>
        <v>1900</v>
      </c>
      <c r="AS265" s="39">
        <f>YEAR(Table1[[#This Row],[Created]])</f>
        <v>2022</v>
      </c>
      <c r="AT265" s="39">
        <f>DAY(Table1[[#This Row],[Resolved]])</f>
        <v>0</v>
      </c>
      <c r="AU265" s="39" t="str">
        <f>TEXT(Table1[[#This Row],[Resolved]],"MMM")</f>
        <v>Jan</v>
      </c>
      <c r="AV265" s="39">
        <f>DAY(Table1[[#This Row],[Created]])</f>
        <v>31</v>
      </c>
      <c r="AW265" s="39" t="str">
        <f>TEXT(Table1[[#This Row],[Created]],"MMM")</f>
        <v>Mar</v>
      </c>
      <c r="AX265" s="40">
        <f>VLOOKUP(Table1[[#This Row],[Assigned to]],GD_Resource[[#All],[SNOW ID Unique]:[Team]],4,0)</f>
        <v>0</v>
      </c>
    </row>
    <row r="266" spans="1:50" ht="37.5" customHeight="1" x14ac:dyDescent="0.25">
      <c r="A266" s="37" t="s">
        <v>1188</v>
      </c>
      <c r="B266" s="37" t="s">
        <v>115</v>
      </c>
      <c r="C266" s="37" t="s">
        <v>240</v>
      </c>
      <c r="D266" s="37" t="s">
        <v>536</v>
      </c>
      <c r="E266" s="37" t="s">
        <v>12</v>
      </c>
      <c r="F266" s="37" t="s">
        <v>1189</v>
      </c>
      <c r="G266" s="60">
        <v>44699.038240740738</v>
      </c>
      <c r="H266" s="37" t="s">
        <v>21</v>
      </c>
      <c r="I266" s="60"/>
      <c r="J266" s="37" t="s">
        <v>328</v>
      </c>
      <c r="K266" s="37" t="s">
        <v>1190</v>
      </c>
      <c r="L266" s="60"/>
      <c r="M266" s="37"/>
      <c r="N266" s="60">
        <v>44651.955648148149</v>
      </c>
      <c r="O266" s="37" t="s">
        <v>1174</v>
      </c>
      <c r="P266" s="38" t="b">
        <v>0</v>
      </c>
      <c r="Q266" s="37"/>
      <c r="R266" s="37" t="s">
        <v>147</v>
      </c>
      <c r="S266" s="38">
        <v>0</v>
      </c>
      <c r="T266" s="37" t="s">
        <v>124</v>
      </c>
      <c r="U266" s="37" t="s">
        <v>59</v>
      </c>
      <c r="V266" s="60"/>
      <c r="W266" s="38">
        <v>401978</v>
      </c>
      <c r="X266" s="37" t="s">
        <v>1175</v>
      </c>
      <c r="Y266" s="38">
        <v>1</v>
      </c>
      <c r="Z266" s="38" t="b">
        <v>1</v>
      </c>
      <c r="AA266" s="60">
        <v>44652.745358796303</v>
      </c>
      <c r="AB266" s="60"/>
      <c r="AC266" s="38">
        <v>1</v>
      </c>
      <c r="AD266" s="60"/>
      <c r="AE266" s="60">
        <v>44652.745358796303</v>
      </c>
      <c r="AF266" s="60">
        <v>44651.957233796304</v>
      </c>
      <c r="AG266" s="37"/>
      <c r="AH266" s="37"/>
      <c r="AI266" s="37"/>
      <c r="AJ266" s="16">
        <f ca="1">IF(Table1[[#This Row],[State]]="Closed","Zero",IF(Table1[[#This Row],[State]]="Resolved","Zero",TODAY()-Table1[[#This Row],[First Assigned to Osprey-Resolver]]))</f>
        <v>46.254641203697247</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31</v>
      </c>
      <c r="AW266" s="39" t="str">
        <f>TEXT(Table1[[#This Row],[Created]],"MMM")</f>
        <v>Mar</v>
      </c>
      <c r="AX266" s="40">
        <f>VLOOKUP(Table1[[#This Row],[Assigned to]],GD_Resource[[#All],[SNOW ID Unique]:[Team]],4,0)</f>
        <v>0</v>
      </c>
    </row>
    <row r="267" spans="1:50" ht="49.95" customHeight="1" x14ac:dyDescent="0.25">
      <c r="A267" s="37" t="s">
        <v>1191</v>
      </c>
      <c r="B267" s="37" t="s">
        <v>138</v>
      </c>
      <c r="C267" s="37" t="s">
        <v>183</v>
      </c>
      <c r="D267" s="37" t="s">
        <v>780</v>
      </c>
      <c r="E267" s="37" t="s">
        <v>141</v>
      </c>
      <c r="F267" s="37" t="s">
        <v>1192</v>
      </c>
      <c r="G267" s="60">
        <v>44697.442476851851</v>
      </c>
      <c r="H267" s="37" t="s">
        <v>903</v>
      </c>
      <c r="I267" s="60"/>
      <c r="J267" s="37"/>
      <c r="K267" s="37"/>
      <c r="L267" s="60"/>
      <c r="M267" s="37"/>
      <c r="N267" s="60">
        <v>44652.123437499999</v>
      </c>
      <c r="O267" s="37" t="s">
        <v>557</v>
      </c>
      <c r="P267" s="38" t="b">
        <v>0</v>
      </c>
      <c r="Q267" s="37"/>
      <c r="R267" s="37" t="s">
        <v>189</v>
      </c>
      <c r="S267" s="38">
        <v>0</v>
      </c>
      <c r="T267" s="37" t="s">
        <v>124</v>
      </c>
      <c r="U267" s="37" t="s">
        <v>59</v>
      </c>
      <c r="V267" s="60"/>
      <c r="W267" s="38"/>
      <c r="X267" s="37" t="s">
        <v>558</v>
      </c>
      <c r="Y267" s="38">
        <v>0</v>
      </c>
      <c r="Z267" s="38" t="b">
        <v>0</v>
      </c>
      <c r="AA267" s="60">
        <v>44652.437349537038</v>
      </c>
      <c r="AB267" s="60">
        <v>44652.143368055556</v>
      </c>
      <c r="AC267" s="38">
        <v>1</v>
      </c>
      <c r="AD267" s="60">
        <v>44652.164629629631</v>
      </c>
      <c r="AE267" s="60">
        <v>44652.437349537038</v>
      </c>
      <c r="AF267" s="60">
        <v>44652.164629629631</v>
      </c>
      <c r="AG267" s="37"/>
      <c r="AH267" s="37"/>
      <c r="AI267" s="37"/>
      <c r="AJ267" s="16">
        <f ca="1">IF(Table1[[#This Row],[State]]="Closed","Zero",IF(Table1[[#This Row],[State]]="Resolved","Zero",TODAY()-Table1[[#This Row],[First Assigned to Osprey-Resolver]]))</f>
        <v>46.562650462961756</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1</v>
      </c>
      <c r="AW267" s="39" t="str">
        <f>TEXT(Table1[[#This Row],[Created]],"MMM")</f>
        <v>Apr</v>
      </c>
      <c r="AX267" s="40">
        <f>VLOOKUP(Table1[[#This Row],[Assigned to]],GD_Resource[[#All],[SNOW ID Unique]:[Team]],4,0)</f>
        <v>0</v>
      </c>
    </row>
    <row r="268" spans="1:50" ht="49.95" customHeight="1" x14ac:dyDescent="0.25">
      <c r="A268" s="37" t="s">
        <v>1193</v>
      </c>
      <c r="B268" s="37" t="s">
        <v>115</v>
      </c>
      <c r="C268" s="37" t="s">
        <v>116</v>
      </c>
      <c r="D268" s="37" t="s">
        <v>1194</v>
      </c>
      <c r="E268" s="37" t="s">
        <v>12</v>
      </c>
      <c r="F268" s="37" t="s">
        <v>1195</v>
      </c>
      <c r="G268" s="60">
        <v>44652.878263888888</v>
      </c>
      <c r="H268" s="37"/>
      <c r="I268" s="60"/>
      <c r="J268" s="37" t="s">
        <v>130</v>
      </c>
      <c r="K268" s="37" t="s">
        <v>1196</v>
      </c>
      <c r="L268" s="60">
        <v>44652.878263888888</v>
      </c>
      <c r="M268" s="37" t="s">
        <v>1197</v>
      </c>
      <c r="N268" s="60">
        <v>44652.826527777783</v>
      </c>
      <c r="O268" s="37" t="s">
        <v>1198</v>
      </c>
      <c r="P268" s="38" t="b">
        <v>0</v>
      </c>
      <c r="Q268" s="37"/>
      <c r="R268" s="37" t="s">
        <v>123</v>
      </c>
      <c r="S268" s="38">
        <v>0</v>
      </c>
      <c r="T268" s="37" t="s">
        <v>124</v>
      </c>
      <c r="U268" s="37" t="s">
        <v>120</v>
      </c>
      <c r="V268" s="60"/>
      <c r="W268" s="38">
        <v>4470</v>
      </c>
      <c r="X268" s="37" t="s">
        <v>1199</v>
      </c>
      <c r="Y268" s="38">
        <v>0</v>
      </c>
      <c r="Z268" s="38" t="b">
        <v>0</v>
      </c>
      <c r="AA268" s="60">
        <v>44652.862071759257</v>
      </c>
      <c r="AB268" s="60">
        <v>44652.83216435185</v>
      </c>
      <c r="AC268" s="38">
        <v>1</v>
      </c>
      <c r="AD268" s="60">
        <v>44652.878263888888</v>
      </c>
      <c r="AE268" s="60"/>
      <c r="AF268" s="60">
        <v>44652.878263888888</v>
      </c>
      <c r="AG268" s="37"/>
      <c r="AH268" s="37"/>
      <c r="AI268" s="37"/>
      <c r="AJ268" s="16">
        <f ca="1">IF(Table1[[#This Row],[State]]="Closed","Zero",IF(Table1[[#This Row],[State]]="Resolved","Zero",TODAY()-Table1[[#This Row],[First Assigned to Osprey-Resolver]]))</f>
        <v>44699</v>
      </c>
      <c r="AK268" s="16" t="str">
        <f ca="1">IF(Table1[[#This Row],[Days Open]]&lt;=5,"00 - 05",IF(Table1[[#This Row],[Days Open]]&lt;=15,"06 - 15",IF(Table1[[#This Row],[Days Open]]&lt;=30,"16 - 30", IF(Table1[[#This Row],[Days Open]]&lt;=60,"31 - 60",IF(Table1[[#This Row],[Days Open]]&lt;=90,"61 - 90",IF(Table1[[#This Row],[Days Open]]="Zero","Closed","&gt;91 and above"))))))</f>
        <v>&gt;91 and above</v>
      </c>
      <c r="AL268" s="39">
        <f>WEEKNUM(Table1[[#This Row],[Created]])</f>
        <v>14</v>
      </c>
      <c r="AM268" s="39">
        <f>WEEKNUM(Table1[[#This Row],[Resolved]])</f>
        <v>0</v>
      </c>
      <c r="AN268" s="39">
        <f>WEEKNUM(Table1[[#This Row],[Closed]])</f>
        <v>14</v>
      </c>
      <c r="AO268" s="39" t="str">
        <f>IFERROR(INDEX(GD_Resource[], MATCH(Table1[[#This Row],[Assigned to]], GD_Resource[SNOW ID Unique], 0), 2), "Not GD")</f>
        <v>Not GD</v>
      </c>
      <c r="AP268" s="39" t="str">
        <f t="shared" si="4"/>
        <v>Geo</v>
      </c>
      <c r="AQ268" s="39">
        <f>YEAR(Table1[[#This Row],[Closed]])</f>
        <v>2022</v>
      </c>
      <c r="AR268" s="39">
        <f>YEAR(Table1[[#This Row],[Resolved]])</f>
        <v>1900</v>
      </c>
      <c r="AS268" s="39">
        <f>YEAR(Table1[[#This Row],[Created]])</f>
        <v>2022</v>
      </c>
      <c r="AT268" s="39">
        <f>DAY(Table1[[#This Row],[Resolved]])</f>
        <v>0</v>
      </c>
      <c r="AU268" s="39" t="str">
        <f>TEXT(Table1[[#This Row],[Resolved]],"MMM")</f>
        <v>Jan</v>
      </c>
      <c r="AV268" s="39">
        <f>DAY(Table1[[#This Row],[Created]])</f>
        <v>1</v>
      </c>
      <c r="AW268" s="39" t="str">
        <f>TEXT(Table1[[#This Row],[Created]],"MMM")</f>
        <v>Apr</v>
      </c>
      <c r="AX268" s="40" t="e">
        <f>VLOOKUP(Table1[[#This Row],[Assigned to]],GD_Resource[[#All],[SNOW ID Unique]:[Team]],4,0)</f>
        <v>#N/A</v>
      </c>
    </row>
    <row r="269" spans="1:50" ht="49.95" customHeight="1" x14ac:dyDescent="0.25">
      <c r="A269" s="37" t="s">
        <v>1200</v>
      </c>
      <c r="B269" s="37" t="s">
        <v>115</v>
      </c>
      <c r="C269" s="37" t="s">
        <v>127</v>
      </c>
      <c r="D269" s="37" t="s">
        <v>214</v>
      </c>
      <c r="E269" s="37" t="s">
        <v>141</v>
      </c>
      <c r="F269" s="37" t="s">
        <v>1201</v>
      </c>
      <c r="G269" s="60">
        <v>44697.7891087963</v>
      </c>
      <c r="H269" s="37" t="s">
        <v>63</v>
      </c>
      <c r="I269" s="60"/>
      <c r="J269" s="37"/>
      <c r="K269" s="37"/>
      <c r="L269" s="60"/>
      <c r="M269" s="37"/>
      <c r="N269" s="60">
        <v>44654.584641203714</v>
      </c>
      <c r="O269" s="37" t="s">
        <v>214</v>
      </c>
      <c r="P269" s="38" t="b">
        <v>0</v>
      </c>
      <c r="Q269" s="37"/>
      <c r="R269" s="37" t="s">
        <v>133</v>
      </c>
      <c r="S269" s="38">
        <v>0</v>
      </c>
      <c r="T269" s="37" t="s">
        <v>124</v>
      </c>
      <c r="U269" s="37" t="s">
        <v>58</v>
      </c>
      <c r="V269" s="60"/>
      <c r="W269" s="38"/>
      <c r="X269" s="37" t="s">
        <v>1202</v>
      </c>
      <c r="Y269" s="38">
        <v>0</v>
      </c>
      <c r="Z269" s="38" t="b">
        <v>1</v>
      </c>
      <c r="AA269" s="60">
        <v>44654.584641203714</v>
      </c>
      <c r="AB269" s="60"/>
      <c r="AC269" s="38">
        <v>0</v>
      </c>
      <c r="AD269" s="60"/>
      <c r="AE269" s="60">
        <v>44654.584641203714</v>
      </c>
      <c r="AF269" s="60">
        <v>44654.584641203714</v>
      </c>
      <c r="AG269" s="37"/>
      <c r="AH269" s="37" t="s">
        <v>403</v>
      </c>
      <c r="AI269" s="37" t="s">
        <v>587</v>
      </c>
      <c r="AJ269" s="16">
        <f ca="1">IF(Table1[[#This Row],[State]]="Closed","Zero",IF(Table1[[#This Row],[State]]="Resolved","Zero",TODAY()-Table1[[#This Row],[First Assigned to Osprey-Resolver]]))</f>
        <v>44.415358796286455</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3</v>
      </c>
      <c r="AW269" s="39" t="str">
        <f>TEXT(Table1[[#This Row],[Created]],"MMM")</f>
        <v>Apr</v>
      </c>
      <c r="AX269" s="40">
        <f>VLOOKUP(Table1[[#This Row],[Assigned to]],GD_Resource[[#All],[SNOW ID Unique]:[Team]],4,0)</f>
        <v>0</v>
      </c>
    </row>
    <row r="270" spans="1:50" ht="62.7" customHeight="1" x14ac:dyDescent="0.25">
      <c r="A270" s="37" t="s">
        <v>1203</v>
      </c>
      <c r="B270" s="37" t="s">
        <v>115</v>
      </c>
      <c r="C270" s="37" t="s">
        <v>709</v>
      </c>
      <c r="D270" s="37" t="s">
        <v>204</v>
      </c>
      <c r="E270" s="37" t="s">
        <v>141</v>
      </c>
      <c r="F270" s="37" t="s">
        <v>1204</v>
      </c>
      <c r="G270" s="60">
        <v>44673.113958333342</v>
      </c>
      <c r="H270" s="37" t="s">
        <v>37</v>
      </c>
      <c r="I270" s="60"/>
      <c r="J270" s="37"/>
      <c r="K270" s="37"/>
      <c r="L270" s="60"/>
      <c r="M270" s="37"/>
      <c r="N270" s="60">
        <v>44655.389826388891</v>
      </c>
      <c r="O270" s="37" t="s">
        <v>767</v>
      </c>
      <c r="P270" s="38" t="b">
        <v>0</v>
      </c>
      <c r="Q270" s="37"/>
      <c r="R270" s="37"/>
      <c r="S270" s="38">
        <v>0</v>
      </c>
      <c r="T270" s="37" t="s">
        <v>124</v>
      </c>
      <c r="U270" s="37" t="s">
        <v>58</v>
      </c>
      <c r="V270" s="60"/>
      <c r="W270" s="38"/>
      <c r="X270" s="37" t="s">
        <v>768</v>
      </c>
      <c r="Y270" s="38">
        <v>0</v>
      </c>
      <c r="Z270" s="38" t="b">
        <v>1</v>
      </c>
      <c r="AA270" s="60">
        <v>44655.417986111112</v>
      </c>
      <c r="AB270" s="60">
        <v>44655.390231481477</v>
      </c>
      <c r="AC270" s="38">
        <v>2</v>
      </c>
      <c r="AD270" s="60">
        <v>44655.400694444441</v>
      </c>
      <c r="AE270" s="60">
        <v>44655.417986111112</v>
      </c>
      <c r="AF270" s="60">
        <v>44655.400694444441</v>
      </c>
      <c r="AG270" s="37"/>
      <c r="AH270" s="37" t="s">
        <v>713</v>
      </c>
      <c r="AI270" s="37"/>
      <c r="AJ270" s="16">
        <f ca="1">IF(Table1[[#This Row],[State]]="Closed","Zero",IF(Table1[[#This Row],[State]]="Resolved","Zero",TODAY()-Table1[[#This Row],[First Assigned to Osprey-Resolver]]))</f>
        <v>43.582013888888469</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15</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4</v>
      </c>
      <c r="AW270" s="39" t="str">
        <f>TEXT(Table1[[#This Row],[Created]],"MMM")</f>
        <v>Apr</v>
      </c>
      <c r="AX270" s="40" t="e">
        <f>VLOOKUP(Table1[[#This Row],[Assigned to]],GD_Resource[[#All],[SNOW ID Unique]:[Team]],4,0)</f>
        <v>#N/A</v>
      </c>
    </row>
    <row r="271" spans="1:50" ht="37.5" customHeight="1" x14ac:dyDescent="0.25">
      <c r="A271" s="37" t="s">
        <v>1205</v>
      </c>
      <c r="B271" s="37" t="s">
        <v>115</v>
      </c>
      <c r="C271" s="37" t="s">
        <v>127</v>
      </c>
      <c r="D271" s="37" t="s">
        <v>128</v>
      </c>
      <c r="E271" s="37" t="s">
        <v>12</v>
      </c>
      <c r="F271" s="37" t="s">
        <v>1206</v>
      </c>
      <c r="G271" s="60">
        <v>44698.070393518523</v>
      </c>
      <c r="H271" s="37" t="s">
        <v>39</v>
      </c>
      <c r="I271" s="60"/>
      <c r="J271" s="37"/>
      <c r="K271" s="37"/>
      <c r="L271" s="60"/>
      <c r="M271" s="37"/>
      <c r="N271" s="60">
        <v>44656.055451388893</v>
      </c>
      <c r="O271" s="37" t="s">
        <v>1207</v>
      </c>
      <c r="P271" s="38" t="b">
        <v>0</v>
      </c>
      <c r="Q271" s="37"/>
      <c r="R271" s="37" t="s">
        <v>133</v>
      </c>
      <c r="S271" s="38">
        <v>0</v>
      </c>
      <c r="T271" s="37" t="s">
        <v>124</v>
      </c>
      <c r="U271" s="37" t="s">
        <v>58</v>
      </c>
      <c r="V271" s="60"/>
      <c r="W271" s="38"/>
      <c r="X271" s="37" t="s">
        <v>1208</v>
      </c>
      <c r="Y271" s="38">
        <v>0</v>
      </c>
      <c r="Z271" s="38" t="b">
        <v>1</v>
      </c>
      <c r="AA271" s="60">
        <v>44656.17869212963</v>
      </c>
      <c r="AB271" s="60">
        <v>44656.17869212963</v>
      </c>
      <c r="AC271" s="38">
        <v>1</v>
      </c>
      <c r="AD271" s="60">
        <v>44656.178923611107</v>
      </c>
      <c r="AE271" s="60">
        <v>44657.939097222217</v>
      </c>
      <c r="AF271" s="60">
        <v>44656.178923611107</v>
      </c>
      <c r="AG271" s="37" t="s">
        <v>135</v>
      </c>
      <c r="AH271" s="37" t="s">
        <v>248</v>
      </c>
      <c r="AI271" s="37" t="s">
        <v>136</v>
      </c>
      <c r="AJ271" s="16">
        <f ca="1">IF(Table1[[#This Row],[State]]="Closed","Zero",IF(Table1[[#This Row],[State]]="Resolved","Zero",TODAY()-Table1[[#This Row],[First Assigned to Osprey-Resolver]]))</f>
        <v>41.060902777782758</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5</v>
      </c>
      <c r="AW271" s="39" t="str">
        <f>TEXT(Table1[[#This Row],[Created]],"MMM")</f>
        <v>Apr</v>
      </c>
      <c r="AX271" s="40" t="e">
        <f>VLOOKUP(Table1[[#This Row],[Assigned to]],GD_Resource[[#All],[SNOW ID Unique]:[Team]],4,0)</f>
        <v>#N/A</v>
      </c>
    </row>
    <row r="272" spans="1:50" ht="37.5" customHeight="1" x14ac:dyDescent="0.25">
      <c r="A272" s="37" t="s">
        <v>1209</v>
      </c>
      <c r="B272" s="37" t="s">
        <v>115</v>
      </c>
      <c r="C272" s="37" t="s">
        <v>116</v>
      </c>
      <c r="D272" s="37" t="s">
        <v>204</v>
      </c>
      <c r="E272" s="37" t="s">
        <v>141</v>
      </c>
      <c r="F272" s="37" t="s">
        <v>1210</v>
      </c>
      <c r="G272" s="60">
        <v>44694.905810185177</v>
      </c>
      <c r="H272" s="37" t="s">
        <v>413</v>
      </c>
      <c r="I272" s="60"/>
      <c r="J272" s="37"/>
      <c r="K272" s="37"/>
      <c r="L272" s="60"/>
      <c r="M272" s="37"/>
      <c r="N272" s="60">
        <v>44656.586076388892</v>
      </c>
      <c r="O272" s="37" t="s">
        <v>266</v>
      </c>
      <c r="P272" s="38" t="b">
        <v>1</v>
      </c>
      <c r="Q272" s="37"/>
      <c r="R272" s="37" t="s">
        <v>123</v>
      </c>
      <c r="S272" s="38">
        <v>1</v>
      </c>
      <c r="T272" s="37" t="s">
        <v>124</v>
      </c>
      <c r="U272" s="37" t="s">
        <v>58</v>
      </c>
      <c r="V272" s="60"/>
      <c r="W272" s="38"/>
      <c r="X272" s="37" t="s">
        <v>267</v>
      </c>
      <c r="Y272" s="38">
        <v>0</v>
      </c>
      <c r="Z272" s="38" t="b">
        <v>1</v>
      </c>
      <c r="AA272" s="60">
        <v>44656.618738425917</v>
      </c>
      <c r="AB272" s="60"/>
      <c r="AC272" s="38">
        <v>3</v>
      </c>
      <c r="AD272" s="60"/>
      <c r="AE272" s="60">
        <v>44656.618738425917</v>
      </c>
      <c r="AF272" s="60">
        <v>44656.587893518517</v>
      </c>
      <c r="AG272" s="37"/>
      <c r="AH272" s="37" t="s">
        <v>156</v>
      </c>
      <c r="AI272" s="37"/>
      <c r="AJ272" s="16">
        <f ca="1">IF(Table1[[#This Row],[State]]="Closed","Zero",IF(Table1[[#This Row],[State]]="Resolved","Zero",TODAY()-Table1[[#This Row],[First Assigned to Osprey-Resolver]]))</f>
        <v>42.3812615740826</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15</v>
      </c>
      <c r="AM272" s="39">
        <f>WEEKNUM(Table1[[#This Row],[Resolved]])</f>
        <v>0</v>
      </c>
      <c r="AN272" s="39">
        <f>WEEKNUM(Table1[[#This Row],[Closed]])</f>
        <v>0</v>
      </c>
      <c r="AO272" s="39" t="str">
        <f>IFERROR(INDEX(GD_Resource[], MATCH(Table1[[#This Row],[Assigned to]], GD_Resource[SNOW ID Unique], 0), 2), "Not GD")</f>
        <v>WPP-UK</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5</v>
      </c>
      <c r="AW272" s="39" t="str">
        <f>TEXT(Table1[[#This Row],[Created]],"MMM")</f>
        <v>Apr</v>
      </c>
      <c r="AX272" s="40">
        <f>VLOOKUP(Table1[[#This Row],[Assigned to]],GD_Resource[[#All],[SNOW ID Unique]:[Team]],4,0)</f>
        <v>0</v>
      </c>
    </row>
    <row r="273" spans="1:50" ht="124.95" customHeight="1" x14ac:dyDescent="0.25">
      <c r="A273" s="37" t="s">
        <v>1211</v>
      </c>
      <c r="B273" s="37" t="s">
        <v>115</v>
      </c>
      <c r="C273" s="37" t="s">
        <v>183</v>
      </c>
      <c r="D273" s="37" t="s">
        <v>345</v>
      </c>
      <c r="E273" s="37" t="s">
        <v>12</v>
      </c>
      <c r="F273" s="37" t="s">
        <v>1212</v>
      </c>
      <c r="G273" s="60">
        <v>44698.78497685185</v>
      </c>
      <c r="H273" s="37" t="s">
        <v>49</v>
      </c>
      <c r="I273" s="60"/>
      <c r="J273" s="37"/>
      <c r="K273" s="37"/>
      <c r="L273" s="60"/>
      <c r="M273" s="37"/>
      <c r="N273" s="60">
        <v>44656.592060185183</v>
      </c>
      <c r="O273" s="37" t="s">
        <v>304</v>
      </c>
      <c r="P273" s="38" t="b">
        <v>0</v>
      </c>
      <c r="Q273" s="37"/>
      <c r="R273" s="37" t="s">
        <v>189</v>
      </c>
      <c r="S273" s="38">
        <v>0</v>
      </c>
      <c r="T273" s="37" t="s">
        <v>124</v>
      </c>
      <c r="U273" s="37" t="s">
        <v>58</v>
      </c>
      <c r="V273" s="60"/>
      <c r="W273" s="38"/>
      <c r="X273" s="37" t="s">
        <v>305</v>
      </c>
      <c r="Y273" s="38">
        <v>0</v>
      </c>
      <c r="Z273" s="38" t="b">
        <v>1</v>
      </c>
      <c r="AA273" s="60">
        <v>44656.620370370372</v>
      </c>
      <c r="AB273" s="60">
        <v>44656.592268518521</v>
      </c>
      <c r="AC273" s="38">
        <v>4</v>
      </c>
      <c r="AD273" s="60">
        <v>44656.59579861111</v>
      </c>
      <c r="AE273" s="60">
        <v>44656.620370370372</v>
      </c>
      <c r="AF273" s="60">
        <v>44656.59579861111</v>
      </c>
      <c r="AG273" s="37" t="s">
        <v>331</v>
      </c>
      <c r="AH273" s="37" t="s">
        <v>713</v>
      </c>
      <c r="AI273" s="37" t="s">
        <v>801</v>
      </c>
      <c r="AJ273" s="16">
        <f ca="1">IF(Table1[[#This Row],[State]]="Closed","Zero",IF(Table1[[#This Row],[State]]="Resolved","Zero",TODAY()-Table1[[#This Row],[First Assigned to Osprey-Resolver]]))</f>
        <v>42.379629629627743</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5</v>
      </c>
      <c r="AW273" s="39" t="str">
        <f>TEXT(Table1[[#This Row],[Created]],"MMM")</f>
        <v>Apr</v>
      </c>
      <c r="AX273" s="40">
        <f>VLOOKUP(Table1[[#This Row],[Assigned to]],GD_Resource[[#All],[SNOW ID Unique]:[Team]],4,0)</f>
        <v>0</v>
      </c>
    </row>
    <row r="274" spans="1:50" ht="37.5" customHeight="1" x14ac:dyDescent="0.25">
      <c r="A274" s="37" t="s">
        <v>1213</v>
      </c>
      <c r="B274" s="37" t="s">
        <v>115</v>
      </c>
      <c r="C274" s="37" t="s">
        <v>709</v>
      </c>
      <c r="D274" s="37" t="s">
        <v>1042</v>
      </c>
      <c r="E274" s="37" t="s">
        <v>12</v>
      </c>
      <c r="F274" s="37" t="s">
        <v>1214</v>
      </c>
      <c r="G274" s="60">
        <v>44698.624571759261</v>
      </c>
      <c r="H274" s="37" t="s">
        <v>20</v>
      </c>
      <c r="I274" s="60"/>
      <c r="J274" s="37"/>
      <c r="K274" s="37"/>
      <c r="L274" s="60"/>
      <c r="M274" s="37"/>
      <c r="N274" s="60">
        <v>44656.650543981479</v>
      </c>
      <c r="O274" s="37" t="s">
        <v>1005</v>
      </c>
      <c r="P274" s="38" t="b">
        <v>0</v>
      </c>
      <c r="Q274" s="37"/>
      <c r="R274" s="37"/>
      <c r="S274" s="38">
        <v>0</v>
      </c>
      <c r="T274" s="37" t="s">
        <v>124</v>
      </c>
      <c r="U274" s="37" t="s">
        <v>58</v>
      </c>
      <c r="V274" s="60"/>
      <c r="W274" s="38"/>
      <c r="X274" s="37" t="s">
        <v>1006</v>
      </c>
      <c r="Y274" s="38">
        <v>0</v>
      </c>
      <c r="Z274" s="38" t="b">
        <v>1</v>
      </c>
      <c r="AA274" s="60">
        <v>44656.653344907398</v>
      </c>
      <c r="AB274" s="60">
        <v>44656.650879629633</v>
      </c>
      <c r="AC274" s="38">
        <v>2</v>
      </c>
      <c r="AD274" s="60">
        <v>44656.679791666669</v>
      </c>
      <c r="AE274" s="60">
        <v>44656.686273148152</v>
      </c>
      <c r="AF274" s="60">
        <v>44656.679791666669</v>
      </c>
      <c r="AG274" s="37"/>
      <c r="AH274" s="37" t="s">
        <v>713</v>
      </c>
      <c r="AI274" s="37"/>
      <c r="AJ274" s="16">
        <f ca="1">IF(Table1[[#This Row],[State]]="Closed","Zero",IF(Table1[[#This Row],[State]]="Resolved","Zero",TODAY()-Table1[[#This Row],[First Assigned to Osprey-Resolver]]))</f>
        <v>42.313726851847605</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15</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5</v>
      </c>
      <c r="AW274" s="39" t="str">
        <f>TEXT(Table1[[#This Row],[Created]],"MMM")</f>
        <v>Apr</v>
      </c>
      <c r="AX274" s="40">
        <f>VLOOKUP(Table1[[#This Row],[Assigned to]],GD_Resource[[#All],[SNOW ID Unique]:[Team]],4,0)</f>
        <v>0</v>
      </c>
    </row>
    <row r="275" spans="1:50" ht="37.5" customHeight="1" x14ac:dyDescent="0.25">
      <c r="A275" s="37" t="s">
        <v>1215</v>
      </c>
      <c r="B275" s="37" t="s">
        <v>115</v>
      </c>
      <c r="C275" s="37" t="s">
        <v>116</v>
      </c>
      <c r="D275" s="37" t="s">
        <v>1216</v>
      </c>
      <c r="E275" s="37" t="s">
        <v>12</v>
      </c>
      <c r="F275" s="37" t="s">
        <v>1217</v>
      </c>
      <c r="G275" s="60">
        <v>44698.709131944437</v>
      </c>
      <c r="H275" s="37" t="s">
        <v>18</v>
      </c>
      <c r="I275" s="60"/>
      <c r="J275" s="37"/>
      <c r="K275" s="37"/>
      <c r="L275" s="60"/>
      <c r="M275" s="37"/>
      <c r="N275" s="60">
        <v>44657.520173611112</v>
      </c>
      <c r="O275" s="37" t="s">
        <v>266</v>
      </c>
      <c r="P275" s="38" t="b">
        <v>0</v>
      </c>
      <c r="Q275" s="37"/>
      <c r="R275" s="37" t="s">
        <v>123</v>
      </c>
      <c r="S275" s="38">
        <v>0</v>
      </c>
      <c r="T275" s="37" t="s">
        <v>124</v>
      </c>
      <c r="U275" s="37" t="s">
        <v>58</v>
      </c>
      <c r="V275" s="60"/>
      <c r="W275" s="38"/>
      <c r="X275" s="37" t="s">
        <v>267</v>
      </c>
      <c r="Y275" s="38">
        <v>0</v>
      </c>
      <c r="Z275" s="38" t="b">
        <v>1</v>
      </c>
      <c r="AA275" s="60">
        <v>44657.788784722223</v>
      </c>
      <c r="AB275" s="60"/>
      <c r="AC275" s="38">
        <v>1</v>
      </c>
      <c r="AD275" s="60"/>
      <c r="AE275" s="60">
        <v>44657.788784722223</v>
      </c>
      <c r="AF275" s="60">
        <v>44657.730046296303</v>
      </c>
      <c r="AG275" s="37"/>
      <c r="AH275" s="37" t="s">
        <v>248</v>
      </c>
      <c r="AI275" s="37"/>
      <c r="AJ275" s="16">
        <f ca="1">IF(Table1[[#This Row],[State]]="Closed","Zero",IF(Table1[[#This Row],[State]]="Resolved","Zero",TODAY()-Table1[[#This Row],[First Assigned to Osprey-Resolver]]))</f>
        <v>41.211215277777228</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15</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6</v>
      </c>
      <c r="AW275" s="39" t="str">
        <f>TEXT(Table1[[#This Row],[Created]],"MMM")</f>
        <v>Apr</v>
      </c>
      <c r="AX275" s="40">
        <f>VLOOKUP(Table1[[#This Row],[Assigned to]],GD_Resource[[#All],[SNOW ID Unique]:[Team]],4,0)</f>
        <v>0</v>
      </c>
    </row>
    <row r="276" spans="1:50" ht="62.7" customHeight="1" x14ac:dyDescent="0.25">
      <c r="A276" s="37" t="s">
        <v>1218</v>
      </c>
      <c r="B276" s="37" t="s">
        <v>115</v>
      </c>
      <c r="C276" s="37" t="s">
        <v>240</v>
      </c>
      <c r="D276" s="37" t="s">
        <v>1050</v>
      </c>
      <c r="E276" s="37" t="s">
        <v>141</v>
      </c>
      <c r="F276" s="37" t="s">
        <v>1219</v>
      </c>
      <c r="G276" s="60">
        <v>44696.208414351851</v>
      </c>
      <c r="H276" s="37" t="s">
        <v>21</v>
      </c>
      <c r="I276" s="60"/>
      <c r="J276" s="37"/>
      <c r="K276" s="37"/>
      <c r="L276" s="60"/>
      <c r="M276" s="37"/>
      <c r="N276" s="60">
        <v>44657.830057870371</v>
      </c>
      <c r="O276" s="37" t="s">
        <v>1174</v>
      </c>
      <c r="P276" s="38" t="b">
        <v>0</v>
      </c>
      <c r="Q276" s="37"/>
      <c r="R276" s="37" t="s">
        <v>147</v>
      </c>
      <c r="S276" s="38">
        <v>0</v>
      </c>
      <c r="T276" s="37" t="s">
        <v>124</v>
      </c>
      <c r="U276" s="37" t="s">
        <v>59</v>
      </c>
      <c r="V276" s="60"/>
      <c r="W276" s="38"/>
      <c r="X276" s="37" t="s">
        <v>1175</v>
      </c>
      <c r="Y276" s="38">
        <v>0</v>
      </c>
      <c r="Z276" s="38" t="b">
        <v>0</v>
      </c>
      <c r="AA276" s="60">
        <v>44657.850995370369</v>
      </c>
      <c r="AB276" s="60">
        <v>44657.832407407397</v>
      </c>
      <c r="AC276" s="38">
        <v>1</v>
      </c>
      <c r="AD276" s="60">
        <v>44657.961111111108</v>
      </c>
      <c r="AE276" s="60">
        <v>44658.899618055562</v>
      </c>
      <c r="AF276" s="60">
        <v>44657.961111111108</v>
      </c>
      <c r="AG276" s="37" t="s">
        <v>135</v>
      </c>
      <c r="AH276" s="37"/>
      <c r="AI276" s="37" t="s">
        <v>249</v>
      </c>
      <c r="AJ276" s="16">
        <f ca="1">IF(Table1[[#This Row],[State]]="Closed","Zero",IF(Table1[[#This Row],[State]]="Resolved","Zero",TODAY()-Table1[[#This Row],[First Assigned to Osprey-Resolver]]))</f>
        <v>40.100381944437686</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15</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6</v>
      </c>
      <c r="AW276" s="39" t="str">
        <f>TEXT(Table1[[#This Row],[Created]],"MMM")</f>
        <v>Apr</v>
      </c>
      <c r="AX276" s="40">
        <f>VLOOKUP(Table1[[#This Row],[Assigned to]],GD_Resource[[#All],[SNOW ID Unique]:[Team]],4,0)</f>
        <v>0</v>
      </c>
    </row>
    <row r="277" spans="1:50" ht="49.95" customHeight="1" x14ac:dyDescent="0.25">
      <c r="A277" s="37" t="s">
        <v>1220</v>
      </c>
      <c r="B277" s="37" t="s">
        <v>115</v>
      </c>
      <c r="C277" s="37" t="s">
        <v>159</v>
      </c>
      <c r="D277" s="37" t="s">
        <v>1221</v>
      </c>
      <c r="E277" s="37" t="s">
        <v>141</v>
      </c>
      <c r="F277" s="37" t="s">
        <v>1222</v>
      </c>
      <c r="G277" s="60">
        <v>44694.020196759258</v>
      </c>
      <c r="H277" s="37" t="s">
        <v>27</v>
      </c>
      <c r="I277" s="60"/>
      <c r="J277" s="37" t="s">
        <v>328</v>
      </c>
      <c r="K277" s="37" t="s">
        <v>1223</v>
      </c>
      <c r="L277" s="60"/>
      <c r="M277" s="37"/>
      <c r="N277" s="60">
        <v>44658.927835648137</v>
      </c>
      <c r="O277" s="37" t="s">
        <v>1221</v>
      </c>
      <c r="P277" s="38" t="b">
        <v>0</v>
      </c>
      <c r="Q277" s="37"/>
      <c r="R277" s="37" t="s">
        <v>123</v>
      </c>
      <c r="S277" s="38">
        <v>0</v>
      </c>
      <c r="T277" s="37" t="s">
        <v>124</v>
      </c>
      <c r="U277" s="37" t="s">
        <v>90</v>
      </c>
      <c r="V277" s="60">
        <v>44694.020196759258</v>
      </c>
      <c r="W277" s="38">
        <v>3033538</v>
      </c>
      <c r="X277" s="37" t="s">
        <v>507</v>
      </c>
      <c r="Y277" s="38">
        <v>0</v>
      </c>
      <c r="Z277" s="38" t="b">
        <v>0</v>
      </c>
      <c r="AA277" s="60">
        <v>44658.996678240743</v>
      </c>
      <c r="AB277" s="60"/>
      <c r="AC277" s="38">
        <v>0</v>
      </c>
      <c r="AD277" s="60"/>
      <c r="AE277" s="60">
        <v>44658.996678240743</v>
      </c>
      <c r="AF277" s="60">
        <v>44658.927835648137</v>
      </c>
      <c r="AG277" s="37"/>
      <c r="AH277" s="37"/>
      <c r="AI277" s="37" t="s">
        <v>165</v>
      </c>
      <c r="AJ277" s="16" t="str">
        <f ca="1">IF(Table1[[#This Row],[State]]="Closed","Zero",IF(Table1[[#This Row],[State]]="Resolved","Zero",TODAY()-Table1[[#This Row],[First Assigned to Osprey-Resolver]]))</f>
        <v>Zero</v>
      </c>
      <c r="AK277" s="16" t="str">
        <f ca="1">IF(Table1[[#This Row],[Days Open]]&lt;=5,"00 - 05",IF(Table1[[#This Row],[Days Open]]&lt;=15,"06 - 15",IF(Table1[[#This Row],[Days Open]]&lt;=30,"16 - 30", IF(Table1[[#This Row],[Days Open]]&lt;=60,"31 - 60",IF(Table1[[#This Row],[Days Open]]&lt;=90,"61 - 90",IF(Table1[[#This Row],[Days Open]]="Zero","Closed","&gt;91 and above"))))))</f>
        <v>Closed</v>
      </c>
      <c r="AL277" s="39">
        <f>WEEKNUM(Table1[[#This Row],[Created]])</f>
        <v>15</v>
      </c>
      <c r="AM277" s="39">
        <f>WEEKNUM(Table1[[#This Row],[Resolved]])</f>
        <v>20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2022</v>
      </c>
      <c r="AS277" s="39">
        <f>YEAR(Table1[[#This Row],[Created]])</f>
        <v>2022</v>
      </c>
      <c r="AT277" s="39">
        <f>DAY(Table1[[#This Row],[Resolved]])</f>
        <v>13</v>
      </c>
      <c r="AU277" s="39" t="str">
        <f>TEXT(Table1[[#This Row],[Resolved]],"MMM")</f>
        <v>May</v>
      </c>
      <c r="AV277" s="39">
        <f>DAY(Table1[[#This Row],[Created]])</f>
        <v>7</v>
      </c>
      <c r="AW277" s="39" t="str">
        <f>TEXT(Table1[[#This Row],[Created]],"MMM")</f>
        <v>Apr</v>
      </c>
      <c r="AX277" s="40">
        <f>VLOOKUP(Table1[[#This Row],[Assigned to]],GD_Resource[[#All],[SNOW ID Unique]:[Team]],4,0)</f>
        <v>0</v>
      </c>
    </row>
    <row r="278" spans="1:50" ht="37.5" customHeight="1" x14ac:dyDescent="0.25">
      <c r="A278" s="37" t="s">
        <v>1224</v>
      </c>
      <c r="B278" s="37" t="s">
        <v>115</v>
      </c>
      <c r="C278" s="37" t="s">
        <v>127</v>
      </c>
      <c r="D278" s="37" t="s">
        <v>128</v>
      </c>
      <c r="E278" s="37" t="s">
        <v>12</v>
      </c>
      <c r="F278" s="37" t="s">
        <v>1225</v>
      </c>
      <c r="G278" s="60">
        <v>44698.103865740741</v>
      </c>
      <c r="H278" s="37" t="s">
        <v>39</v>
      </c>
      <c r="I278" s="60"/>
      <c r="J278" s="37"/>
      <c r="K278" s="37"/>
      <c r="L278" s="60"/>
      <c r="M278" s="37"/>
      <c r="N278" s="60">
        <v>44658.914490740739</v>
      </c>
      <c r="O278" s="37" t="s">
        <v>1226</v>
      </c>
      <c r="P278" s="38" t="b">
        <v>0</v>
      </c>
      <c r="Q278" s="37"/>
      <c r="R278" s="37" t="s">
        <v>133</v>
      </c>
      <c r="S278" s="38">
        <v>0</v>
      </c>
      <c r="T278" s="37" t="s">
        <v>124</v>
      </c>
      <c r="U278" s="37" t="s">
        <v>58</v>
      </c>
      <c r="V278" s="60"/>
      <c r="W278" s="38"/>
      <c r="X278" s="37" t="s">
        <v>1227</v>
      </c>
      <c r="Y278" s="38">
        <v>0</v>
      </c>
      <c r="Z278" s="38" t="b">
        <v>1</v>
      </c>
      <c r="AA278" s="60">
        <v>44658.917523148149</v>
      </c>
      <c r="AB278" s="60">
        <v>44658.917523148149</v>
      </c>
      <c r="AC278" s="38">
        <v>1</v>
      </c>
      <c r="AD278" s="60">
        <v>44658.962453703702</v>
      </c>
      <c r="AE278" s="60">
        <v>44662.954247685193</v>
      </c>
      <c r="AF278" s="60">
        <v>44658.962453703702</v>
      </c>
      <c r="AG278" s="37"/>
      <c r="AH278" s="37" t="s">
        <v>1146</v>
      </c>
      <c r="AI278" s="37"/>
      <c r="AJ278" s="16">
        <f ca="1">IF(Table1[[#This Row],[State]]="Closed","Zero",IF(Table1[[#This Row],[State]]="Resolved","Zero",TODAY()-Table1[[#This Row],[First Assigned to Osprey-Resolver]]))</f>
        <v>36.045752314807032</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15</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7</v>
      </c>
      <c r="AW278" s="39" t="str">
        <f>TEXT(Table1[[#This Row],[Created]],"MMM")</f>
        <v>Apr</v>
      </c>
      <c r="AX278" s="40" t="e">
        <f>VLOOKUP(Table1[[#This Row],[Assigned to]],GD_Resource[[#All],[SNOW ID Unique]:[Team]],4,0)</f>
        <v>#N/A</v>
      </c>
    </row>
    <row r="279" spans="1:50" ht="37.5" customHeight="1" x14ac:dyDescent="0.25">
      <c r="A279" s="37" t="s">
        <v>1228</v>
      </c>
      <c r="B279" s="37" t="s">
        <v>115</v>
      </c>
      <c r="C279" s="37" t="s">
        <v>116</v>
      </c>
      <c r="D279" s="37" t="s">
        <v>204</v>
      </c>
      <c r="E279" s="37" t="s">
        <v>141</v>
      </c>
      <c r="F279" s="37" t="s">
        <v>1229</v>
      </c>
      <c r="G279" s="60">
        <v>44670.065659722219</v>
      </c>
      <c r="H279" s="37" t="s">
        <v>37</v>
      </c>
      <c r="I279" s="60"/>
      <c r="J279" s="37"/>
      <c r="K279" s="37"/>
      <c r="L279" s="60"/>
      <c r="M279" s="37"/>
      <c r="N279" s="60">
        <v>44659.658912037034</v>
      </c>
      <c r="O279" s="37" t="s">
        <v>767</v>
      </c>
      <c r="P279" s="38" t="b">
        <v>0</v>
      </c>
      <c r="Q279" s="37"/>
      <c r="R279" s="37" t="s">
        <v>123</v>
      </c>
      <c r="S279" s="38">
        <v>0</v>
      </c>
      <c r="T279" s="37" t="s">
        <v>124</v>
      </c>
      <c r="U279" s="37" t="s">
        <v>58</v>
      </c>
      <c r="V279" s="60"/>
      <c r="W279" s="38"/>
      <c r="X279" s="37" t="s">
        <v>768</v>
      </c>
      <c r="Y279" s="38">
        <v>0</v>
      </c>
      <c r="Z279" s="38" t="b">
        <v>1</v>
      </c>
      <c r="AA279" s="60">
        <v>44659.81108796296</v>
      </c>
      <c r="AB279" s="60">
        <v>44659.662164351852</v>
      </c>
      <c r="AC279" s="38">
        <v>1</v>
      </c>
      <c r="AD279" s="60">
        <v>44659.81108796296</v>
      </c>
      <c r="AE279" s="60">
        <v>44659.81108796296</v>
      </c>
      <c r="AF279" s="60">
        <v>44659.81108796296</v>
      </c>
      <c r="AG279" s="37"/>
      <c r="AH279" s="37" t="s">
        <v>156</v>
      </c>
      <c r="AI279" s="37"/>
      <c r="AJ279" s="16">
        <f ca="1">IF(Table1[[#This Row],[State]]="Closed","Zero",IF(Table1[[#This Row],[State]]="Resolved","Zero",TODAY()-Table1[[#This Row],[First Assigned to Osprey-Resolver]]))</f>
        <v>39.188912037039699</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15</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8</v>
      </c>
      <c r="AW279" s="39" t="str">
        <f>TEXT(Table1[[#This Row],[Created]],"MMM")</f>
        <v>Apr</v>
      </c>
      <c r="AX279" s="40" t="e">
        <f>VLOOKUP(Table1[[#This Row],[Assigned to]],GD_Resource[[#All],[SNOW ID Unique]:[Team]],4,0)</f>
        <v>#N/A</v>
      </c>
    </row>
    <row r="280" spans="1:50" ht="87.45" customHeight="1" x14ac:dyDescent="0.25">
      <c r="A280" s="37" t="s">
        <v>1230</v>
      </c>
      <c r="B280" s="37" t="s">
        <v>115</v>
      </c>
      <c r="C280" s="37" t="s">
        <v>116</v>
      </c>
      <c r="D280" s="37" t="s">
        <v>204</v>
      </c>
      <c r="E280" s="37" t="s">
        <v>141</v>
      </c>
      <c r="F280" s="37" t="s">
        <v>1231</v>
      </c>
      <c r="G280" s="60">
        <v>44659.812511574077</v>
      </c>
      <c r="H280" s="37" t="s">
        <v>37</v>
      </c>
      <c r="I280" s="60"/>
      <c r="J280" s="37"/>
      <c r="K280" s="37"/>
      <c r="L280" s="60"/>
      <c r="M280" s="37"/>
      <c r="N280" s="60">
        <v>44659.6718287037</v>
      </c>
      <c r="O280" s="37" t="s">
        <v>767</v>
      </c>
      <c r="P280" s="38" t="b">
        <v>0</v>
      </c>
      <c r="Q280" s="37"/>
      <c r="R280" s="37" t="s">
        <v>123</v>
      </c>
      <c r="S280" s="38">
        <v>0</v>
      </c>
      <c r="T280" s="37" t="s">
        <v>124</v>
      </c>
      <c r="U280" s="37" t="s">
        <v>58</v>
      </c>
      <c r="V280" s="60"/>
      <c r="W280" s="38"/>
      <c r="X280" s="37" t="s">
        <v>768</v>
      </c>
      <c r="Y280" s="38">
        <v>0</v>
      </c>
      <c r="Z280" s="38" t="b">
        <v>1</v>
      </c>
      <c r="AA280" s="60">
        <v>44659.812361111108</v>
      </c>
      <c r="AB280" s="60">
        <v>44659.676493055558</v>
      </c>
      <c r="AC280" s="38">
        <v>1</v>
      </c>
      <c r="AD280" s="60">
        <v>44659.812361111108</v>
      </c>
      <c r="AE280" s="60">
        <v>44659.812361111108</v>
      </c>
      <c r="AF280" s="60">
        <v>44659.812361111108</v>
      </c>
      <c r="AG280" s="37"/>
      <c r="AH280" s="37" t="s">
        <v>156</v>
      </c>
      <c r="AI280" s="37"/>
      <c r="AJ280" s="16">
        <f ca="1">IF(Table1[[#This Row],[State]]="Closed","Zero",IF(Table1[[#This Row],[State]]="Resolved","Zero",TODAY()-Table1[[#This Row],[First Assigned to Osprey-Resolver]]))</f>
        <v>39.187638888892252</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15</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8</v>
      </c>
      <c r="AW280" s="39" t="str">
        <f>TEXT(Table1[[#This Row],[Created]],"MMM")</f>
        <v>Apr</v>
      </c>
      <c r="AX280" s="40" t="e">
        <f>VLOOKUP(Table1[[#This Row],[Assigned to]],GD_Resource[[#All],[SNOW ID Unique]:[Team]],4,0)</f>
        <v>#N/A</v>
      </c>
    </row>
    <row r="281" spans="1:50" ht="250.2" customHeight="1" x14ac:dyDescent="0.25">
      <c r="A281" s="37" t="s">
        <v>1232</v>
      </c>
      <c r="B281" s="37" t="s">
        <v>115</v>
      </c>
      <c r="C281" s="37" t="s">
        <v>159</v>
      </c>
      <c r="D281" s="37" t="s">
        <v>160</v>
      </c>
      <c r="E281" s="37" t="s">
        <v>141</v>
      </c>
      <c r="F281" s="37" t="s">
        <v>1233</v>
      </c>
      <c r="G281" s="60">
        <v>44665.779803240737</v>
      </c>
      <c r="H281" s="37" t="s">
        <v>163</v>
      </c>
      <c r="I281" s="60"/>
      <c r="J281" s="37"/>
      <c r="K281" s="37"/>
      <c r="L281" s="60"/>
      <c r="M281" s="37"/>
      <c r="N281" s="60">
        <v>44659.782106481478</v>
      </c>
      <c r="O281" s="37" t="s">
        <v>160</v>
      </c>
      <c r="P281" s="38" t="b">
        <v>0</v>
      </c>
      <c r="Q281" s="37"/>
      <c r="R281" s="37" t="s">
        <v>123</v>
      </c>
      <c r="S281" s="38">
        <v>0</v>
      </c>
      <c r="T281" s="37" t="s">
        <v>124</v>
      </c>
      <c r="U281" s="37" t="s">
        <v>59</v>
      </c>
      <c r="V281" s="60"/>
      <c r="W281" s="38"/>
      <c r="X281" s="37" t="s">
        <v>975</v>
      </c>
      <c r="Y281" s="38">
        <v>0</v>
      </c>
      <c r="Z281" s="38" t="b">
        <v>0</v>
      </c>
      <c r="AA281" s="60">
        <v>44665.779803240737</v>
      </c>
      <c r="AB281" s="60"/>
      <c r="AC281" s="38">
        <v>0</v>
      </c>
      <c r="AD281" s="60"/>
      <c r="AE281" s="60">
        <v>44665.779803240737</v>
      </c>
      <c r="AF281" s="60">
        <v>44659.782106481478</v>
      </c>
      <c r="AG281" s="37" t="s">
        <v>135</v>
      </c>
      <c r="AH281" s="37"/>
      <c r="AI281" s="37" t="s">
        <v>165</v>
      </c>
      <c r="AJ281" s="16">
        <f ca="1">IF(Table1[[#This Row],[State]]="Closed","Zero",IF(Table1[[#This Row],[State]]="Resolved","Zero",TODAY()-Table1[[#This Row],[First Assigned to Osprey-Resolver]]))</f>
        <v>33.220196759262762</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15</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8</v>
      </c>
      <c r="AW281" s="39" t="str">
        <f>TEXT(Table1[[#This Row],[Created]],"MMM")</f>
        <v>Apr</v>
      </c>
      <c r="AX281" s="40" t="e">
        <f>VLOOKUP(Table1[[#This Row],[Assigned to]],GD_Resource[[#All],[SNOW ID Unique]:[Team]],4,0)</f>
        <v>#N/A</v>
      </c>
    </row>
    <row r="282" spans="1:50" ht="49.95" customHeight="1" x14ac:dyDescent="0.25">
      <c r="A282" s="37" t="s">
        <v>1234</v>
      </c>
      <c r="B282" s="37" t="s">
        <v>115</v>
      </c>
      <c r="C282" s="37" t="s">
        <v>127</v>
      </c>
      <c r="D282" s="37" t="s">
        <v>128</v>
      </c>
      <c r="E282" s="37" t="s">
        <v>12</v>
      </c>
      <c r="F282" s="37" t="s">
        <v>1235</v>
      </c>
      <c r="G282" s="60">
        <v>44698.095821759263</v>
      </c>
      <c r="H282" s="37" t="s">
        <v>39</v>
      </c>
      <c r="I282" s="60"/>
      <c r="J282" s="37"/>
      <c r="K282" s="37"/>
      <c r="L282" s="60"/>
      <c r="M282" s="37"/>
      <c r="N282" s="60">
        <v>44659.83861111111</v>
      </c>
      <c r="O282" s="37" t="s">
        <v>1236</v>
      </c>
      <c r="P282" s="38" t="b">
        <v>0</v>
      </c>
      <c r="Q282" s="37"/>
      <c r="R282" s="37" t="s">
        <v>133</v>
      </c>
      <c r="S282" s="38">
        <v>0</v>
      </c>
      <c r="T282" s="37" t="s">
        <v>124</v>
      </c>
      <c r="U282" s="37" t="s">
        <v>58</v>
      </c>
      <c r="V282" s="60"/>
      <c r="W282" s="38"/>
      <c r="X282" s="37" t="s">
        <v>1237</v>
      </c>
      <c r="Y282" s="38">
        <v>0</v>
      </c>
      <c r="Z282" s="38" t="b">
        <v>1</v>
      </c>
      <c r="AA282" s="60">
        <v>44659.83861111111</v>
      </c>
      <c r="AB282" s="60">
        <v>44659.83861111111</v>
      </c>
      <c r="AC282" s="38">
        <v>1</v>
      </c>
      <c r="AD282" s="60">
        <v>44659.83902777778</v>
      </c>
      <c r="AE282" s="60">
        <v>44659.890324074076</v>
      </c>
      <c r="AF282" s="60">
        <v>44659.83902777778</v>
      </c>
      <c r="AG282" s="37"/>
      <c r="AH282" s="37" t="s">
        <v>918</v>
      </c>
      <c r="AI282" s="37"/>
      <c r="AJ282" s="16">
        <f ca="1">IF(Table1[[#This Row],[State]]="Closed","Zero",IF(Table1[[#This Row],[State]]="Resolved","Zero",TODAY()-Table1[[#This Row],[First Assigned to Osprey-Resolver]]))</f>
        <v>39.109675925923511</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15</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8</v>
      </c>
      <c r="AW282" s="39" t="str">
        <f>TEXT(Table1[[#This Row],[Created]],"MMM")</f>
        <v>Apr</v>
      </c>
      <c r="AX282" s="40" t="e">
        <f>VLOOKUP(Table1[[#This Row],[Assigned to]],GD_Resource[[#All],[SNOW ID Unique]:[Team]],4,0)</f>
        <v>#N/A</v>
      </c>
    </row>
    <row r="283" spans="1:50" ht="49.95" customHeight="1" x14ac:dyDescent="0.25">
      <c r="A283" s="37" t="s">
        <v>1238</v>
      </c>
      <c r="B283" s="37" t="s">
        <v>138</v>
      </c>
      <c r="C283" s="37" t="s">
        <v>116</v>
      </c>
      <c r="D283" s="37" t="s">
        <v>1002</v>
      </c>
      <c r="E283" s="37" t="s">
        <v>141</v>
      </c>
      <c r="F283" s="37" t="s">
        <v>1239</v>
      </c>
      <c r="G283" s="60">
        <v>44697.955196759263</v>
      </c>
      <c r="H283" s="37" t="s">
        <v>13</v>
      </c>
      <c r="I283" s="60"/>
      <c r="J283" s="37" t="s">
        <v>328</v>
      </c>
      <c r="K283" s="37" t="s">
        <v>1240</v>
      </c>
      <c r="L283" s="60"/>
      <c r="M283" s="37"/>
      <c r="N283" s="60">
        <v>44662.665578703702</v>
      </c>
      <c r="O283" s="37" t="s">
        <v>712</v>
      </c>
      <c r="P283" s="38" t="b">
        <v>0</v>
      </c>
      <c r="Q283" s="37"/>
      <c r="R283" s="37" t="s">
        <v>123</v>
      </c>
      <c r="S283" s="38">
        <v>0</v>
      </c>
      <c r="T283" s="37" t="s">
        <v>124</v>
      </c>
      <c r="U283" s="37" t="s">
        <v>90</v>
      </c>
      <c r="V283" s="60">
        <v>44697.955208333333</v>
      </c>
      <c r="W283" s="38">
        <v>3049024</v>
      </c>
      <c r="X283" s="37" t="s">
        <v>321</v>
      </c>
      <c r="Y283" s="38">
        <v>0</v>
      </c>
      <c r="Z283" s="38" t="b">
        <v>0</v>
      </c>
      <c r="AA283" s="60">
        <v>44662.673310185193</v>
      </c>
      <c r="AB283" s="60">
        <v>44662.66574074074</v>
      </c>
      <c r="AC283" s="38">
        <v>1</v>
      </c>
      <c r="AD283" s="60">
        <v>44662.672210648147</v>
      </c>
      <c r="AE283" s="60">
        <v>44662.673310185193</v>
      </c>
      <c r="AF283" s="60">
        <v>44662.672210648147</v>
      </c>
      <c r="AG283" s="37"/>
      <c r="AH283" s="37"/>
      <c r="AI283" s="37"/>
      <c r="AJ283" s="16" t="str">
        <f ca="1">IF(Table1[[#This Row],[State]]="Closed","Zero",IF(Table1[[#This Row],[State]]="Resolved","Zero",TODAY()-Table1[[#This Row],[First Assigned to Osprey-Resolver]]))</f>
        <v>Zero</v>
      </c>
      <c r="AK283" s="16" t="str">
        <f ca="1">IF(Table1[[#This Row],[Days Open]]&lt;=5,"00 - 05",IF(Table1[[#This Row],[Days Open]]&lt;=15,"06 - 15",IF(Table1[[#This Row],[Days Open]]&lt;=30,"16 - 30", IF(Table1[[#This Row],[Days Open]]&lt;=60,"31 - 60",IF(Table1[[#This Row],[Days Open]]&lt;=90,"61 - 90",IF(Table1[[#This Row],[Days Open]]="Zero","Closed","&gt;91 and above"))))))</f>
        <v>Closed</v>
      </c>
      <c r="AL283" s="39">
        <f>WEEKNUM(Table1[[#This Row],[Created]])</f>
        <v>16</v>
      </c>
      <c r="AM283" s="39">
        <f>WEEKNUM(Table1[[#This Row],[Resolved]])</f>
        <v>21</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2022</v>
      </c>
      <c r="AS283" s="39">
        <f>YEAR(Table1[[#This Row],[Created]])</f>
        <v>2022</v>
      </c>
      <c r="AT283" s="39">
        <f>DAY(Table1[[#This Row],[Resolved]])</f>
        <v>16</v>
      </c>
      <c r="AU283" s="39" t="str">
        <f>TEXT(Table1[[#This Row],[Resolved]],"MMM")</f>
        <v>May</v>
      </c>
      <c r="AV283" s="39">
        <f>DAY(Table1[[#This Row],[Created]])</f>
        <v>11</v>
      </c>
      <c r="AW283" s="39" t="str">
        <f>TEXT(Table1[[#This Row],[Created]],"MMM")</f>
        <v>Apr</v>
      </c>
      <c r="AX283" s="40">
        <f>VLOOKUP(Table1[[#This Row],[Assigned to]],GD_Resource[[#All],[SNOW ID Unique]:[Team]],4,0)</f>
        <v>0</v>
      </c>
    </row>
    <row r="284" spans="1:50" ht="37.5" customHeight="1" x14ac:dyDescent="0.25">
      <c r="A284" s="37" t="s">
        <v>1241</v>
      </c>
      <c r="B284" s="37" t="s">
        <v>115</v>
      </c>
      <c r="C284" s="37" t="s">
        <v>183</v>
      </c>
      <c r="D284" s="37" t="s">
        <v>1242</v>
      </c>
      <c r="E284" s="37" t="s">
        <v>12</v>
      </c>
      <c r="F284" s="37" t="s">
        <v>1243</v>
      </c>
      <c r="G284" s="60">
        <v>44693.609548611108</v>
      </c>
      <c r="H284" s="37" t="s">
        <v>874</v>
      </c>
      <c r="I284" s="60"/>
      <c r="J284" s="37"/>
      <c r="K284" s="37"/>
      <c r="L284" s="60"/>
      <c r="M284" s="37"/>
      <c r="N284" s="60">
        <v>44662.829745370371</v>
      </c>
      <c r="O284" s="37" t="s">
        <v>304</v>
      </c>
      <c r="P284" s="38" t="b">
        <v>0</v>
      </c>
      <c r="Q284" s="37"/>
      <c r="R284" s="37" t="s">
        <v>189</v>
      </c>
      <c r="S284" s="38">
        <v>0</v>
      </c>
      <c r="T284" s="37" t="s">
        <v>124</v>
      </c>
      <c r="U284" s="37" t="s">
        <v>59</v>
      </c>
      <c r="V284" s="60"/>
      <c r="W284" s="38"/>
      <c r="X284" s="37" t="s">
        <v>305</v>
      </c>
      <c r="Y284" s="38">
        <v>0</v>
      </c>
      <c r="Z284" s="38" t="b">
        <v>0</v>
      </c>
      <c r="AA284" s="60">
        <v>44662.839259259257</v>
      </c>
      <c r="AB284" s="60">
        <v>44662.830474537041</v>
      </c>
      <c r="AC284" s="38">
        <v>1</v>
      </c>
      <c r="AD284" s="60">
        <v>44662.839259259257</v>
      </c>
      <c r="AE284" s="60">
        <v>44662.839259259257</v>
      </c>
      <c r="AF284" s="60">
        <v>44662.839259259257</v>
      </c>
      <c r="AG284" s="37" t="s">
        <v>331</v>
      </c>
      <c r="AH284" s="37"/>
      <c r="AI284" s="37" t="s">
        <v>801</v>
      </c>
      <c r="AJ284" s="16">
        <f ca="1">IF(Table1[[#This Row],[State]]="Closed","Zero",IF(Table1[[#This Row],[State]]="Resolved","Zero",TODAY()-Table1[[#This Row],[First Assigned to Osprey-Resolver]]))</f>
        <v>36.160740740742767</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16</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11</v>
      </c>
      <c r="AW284" s="39" t="str">
        <f>TEXT(Table1[[#This Row],[Created]],"MMM")</f>
        <v>Apr</v>
      </c>
      <c r="AX284" s="40" t="e">
        <f>VLOOKUP(Table1[[#This Row],[Assigned to]],GD_Resource[[#All],[SNOW ID Unique]:[Team]],4,0)</f>
        <v>#N/A</v>
      </c>
    </row>
    <row r="285" spans="1:50" ht="62.7" customHeight="1" x14ac:dyDescent="0.25">
      <c r="A285" s="37" t="s">
        <v>1244</v>
      </c>
      <c r="B285" s="37" t="s">
        <v>138</v>
      </c>
      <c r="C285" s="37" t="s">
        <v>183</v>
      </c>
      <c r="D285" s="37" t="s">
        <v>615</v>
      </c>
      <c r="E285" s="37" t="s">
        <v>141</v>
      </c>
      <c r="F285" s="37" t="s">
        <v>1245</v>
      </c>
      <c r="G285" s="60">
        <v>44695.074942129628</v>
      </c>
      <c r="H285" s="37" t="s">
        <v>903</v>
      </c>
      <c r="I285" s="60"/>
      <c r="J285" s="37"/>
      <c r="K285" s="37"/>
      <c r="L285" s="60"/>
      <c r="M285" s="37"/>
      <c r="N285" s="60">
        <v>44662.901504629634</v>
      </c>
      <c r="O285" s="37" t="s">
        <v>1246</v>
      </c>
      <c r="P285" s="38" t="b">
        <v>0</v>
      </c>
      <c r="Q285" s="37"/>
      <c r="R285" s="37" t="s">
        <v>189</v>
      </c>
      <c r="S285" s="38">
        <v>0</v>
      </c>
      <c r="T285" s="37" t="s">
        <v>124</v>
      </c>
      <c r="U285" s="37" t="s">
        <v>59</v>
      </c>
      <c r="V285" s="60"/>
      <c r="W285" s="38"/>
      <c r="X285" s="37" t="s">
        <v>1247</v>
      </c>
      <c r="Y285" s="38">
        <v>0</v>
      </c>
      <c r="Z285" s="38" t="b">
        <v>1</v>
      </c>
      <c r="AA285" s="60">
        <v>44663.566851851851</v>
      </c>
      <c r="AB285" s="60">
        <v>44662.90185185185</v>
      </c>
      <c r="AC285" s="38">
        <v>1</v>
      </c>
      <c r="AD285" s="60">
        <v>44663.130833333344</v>
      </c>
      <c r="AE285" s="60">
        <v>44663.566851851851</v>
      </c>
      <c r="AF285" s="60">
        <v>44663.130833333344</v>
      </c>
      <c r="AG285" s="37" t="s">
        <v>331</v>
      </c>
      <c r="AH285" s="37"/>
      <c r="AI285" s="37"/>
      <c r="AJ285" s="16">
        <f ca="1">IF(Table1[[#This Row],[State]]="Closed","Zero",IF(Table1[[#This Row],[State]]="Resolved","Zero",TODAY()-Table1[[#This Row],[First Assigned to Osprey-Resolver]]))</f>
        <v>35.433148148149485</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16</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11</v>
      </c>
      <c r="AW285" s="39" t="str">
        <f>TEXT(Table1[[#This Row],[Created]],"MMM")</f>
        <v>Apr</v>
      </c>
      <c r="AX285" s="40">
        <f>VLOOKUP(Table1[[#This Row],[Assigned to]],GD_Resource[[#All],[SNOW ID Unique]:[Team]],4,0)</f>
        <v>0</v>
      </c>
    </row>
    <row r="286" spans="1:50" ht="49.95" customHeight="1" x14ac:dyDescent="0.25">
      <c r="A286" s="37" t="s">
        <v>1248</v>
      </c>
      <c r="B286" s="37" t="s">
        <v>115</v>
      </c>
      <c r="C286" s="37" t="s">
        <v>379</v>
      </c>
      <c r="D286" s="37" t="s">
        <v>380</v>
      </c>
      <c r="E286" s="37" t="s">
        <v>12</v>
      </c>
      <c r="F286" s="37" t="s">
        <v>1249</v>
      </c>
      <c r="G286" s="60">
        <v>44697.911435185182</v>
      </c>
      <c r="H286" s="37" t="s">
        <v>29</v>
      </c>
      <c r="I286" s="60"/>
      <c r="J286" s="37"/>
      <c r="K286" s="37"/>
      <c r="L286" s="60"/>
      <c r="M286" s="37"/>
      <c r="N286" s="60">
        <v>44663.119479166657</v>
      </c>
      <c r="O286" s="37" t="s">
        <v>1250</v>
      </c>
      <c r="P286" s="38" t="b">
        <v>0</v>
      </c>
      <c r="Q286" s="37"/>
      <c r="R286" s="37" t="s">
        <v>133</v>
      </c>
      <c r="S286" s="38">
        <v>0</v>
      </c>
      <c r="T286" s="37" t="s">
        <v>124</v>
      </c>
      <c r="U286" s="37" t="s">
        <v>58</v>
      </c>
      <c r="V286" s="60"/>
      <c r="W286" s="38"/>
      <c r="X286" s="37" t="s">
        <v>1251</v>
      </c>
      <c r="Y286" s="38">
        <v>0</v>
      </c>
      <c r="Z286" s="38" t="b">
        <v>1</v>
      </c>
      <c r="AA286" s="60">
        <v>44663.414351851847</v>
      </c>
      <c r="AB286" s="60"/>
      <c r="AC286" s="38">
        <v>0</v>
      </c>
      <c r="AD286" s="60"/>
      <c r="AE286" s="60">
        <v>44663.414351851847</v>
      </c>
      <c r="AF286" s="60">
        <v>44663.119479166657</v>
      </c>
      <c r="AG286" s="37"/>
      <c r="AH286" s="37" t="s">
        <v>248</v>
      </c>
      <c r="AI286" s="37"/>
      <c r="AJ286" s="16">
        <f ca="1">IF(Table1[[#This Row],[State]]="Closed","Zero",IF(Table1[[#This Row],[State]]="Resolved","Zero",TODAY()-Table1[[#This Row],[First Assigned to Osprey-Resolver]]))</f>
        <v>35.585648148153268</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16</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12</v>
      </c>
      <c r="AW286" s="39" t="str">
        <f>TEXT(Table1[[#This Row],[Created]],"MMM")</f>
        <v>Apr</v>
      </c>
      <c r="AX286" s="40">
        <f>VLOOKUP(Table1[[#This Row],[Assigned to]],GD_Resource[[#All],[SNOW ID Unique]:[Team]],4,0)</f>
        <v>0</v>
      </c>
    </row>
    <row r="287" spans="1:50" ht="37.5" customHeight="1" x14ac:dyDescent="0.25">
      <c r="A287" s="37" t="s">
        <v>1252</v>
      </c>
      <c r="B287" s="37" t="s">
        <v>115</v>
      </c>
      <c r="C287" s="37" t="s">
        <v>709</v>
      </c>
      <c r="D287" s="37" t="s">
        <v>204</v>
      </c>
      <c r="E287" s="37" t="s">
        <v>141</v>
      </c>
      <c r="F287" s="37" t="s">
        <v>1253</v>
      </c>
      <c r="G287" s="60">
        <v>44693.870266203703</v>
      </c>
      <c r="H287" s="37" t="s">
        <v>37</v>
      </c>
      <c r="I287" s="60"/>
      <c r="J287" s="37"/>
      <c r="K287" s="37"/>
      <c r="L287" s="60"/>
      <c r="M287" s="37"/>
      <c r="N287" s="60">
        <v>44663.577326388891</v>
      </c>
      <c r="O287" s="37" t="s">
        <v>273</v>
      </c>
      <c r="P287" s="38" t="b">
        <v>0</v>
      </c>
      <c r="Q287" s="37"/>
      <c r="R287" s="37"/>
      <c r="S287" s="38">
        <v>0</v>
      </c>
      <c r="T287" s="37" t="s">
        <v>124</v>
      </c>
      <c r="U287" s="37" t="s">
        <v>58</v>
      </c>
      <c r="V287" s="60"/>
      <c r="W287" s="38"/>
      <c r="X287" s="37" t="s">
        <v>274</v>
      </c>
      <c r="Y287" s="38">
        <v>0</v>
      </c>
      <c r="Z287" s="38" t="b">
        <v>1</v>
      </c>
      <c r="AA287" s="60">
        <v>44663.583078703698</v>
      </c>
      <c r="AB287" s="60">
        <v>44663.581180555557</v>
      </c>
      <c r="AC287" s="38">
        <v>2</v>
      </c>
      <c r="AD287" s="60">
        <v>44663.583078703698</v>
      </c>
      <c r="AE287" s="60">
        <v>44663.583078703698</v>
      </c>
      <c r="AF287" s="60">
        <v>44663.583078703698</v>
      </c>
      <c r="AG287" s="37"/>
      <c r="AH287" s="37" t="s">
        <v>248</v>
      </c>
      <c r="AI287" s="37"/>
      <c r="AJ287" s="16">
        <f ca="1">IF(Table1[[#This Row],[State]]="Closed","Zero",IF(Table1[[#This Row],[State]]="Resolved","Zero",TODAY()-Table1[[#This Row],[First Assigned to Osprey-Resolver]]))</f>
        <v>35.416921296302462</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16</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12</v>
      </c>
      <c r="AW287" s="39" t="str">
        <f>TEXT(Table1[[#This Row],[Created]],"MMM")</f>
        <v>Apr</v>
      </c>
      <c r="AX287" s="40" t="e">
        <f>VLOOKUP(Table1[[#This Row],[Assigned to]],GD_Resource[[#All],[SNOW ID Unique]:[Team]],4,0)</f>
        <v>#N/A</v>
      </c>
    </row>
    <row r="288" spans="1:50" ht="49.95" customHeight="1" x14ac:dyDescent="0.25">
      <c r="A288" s="37" t="s">
        <v>1254</v>
      </c>
      <c r="B288" s="37" t="s">
        <v>115</v>
      </c>
      <c r="C288" s="37" t="s">
        <v>116</v>
      </c>
      <c r="D288" s="37" t="s">
        <v>204</v>
      </c>
      <c r="E288" s="37" t="s">
        <v>141</v>
      </c>
      <c r="F288" s="37" t="s">
        <v>1255</v>
      </c>
      <c r="G288" s="60">
        <v>44685.926689814813</v>
      </c>
      <c r="H288" s="37" t="s">
        <v>37</v>
      </c>
      <c r="I288" s="60"/>
      <c r="J288" s="37"/>
      <c r="K288" s="37"/>
      <c r="L288" s="60"/>
      <c r="M288" s="37"/>
      <c r="N288" s="60">
        <v>44663.716608796298</v>
      </c>
      <c r="O288" s="37" t="s">
        <v>767</v>
      </c>
      <c r="P288" s="38" t="b">
        <v>0</v>
      </c>
      <c r="Q288" s="37"/>
      <c r="R288" s="37" t="s">
        <v>123</v>
      </c>
      <c r="S288" s="38">
        <v>0</v>
      </c>
      <c r="T288" s="37" t="s">
        <v>124</v>
      </c>
      <c r="U288" s="37" t="s">
        <v>59</v>
      </c>
      <c r="V288" s="60"/>
      <c r="W288" s="38"/>
      <c r="X288" s="37" t="s">
        <v>768</v>
      </c>
      <c r="Y288" s="38">
        <v>0</v>
      </c>
      <c r="Z288" s="38" t="b">
        <v>0</v>
      </c>
      <c r="AA288" s="60">
        <v>44664.406574074077</v>
      </c>
      <c r="AB288" s="60">
        <v>44663.717210648138</v>
      </c>
      <c r="AC288" s="38">
        <v>1</v>
      </c>
      <c r="AD288" s="60">
        <v>44664.291724537034</v>
      </c>
      <c r="AE288" s="60">
        <v>44664.406574074077</v>
      </c>
      <c r="AF288" s="60">
        <v>44664.291724537034</v>
      </c>
      <c r="AG288" s="37"/>
      <c r="AH288" s="37"/>
      <c r="AI288" s="37"/>
      <c r="AJ288" s="16">
        <f ca="1">IF(Table1[[#This Row],[State]]="Closed","Zero",IF(Table1[[#This Row],[State]]="Resolved","Zero",TODAY()-Table1[[#This Row],[First Assigned to Osprey-Resolver]]))</f>
        <v>34.593425925922929</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16</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12</v>
      </c>
      <c r="AW288" s="39" t="str">
        <f>TEXT(Table1[[#This Row],[Created]],"MMM")</f>
        <v>Apr</v>
      </c>
      <c r="AX288" s="40" t="e">
        <f>VLOOKUP(Table1[[#This Row],[Assigned to]],GD_Resource[[#All],[SNOW ID Unique]:[Team]],4,0)</f>
        <v>#N/A</v>
      </c>
    </row>
    <row r="289" spans="1:50" ht="49.95" customHeight="1" x14ac:dyDescent="0.25">
      <c r="A289" s="37" t="s">
        <v>1256</v>
      </c>
      <c r="B289" s="37" t="s">
        <v>115</v>
      </c>
      <c r="C289" s="37" t="s">
        <v>116</v>
      </c>
      <c r="D289" s="37" t="s">
        <v>204</v>
      </c>
      <c r="E289" s="37" t="s">
        <v>12</v>
      </c>
      <c r="F289" s="37" t="s">
        <v>1257</v>
      </c>
      <c r="G289" s="60">
        <v>44685.153819444437</v>
      </c>
      <c r="H289" s="37" t="s">
        <v>37</v>
      </c>
      <c r="I289" s="60"/>
      <c r="J289" s="37"/>
      <c r="K289" s="37"/>
      <c r="L289" s="60"/>
      <c r="M289" s="37"/>
      <c r="N289" s="60">
        <v>44664.699421296304</v>
      </c>
      <c r="O289" s="37" t="s">
        <v>869</v>
      </c>
      <c r="P289" s="38" t="b">
        <v>0</v>
      </c>
      <c r="Q289" s="37"/>
      <c r="R289" s="37" t="s">
        <v>123</v>
      </c>
      <c r="S289" s="38">
        <v>0</v>
      </c>
      <c r="T289" s="37" t="s">
        <v>124</v>
      </c>
      <c r="U289" s="37" t="s">
        <v>58</v>
      </c>
      <c r="V289" s="60"/>
      <c r="W289" s="38"/>
      <c r="X289" s="37" t="s">
        <v>870</v>
      </c>
      <c r="Y289" s="38">
        <v>0</v>
      </c>
      <c r="Z289" s="38" t="b">
        <v>1</v>
      </c>
      <c r="AA289" s="60">
        <v>44664.712465277778</v>
      </c>
      <c r="AB289" s="60">
        <v>44664.699687499997</v>
      </c>
      <c r="AC289" s="38">
        <v>2</v>
      </c>
      <c r="AD289" s="60">
        <v>44664.733958333331</v>
      </c>
      <c r="AE289" s="60">
        <v>44664.77003472222</v>
      </c>
      <c r="AF289" s="60">
        <v>44664.733958333331</v>
      </c>
      <c r="AG289" s="37" t="s">
        <v>331</v>
      </c>
      <c r="AH289" s="37" t="s">
        <v>248</v>
      </c>
      <c r="AI289" s="37" t="s">
        <v>871</v>
      </c>
      <c r="AJ289" s="16">
        <f ca="1">IF(Table1[[#This Row],[State]]="Closed","Zero",IF(Table1[[#This Row],[State]]="Resolved","Zero",TODAY()-Table1[[#This Row],[First Assigned to Osprey-Resolver]]))</f>
        <v>34.229965277780138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16</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13</v>
      </c>
      <c r="AW289" s="39" t="str">
        <f>TEXT(Table1[[#This Row],[Created]],"MMM")</f>
        <v>Apr</v>
      </c>
      <c r="AX289" s="40" t="e">
        <f>VLOOKUP(Table1[[#This Row],[Assigned to]],GD_Resource[[#All],[SNOW ID Unique]:[Team]],4,0)</f>
        <v>#N/A</v>
      </c>
    </row>
    <row r="290" spans="1:50" ht="49.95" customHeight="1" x14ac:dyDescent="0.25">
      <c r="A290" s="37" t="s">
        <v>1258</v>
      </c>
      <c r="B290" s="37" t="s">
        <v>115</v>
      </c>
      <c r="C290" s="37" t="s">
        <v>251</v>
      </c>
      <c r="D290" s="37" t="s">
        <v>258</v>
      </c>
      <c r="E290" s="37" t="s">
        <v>12</v>
      </c>
      <c r="F290" s="37" t="s">
        <v>1259</v>
      </c>
      <c r="G290" s="60">
        <v>44693.796261574083</v>
      </c>
      <c r="H290" s="37" t="s">
        <v>36</v>
      </c>
      <c r="I290" s="60"/>
      <c r="J290" s="37"/>
      <c r="K290" s="37"/>
      <c r="L290" s="60"/>
      <c r="M290" s="37"/>
      <c r="N290" s="60">
        <v>44664.756967592592</v>
      </c>
      <c r="O290" s="37" t="s">
        <v>258</v>
      </c>
      <c r="P290" s="38" t="b">
        <v>0</v>
      </c>
      <c r="Q290" s="37"/>
      <c r="R290" s="37" t="s">
        <v>147</v>
      </c>
      <c r="S290" s="38">
        <v>0</v>
      </c>
      <c r="T290" s="37" t="s">
        <v>124</v>
      </c>
      <c r="U290" s="37" t="s">
        <v>59</v>
      </c>
      <c r="V290" s="60"/>
      <c r="W290" s="38"/>
      <c r="X290" s="37" t="s">
        <v>1260</v>
      </c>
      <c r="Y290" s="38">
        <v>0</v>
      </c>
      <c r="Z290" s="38" t="b">
        <v>1</v>
      </c>
      <c r="AA290" s="60">
        <v>44664.756967592592</v>
      </c>
      <c r="AB290" s="60"/>
      <c r="AC290" s="38">
        <v>0</v>
      </c>
      <c r="AD290" s="60"/>
      <c r="AE290" s="60">
        <v>44664.756967592592</v>
      </c>
      <c r="AF290" s="60">
        <v>44664.756967592592</v>
      </c>
      <c r="AG290" s="37"/>
      <c r="AH290" s="37"/>
      <c r="AI290" s="37"/>
      <c r="AJ290" s="16">
        <f ca="1">IF(Table1[[#This Row],[State]]="Closed","Zero",IF(Table1[[#This Row],[State]]="Resolved","Zero",TODAY()-Table1[[#This Row],[First Assigned to Osprey-Resolver]]))</f>
        <v>34.243032407408464</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16</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13</v>
      </c>
      <c r="AW290" s="39" t="str">
        <f>TEXT(Table1[[#This Row],[Created]],"MMM")</f>
        <v>Apr</v>
      </c>
      <c r="AX290" s="40" t="e">
        <f>VLOOKUP(Table1[[#This Row],[Assigned to]],GD_Resource[[#All],[SNOW ID Unique]:[Team]],4,0)</f>
        <v>#N/A</v>
      </c>
    </row>
    <row r="291" spans="1:50" ht="49.95" customHeight="1" x14ac:dyDescent="0.25">
      <c r="A291" s="37" t="s">
        <v>1261</v>
      </c>
      <c r="B291" s="37" t="s">
        <v>115</v>
      </c>
      <c r="C291" s="37" t="s">
        <v>251</v>
      </c>
      <c r="D291" s="37" t="s">
        <v>1109</v>
      </c>
      <c r="E291" s="37" t="s">
        <v>7</v>
      </c>
      <c r="F291" s="37" t="s">
        <v>1262</v>
      </c>
      <c r="G291" s="60">
        <v>44697.771238425928</v>
      </c>
      <c r="H291" s="37" t="s">
        <v>8</v>
      </c>
      <c r="I291" s="60"/>
      <c r="J291" s="37" t="s">
        <v>328</v>
      </c>
      <c r="K291" s="37" t="s">
        <v>1263</v>
      </c>
      <c r="L291" s="60"/>
      <c r="M291" s="37"/>
      <c r="N291" s="60">
        <v>44664.790763888886</v>
      </c>
      <c r="O291" s="37" t="s">
        <v>1264</v>
      </c>
      <c r="P291" s="38" t="b">
        <v>1</v>
      </c>
      <c r="Q291" s="37"/>
      <c r="R291" s="37" t="s">
        <v>147</v>
      </c>
      <c r="S291" s="38">
        <v>1</v>
      </c>
      <c r="T291" s="37" t="s">
        <v>124</v>
      </c>
      <c r="U291" s="37" t="s">
        <v>90</v>
      </c>
      <c r="V291" s="60">
        <v>44697.732581018521</v>
      </c>
      <c r="W291" s="38">
        <v>2846173</v>
      </c>
      <c r="X291" s="37" t="s">
        <v>1265</v>
      </c>
      <c r="Y291" s="38">
        <v>0</v>
      </c>
      <c r="Z291" s="38" t="b">
        <v>0</v>
      </c>
      <c r="AA291" s="60">
        <v>44665.866087962961</v>
      </c>
      <c r="AB291" s="60"/>
      <c r="AC291" s="38">
        <v>1</v>
      </c>
      <c r="AD291" s="60"/>
      <c r="AE291" s="60">
        <v>44665.866087962961</v>
      </c>
      <c r="AF291" s="60">
        <v>44665.861909722233</v>
      </c>
      <c r="AG291" s="37"/>
      <c r="AH291" s="37"/>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16</v>
      </c>
      <c r="AM291" s="39">
        <f>WEEKNUM(Table1[[#This Row],[Resolved]])</f>
        <v>21</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16</v>
      </c>
      <c r="AU291" s="39" t="str">
        <f>TEXT(Table1[[#This Row],[Resolved]],"MMM")</f>
        <v>May</v>
      </c>
      <c r="AV291" s="39">
        <f>DAY(Table1[[#This Row],[Created]])</f>
        <v>13</v>
      </c>
      <c r="AW291" s="39" t="str">
        <f>TEXT(Table1[[#This Row],[Created]],"MMM")</f>
        <v>Apr</v>
      </c>
      <c r="AX291" s="40">
        <f>VLOOKUP(Table1[[#This Row],[Assigned to]],GD_Resource[[#All],[SNOW ID Unique]:[Team]],4,0)</f>
        <v>0</v>
      </c>
    </row>
    <row r="292" spans="1:50" ht="37.5" customHeight="1" x14ac:dyDescent="0.25">
      <c r="A292" s="37" t="s">
        <v>1266</v>
      </c>
      <c r="B292" s="37" t="s">
        <v>115</v>
      </c>
      <c r="C292" s="37" t="s">
        <v>307</v>
      </c>
      <c r="D292" s="37" t="s">
        <v>308</v>
      </c>
      <c r="E292" s="37" t="s">
        <v>12</v>
      </c>
      <c r="F292" s="37" t="s">
        <v>1267</v>
      </c>
      <c r="G292" s="60">
        <v>44679.168680555558</v>
      </c>
      <c r="H292" s="37" t="s">
        <v>246</v>
      </c>
      <c r="I292" s="60"/>
      <c r="J292" s="37"/>
      <c r="K292" s="37"/>
      <c r="L292" s="60"/>
      <c r="M292" s="37"/>
      <c r="N292" s="60">
        <v>44664.886863425927</v>
      </c>
      <c r="O292" s="37" t="s">
        <v>1268</v>
      </c>
      <c r="P292" s="38" t="b">
        <v>0</v>
      </c>
      <c r="Q292" s="37"/>
      <c r="R292" s="37" t="s">
        <v>133</v>
      </c>
      <c r="S292" s="38">
        <v>0</v>
      </c>
      <c r="T292" s="37" t="s">
        <v>124</v>
      </c>
      <c r="U292" s="37" t="s">
        <v>58</v>
      </c>
      <c r="V292" s="60"/>
      <c r="W292" s="38"/>
      <c r="X292" s="37" t="s">
        <v>1269</v>
      </c>
      <c r="Y292" s="38">
        <v>0</v>
      </c>
      <c r="Z292" s="38" t="b">
        <v>1</v>
      </c>
      <c r="AA292" s="60">
        <v>44665.247534722221</v>
      </c>
      <c r="AB292" s="60">
        <v>44664.894155092603</v>
      </c>
      <c r="AC292" s="38">
        <v>3</v>
      </c>
      <c r="AD292" s="60">
        <v>44665.191712962973</v>
      </c>
      <c r="AE292" s="60">
        <v>44665.247534722221</v>
      </c>
      <c r="AF292" s="60">
        <v>44665.191712962973</v>
      </c>
      <c r="AG292" s="37"/>
      <c r="AH292" s="37" t="s">
        <v>248</v>
      </c>
      <c r="AI292" s="37"/>
      <c r="AJ292" s="16">
        <f ca="1">IF(Table1[[#This Row],[State]]="Closed","Zero",IF(Table1[[#This Row],[State]]="Resolved","Zero",TODAY()-Table1[[#This Row],[First Assigned to Osprey-Resolver]]))</f>
        <v>33.752465277779265</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16</v>
      </c>
      <c r="AM292" s="39">
        <f>WEEKNUM(Table1[[#This Row],[Resolved]])</f>
        <v>0</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13</v>
      </c>
      <c r="AW292" s="39" t="str">
        <f>TEXT(Table1[[#This Row],[Created]],"MMM")</f>
        <v>Apr</v>
      </c>
      <c r="AX292" s="40" t="e">
        <f>VLOOKUP(Table1[[#This Row],[Assigned to]],GD_Resource[[#All],[SNOW ID Unique]:[Team]],4,0)</f>
        <v>#N/A</v>
      </c>
    </row>
    <row r="293" spans="1:50" ht="162.44999999999999" customHeight="1" x14ac:dyDescent="0.25">
      <c r="A293" s="37" t="s">
        <v>1270</v>
      </c>
      <c r="B293" s="37" t="s">
        <v>138</v>
      </c>
      <c r="C293" s="37" t="s">
        <v>116</v>
      </c>
      <c r="D293" s="37" t="s">
        <v>323</v>
      </c>
      <c r="E293" s="37" t="s">
        <v>12</v>
      </c>
      <c r="F293" s="37" t="s">
        <v>1271</v>
      </c>
      <c r="G293" s="60">
        <v>44692.847951388889</v>
      </c>
      <c r="H293" s="37" t="s">
        <v>20</v>
      </c>
      <c r="I293" s="60"/>
      <c r="J293" s="37" t="s">
        <v>328</v>
      </c>
      <c r="K293" s="37" t="s">
        <v>1271</v>
      </c>
      <c r="L293" s="60"/>
      <c r="M293" s="37"/>
      <c r="N293" s="60">
        <v>44664.95071759259</v>
      </c>
      <c r="O293" s="37" t="s">
        <v>712</v>
      </c>
      <c r="P293" s="38" t="b">
        <v>0</v>
      </c>
      <c r="Q293" s="37"/>
      <c r="R293" s="37" t="s">
        <v>123</v>
      </c>
      <c r="S293" s="38">
        <v>0</v>
      </c>
      <c r="T293" s="37" t="s">
        <v>124</v>
      </c>
      <c r="U293" s="37" t="s">
        <v>90</v>
      </c>
      <c r="V293" s="60">
        <v>44692.847951388889</v>
      </c>
      <c r="W293" s="38">
        <v>2410321</v>
      </c>
      <c r="X293" s="37" t="s">
        <v>321</v>
      </c>
      <c r="Y293" s="38">
        <v>0</v>
      </c>
      <c r="Z293" s="38" t="b">
        <v>0</v>
      </c>
      <c r="AA293" s="60">
        <v>44665.598356481481</v>
      </c>
      <c r="AB293" s="60">
        <v>44664.95140046296</v>
      </c>
      <c r="AC293" s="38">
        <v>1</v>
      </c>
      <c r="AD293" s="60">
        <v>44665.664490740739</v>
      </c>
      <c r="AE293" s="60">
        <v>44665.78052083333</v>
      </c>
      <c r="AF293" s="60">
        <v>44665.664490740739</v>
      </c>
      <c r="AG293" s="37"/>
      <c r="AH293" s="37"/>
      <c r="AI293" s="37"/>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16</v>
      </c>
      <c r="AM293" s="39">
        <f>WEEKNUM(Table1[[#This Row],[Resolved]])</f>
        <v>20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11</v>
      </c>
      <c r="AU293" s="39" t="str">
        <f>TEXT(Table1[[#This Row],[Resolved]],"MMM")</f>
        <v>May</v>
      </c>
      <c r="AV293" s="39">
        <f>DAY(Table1[[#This Row],[Created]])</f>
        <v>13</v>
      </c>
      <c r="AW293" s="39" t="str">
        <f>TEXT(Table1[[#This Row],[Created]],"MMM")</f>
        <v>Apr</v>
      </c>
      <c r="AX293" s="40">
        <f>VLOOKUP(Table1[[#This Row],[Assigned to]],GD_Resource[[#All],[SNOW ID Unique]:[Team]],4,0)</f>
        <v>0</v>
      </c>
    </row>
    <row r="294" spans="1:50" ht="37.5" customHeight="1" x14ac:dyDescent="0.25">
      <c r="A294" s="37" t="s">
        <v>1272</v>
      </c>
      <c r="B294" s="37" t="s">
        <v>115</v>
      </c>
      <c r="C294" s="37" t="s">
        <v>251</v>
      </c>
      <c r="D294" s="37" t="s">
        <v>463</v>
      </c>
      <c r="E294" s="37" t="s">
        <v>12</v>
      </c>
      <c r="F294" s="37" t="s">
        <v>1273</v>
      </c>
      <c r="G294" s="60">
        <v>44697.907500000001</v>
      </c>
      <c r="H294" s="37" t="s">
        <v>50</v>
      </c>
      <c r="I294" s="60"/>
      <c r="J294" s="37"/>
      <c r="K294" s="37"/>
      <c r="L294" s="60"/>
      <c r="M294" s="37"/>
      <c r="N294" s="60">
        <v>44665.179756944453</v>
      </c>
      <c r="O294" s="37" t="s">
        <v>1274</v>
      </c>
      <c r="P294" s="38" t="b">
        <v>0</v>
      </c>
      <c r="Q294" s="37"/>
      <c r="R294" s="37" t="s">
        <v>147</v>
      </c>
      <c r="S294" s="38">
        <v>0</v>
      </c>
      <c r="T294" s="37" t="s">
        <v>124</v>
      </c>
      <c r="U294" s="37" t="s">
        <v>58</v>
      </c>
      <c r="V294" s="60"/>
      <c r="W294" s="38"/>
      <c r="X294" s="37" t="s">
        <v>1275</v>
      </c>
      <c r="Y294" s="38">
        <v>0</v>
      </c>
      <c r="Z294" s="38" t="b">
        <v>1</v>
      </c>
      <c r="AA294" s="60">
        <v>44665.189641203702</v>
      </c>
      <c r="AB294" s="60">
        <v>44665.185104166667</v>
      </c>
      <c r="AC294" s="38">
        <v>1</v>
      </c>
      <c r="AD294" s="60">
        <v>44665.186550925922</v>
      </c>
      <c r="AE294" s="60">
        <v>44665.189641203702</v>
      </c>
      <c r="AF294" s="60">
        <v>44665.186550925922</v>
      </c>
      <c r="AG294" s="37"/>
      <c r="AH294" s="37" t="s">
        <v>248</v>
      </c>
      <c r="AI294" s="37"/>
      <c r="AJ294" s="16">
        <f ca="1">IF(Table1[[#This Row],[State]]="Closed","Zero",IF(Table1[[#This Row],[State]]="Resolved","Zero",TODAY()-Table1[[#This Row],[First Assigned to Osprey-Resolver]]))</f>
        <v>33.810358796297805</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16</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14</v>
      </c>
      <c r="AW294" s="39" t="str">
        <f>TEXT(Table1[[#This Row],[Created]],"MMM")</f>
        <v>Apr</v>
      </c>
      <c r="AX294" s="40">
        <f>VLOOKUP(Table1[[#This Row],[Assigned to]],GD_Resource[[#All],[SNOW ID Unique]:[Team]],4,0)</f>
        <v>0</v>
      </c>
    </row>
    <row r="295" spans="1:50" ht="37.5" customHeight="1" x14ac:dyDescent="0.25">
      <c r="A295" s="37" t="s">
        <v>1276</v>
      </c>
      <c r="B295" s="37" t="s">
        <v>115</v>
      </c>
      <c r="C295" s="37" t="s">
        <v>116</v>
      </c>
      <c r="D295" s="37" t="s">
        <v>1277</v>
      </c>
      <c r="E295" s="37" t="s">
        <v>12</v>
      </c>
      <c r="F295" s="37" t="s">
        <v>1278</v>
      </c>
      <c r="G295" s="60">
        <v>44698.668680555558</v>
      </c>
      <c r="H295" s="37" t="s">
        <v>26</v>
      </c>
      <c r="I295" s="60"/>
      <c r="J295" s="37" t="s">
        <v>328</v>
      </c>
      <c r="K295" s="37" t="s">
        <v>1279</v>
      </c>
      <c r="L295" s="60"/>
      <c r="M295" s="37"/>
      <c r="N295" s="60">
        <v>44665.420486111107</v>
      </c>
      <c r="O295" s="37" t="s">
        <v>266</v>
      </c>
      <c r="P295" s="38" t="b">
        <v>0</v>
      </c>
      <c r="Q295" s="37"/>
      <c r="R295" s="37" t="s">
        <v>123</v>
      </c>
      <c r="S295" s="38">
        <v>0</v>
      </c>
      <c r="T295" s="37" t="s">
        <v>124</v>
      </c>
      <c r="U295" s="37" t="s">
        <v>59</v>
      </c>
      <c r="V295" s="60"/>
      <c r="W295" s="38">
        <v>2256130</v>
      </c>
      <c r="X295" s="37" t="s">
        <v>267</v>
      </c>
      <c r="Y295" s="38">
        <v>1</v>
      </c>
      <c r="Z295" s="38" t="b">
        <v>1</v>
      </c>
      <c r="AA295" s="60">
        <v>44666.46570601852</v>
      </c>
      <c r="AB295" s="60"/>
      <c r="AC295" s="38">
        <v>3</v>
      </c>
      <c r="AD295" s="60"/>
      <c r="AE295" s="60">
        <v>44666.46570601852</v>
      </c>
      <c r="AF295" s="60">
        <v>44666.115601851852</v>
      </c>
      <c r="AG295" s="37"/>
      <c r="AH295" s="37"/>
      <c r="AI295" s="37"/>
      <c r="AJ295" s="16">
        <f ca="1">IF(Table1[[#This Row],[State]]="Closed","Zero",IF(Table1[[#This Row],[State]]="Resolved","Zero",TODAY()-Table1[[#This Row],[First Assigned to Osprey-Resolver]]))</f>
        <v>32.534293981480005</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16</v>
      </c>
      <c r="AM295" s="39">
        <f>WEEKNUM(Table1[[#This Row],[Resolved]])</f>
        <v>0</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14</v>
      </c>
      <c r="AW295" s="39" t="str">
        <f>TEXT(Table1[[#This Row],[Created]],"MMM")</f>
        <v>Apr</v>
      </c>
      <c r="AX295" s="40">
        <f>VLOOKUP(Table1[[#This Row],[Assigned to]],GD_Resource[[#All],[SNOW ID Unique]:[Team]],4,0)</f>
        <v>0</v>
      </c>
    </row>
    <row r="296" spans="1:50" ht="49.95" customHeight="1" x14ac:dyDescent="0.25">
      <c r="A296" s="37" t="s">
        <v>1280</v>
      </c>
      <c r="B296" s="37" t="s">
        <v>115</v>
      </c>
      <c r="C296" s="37" t="s">
        <v>251</v>
      </c>
      <c r="D296" s="37" t="s">
        <v>258</v>
      </c>
      <c r="E296" s="37" t="s">
        <v>141</v>
      </c>
      <c r="F296" s="37" t="s">
        <v>1281</v>
      </c>
      <c r="G296" s="60">
        <v>44693.800335648149</v>
      </c>
      <c r="H296" s="37" t="s">
        <v>36</v>
      </c>
      <c r="I296" s="60"/>
      <c r="J296" s="37"/>
      <c r="K296" s="37"/>
      <c r="L296" s="60"/>
      <c r="M296" s="37"/>
      <c r="N296" s="60">
        <v>44665.913159722222</v>
      </c>
      <c r="O296" s="37" t="s">
        <v>1282</v>
      </c>
      <c r="P296" s="38" t="b">
        <v>0</v>
      </c>
      <c r="Q296" s="37"/>
      <c r="R296" s="37" t="s">
        <v>147</v>
      </c>
      <c r="S296" s="38">
        <v>0</v>
      </c>
      <c r="T296" s="37" t="s">
        <v>124</v>
      </c>
      <c r="U296" s="37" t="s">
        <v>58</v>
      </c>
      <c r="V296" s="60"/>
      <c r="W296" s="38"/>
      <c r="X296" s="37" t="s">
        <v>1283</v>
      </c>
      <c r="Y296" s="38">
        <v>0</v>
      </c>
      <c r="Z296" s="38" t="b">
        <v>1</v>
      </c>
      <c r="AA296" s="60">
        <v>44665.922997685193</v>
      </c>
      <c r="AB296" s="60">
        <v>44665.922997685193</v>
      </c>
      <c r="AC296" s="38">
        <v>1</v>
      </c>
      <c r="AD296" s="60">
        <v>44665.923206018517</v>
      </c>
      <c r="AE296" s="60">
        <v>44665.97247685185</v>
      </c>
      <c r="AF296" s="60">
        <v>44665.923206018517</v>
      </c>
      <c r="AG296" s="37" t="s">
        <v>135</v>
      </c>
      <c r="AH296" s="37" t="s">
        <v>248</v>
      </c>
      <c r="AI296" s="37" t="s">
        <v>1284</v>
      </c>
      <c r="AJ296" s="16">
        <f ca="1">IF(Table1[[#This Row],[State]]="Closed","Zero",IF(Table1[[#This Row],[State]]="Resolved","Zero",TODAY()-Table1[[#This Row],[First Assigned to Osprey-Resolver]]))</f>
        <v>33.027523148150067</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16</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14</v>
      </c>
      <c r="AW296" s="39" t="str">
        <f>TEXT(Table1[[#This Row],[Created]],"MMM")</f>
        <v>Apr</v>
      </c>
      <c r="AX296" s="40" t="e">
        <f>VLOOKUP(Table1[[#This Row],[Assigned to]],GD_Resource[[#All],[SNOW ID Unique]:[Team]],4,0)</f>
        <v>#N/A</v>
      </c>
    </row>
    <row r="297" spans="1:50" ht="37.5" customHeight="1" x14ac:dyDescent="0.25">
      <c r="A297" s="37" t="s">
        <v>1285</v>
      </c>
      <c r="B297" s="37" t="s">
        <v>138</v>
      </c>
      <c r="C297" s="37" t="s">
        <v>251</v>
      </c>
      <c r="D297" s="37" t="s">
        <v>252</v>
      </c>
      <c r="E297" s="37" t="s">
        <v>12</v>
      </c>
      <c r="F297" s="37" t="s">
        <v>1286</v>
      </c>
      <c r="G297" s="60">
        <v>44698.830208333333</v>
      </c>
      <c r="H297" s="37" t="s">
        <v>17</v>
      </c>
      <c r="I297" s="60"/>
      <c r="J297" s="37" t="s">
        <v>328</v>
      </c>
      <c r="K297" s="37" t="s">
        <v>1287</v>
      </c>
      <c r="L297" s="60"/>
      <c r="M297" s="37"/>
      <c r="N297" s="60">
        <v>44666.864305555559</v>
      </c>
      <c r="O297" s="37" t="s">
        <v>1288</v>
      </c>
      <c r="P297" s="38" t="b">
        <v>0</v>
      </c>
      <c r="Q297" s="37"/>
      <c r="R297" s="37" t="s">
        <v>147</v>
      </c>
      <c r="S297" s="38">
        <v>0</v>
      </c>
      <c r="T297" s="37" t="s">
        <v>124</v>
      </c>
      <c r="U297" s="37" t="s">
        <v>58</v>
      </c>
      <c r="V297" s="60"/>
      <c r="W297" s="38">
        <v>2661788</v>
      </c>
      <c r="X297" s="37" t="s">
        <v>1289</v>
      </c>
      <c r="Y297" s="38">
        <v>1</v>
      </c>
      <c r="Z297" s="38" t="b">
        <v>1</v>
      </c>
      <c r="AA297" s="60">
        <v>44666.953541666669</v>
      </c>
      <c r="AB297" s="60">
        <v>44666.864305555559</v>
      </c>
      <c r="AC297" s="38">
        <v>17</v>
      </c>
      <c r="AD297" s="60">
        <v>44666.975104166668</v>
      </c>
      <c r="AE297" s="60">
        <v>44666.977280092593</v>
      </c>
      <c r="AF297" s="60">
        <v>44666.975104166668</v>
      </c>
      <c r="AG297" s="37"/>
      <c r="AH297" s="37" t="s">
        <v>723</v>
      </c>
      <c r="AI297" s="37"/>
      <c r="AJ297" s="16">
        <f ca="1">IF(Table1[[#This Row],[State]]="Closed","Zero",IF(Table1[[#This Row],[State]]="Resolved","Zero",TODAY()-Table1[[#This Row],[First Assigned to Osprey-Resolver]]))</f>
        <v>32.022719907407009</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16</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15</v>
      </c>
      <c r="AW297" s="39" t="str">
        <f>TEXT(Table1[[#This Row],[Created]],"MMM")</f>
        <v>Apr</v>
      </c>
      <c r="AX297" s="40">
        <f>VLOOKUP(Table1[[#This Row],[Assigned to]],GD_Resource[[#All],[SNOW ID Unique]:[Team]],4,0)</f>
        <v>0</v>
      </c>
    </row>
    <row r="298" spans="1:50" ht="37.5" customHeight="1" x14ac:dyDescent="0.25">
      <c r="A298" s="37" t="s">
        <v>1290</v>
      </c>
      <c r="B298" s="37" t="s">
        <v>115</v>
      </c>
      <c r="C298" s="37" t="s">
        <v>127</v>
      </c>
      <c r="D298" s="37" t="s">
        <v>615</v>
      </c>
      <c r="E298" s="37" t="s">
        <v>12</v>
      </c>
      <c r="F298" s="37" t="s">
        <v>1291</v>
      </c>
      <c r="G298" s="60">
        <v>44697.850057870368</v>
      </c>
      <c r="H298" s="37" t="s">
        <v>39</v>
      </c>
      <c r="I298" s="60"/>
      <c r="J298" s="37"/>
      <c r="K298" s="37"/>
      <c r="L298" s="60"/>
      <c r="M298" s="37"/>
      <c r="N298" s="60">
        <v>44669.950671296298</v>
      </c>
      <c r="O298" s="37" t="s">
        <v>1292</v>
      </c>
      <c r="P298" s="38" t="b">
        <v>0</v>
      </c>
      <c r="Q298" s="37"/>
      <c r="R298" s="37" t="s">
        <v>133</v>
      </c>
      <c r="S298" s="38">
        <v>0</v>
      </c>
      <c r="T298" s="37" t="s">
        <v>124</v>
      </c>
      <c r="U298" s="37" t="s">
        <v>59</v>
      </c>
      <c r="V298" s="60"/>
      <c r="W298" s="38"/>
      <c r="X298" s="37" t="s">
        <v>1293</v>
      </c>
      <c r="Y298" s="38">
        <v>0</v>
      </c>
      <c r="Z298" s="38" t="b">
        <v>1</v>
      </c>
      <c r="AA298" s="60">
        <v>44670.813032407408</v>
      </c>
      <c r="AB298" s="60">
        <v>44669.956388888888</v>
      </c>
      <c r="AC298" s="38">
        <v>10</v>
      </c>
      <c r="AD298" s="60">
        <v>44670.930300925917</v>
      </c>
      <c r="AE298" s="60">
        <v>44683.821446759262</v>
      </c>
      <c r="AF298" s="60">
        <v>44670.930300925917</v>
      </c>
      <c r="AG298" s="37"/>
      <c r="AH298" s="37"/>
      <c r="AI298" s="37"/>
      <c r="AJ298" s="16">
        <f ca="1">IF(Table1[[#This Row],[State]]="Closed","Zero",IF(Table1[[#This Row],[State]]="Resolved","Zero",TODAY()-Table1[[#This Row],[First Assigned to Osprey-Resolver]]))</f>
        <v>15.178553240737529</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17</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18</v>
      </c>
      <c r="AW298" s="39" t="str">
        <f>TEXT(Table1[[#This Row],[Created]],"MMM")</f>
        <v>Apr</v>
      </c>
      <c r="AX298" s="40" t="e">
        <f>VLOOKUP(Table1[[#This Row],[Assigned to]],GD_Resource[[#All],[SNOW ID Unique]:[Team]],4,0)</f>
        <v>#N/A</v>
      </c>
    </row>
    <row r="299" spans="1:50" ht="49.95" customHeight="1" x14ac:dyDescent="0.25">
      <c r="A299" s="37" t="s">
        <v>1294</v>
      </c>
      <c r="B299" s="37" t="s">
        <v>115</v>
      </c>
      <c r="C299" s="37" t="s">
        <v>127</v>
      </c>
      <c r="D299" s="37" t="s">
        <v>128</v>
      </c>
      <c r="E299" s="37" t="s">
        <v>12</v>
      </c>
      <c r="F299" s="37" t="s">
        <v>1295</v>
      </c>
      <c r="G299" s="60">
        <v>44698.099409722221</v>
      </c>
      <c r="H299" s="37" t="s">
        <v>39</v>
      </c>
      <c r="I299" s="60"/>
      <c r="J299" s="37"/>
      <c r="K299" s="37"/>
      <c r="L299" s="60"/>
      <c r="M299" s="37"/>
      <c r="N299" s="60">
        <v>44670.055949074071</v>
      </c>
      <c r="O299" s="37" t="s">
        <v>1296</v>
      </c>
      <c r="P299" s="38" t="b">
        <v>0</v>
      </c>
      <c r="Q299" s="37"/>
      <c r="R299" s="37" t="s">
        <v>133</v>
      </c>
      <c r="S299" s="38">
        <v>0</v>
      </c>
      <c r="T299" s="37" t="s">
        <v>124</v>
      </c>
      <c r="U299" s="37" t="s">
        <v>58</v>
      </c>
      <c r="V299" s="60"/>
      <c r="W299" s="38"/>
      <c r="X299" s="37" t="s">
        <v>1297</v>
      </c>
      <c r="Y299" s="38">
        <v>0</v>
      </c>
      <c r="Z299" s="38" t="b">
        <v>1</v>
      </c>
      <c r="AA299" s="60">
        <v>44670.126458333332</v>
      </c>
      <c r="AB299" s="60">
        <v>44670.060266203713</v>
      </c>
      <c r="AC299" s="38">
        <v>1</v>
      </c>
      <c r="AD299" s="60">
        <v>44670.126851851863</v>
      </c>
      <c r="AE299" s="60">
        <v>44670.382060185177</v>
      </c>
      <c r="AF299" s="60">
        <v>44670.126851851863</v>
      </c>
      <c r="AG299" s="37"/>
      <c r="AH299" s="37" t="s">
        <v>1146</v>
      </c>
      <c r="AI299" s="37"/>
      <c r="AJ299" s="16">
        <f ca="1">IF(Table1[[#This Row],[State]]="Closed","Zero",IF(Table1[[#This Row],[State]]="Resolved","Zero",TODAY()-Table1[[#This Row],[First Assigned to Osprey-Resolver]]))</f>
        <v>28.61793981482333</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17</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19</v>
      </c>
      <c r="AW299" s="39" t="str">
        <f>TEXT(Table1[[#This Row],[Created]],"MMM")</f>
        <v>Apr</v>
      </c>
      <c r="AX299" s="40" t="e">
        <f>VLOOKUP(Table1[[#This Row],[Assigned to]],GD_Resource[[#All],[SNOW ID Unique]:[Team]],4,0)</f>
        <v>#N/A</v>
      </c>
    </row>
    <row r="300" spans="1:50" ht="37.5" customHeight="1" x14ac:dyDescent="0.25">
      <c r="A300" s="37" t="s">
        <v>1298</v>
      </c>
      <c r="B300" s="37" t="s">
        <v>138</v>
      </c>
      <c r="C300" s="37" t="s">
        <v>116</v>
      </c>
      <c r="D300" s="37" t="s">
        <v>349</v>
      </c>
      <c r="E300" s="37" t="s">
        <v>12</v>
      </c>
      <c r="F300" s="37" t="s">
        <v>1299</v>
      </c>
      <c r="G300" s="60">
        <v>44698.732488425929</v>
      </c>
      <c r="H300" s="37" t="s">
        <v>28</v>
      </c>
      <c r="I300" s="60"/>
      <c r="J300" s="37"/>
      <c r="K300" s="37"/>
      <c r="L300" s="60"/>
      <c r="M300" s="37"/>
      <c r="N300" s="60">
        <v>44670.740532407413</v>
      </c>
      <c r="O300" s="37" t="s">
        <v>1150</v>
      </c>
      <c r="P300" s="38" t="b">
        <v>0</v>
      </c>
      <c r="Q300" s="37"/>
      <c r="R300" s="37" t="s">
        <v>123</v>
      </c>
      <c r="S300" s="38">
        <v>0</v>
      </c>
      <c r="T300" s="37" t="s">
        <v>124</v>
      </c>
      <c r="U300" s="37" t="s">
        <v>59</v>
      </c>
      <c r="V300" s="60"/>
      <c r="W300" s="38"/>
      <c r="X300" s="37" t="s">
        <v>1151</v>
      </c>
      <c r="Y300" s="38">
        <v>0</v>
      </c>
      <c r="Z300" s="38" t="b">
        <v>0</v>
      </c>
      <c r="AA300" s="60">
        <v>44670.748032407413</v>
      </c>
      <c r="AB300" s="60">
        <v>44670.741562499999</v>
      </c>
      <c r="AC300" s="38">
        <v>1</v>
      </c>
      <c r="AD300" s="60">
        <v>44670.933495370373</v>
      </c>
      <c r="AE300" s="60">
        <v>44670.936643518522</v>
      </c>
      <c r="AF300" s="60">
        <v>44670.933495370373</v>
      </c>
      <c r="AG300" s="37"/>
      <c r="AH300" s="37"/>
      <c r="AI300" s="37"/>
      <c r="AJ300" s="16">
        <f ca="1">IF(Table1[[#This Row],[State]]="Closed","Zero",IF(Table1[[#This Row],[State]]="Resolved","Zero",TODAY()-Table1[[#This Row],[First Assigned to Osprey-Resolver]]))</f>
        <v>28.063356481477967</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17</v>
      </c>
      <c r="AM300" s="39">
        <f>WEEKNUM(Table1[[#This Row],[Resolved]])</f>
        <v>0</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19</v>
      </c>
      <c r="AW300" s="39" t="str">
        <f>TEXT(Table1[[#This Row],[Created]],"MMM")</f>
        <v>Apr</v>
      </c>
      <c r="AX300" s="40">
        <f>VLOOKUP(Table1[[#This Row],[Assigned to]],GD_Resource[[#All],[SNOW ID Unique]:[Team]],4,0)</f>
        <v>0</v>
      </c>
    </row>
    <row r="301" spans="1:50" ht="37.5" customHeight="1" x14ac:dyDescent="0.25">
      <c r="A301" s="37" t="s">
        <v>1300</v>
      </c>
      <c r="B301" s="37" t="s">
        <v>115</v>
      </c>
      <c r="C301" s="37" t="s">
        <v>127</v>
      </c>
      <c r="D301" s="37" t="s">
        <v>128</v>
      </c>
      <c r="E301" s="37" t="s">
        <v>12</v>
      </c>
      <c r="F301" s="37" t="s">
        <v>1301</v>
      </c>
      <c r="G301" s="60">
        <v>44698.093599537038</v>
      </c>
      <c r="H301" s="37" t="s">
        <v>39</v>
      </c>
      <c r="I301" s="60"/>
      <c r="J301" s="37"/>
      <c r="K301" s="37"/>
      <c r="L301" s="60"/>
      <c r="M301" s="37"/>
      <c r="N301" s="60">
        <v>44670.884513888886</v>
      </c>
      <c r="O301" s="37" t="s">
        <v>1302</v>
      </c>
      <c r="P301" s="38" t="b">
        <v>0</v>
      </c>
      <c r="Q301" s="37"/>
      <c r="R301" s="37" t="s">
        <v>133</v>
      </c>
      <c r="S301" s="38">
        <v>0</v>
      </c>
      <c r="T301" s="37" t="s">
        <v>124</v>
      </c>
      <c r="U301" s="37" t="s">
        <v>58</v>
      </c>
      <c r="V301" s="60"/>
      <c r="W301" s="38"/>
      <c r="X301" s="37" t="s">
        <v>1303</v>
      </c>
      <c r="Y301" s="38">
        <v>0</v>
      </c>
      <c r="Z301" s="38" t="b">
        <v>1</v>
      </c>
      <c r="AA301" s="60">
        <v>44670.922094907408</v>
      </c>
      <c r="AB301" s="60">
        <v>44670.893900462957</v>
      </c>
      <c r="AC301" s="38">
        <v>3</v>
      </c>
      <c r="AD301" s="60">
        <v>44671.073483796303</v>
      </c>
      <c r="AE301" s="60">
        <v>44671.382673611108</v>
      </c>
      <c r="AF301" s="60">
        <v>44671.073483796303</v>
      </c>
      <c r="AG301" s="37"/>
      <c r="AH301" s="37" t="s">
        <v>1146</v>
      </c>
      <c r="AI301" s="37"/>
      <c r="AJ301" s="16">
        <f ca="1">IF(Table1[[#This Row],[State]]="Closed","Zero",IF(Table1[[#This Row],[State]]="Resolved","Zero",TODAY()-Table1[[#This Row],[First Assigned to Osprey-Resolver]]))</f>
        <v>27.617326388892252</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17</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19</v>
      </c>
      <c r="AW301" s="39" t="str">
        <f>TEXT(Table1[[#This Row],[Created]],"MMM")</f>
        <v>Apr</v>
      </c>
      <c r="AX301" s="40" t="e">
        <f>VLOOKUP(Table1[[#This Row],[Assigned to]],GD_Resource[[#All],[SNOW ID Unique]:[Team]],4,0)</f>
        <v>#N/A</v>
      </c>
    </row>
    <row r="302" spans="1:50" ht="49.95" customHeight="1" x14ac:dyDescent="0.25">
      <c r="A302" s="37" t="s">
        <v>1304</v>
      </c>
      <c r="B302" s="37" t="s">
        <v>115</v>
      </c>
      <c r="C302" s="37" t="s">
        <v>127</v>
      </c>
      <c r="D302" s="37" t="s">
        <v>128</v>
      </c>
      <c r="E302" s="37" t="s">
        <v>12</v>
      </c>
      <c r="F302" s="37" t="s">
        <v>1305</v>
      </c>
      <c r="G302" s="60">
        <v>44698.091111111113</v>
      </c>
      <c r="H302" s="37" t="s">
        <v>39</v>
      </c>
      <c r="I302" s="60"/>
      <c r="J302" s="37"/>
      <c r="K302" s="37"/>
      <c r="L302" s="60"/>
      <c r="M302" s="37"/>
      <c r="N302" s="60">
        <v>44671.130601851852</v>
      </c>
      <c r="O302" s="37" t="s">
        <v>1306</v>
      </c>
      <c r="P302" s="38" t="b">
        <v>0</v>
      </c>
      <c r="Q302" s="37"/>
      <c r="R302" s="37" t="s">
        <v>133</v>
      </c>
      <c r="S302" s="38">
        <v>0</v>
      </c>
      <c r="T302" s="37" t="s">
        <v>124</v>
      </c>
      <c r="U302" s="37" t="s">
        <v>58</v>
      </c>
      <c r="V302" s="60"/>
      <c r="W302" s="38"/>
      <c r="X302" s="37" t="s">
        <v>1307</v>
      </c>
      <c r="Y302" s="38">
        <v>0</v>
      </c>
      <c r="Z302" s="38" t="b">
        <v>1</v>
      </c>
      <c r="AA302" s="60">
        <v>44671.130601851852</v>
      </c>
      <c r="AB302" s="60">
        <v>44671.130601851852</v>
      </c>
      <c r="AC302" s="38">
        <v>1</v>
      </c>
      <c r="AD302" s="60">
        <v>44671.177662037036</v>
      </c>
      <c r="AE302" s="60">
        <v>44671.378252314818</v>
      </c>
      <c r="AF302" s="60">
        <v>44671.177662037036</v>
      </c>
      <c r="AG302" s="37"/>
      <c r="AH302" s="37" t="s">
        <v>918</v>
      </c>
      <c r="AI302" s="37"/>
      <c r="AJ302" s="16">
        <f ca="1">IF(Table1[[#This Row],[State]]="Closed","Zero",IF(Table1[[#This Row],[State]]="Resolved","Zero",TODAY()-Table1[[#This Row],[First Assigned to Osprey-Resolver]]))</f>
        <v>27.621747685181617</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17</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20</v>
      </c>
      <c r="AW302" s="39" t="str">
        <f>TEXT(Table1[[#This Row],[Created]],"MMM")</f>
        <v>Apr</v>
      </c>
      <c r="AX302" s="40" t="e">
        <f>VLOOKUP(Table1[[#This Row],[Assigned to]],GD_Resource[[#All],[SNOW ID Unique]:[Team]],4,0)</f>
        <v>#N/A</v>
      </c>
    </row>
    <row r="303" spans="1:50" ht="37.5" customHeight="1" x14ac:dyDescent="0.25">
      <c r="A303" s="37" t="s">
        <v>1308</v>
      </c>
      <c r="B303" s="37" t="s">
        <v>115</v>
      </c>
      <c r="C303" s="37" t="s">
        <v>159</v>
      </c>
      <c r="D303" s="37" t="s">
        <v>468</v>
      </c>
      <c r="E303" s="37" t="s">
        <v>141</v>
      </c>
      <c r="F303" s="37" t="s">
        <v>1309</v>
      </c>
      <c r="G303" s="60">
        <v>44686.985185185193</v>
      </c>
      <c r="H303" s="37" t="s">
        <v>470</v>
      </c>
      <c r="I303" s="60"/>
      <c r="J303" s="37"/>
      <c r="K303" s="37"/>
      <c r="L303" s="60"/>
      <c r="M303" s="37"/>
      <c r="N303" s="60">
        <v>44672.317175925928</v>
      </c>
      <c r="O303" s="37" t="s">
        <v>355</v>
      </c>
      <c r="P303" s="38" t="b">
        <v>0</v>
      </c>
      <c r="Q303" s="37"/>
      <c r="R303" s="37" t="s">
        <v>123</v>
      </c>
      <c r="S303" s="38">
        <v>0</v>
      </c>
      <c r="T303" s="37" t="s">
        <v>124</v>
      </c>
      <c r="U303" s="37" t="s">
        <v>59</v>
      </c>
      <c r="V303" s="60"/>
      <c r="W303" s="38"/>
      <c r="X303" s="37" t="s">
        <v>1310</v>
      </c>
      <c r="Y303" s="38">
        <v>0</v>
      </c>
      <c r="Z303" s="38" t="b">
        <v>0</v>
      </c>
      <c r="AA303" s="60">
        <v>44678.820868055547</v>
      </c>
      <c r="AB303" s="60"/>
      <c r="AC303" s="38">
        <v>0</v>
      </c>
      <c r="AD303" s="60"/>
      <c r="AE303" s="60">
        <v>44678.820868055547</v>
      </c>
      <c r="AF303" s="60">
        <v>44672.317175925928</v>
      </c>
      <c r="AG303" s="37" t="s">
        <v>135</v>
      </c>
      <c r="AH303" s="37"/>
      <c r="AI303" s="37" t="s">
        <v>165</v>
      </c>
      <c r="AJ303" s="16">
        <f ca="1">IF(Table1[[#This Row],[State]]="Closed","Zero",IF(Table1[[#This Row],[State]]="Resolved","Zero",TODAY()-Table1[[#This Row],[First Assigned to Osprey-Resolver]]))</f>
        <v>20.17913194445282</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17</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21</v>
      </c>
      <c r="AW303" s="39" t="str">
        <f>TEXT(Table1[[#This Row],[Created]],"MMM")</f>
        <v>Apr</v>
      </c>
      <c r="AX303" s="40">
        <f>VLOOKUP(Table1[[#This Row],[Assigned to]],GD_Resource[[#All],[SNOW ID Unique]:[Team]],4,0)</f>
        <v>0</v>
      </c>
    </row>
    <row r="304" spans="1:50" ht="87.45" customHeight="1" x14ac:dyDescent="0.25">
      <c r="A304" s="37" t="s">
        <v>1311</v>
      </c>
      <c r="B304" s="37" t="s">
        <v>115</v>
      </c>
      <c r="C304" s="37" t="s">
        <v>183</v>
      </c>
      <c r="D304" s="37" t="s">
        <v>345</v>
      </c>
      <c r="E304" s="37" t="s">
        <v>12</v>
      </c>
      <c r="F304" s="37" t="s">
        <v>1312</v>
      </c>
      <c r="G304" s="60">
        <v>44698.810972222222</v>
      </c>
      <c r="H304" s="37" t="s">
        <v>67</v>
      </c>
      <c r="I304" s="60"/>
      <c r="J304" s="37"/>
      <c r="K304" s="37"/>
      <c r="L304" s="60"/>
      <c r="M304" s="37"/>
      <c r="N304" s="60">
        <v>44672.686782407407</v>
      </c>
      <c r="O304" s="37" t="s">
        <v>304</v>
      </c>
      <c r="P304" s="38" t="b">
        <v>0</v>
      </c>
      <c r="Q304" s="37"/>
      <c r="R304" s="37" t="s">
        <v>189</v>
      </c>
      <c r="S304" s="38">
        <v>0</v>
      </c>
      <c r="T304" s="37" t="s">
        <v>124</v>
      </c>
      <c r="U304" s="37" t="s">
        <v>58</v>
      </c>
      <c r="V304" s="60"/>
      <c r="W304" s="38"/>
      <c r="X304" s="37" t="s">
        <v>305</v>
      </c>
      <c r="Y304" s="38">
        <v>0</v>
      </c>
      <c r="Z304" s="38" t="b">
        <v>1</v>
      </c>
      <c r="AA304" s="60">
        <v>44672.725972222222</v>
      </c>
      <c r="AB304" s="60">
        <v>44672.687037037038</v>
      </c>
      <c r="AC304" s="38">
        <v>2</v>
      </c>
      <c r="AD304" s="60">
        <v>44672.688159722216</v>
      </c>
      <c r="AE304" s="60">
        <v>44672.725972222222</v>
      </c>
      <c r="AF304" s="60">
        <v>44672.688159722216</v>
      </c>
      <c r="AG304" s="37"/>
      <c r="AH304" s="37" t="s">
        <v>713</v>
      </c>
      <c r="AI304" s="37"/>
      <c r="AJ304" s="16">
        <f ca="1">IF(Table1[[#This Row],[State]]="Closed","Zero",IF(Table1[[#This Row],[State]]="Resolved","Zero",TODAY()-Table1[[#This Row],[First Assigned to Osprey-Resolver]]))</f>
        <v>26.274027777777519</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17</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21</v>
      </c>
      <c r="AW304" s="39" t="str">
        <f>TEXT(Table1[[#This Row],[Created]],"MMM")</f>
        <v>Apr</v>
      </c>
      <c r="AX304" s="40">
        <f>VLOOKUP(Table1[[#This Row],[Assigned to]],GD_Resource[[#All],[SNOW ID Unique]:[Team]],4,0)</f>
        <v>0</v>
      </c>
    </row>
    <row r="305" spans="1:50" ht="49.95" customHeight="1" x14ac:dyDescent="0.25">
      <c r="A305" s="37" t="s">
        <v>1313</v>
      </c>
      <c r="B305" s="37" t="s">
        <v>115</v>
      </c>
      <c r="C305" s="37" t="s">
        <v>159</v>
      </c>
      <c r="D305" s="37" t="s">
        <v>1314</v>
      </c>
      <c r="E305" s="37" t="s">
        <v>12</v>
      </c>
      <c r="F305" s="37" t="s">
        <v>1315</v>
      </c>
      <c r="G305" s="60">
        <v>44694.512071759258</v>
      </c>
      <c r="H305" s="37" t="s">
        <v>35</v>
      </c>
      <c r="I305" s="60"/>
      <c r="J305" s="37"/>
      <c r="K305" s="37"/>
      <c r="L305" s="60"/>
      <c r="M305" s="37"/>
      <c r="N305" s="60">
        <v>44672.855162037027</v>
      </c>
      <c r="O305" s="37" t="s">
        <v>1314</v>
      </c>
      <c r="P305" s="38" t="b">
        <v>0</v>
      </c>
      <c r="Q305" s="37"/>
      <c r="R305" s="37" t="s">
        <v>123</v>
      </c>
      <c r="S305" s="38">
        <v>0</v>
      </c>
      <c r="T305" s="37" t="s">
        <v>124</v>
      </c>
      <c r="U305" s="37" t="s">
        <v>58</v>
      </c>
      <c r="V305" s="60"/>
      <c r="W305" s="38"/>
      <c r="X305" s="37" t="s">
        <v>399</v>
      </c>
      <c r="Y305" s="38">
        <v>0</v>
      </c>
      <c r="Z305" s="38" t="b">
        <v>1</v>
      </c>
      <c r="AA305" s="60">
        <v>44672.855162037027</v>
      </c>
      <c r="AB305" s="60"/>
      <c r="AC305" s="38">
        <v>0</v>
      </c>
      <c r="AD305" s="60"/>
      <c r="AE305" s="60">
        <v>44672.855162037027</v>
      </c>
      <c r="AF305" s="60">
        <v>44672.855162037027</v>
      </c>
      <c r="AG305" s="37"/>
      <c r="AH305" s="37" t="s">
        <v>248</v>
      </c>
      <c r="AI305" s="37"/>
      <c r="AJ305" s="16">
        <f ca="1">IF(Table1[[#This Row],[State]]="Closed","Zero",IF(Table1[[#This Row],[State]]="Resolved","Zero",TODAY()-Table1[[#This Row],[First Assigned to Osprey-Resolver]]))</f>
        <v>26.144837962972815</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17</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21</v>
      </c>
      <c r="AW305" s="39" t="str">
        <f>TEXT(Table1[[#This Row],[Created]],"MMM")</f>
        <v>Apr</v>
      </c>
      <c r="AX305" s="40" t="e">
        <f>VLOOKUP(Table1[[#This Row],[Assigned to]],GD_Resource[[#All],[SNOW ID Unique]:[Team]],4,0)</f>
        <v>#N/A</v>
      </c>
    </row>
    <row r="306" spans="1:50" ht="37.5" customHeight="1" x14ac:dyDescent="0.25">
      <c r="A306" s="37" t="s">
        <v>1316</v>
      </c>
      <c r="B306" s="37" t="s">
        <v>115</v>
      </c>
      <c r="C306" s="37" t="s">
        <v>159</v>
      </c>
      <c r="D306" s="37" t="s">
        <v>160</v>
      </c>
      <c r="E306" s="37" t="s">
        <v>12</v>
      </c>
      <c r="F306" s="37" t="s">
        <v>1317</v>
      </c>
      <c r="G306" s="60">
        <v>44672.911944444437</v>
      </c>
      <c r="H306" s="37" t="s">
        <v>163</v>
      </c>
      <c r="I306" s="60"/>
      <c r="J306" s="37" t="s">
        <v>120</v>
      </c>
      <c r="K306" s="37" t="s">
        <v>1318</v>
      </c>
      <c r="L306" s="60">
        <v>44672.911944444437</v>
      </c>
      <c r="M306" s="37" t="s">
        <v>163</v>
      </c>
      <c r="N306" s="60">
        <v>44672.878564814811</v>
      </c>
      <c r="O306" s="37" t="s">
        <v>1314</v>
      </c>
      <c r="P306" s="38" t="b">
        <v>0</v>
      </c>
      <c r="Q306" s="37"/>
      <c r="R306" s="37" t="s">
        <v>123</v>
      </c>
      <c r="S306" s="38">
        <v>0</v>
      </c>
      <c r="T306" s="37" t="s">
        <v>124</v>
      </c>
      <c r="U306" s="37" t="s">
        <v>120</v>
      </c>
      <c r="V306" s="60"/>
      <c r="W306" s="38">
        <v>3522</v>
      </c>
      <c r="X306" s="37" t="s">
        <v>533</v>
      </c>
      <c r="Y306" s="38">
        <v>0</v>
      </c>
      <c r="Z306" s="38" t="b">
        <v>0</v>
      </c>
      <c r="AA306" s="60">
        <v>44672.880520833343</v>
      </c>
      <c r="AB306" s="60"/>
      <c r="AC306" s="38">
        <v>0</v>
      </c>
      <c r="AD306" s="60"/>
      <c r="AE306" s="60">
        <v>44672.880520833343</v>
      </c>
      <c r="AF306" s="60">
        <v>44672.878564814811</v>
      </c>
      <c r="AG306" s="37"/>
      <c r="AH306" s="37"/>
      <c r="AI306" s="37"/>
      <c r="AJ306" s="16">
        <f ca="1">IF(Table1[[#This Row],[State]]="Closed","Zero",IF(Table1[[#This Row],[State]]="Resolved","Zero",TODAY()-Table1[[#This Row],[First Assigned to Osprey-Resolver]]))</f>
        <v>26.119479166656674</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17</v>
      </c>
      <c r="AM306" s="39">
        <f>WEEKNUM(Table1[[#This Row],[Resolved]])</f>
        <v>0</v>
      </c>
      <c r="AN306" s="39">
        <f>WEEKNUM(Table1[[#This Row],[Closed]])</f>
        <v>17</v>
      </c>
      <c r="AO306" s="39" t="str">
        <f>IFERROR(INDEX(GD_Resource[], MATCH(Table1[[#This Row],[Assigned to]], GD_Resource[SNOW ID Unique], 0), 2), "Not GD")</f>
        <v>Not GD</v>
      </c>
      <c r="AP306" s="39" t="str">
        <f t="shared" si="4"/>
        <v>Geo</v>
      </c>
      <c r="AQ306" s="39">
        <f>YEAR(Table1[[#This Row],[Closed]])</f>
        <v>2022</v>
      </c>
      <c r="AR306" s="39">
        <f>YEAR(Table1[[#This Row],[Resolved]])</f>
        <v>1900</v>
      </c>
      <c r="AS306" s="39">
        <f>YEAR(Table1[[#This Row],[Created]])</f>
        <v>2022</v>
      </c>
      <c r="AT306" s="39">
        <f>DAY(Table1[[#This Row],[Resolved]])</f>
        <v>0</v>
      </c>
      <c r="AU306" s="39" t="str">
        <f>TEXT(Table1[[#This Row],[Resolved]],"MMM")</f>
        <v>Jan</v>
      </c>
      <c r="AV306" s="39">
        <f>DAY(Table1[[#This Row],[Created]])</f>
        <v>21</v>
      </c>
      <c r="AW306" s="39" t="str">
        <f>TEXT(Table1[[#This Row],[Created]],"MMM")</f>
        <v>Apr</v>
      </c>
      <c r="AX306" s="40" t="e">
        <f>VLOOKUP(Table1[[#This Row],[Assigned to]],GD_Resource[[#All],[SNOW ID Unique]:[Team]],4,0)</f>
        <v>#N/A</v>
      </c>
    </row>
    <row r="307" spans="1:50" ht="49.95" customHeight="1" x14ac:dyDescent="0.25">
      <c r="A307" s="37" t="s">
        <v>1319</v>
      </c>
      <c r="B307" s="37" t="s">
        <v>115</v>
      </c>
      <c r="C307" s="37" t="s">
        <v>1320</v>
      </c>
      <c r="D307" s="37" t="s">
        <v>1321</v>
      </c>
      <c r="E307" s="37" t="s">
        <v>12</v>
      </c>
      <c r="F307" s="37" t="s">
        <v>1322</v>
      </c>
      <c r="G307" s="60">
        <v>44698.841307870367</v>
      </c>
      <c r="H307" s="37" t="s">
        <v>64</v>
      </c>
      <c r="I307" s="60"/>
      <c r="J307" s="37"/>
      <c r="K307" s="37"/>
      <c r="L307" s="60"/>
      <c r="M307" s="37"/>
      <c r="N307" s="60">
        <v>44672.947187500002</v>
      </c>
      <c r="O307" s="37" t="s">
        <v>1321</v>
      </c>
      <c r="P307" s="38" t="b">
        <v>0</v>
      </c>
      <c r="Q307" s="37"/>
      <c r="R307" s="37" t="s">
        <v>215</v>
      </c>
      <c r="S307" s="38">
        <v>0</v>
      </c>
      <c r="T307" s="37" t="s">
        <v>124</v>
      </c>
      <c r="U307" s="37" t="s">
        <v>58</v>
      </c>
      <c r="V307" s="60"/>
      <c r="W307" s="38"/>
      <c r="X307" s="37" t="s">
        <v>1323</v>
      </c>
      <c r="Y307" s="38">
        <v>0</v>
      </c>
      <c r="Z307" s="38" t="b">
        <v>1</v>
      </c>
      <c r="AA307" s="60">
        <v>44673.042858796303</v>
      </c>
      <c r="AB307" s="60">
        <v>44672.947974537034</v>
      </c>
      <c r="AC307" s="38">
        <v>1</v>
      </c>
      <c r="AD307" s="60">
        <v>44677.061805555553</v>
      </c>
      <c r="AE307" s="60">
        <v>44677.109351851846</v>
      </c>
      <c r="AF307" s="60">
        <v>44677.061805555553</v>
      </c>
      <c r="AG307" s="37"/>
      <c r="AH307" s="37" t="s">
        <v>1324</v>
      </c>
      <c r="AI307" s="37"/>
      <c r="AJ307" s="16">
        <f ca="1">IF(Table1[[#This Row],[State]]="Closed","Zero",IF(Table1[[#This Row],[State]]="Resolved","Zero",TODAY()-Table1[[#This Row],[First Assigned to Osprey-Resolver]]))</f>
        <v>21.890648148153559</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17</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21</v>
      </c>
      <c r="AW307" s="39" t="str">
        <f>TEXT(Table1[[#This Row],[Created]],"MMM")</f>
        <v>Apr</v>
      </c>
      <c r="AX307" s="40">
        <f>VLOOKUP(Table1[[#This Row],[Assigned to]],GD_Resource[[#All],[SNOW ID Unique]:[Team]],4,0)</f>
        <v>0</v>
      </c>
    </row>
    <row r="308" spans="1:50" ht="49.95" customHeight="1" x14ac:dyDescent="0.25">
      <c r="A308" s="37" t="s">
        <v>1325</v>
      </c>
      <c r="B308" s="37" t="s">
        <v>115</v>
      </c>
      <c r="C308" s="37" t="s">
        <v>251</v>
      </c>
      <c r="D308" s="37" t="s">
        <v>463</v>
      </c>
      <c r="E308" s="37" t="s">
        <v>12</v>
      </c>
      <c r="F308" s="37" t="s">
        <v>1326</v>
      </c>
      <c r="G308" s="60">
        <v>44694.76666666667</v>
      </c>
      <c r="H308" s="37" t="s">
        <v>50</v>
      </c>
      <c r="I308" s="60"/>
      <c r="J308" s="37"/>
      <c r="K308" s="37"/>
      <c r="L308" s="60"/>
      <c r="M308" s="37"/>
      <c r="N308" s="60">
        <v>44673.081863425927</v>
      </c>
      <c r="O308" s="37" t="s">
        <v>1327</v>
      </c>
      <c r="P308" s="38" t="b">
        <v>0</v>
      </c>
      <c r="Q308" s="37"/>
      <c r="R308" s="37" t="s">
        <v>147</v>
      </c>
      <c r="S308" s="38">
        <v>0</v>
      </c>
      <c r="T308" s="37" t="s">
        <v>124</v>
      </c>
      <c r="U308" s="37" t="s">
        <v>59</v>
      </c>
      <c r="V308" s="60"/>
      <c r="W308" s="38"/>
      <c r="X308" s="37" t="s">
        <v>1328</v>
      </c>
      <c r="Y308" s="38">
        <v>0</v>
      </c>
      <c r="Z308" s="38" t="b">
        <v>0</v>
      </c>
      <c r="AA308" s="60">
        <v>44673.102523148147</v>
      </c>
      <c r="AB308" s="60">
        <v>44673.101736111108</v>
      </c>
      <c r="AC308" s="38">
        <v>1</v>
      </c>
      <c r="AD308" s="60">
        <v>44673.105879629627</v>
      </c>
      <c r="AE308" s="60">
        <v>44673.107951388891</v>
      </c>
      <c r="AF308" s="60">
        <v>44673.105879629627</v>
      </c>
      <c r="AG308" s="37"/>
      <c r="AH308" s="37"/>
      <c r="AI308" s="37"/>
      <c r="AJ308" s="16">
        <f ca="1">IF(Table1[[#This Row],[State]]="Closed","Zero",IF(Table1[[#This Row],[State]]="Resolved","Zero",TODAY()-Table1[[#This Row],[First Assigned to Osprey-Resolver]]))</f>
        <v>25.892048611109203</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17</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22</v>
      </c>
      <c r="AW308" s="39" t="str">
        <f>TEXT(Table1[[#This Row],[Created]],"MMM")</f>
        <v>Apr</v>
      </c>
      <c r="AX308" s="40">
        <f>VLOOKUP(Table1[[#This Row],[Assigned to]],GD_Resource[[#All],[SNOW ID Unique]:[Team]],4,0)</f>
        <v>0</v>
      </c>
    </row>
    <row r="309" spans="1:50" ht="62.7" customHeight="1" x14ac:dyDescent="0.25">
      <c r="A309" s="37" t="s">
        <v>1329</v>
      </c>
      <c r="B309" s="37" t="s">
        <v>138</v>
      </c>
      <c r="C309" s="37" t="s">
        <v>183</v>
      </c>
      <c r="D309" s="37" t="s">
        <v>204</v>
      </c>
      <c r="E309" s="37" t="s">
        <v>141</v>
      </c>
      <c r="F309" s="37" t="s">
        <v>1330</v>
      </c>
      <c r="G309" s="60">
        <v>44691.128472222219</v>
      </c>
      <c r="H309" s="37" t="s">
        <v>274</v>
      </c>
      <c r="I309" s="60"/>
      <c r="J309" s="37"/>
      <c r="K309" s="37"/>
      <c r="L309" s="60"/>
      <c r="M309" s="37"/>
      <c r="N309" s="60">
        <v>44673.896284722221</v>
      </c>
      <c r="O309" s="37" t="s">
        <v>1246</v>
      </c>
      <c r="P309" s="38" t="b">
        <v>0</v>
      </c>
      <c r="Q309" s="37"/>
      <c r="R309" s="37" t="s">
        <v>189</v>
      </c>
      <c r="S309" s="38">
        <v>0</v>
      </c>
      <c r="T309" s="37" t="s">
        <v>124</v>
      </c>
      <c r="U309" s="37" t="s">
        <v>59</v>
      </c>
      <c r="V309" s="60"/>
      <c r="W309" s="38"/>
      <c r="X309" s="37" t="s">
        <v>1247</v>
      </c>
      <c r="Y309" s="38">
        <v>0</v>
      </c>
      <c r="Z309" s="38" t="b">
        <v>0</v>
      </c>
      <c r="AA309" s="60">
        <v>44673.927465277768</v>
      </c>
      <c r="AB309" s="60">
        <v>44673.89738425926</v>
      </c>
      <c r="AC309" s="38">
        <v>1</v>
      </c>
      <c r="AD309" s="60">
        <v>44673.934999999998</v>
      </c>
      <c r="AE309" s="60">
        <v>44676.414641203701</v>
      </c>
      <c r="AF309" s="60">
        <v>44673.934999999998</v>
      </c>
      <c r="AG309" s="37"/>
      <c r="AH309" s="37"/>
      <c r="AI309" s="37"/>
      <c r="AJ309" s="16">
        <f ca="1">IF(Table1[[#This Row],[State]]="Closed","Zero",IF(Table1[[#This Row],[State]]="Resolved","Zero",TODAY()-Table1[[#This Row],[First Assigned to Osprey-Resolver]]))</f>
        <v>22.585358796299261</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17</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22</v>
      </c>
      <c r="AW309" s="39" t="str">
        <f>TEXT(Table1[[#This Row],[Created]],"MMM")</f>
        <v>Apr</v>
      </c>
      <c r="AX309" s="40" t="e">
        <f>VLOOKUP(Table1[[#This Row],[Assigned to]],GD_Resource[[#All],[SNOW ID Unique]:[Team]],4,0)</f>
        <v>#N/A</v>
      </c>
    </row>
    <row r="310" spans="1:50" ht="49.95" customHeight="1" x14ac:dyDescent="0.25">
      <c r="A310" s="37" t="s">
        <v>1331</v>
      </c>
      <c r="B310" s="37" t="s">
        <v>115</v>
      </c>
      <c r="C310" s="37" t="s">
        <v>159</v>
      </c>
      <c r="D310" s="37" t="s">
        <v>1221</v>
      </c>
      <c r="E310" s="37" t="s">
        <v>141</v>
      </c>
      <c r="F310" s="37" t="s">
        <v>1332</v>
      </c>
      <c r="G310" s="60">
        <v>44676.753472222219</v>
      </c>
      <c r="H310" s="37" t="s">
        <v>27</v>
      </c>
      <c r="I310" s="60"/>
      <c r="J310" s="37"/>
      <c r="K310" s="37"/>
      <c r="L310" s="60"/>
      <c r="M310" s="37"/>
      <c r="N310" s="60">
        <v>44673.997256944444</v>
      </c>
      <c r="O310" s="37" t="s">
        <v>1221</v>
      </c>
      <c r="P310" s="38" t="b">
        <v>0</v>
      </c>
      <c r="Q310" s="37"/>
      <c r="R310" s="37" t="s">
        <v>123</v>
      </c>
      <c r="S310" s="38">
        <v>0</v>
      </c>
      <c r="T310" s="37" t="s">
        <v>124</v>
      </c>
      <c r="U310" s="37" t="s">
        <v>59</v>
      </c>
      <c r="V310" s="60"/>
      <c r="W310" s="38"/>
      <c r="X310" s="37" t="s">
        <v>507</v>
      </c>
      <c r="Y310" s="38">
        <v>0</v>
      </c>
      <c r="Z310" s="38" t="b">
        <v>0</v>
      </c>
      <c r="AA310" s="60">
        <v>44676.753483796303</v>
      </c>
      <c r="AB310" s="60"/>
      <c r="AC310" s="38">
        <v>0</v>
      </c>
      <c r="AD310" s="60"/>
      <c r="AE310" s="60">
        <v>44676.753483796303</v>
      </c>
      <c r="AF310" s="60">
        <v>44673.997256944444</v>
      </c>
      <c r="AG310" s="37"/>
      <c r="AH310" s="37"/>
      <c r="AI310" s="37" t="s">
        <v>165</v>
      </c>
      <c r="AJ310" s="16">
        <f ca="1">IF(Table1[[#This Row],[State]]="Closed","Zero",IF(Table1[[#This Row],[State]]="Resolved","Zero",TODAY()-Table1[[#This Row],[First Assigned to Osprey-Resolver]]))</f>
        <v>22.246516203696956</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17</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22</v>
      </c>
      <c r="AW310" s="39" t="str">
        <f>TEXT(Table1[[#This Row],[Created]],"MMM")</f>
        <v>Apr</v>
      </c>
      <c r="AX310" s="40">
        <f>VLOOKUP(Table1[[#This Row],[Assigned to]],GD_Resource[[#All],[SNOW ID Unique]:[Team]],4,0)</f>
        <v>0</v>
      </c>
    </row>
    <row r="311" spans="1:50" ht="49.95" customHeight="1" x14ac:dyDescent="0.25">
      <c r="A311" s="37" t="s">
        <v>1333</v>
      </c>
      <c r="B311" s="37" t="s">
        <v>115</v>
      </c>
      <c r="C311" s="37" t="s">
        <v>251</v>
      </c>
      <c r="D311" s="37" t="s">
        <v>252</v>
      </c>
      <c r="E311" s="37" t="s">
        <v>7</v>
      </c>
      <c r="F311" s="37" t="s">
        <v>1334</v>
      </c>
      <c r="G311" s="60">
        <v>44698.830277777779</v>
      </c>
      <c r="H311" s="37" t="s">
        <v>17</v>
      </c>
      <c r="I311" s="60"/>
      <c r="J311" s="37" t="s">
        <v>547</v>
      </c>
      <c r="K311" s="37" t="s">
        <v>1335</v>
      </c>
      <c r="L311" s="60"/>
      <c r="M311" s="37"/>
      <c r="N311" s="60">
        <v>44674.081550925926</v>
      </c>
      <c r="O311" s="37" t="s">
        <v>1336</v>
      </c>
      <c r="P311" s="38" t="b">
        <v>0</v>
      </c>
      <c r="Q311" s="37"/>
      <c r="R311" s="37" t="s">
        <v>147</v>
      </c>
      <c r="S311" s="38">
        <v>0</v>
      </c>
      <c r="T311" s="37" t="s">
        <v>124</v>
      </c>
      <c r="U311" s="37" t="s">
        <v>58</v>
      </c>
      <c r="V311" s="60"/>
      <c r="W311" s="38">
        <v>401065</v>
      </c>
      <c r="X311" s="37" t="s">
        <v>1337</v>
      </c>
      <c r="Y311" s="38">
        <v>1</v>
      </c>
      <c r="Z311" s="38" t="b">
        <v>1</v>
      </c>
      <c r="AA311" s="60">
        <v>44676.788599537038</v>
      </c>
      <c r="AB311" s="60">
        <v>44674.101863425924</v>
      </c>
      <c r="AC311" s="38">
        <v>1</v>
      </c>
      <c r="AD311" s="60">
        <v>44676.82707175926</v>
      </c>
      <c r="AE311" s="60">
        <v>44676.837800925918</v>
      </c>
      <c r="AF311" s="60">
        <v>44676.82707175926</v>
      </c>
      <c r="AG311" s="37"/>
      <c r="AH311" s="37" t="s">
        <v>723</v>
      </c>
      <c r="AI311" s="37"/>
      <c r="AJ311" s="16">
        <f ca="1">IF(Table1[[#This Row],[State]]="Closed","Zero",IF(Table1[[#This Row],[State]]="Resolved","Zero",TODAY()-Table1[[#This Row],[First Assigned to Osprey-Resolver]]))</f>
        <v>22.162199074082309</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17</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23</v>
      </c>
      <c r="AW311" s="39" t="str">
        <f>TEXT(Table1[[#This Row],[Created]],"MMM")</f>
        <v>Apr</v>
      </c>
      <c r="AX311" s="40">
        <f>VLOOKUP(Table1[[#This Row],[Assigned to]],GD_Resource[[#All],[SNOW ID Unique]:[Team]],4,0)</f>
        <v>0</v>
      </c>
    </row>
    <row r="312" spans="1:50" ht="37.5" customHeight="1" x14ac:dyDescent="0.25">
      <c r="A312" s="37" t="s">
        <v>1338</v>
      </c>
      <c r="B312" s="37" t="s">
        <v>115</v>
      </c>
      <c r="C312" s="37" t="s">
        <v>251</v>
      </c>
      <c r="D312" s="37" t="s">
        <v>252</v>
      </c>
      <c r="E312" s="37" t="s">
        <v>12</v>
      </c>
      <c r="F312" s="37" t="s">
        <v>1339</v>
      </c>
      <c r="G312" s="60">
        <v>44697.763171296298</v>
      </c>
      <c r="H312" s="37" t="s">
        <v>17</v>
      </c>
      <c r="I312" s="60"/>
      <c r="J312" s="37" t="s">
        <v>328</v>
      </c>
      <c r="K312" s="37" t="s">
        <v>1287</v>
      </c>
      <c r="L312" s="60"/>
      <c r="M312" s="37"/>
      <c r="N312" s="60">
        <v>44674.130231481482</v>
      </c>
      <c r="O312" s="37" t="s">
        <v>1340</v>
      </c>
      <c r="P312" s="38" t="b">
        <v>0</v>
      </c>
      <c r="Q312" s="37"/>
      <c r="R312" s="37" t="s">
        <v>147</v>
      </c>
      <c r="S312" s="38">
        <v>0</v>
      </c>
      <c r="T312" s="37" t="s">
        <v>124</v>
      </c>
      <c r="U312" s="37" t="s">
        <v>90</v>
      </c>
      <c r="V312" s="60">
        <v>44697.672002314823</v>
      </c>
      <c r="W312" s="38">
        <v>2034009</v>
      </c>
      <c r="X312" s="37" t="s">
        <v>1341</v>
      </c>
      <c r="Y312" s="38">
        <v>0</v>
      </c>
      <c r="Z312" s="38" t="b">
        <v>1</v>
      </c>
      <c r="AA312" s="60">
        <v>44676.80127314815</v>
      </c>
      <c r="AB312" s="60">
        <v>44674.143310185187</v>
      </c>
      <c r="AC312" s="38">
        <v>1</v>
      </c>
      <c r="AD312" s="60">
        <v>44676.9999537037</v>
      </c>
      <c r="AE312" s="60">
        <v>44677.002939814818</v>
      </c>
      <c r="AF312" s="60">
        <v>44676.9999537037</v>
      </c>
      <c r="AG312" s="37"/>
      <c r="AH312" s="37" t="s">
        <v>1146</v>
      </c>
      <c r="AI312" s="37"/>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17</v>
      </c>
      <c r="AM312" s="39">
        <f>WEEKNUM(Table1[[#This Row],[Resolved]])</f>
        <v>21</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2022</v>
      </c>
      <c r="AS312" s="39">
        <f>YEAR(Table1[[#This Row],[Created]])</f>
        <v>2022</v>
      </c>
      <c r="AT312" s="39">
        <f>DAY(Table1[[#This Row],[Resolved]])</f>
        <v>16</v>
      </c>
      <c r="AU312" s="39" t="str">
        <f>TEXT(Table1[[#This Row],[Resolved]],"MMM")</f>
        <v>May</v>
      </c>
      <c r="AV312" s="39">
        <f>DAY(Table1[[#This Row],[Created]])</f>
        <v>23</v>
      </c>
      <c r="AW312" s="39" t="str">
        <f>TEXT(Table1[[#This Row],[Created]],"MMM")</f>
        <v>Apr</v>
      </c>
      <c r="AX312" s="40">
        <f>VLOOKUP(Table1[[#This Row],[Assigned to]],GD_Resource[[#All],[SNOW ID Unique]:[Team]],4,0)</f>
        <v>0</v>
      </c>
    </row>
    <row r="313" spans="1:50" ht="49.95" customHeight="1" x14ac:dyDescent="0.25">
      <c r="A313" s="37" t="s">
        <v>1342</v>
      </c>
      <c r="B313" s="37" t="s">
        <v>115</v>
      </c>
      <c r="C313" s="37" t="s">
        <v>116</v>
      </c>
      <c r="D313" s="37" t="s">
        <v>204</v>
      </c>
      <c r="E313" s="37" t="s">
        <v>141</v>
      </c>
      <c r="F313" s="37" t="s">
        <v>1343</v>
      </c>
      <c r="G313" s="60">
        <v>44694.0153587963</v>
      </c>
      <c r="H313" s="37" t="s">
        <v>413</v>
      </c>
      <c r="I313" s="60"/>
      <c r="J313" s="37"/>
      <c r="K313" s="37"/>
      <c r="L313" s="60"/>
      <c r="M313" s="37"/>
      <c r="N313" s="60">
        <v>44676.680914351848</v>
      </c>
      <c r="O313" s="37" t="s">
        <v>687</v>
      </c>
      <c r="P313" s="38" t="b">
        <v>0</v>
      </c>
      <c r="Q313" s="37"/>
      <c r="R313" s="37" t="s">
        <v>123</v>
      </c>
      <c r="S313" s="38">
        <v>0</v>
      </c>
      <c r="T313" s="37" t="s">
        <v>124</v>
      </c>
      <c r="U313" s="37" t="s">
        <v>58</v>
      </c>
      <c r="V313" s="60"/>
      <c r="W313" s="38"/>
      <c r="X313" s="37" t="s">
        <v>688</v>
      </c>
      <c r="Y313" s="38">
        <v>0</v>
      </c>
      <c r="Z313" s="38" t="b">
        <v>1</v>
      </c>
      <c r="AA313" s="60">
        <v>44676.80300925926</v>
      </c>
      <c r="AB313" s="60">
        <v>44676.80300925926</v>
      </c>
      <c r="AC313" s="38">
        <v>1</v>
      </c>
      <c r="AD313" s="60">
        <v>44676.842719907407</v>
      </c>
      <c r="AE313" s="60">
        <v>44677.399652777778</v>
      </c>
      <c r="AF313" s="60">
        <v>44676.842719907407</v>
      </c>
      <c r="AG313" s="37"/>
      <c r="AH313" s="37" t="s">
        <v>248</v>
      </c>
      <c r="AI313" s="37"/>
      <c r="AJ313" s="16">
        <f ca="1">IF(Table1[[#This Row],[State]]="Closed","Zero",IF(Table1[[#This Row],[State]]="Resolved","Zero",TODAY()-Table1[[#This Row],[First Assigned to Osprey-Resolver]]))</f>
        <v>21.600347222221899</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18</v>
      </c>
      <c r="AM313" s="39">
        <f>WEEKNUM(Table1[[#This Row],[Resolved]])</f>
        <v>0</v>
      </c>
      <c r="AN313" s="39">
        <f>WEEKNUM(Table1[[#This Row],[Closed]])</f>
        <v>0</v>
      </c>
      <c r="AO313" s="39" t="str">
        <f>IFERROR(INDEX(GD_Resource[], MATCH(Table1[[#This Row],[Assigned to]], GD_Resource[SNOW ID Unique], 0), 2), "Not GD")</f>
        <v>WPP-UK</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25</v>
      </c>
      <c r="AW313" s="39" t="str">
        <f>TEXT(Table1[[#This Row],[Created]],"MMM")</f>
        <v>Apr</v>
      </c>
      <c r="AX313" s="40">
        <f>VLOOKUP(Table1[[#This Row],[Assigned to]],GD_Resource[[#All],[SNOW ID Unique]:[Team]],4,0)</f>
        <v>0</v>
      </c>
    </row>
    <row r="314" spans="1:50" ht="37.5" customHeight="1" x14ac:dyDescent="0.25">
      <c r="A314" s="37" t="s">
        <v>1344</v>
      </c>
      <c r="B314" s="37" t="s">
        <v>115</v>
      </c>
      <c r="C314" s="37" t="s">
        <v>159</v>
      </c>
      <c r="D314" s="37" t="s">
        <v>398</v>
      </c>
      <c r="E314" s="37" t="s">
        <v>141</v>
      </c>
      <c r="F314" s="37" t="s">
        <v>1345</v>
      </c>
      <c r="G314" s="60">
        <v>44680.756493055553</v>
      </c>
      <c r="H314" s="37" t="s">
        <v>66</v>
      </c>
      <c r="I314" s="60"/>
      <c r="J314" s="37"/>
      <c r="K314" s="37"/>
      <c r="L314" s="60"/>
      <c r="M314" s="37"/>
      <c r="N314" s="60">
        <v>44676.740798611107</v>
      </c>
      <c r="O314" s="37" t="s">
        <v>398</v>
      </c>
      <c r="P314" s="38" t="b">
        <v>0</v>
      </c>
      <c r="Q314" s="37"/>
      <c r="R314" s="37" t="s">
        <v>123</v>
      </c>
      <c r="S314" s="38">
        <v>0</v>
      </c>
      <c r="T314" s="37" t="s">
        <v>124</v>
      </c>
      <c r="U314" s="37" t="s">
        <v>59</v>
      </c>
      <c r="V314" s="60"/>
      <c r="W314" s="38"/>
      <c r="X314" s="37" t="s">
        <v>399</v>
      </c>
      <c r="Y314" s="38">
        <v>0</v>
      </c>
      <c r="Z314" s="38" t="b">
        <v>0</v>
      </c>
      <c r="AA314" s="60">
        <v>44677.674375000002</v>
      </c>
      <c r="AB314" s="60"/>
      <c r="AC314" s="38">
        <v>0</v>
      </c>
      <c r="AD314" s="60"/>
      <c r="AE314" s="60">
        <v>44677.674375000002</v>
      </c>
      <c r="AF314" s="60">
        <v>44676.740798611107</v>
      </c>
      <c r="AG314" s="37" t="s">
        <v>135</v>
      </c>
      <c r="AH314" s="37"/>
      <c r="AI314" s="37" t="s">
        <v>165</v>
      </c>
      <c r="AJ314" s="16">
        <f ca="1">IF(Table1[[#This Row],[State]]="Closed","Zero",IF(Table1[[#This Row],[State]]="Resolved","Zero",TODAY()-Table1[[#This Row],[First Assigned to Osprey-Resolver]]))</f>
        <v>21.325624999997672</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25</v>
      </c>
      <c r="AW314" s="39" t="str">
        <f>TEXT(Table1[[#This Row],[Created]],"MMM")</f>
        <v>Apr</v>
      </c>
      <c r="AX314" s="40">
        <f>VLOOKUP(Table1[[#This Row],[Assigned to]],GD_Resource[[#All],[SNOW ID Unique]:[Team]],4,0)</f>
        <v>0</v>
      </c>
    </row>
    <row r="315" spans="1:50" ht="37.5" customHeight="1" x14ac:dyDescent="0.25">
      <c r="A315" s="37" t="s">
        <v>1346</v>
      </c>
      <c r="B315" s="37" t="s">
        <v>115</v>
      </c>
      <c r="C315" s="37" t="s">
        <v>307</v>
      </c>
      <c r="D315" s="37" t="s">
        <v>308</v>
      </c>
      <c r="E315" s="37" t="s">
        <v>12</v>
      </c>
      <c r="F315" s="37" t="s">
        <v>1168</v>
      </c>
      <c r="G315" s="60">
        <v>44691.74559027778</v>
      </c>
      <c r="H315" s="37" t="s">
        <v>246</v>
      </c>
      <c r="I315" s="60"/>
      <c r="J315" s="37"/>
      <c r="K315" s="37"/>
      <c r="L315" s="60"/>
      <c r="M315" s="37"/>
      <c r="N315" s="60">
        <v>44676.870069444441</v>
      </c>
      <c r="O315" s="37" t="s">
        <v>1347</v>
      </c>
      <c r="P315" s="38" t="b">
        <v>0</v>
      </c>
      <c r="Q315" s="37"/>
      <c r="R315" s="37" t="s">
        <v>133</v>
      </c>
      <c r="S315" s="38">
        <v>0</v>
      </c>
      <c r="T315" s="37" t="s">
        <v>124</v>
      </c>
      <c r="U315" s="37" t="s">
        <v>58</v>
      </c>
      <c r="V315" s="60"/>
      <c r="W315" s="38"/>
      <c r="X315" s="37" t="s">
        <v>1348</v>
      </c>
      <c r="Y315" s="38">
        <v>0</v>
      </c>
      <c r="Z315" s="38" t="b">
        <v>1</v>
      </c>
      <c r="AA315" s="60">
        <v>44676.987349537027</v>
      </c>
      <c r="AB315" s="60">
        <v>44676.924664351849</v>
      </c>
      <c r="AC315" s="38">
        <v>2</v>
      </c>
      <c r="AD315" s="60">
        <v>44676.987349537027</v>
      </c>
      <c r="AE315" s="60">
        <v>44685.618009259262</v>
      </c>
      <c r="AF315" s="60">
        <v>44680.148055555554</v>
      </c>
      <c r="AG315" s="37"/>
      <c r="AH315" s="37" t="s">
        <v>248</v>
      </c>
      <c r="AI315" s="37"/>
      <c r="AJ315" s="16">
        <f ca="1">IF(Table1[[#This Row],[State]]="Closed","Zero",IF(Table1[[#This Row],[State]]="Resolved","Zero",TODAY()-Table1[[#This Row],[First Assigned to Osprey-Resolver]]))</f>
        <v>13.38199074073782</v>
      </c>
      <c r="AK315" s="16" t="str">
        <f ca="1">IF(Table1[[#This Row],[Days Open]]&lt;=5,"00 - 05",IF(Table1[[#This Row],[Days Open]]&lt;=15,"06 - 15",IF(Table1[[#This Row],[Days Open]]&lt;=30,"16 - 30", IF(Table1[[#This Row],[Days Open]]&lt;=60,"31 - 60",IF(Table1[[#This Row],[Days Open]]&lt;=90,"61 - 90",IF(Table1[[#This Row],[Days Open]]="Zero","Closed","&gt;91 and above"))))))</f>
        <v>06 - 15</v>
      </c>
      <c r="AL315" s="39">
        <f>WEEKNUM(Table1[[#This Row],[Created]])</f>
        <v>18</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25</v>
      </c>
      <c r="AW315" s="39" t="str">
        <f>TEXT(Table1[[#This Row],[Created]],"MMM")</f>
        <v>Apr</v>
      </c>
      <c r="AX315" s="40" t="e">
        <f>VLOOKUP(Table1[[#This Row],[Assigned to]],GD_Resource[[#All],[SNOW ID Unique]:[Team]],4,0)</f>
        <v>#N/A</v>
      </c>
    </row>
    <row r="316" spans="1:50" ht="49.95" customHeight="1" x14ac:dyDescent="0.25">
      <c r="A316" s="37" t="s">
        <v>1349</v>
      </c>
      <c r="B316" s="37" t="s">
        <v>115</v>
      </c>
      <c r="C316" s="37" t="s">
        <v>251</v>
      </c>
      <c r="D316" s="37" t="s">
        <v>463</v>
      </c>
      <c r="E316" s="37" t="s">
        <v>12</v>
      </c>
      <c r="F316" s="37" t="s">
        <v>1350</v>
      </c>
      <c r="G316" s="60">
        <v>44698.806458333333</v>
      </c>
      <c r="H316" s="37" t="s">
        <v>50</v>
      </c>
      <c r="I316" s="60"/>
      <c r="J316" s="37"/>
      <c r="K316" s="37"/>
      <c r="L316" s="60"/>
      <c r="M316" s="37"/>
      <c r="N316" s="60">
        <v>44676.960694444453</v>
      </c>
      <c r="O316" s="37" t="s">
        <v>1351</v>
      </c>
      <c r="P316" s="38" t="b">
        <v>0</v>
      </c>
      <c r="Q316" s="37"/>
      <c r="R316" s="37" t="s">
        <v>147</v>
      </c>
      <c r="S316" s="38">
        <v>0</v>
      </c>
      <c r="T316" s="37" t="s">
        <v>124</v>
      </c>
      <c r="U316" s="37" t="s">
        <v>59</v>
      </c>
      <c r="V316" s="60"/>
      <c r="W316" s="38"/>
      <c r="X316" s="37" t="s">
        <v>1352</v>
      </c>
      <c r="Y316" s="38">
        <v>0</v>
      </c>
      <c r="Z316" s="38" t="b">
        <v>1</v>
      </c>
      <c r="AA316" s="60">
        <v>44677.006365740737</v>
      </c>
      <c r="AB316" s="60">
        <v>44676.960694444453</v>
      </c>
      <c r="AC316" s="38">
        <v>1</v>
      </c>
      <c r="AD316" s="60">
        <v>44676.97488425926</v>
      </c>
      <c r="AE316" s="60">
        <v>44677.006365740737</v>
      </c>
      <c r="AF316" s="60">
        <v>44676.97488425926</v>
      </c>
      <c r="AG316" s="37" t="s">
        <v>135</v>
      </c>
      <c r="AH316" s="37"/>
      <c r="AI316" s="37" t="s">
        <v>1284</v>
      </c>
      <c r="AJ316" s="16">
        <f ca="1">IF(Table1[[#This Row],[State]]="Closed","Zero",IF(Table1[[#This Row],[State]]="Resolved","Zero",TODAY()-Table1[[#This Row],[First Assigned to Osprey-Resolver]]))</f>
        <v>21.993634259262762</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18</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25</v>
      </c>
      <c r="AW316" s="39" t="str">
        <f>TEXT(Table1[[#This Row],[Created]],"MMM")</f>
        <v>Apr</v>
      </c>
      <c r="AX316" s="40">
        <f>VLOOKUP(Table1[[#This Row],[Assigned to]],GD_Resource[[#All],[SNOW ID Unique]:[Team]],4,0)</f>
        <v>0</v>
      </c>
    </row>
    <row r="317" spans="1:50" ht="49.95" customHeight="1" x14ac:dyDescent="0.25">
      <c r="A317" s="37" t="s">
        <v>1353</v>
      </c>
      <c r="B317" s="37" t="s">
        <v>138</v>
      </c>
      <c r="C317" s="37" t="s">
        <v>251</v>
      </c>
      <c r="D317" s="37" t="s">
        <v>252</v>
      </c>
      <c r="E317" s="37" t="s">
        <v>12</v>
      </c>
      <c r="F317" s="37" t="s">
        <v>1168</v>
      </c>
      <c r="G317" s="60">
        <v>44697.764131944437</v>
      </c>
      <c r="H317" s="37" t="s">
        <v>17</v>
      </c>
      <c r="I317" s="60"/>
      <c r="J317" s="37" t="s">
        <v>328</v>
      </c>
      <c r="K317" s="37" t="s">
        <v>1287</v>
      </c>
      <c r="L317" s="60"/>
      <c r="M317" s="37"/>
      <c r="N317" s="60">
        <v>44676.992395833331</v>
      </c>
      <c r="O317" s="37" t="s">
        <v>1354</v>
      </c>
      <c r="P317" s="38" t="b">
        <v>0</v>
      </c>
      <c r="Q317" s="37"/>
      <c r="R317" s="37" t="s">
        <v>147</v>
      </c>
      <c r="S317" s="38">
        <v>0</v>
      </c>
      <c r="T317" s="37" t="s">
        <v>124</v>
      </c>
      <c r="U317" s="37" t="s">
        <v>90</v>
      </c>
      <c r="V317" s="60">
        <v>44697.672326388893</v>
      </c>
      <c r="W317" s="38">
        <v>1786746</v>
      </c>
      <c r="X317" s="37" t="s">
        <v>1355</v>
      </c>
      <c r="Y317" s="38">
        <v>0</v>
      </c>
      <c r="Z317" s="38" t="b">
        <v>1</v>
      </c>
      <c r="AA317" s="60">
        <v>44677.901226851849</v>
      </c>
      <c r="AB317" s="60">
        <v>44677.901226851849</v>
      </c>
      <c r="AC317" s="38">
        <v>1</v>
      </c>
      <c r="AD317" s="60">
        <v>44677.90152777778</v>
      </c>
      <c r="AE317" s="60">
        <v>44677.917060185187</v>
      </c>
      <c r="AF317" s="60">
        <v>44677.90152777778</v>
      </c>
      <c r="AG317" s="37" t="s">
        <v>135</v>
      </c>
      <c r="AH317" s="37" t="s">
        <v>1146</v>
      </c>
      <c r="AI317" s="37"/>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21</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16</v>
      </c>
      <c r="AU317" s="39" t="str">
        <f>TEXT(Table1[[#This Row],[Resolved]],"MMM")</f>
        <v>May</v>
      </c>
      <c r="AV317" s="39">
        <f>DAY(Table1[[#This Row],[Created]])</f>
        <v>25</v>
      </c>
      <c r="AW317" s="39" t="str">
        <f>TEXT(Table1[[#This Row],[Created]],"MMM")</f>
        <v>Apr</v>
      </c>
      <c r="AX317" s="40">
        <f>VLOOKUP(Table1[[#This Row],[Assigned to]],GD_Resource[[#All],[SNOW ID Unique]:[Team]],4,0)</f>
        <v>0</v>
      </c>
    </row>
    <row r="318" spans="1:50" ht="49.95" customHeight="1" x14ac:dyDescent="0.25">
      <c r="A318" s="37" t="s">
        <v>1356</v>
      </c>
      <c r="B318" s="37" t="s">
        <v>138</v>
      </c>
      <c r="C318" s="37" t="s">
        <v>183</v>
      </c>
      <c r="D318" s="37" t="s">
        <v>780</v>
      </c>
      <c r="E318" s="37" t="s">
        <v>141</v>
      </c>
      <c r="F318" s="37" t="s">
        <v>1357</v>
      </c>
      <c r="G318" s="60">
        <v>44698.449849537043</v>
      </c>
      <c r="H318" s="37" t="s">
        <v>67</v>
      </c>
      <c r="I318" s="60"/>
      <c r="J318" s="37"/>
      <c r="K318" s="37"/>
      <c r="L318" s="60"/>
      <c r="M318" s="37"/>
      <c r="N318" s="60">
        <v>44678.055891203701</v>
      </c>
      <c r="O318" s="37" t="s">
        <v>681</v>
      </c>
      <c r="P318" s="38" t="b">
        <v>0</v>
      </c>
      <c r="Q318" s="37"/>
      <c r="R318" s="37" t="s">
        <v>189</v>
      </c>
      <c r="S318" s="38">
        <v>0</v>
      </c>
      <c r="T318" s="37" t="s">
        <v>124</v>
      </c>
      <c r="U318" s="37" t="s">
        <v>59</v>
      </c>
      <c r="V318" s="60"/>
      <c r="W318" s="38"/>
      <c r="X318" s="37" t="s">
        <v>682</v>
      </c>
      <c r="Y318" s="38">
        <v>0</v>
      </c>
      <c r="Z318" s="38" t="b">
        <v>1</v>
      </c>
      <c r="AA318" s="60">
        <v>44678.383171296293</v>
      </c>
      <c r="AB318" s="60">
        <v>44678.055891203701</v>
      </c>
      <c r="AC318" s="38">
        <v>1</v>
      </c>
      <c r="AD318" s="60">
        <v>44678.160567129627</v>
      </c>
      <c r="AE318" s="60">
        <v>44678.383171296293</v>
      </c>
      <c r="AF318" s="60">
        <v>44678.160567129627</v>
      </c>
      <c r="AG318" s="37" t="s">
        <v>331</v>
      </c>
      <c r="AH318" s="37"/>
      <c r="AI318" s="37"/>
      <c r="AJ318" s="16">
        <f ca="1">IF(Table1[[#This Row],[State]]="Closed","Zero",IF(Table1[[#This Row],[State]]="Resolved","Zero",TODAY()-Table1[[#This Row],[First Assigned to Osprey-Resolver]]))</f>
        <v>20.616828703707142</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18</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27</v>
      </c>
      <c r="AW318" s="39" t="str">
        <f>TEXT(Table1[[#This Row],[Created]],"MMM")</f>
        <v>Apr</v>
      </c>
      <c r="AX318" s="40">
        <f>VLOOKUP(Table1[[#This Row],[Assigned to]],GD_Resource[[#All],[SNOW ID Unique]:[Team]],4,0)</f>
        <v>0</v>
      </c>
    </row>
    <row r="319" spans="1:50" ht="37.5" customHeight="1" x14ac:dyDescent="0.25">
      <c r="A319" s="37" t="s">
        <v>1358</v>
      </c>
      <c r="B319" s="37" t="s">
        <v>138</v>
      </c>
      <c r="C319" s="37" t="s">
        <v>251</v>
      </c>
      <c r="D319" s="37" t="s">
        <v>252</v>
      </c>
      <c r="E319" s="37" t="s">
        <v>12</v>
      </c>
      <c r="F319" s="37" t="s">
        <v>1359</v>
      </c>
      <c r="G319" s="60">
        <v>44697.765520833331</v>
      </c>
      <c r="H319" s="37" t="s">
        <v>17</v>
      </c>
      <c r="I319" s="60"/>
      <c r="J319" s="37" t="s">
        <v>328</v>
      </c>
      <c r="K319" s="37" t="s">
        <v>1287</v>
      </c>
      <c r="L319" s="60"/>
      <c r="M319" s="37"/>
      <c r="N319" s="60">
        <v>44678.05741898148</v>
      </c>
      <c r="O319" s="37" t="s">
        <v>1360</v>
      </c>
      <c r="P319" s="38" t="b">
        <v>0</v>
      </c>
      <c r="Q319" s="37"/>
      <c r="R319" s="37" t="s">
        <v>147</v>
      </c>
      <c r="S319" s="38">
        <v>0</v>
      </c>
      <c r="T319" s="37" t="s">
        <v>124</v>
      </c>
      <c r="U319" s="37" t="s">
        <v>90</v>
      </c>
      <c r="V319" s="60">
        <v>44697.672361111108</v>
      </c>
      <c r="W319" s="38">
        <v>1694731</v>
      </c>
      <c r="X319" s="37" t="s">
        <v>1361</v>
      </c>
      <c r="Y319" s="38">
        <v>0</v>
      </c>
      <c r="Z319" s="38" t="b">
        <v>1</v>
      </c>
      <c r="AA319" s="60">
        <v>44678.137060185189</v>
      </c>
      <c r="AB319" s="60">
        <v>44678.06040509259</v>
      </c>
      <c r="AC319" s="38">
        <v>1</v>
      </c>
      <c r="AD319" s="60">
        <v>44678.149467592593</v>
      </c>
      <c r="AE319" s="60">
        <v>44678.745972222219</v>
      </c>
      <c r="AF319" s="60">
        <v>44678.149467592593</v>
      </c>
      <c r="AG319" s="37"/>
      <c r="AH319" s="37" t="s">
        <v>1146</v>
      </c>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18</v>
      </c>
      <c r="AM319" s="39">
        <f>WEEKNUM(Table1[[#This Row],[Resolved]])</f>
        <v>21</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2022</v>
      </c>
      <c r="AS319" s="39">
        <f>YEAR(Table1[[#This Row],[Created]])</f>
        <v>2022</v>
      </c>
      <c r="AT319" s="39">
        <f>DAY(Table1[[#This Row],[Resolved]])</f>
        <v>16</v>
      </c>
      <c r="AU319" s="39" t="str">
        <f>TEXT(Table1[[#This Row],[Resolved]],"MMM")</f>
        <v>May</v>
      </c>
      <c r="AV319" s="39">
        <f>DAY(Table1[[#This Row],[Created]])</f>
        <v>27</v>
      </c>
      <c r="AW319" s="39" t="str">
        <f>TEXT(Table1[[#This Row],[Created]],"MMM")</f>
        <v>Apr</v>
      </c>
      <c r="AX319" s="40">
        <f>VLOOKUP(Table1[[#This Row],[Assigned to]],GD_Resource[[#All],[SNOW ID Unique]:[Team]],4,0)</f>
        <v>0</v>
      </c>
    </row>
    <row r="320" spans="1:50" ht="37.5" customHeight="1" x14ac:dyDescent="0.25">
      <c r="A320" s="37" t="s">
        <v>1362</v>
      </c>
      <c r="B320" s="37" t="s">
        <v>115</v>
      </c>
      <c r="C320" s="37" t="s">
        <v>139</v>
      </c>
      <c r="D320" s="37" t="s">
        <v>176</v>
      </c>
      <c r="E320" s="37" t="s">
        <v>12</v>
      </c>
      <c r="F320" s="37" t="s">
        <v>1363</v>
      </c>
      <c r="G320" s="60">
        <v>44693.687858796293</v>
      </c>
      <c r="H320" s="37" t="s">
        <v>31</v>
      </c>
      <c r="I320" s="60"/>
      <c r="J320" s="37" t="s">
        <v>328</v>
      </c>
      <c r="K320" s="37" t="s">
        <v>1364</v>
      </c>
      <c r="L320" s="60"/>
      <c r="M320" s="37"/>
      <c r="N320" s="60">
        <v>44678.807372685187</v>
      </c>
      <c r="O320" s="37" t="s">
        <v>1365</v>
      </c>
      <c r="P320" s="38" t="b">
        <v>0</v>
      </c>
      <c r="Q320" s="37"/>
      <c r="R320" s="37" t="s">
        <v>189</v>
      </c>
      <c r="S320" s="38">
        <v>0</v>
      </c>
      <c r="T320" s="37" t="s">
        <v>124</v>
      </c>
      <c r="U320" s="37" t="s">
        <v>90</v>
      </c>
      <c r="V320" s="60">
        <v>44693.687858796293</v>
      </c>
      <c r="W320" s="38">
        <v>1285674</v>
      </c>
      <c r="X320" s="37" t="s">
        <v>1366</v>
      </c>
      <c r="Y320" s="38">
        <v>0</v>
      </c>
      <c r="Z320" s="38" t="b">
        <v>0</v>
      </c>
      <c r="AA320" s="60">
        <v>44678.883472222216</v>
      </c>
      <c r="AB320" s="60">
        <v>44678.810729166667</v>
      </c>
      <c r="AC320" s="38">
        <v>1</v>
      </c>
      <c r="AD320" s="60">
        <v>44678.935613425929</v>
      </c>
      <c r="AE320" s="60">
        <v>44679.344085648147</v>
      </c>
      <c r="AF320" s="60">
        <v>44678.935613425929</v>
      </c>
      <c r="AG320" s="37"/>
      <c r="AH320" s="37"/>
      <c r="AI320" s="37"/>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18</v>
      </c>
      <c r="AM320" s="39">
        <f>WEEKNUM(Table1[[#This Row],[Resolved]])</f>
        <v>20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2022</v>
      </c>
      <c r="AS320" s="39">
        <f>YEAR(Table1[[#This Row],[Created]])</f>
        <v>2022</v>
      </c>
      <c r="AT320" s="39">
        <f>DAY(Table1[[#This Row],[Resolved]])</f>
        <v>12</v>
      </c>
      <c r="AU320" s="39" t="str">
        <f>TEXT(Table1[[#This Row],[Resolved]],"MMM")</f>
        <v>May</v>
      </c>
      <c r="AV320" s="39">
        <f>DAY(Table1[[#This Row],[Created]])</f>
        <v>27</v>
      </c>
      <c r="AW320" s="39" t="str">
        <f>TEXT(Table1[[#This Row],[Created]],"MMM")</f>
        <v>Apr</v>
      </c>
      <c r="AX320" s="40">
        <f>VLOOKUP(Table1[[#This Row],[Assigned to]],GD_Resource[[#All],[SNOW ID Unique]:[Team]],4,0)</f>
        <v>0</v>
      </c>
    </row>
    <row r="321" spans="1:50" ht="37.5" customHeight="1" x14ac:dyDescent="0.25">
      <c r="A321" s="37" t="s">
        <v>1367</v>
      </c>
      <c r="B321" s="37" t="s">
        <v>115</v>
      </c>
      <c r="C321" s="37" t="s">
        <v>251</v>
      </c>
      <c r="D321" s="37" t="s">
        <v>252</v>
      </c>
      <c r="E321" s="37" t="s">
        <v>12</v>
      </c>
      <c r="F321" s="37" t="s">
        <v>1334</v>
      </c>
      <c r="G321" s="60">
        <v>44698.830254629633</v>
      </c>
      <c r="H321" s="37" t="s">
        <v>17</v>
      </c>
      <c r="I321" s="60"/>
      <c r="J321" s="37"/>
      <c r="K321" s="37"/>
      <c r="L321" s="60"/>
      <c r="M321" s="37"/>
      <c r="N321" s="60">
        <v>44678.901446759257</v>
      </c>
      <c r="O321" s="37" t="s">
        <v>1368</v>
      </c>
      <c r="P321" s="38" t="b">
        <v>0</v>
      </c>
      <c r="Q321" s="37"/>
      <c r="R321" s="37" t="s">
        <v>147</v>
      </c>
      <c r="S321" s="38">
        <v>0</v>
      </c>
      <c r="T321" s="37" t="s">
        <v>124</v>
      </c>
      <c r="U321" s="37" t="s">
        <v>58</v>
      </c>
      <c r="V321" s="60"/>
      <c r="W321" s="38"/>
      <c r="X321" s="37" t="s">
        <v>1369</v>
      </c>
      <c r="Y321" s="38">
        <v>0</v>
      </c>
      <c r="Z321" s="38" t="b">
        <v>1</v>
      </c>
      <c r="AA321" s="60">
        <v>44678.907766203702</v>
      </c>
      <c r="AB321" s="60">
        <v>44678.907766203702</v>
      </c>
      <c r="AC321" s="38">
        <v>1</v>
      </c>
      <c r="AD321" s="60">
        <v>44678.918124999997</v>
      </c>
      <c r="AE321" s="60">
        <v>44678.921099537038</v>
      </c>
      <c r="AF321" s="60">
        <v>44678.918124999997</v>
      </c>
      <c r="AG321" s="37"/>
      <c r="AH321" s="37" t="s">
        <v>1324</v>
      </c>
      <c r="AI321" s="37"/>
      <c r="AJ321" s="16">
        <f ca="1">IF(Table1[[#This Row],[State]]="Closed","Zero",IF(Table1[[#This Row],[State]]="Resolved","Zero",TODAY()-Table1[[#This Row],[First Assigned to Osprey-Resolver]]))</f>
        <v>20.078900462962338</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18</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27</v>
      </c>
      <c r="AW321" s="39" t="str">
        <f>TEXT(Table1[[#This Row],[Created]],"MMM")</f>
        <v>Apr</v>
      </c>
      <c r="AX321" s="40">
        <f>VLOOKUP(Table1[[#This Row],[Assigned to]],GD_Resource[[#All],[SNOW ID Unique]:[Team]],4,0)</f>
        <v>0</v>
      </c>
    </row>
    <row r="322" spans="1:50" ht="37.5" customHeight="1" x14ac:dyDescent="0.25">
      <c r="A322" s="37" t="s">
        <v>1370</v>
      </c>
      <c r="B322" s="37" t="s">
        <v>115</v>
      </c>
      <c r="C322" s="37" t="s">
        <v>183</v>
      </c>
      <c r="D322" s="37" t="s">
        <v>780</v>
      </c>
      <c r="E322" s="37" t="s">
        <v>12</v>
      </c>
      <c r="F322" s="37" t="s">
        <v>1371</v>
      </c>
      <c r="G322" s="60">
        <v>44698.441944444443</v>
      </c>
      <c r="H322" s="37" t="s">
        <v>67</v>
      </c>
      <c r="I322" s="60"/>
      <c r="J322" s="37"/>
      <c r="K322" s="37"/>
      <c r="L322" s="60"/>
      <c r="M322" s="37"/>
      <c r="N322" s="60">
        <v>44679.518043981479</v>
      </c>
      <c r="O322" s="37" t="s">
        <v>388</v>
      </c>
      <c r="P322" s="38" t="b">
        <v>0</v>
      </c>
      <c r="Q322" s="37"/>
      <c r="R322" s="37" t="s">
        <v>189</v>
      </c>
      <c r="S322" s="38">
        <v>0</v>
      </c>
      <c r="T322" s="37" t="s">
        <v>124</v>
      </c>
      <c r="U322" s="37" t="s">
        <v>58</v>
      </c>
      <c r="V322" s="60"/>
      <c r="W322" s="38"/>
      <c r="X322" s="37" t="s">
        <v>389</v>
      </c>
      <c r="Y322" s="38">
        <v>0</v>
      </c>
      <c r="Z322" s="38" t="b">
        <v>1</v>
      </c>
      <c r="AA322" s="60">
        <v>44680.389976851853</v>
      </c>
      <c r="AB322" s="60">
        <v>44679.518518518518</v>
      </c>
      <c r="AC322" s="38">
        <v>3</v>
      </c>
      <c r="AD322" s="60">
        <v>44680.164189814823</v>
      </c>
      <c r="AE322" s="60">
        <v>44680.389976851853</v>
      </c>
      <c r="AF322" s="60">
        <v>44680.164189814823</v>
      </c>
      <c r="AG322" s="37"/>
      <c r="AH322" s="37" t="s">
        <v>1372</v>
      </c>
      <c r="AI322" s="37"/>
      <c r="AJ322" s="16">
        <f ca="1">IF(Table1[[#This Row],[State]]="Closed","Zero",IF(Table1[[#This Row],[State]]="Resolved","Zero",TODAY()-Table1[[#This Row],[First Assigned to Osprey-Resolver]]))</f>
        <v>18.610023148146865</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18</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28</v>
      </c>
      <c r="AW322" s="39" t="str">
        <f>TEXT(Table1[[#This Row],[Created]],"MMM")</f>
        <v>Apr</v>
      </c>
      <c r="AX322" s="40">
        <f>VLOOKUP(Table1[[#This Row],[Assigned to]],GD_Resource[[#All],[SNOW ID Unique]:[Team]],4,0)</f>
        <v>0</v>
      </c>
    </row>
    <row r="323" spans="1:50" ht="37.5" customHeight="1" x14ac:dyDescent="0.25">
      <c r="A323" s="37" t="s">
        <v>1373</v>
      </c>
      <c r="B323" s="37" t="s">
        <v>115</v>
      </c>
      <c r="C323" s="37" t="s">
        <v>159</v>
      </c>
      <c r="D323" s="37" t="s">
        <v>983</v>
      </c>
      <c r="E323" s="37" t="s">
        <v>141</v>
      </c>
      <c r="F323" s="37" t="s">
        <v>1374</v>
      </c>
      <c r="G323" s="60">
        <v>44698.812754629631</v>
      </c>
      <c r="H323" s="37" t="s">
        <v>986</v>
      </c>
      <c r="I323" s="60"/>
      <c r="J323" s="37"/>
      <c r="K323" s="37"/>
      <c r="L323" s="60"/>
      <c r="M323" s="37"/>
      <c r="N323" s="60">
        <v>44679.676666666674</v>
      </c>
      <c r="O323" s="37" t="s">
        <v>983</v>
      </c>
      <c r="P323" s="38" t="b">
        <v>0</v>
      </c>
      <c r="Q323" s="37"/>
      <c r="R323" s="37" t="s">
        <v>123</v>
      </c>
      <c r="S323" s="38">
        <v>0</v>
      </c>
      <c r="T323" s="37" t="s">
        <v>124</v>
      </c>
      <c r="U323" s="37" t="s">
        <v>59</v>
      </c>
      <c r="V323" s="60"/>
      <c r="W323" s="38"/>
      <c r="X323" s="37" t="s">
        <v>1375</v>
      </c>
      <c r="Y323" s="38">
        <v>0</v>
      </c>
      <c r="Z323" s="38" t="b">
        <v>0</v>
      </c>
      <c r="AA323" s="60">
        <v>44685.814259259263</v>
      </c>
      <c r="AB323" s="60"/>
      <c r="AC323" s="38">
        <v>0</v>
      </c>
      <c r="AD323" s="60"/>
      <c r="AE323" s="60">
        <v>44685.814259259263</v>
      </c>
      <c r="AF323" s="60">
        <v>44679.676666666674</v>
      </c>
      <c r="AG323" s="37"/>
      <c r="AH323" s="37"/>
      <c r="AI323" s="37" t="s">
        <v>165</v>
      </c>
      <c r="AJ323" s="16">
        <f ca="1">IF(Table1[[#This Row],[State]]="Closed","Zero",IF(Table1[[#This Row],[State]]="Resolved","Zero",TODAY()-Table1[[#This Row],[First Assigned to Osprey-Resolver]]))</f>
        <v>13.185740740736946</v>
      </c>
      <c r="AK323" s="16" t="str">
        <f ca="1">IF(Table1[[#This Row],[Days Open]]&lt;=5,"00 - 05",IF(Table1[[#This Row],[Days Open]]&lt;=15,"06 - 15",IF(Table1[[#This Row],[Days Open]]&lt;=30,"16 - 30", IF(Table1[[#This Row],[Days Open]]&lt;=60,"31 - 60",IF(Table1[[#This Row],[Days Open]]&lt;=90,"61 - 90",IF(Table1[[#This Row],[Days Open]]="Zero","Closed","&gt;91 and above"))))))</f>
        <v>06 - 15</v>
      </c>
      <c r="AL323" s="39">
        <f>WEEKNUM(Table1[[#This Row],[Created]])</f>
        <v>18</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28</v>
      </c>
      <c r="AW323" s="39" t="str">
        <f>TEXT(Table1[[#This Row],[Created]],"MMM")</f>
        <v>Apr</v>
      </c>
      <c r="AX323" s="40">
        <f>VLOOKUP(Table1[[#This Row],[Assigned to]],GD_Resource[[#All],[SNOW ID Unique]:[Team]],4,0)</f>
        <v>0</v>
      </c>
    </row>
    <row r="324" spans="1:50" ht="37.5" customHeight="1" x14ac:dyDescent="0.25">
      <c r="A324" s="37" t="s">
        <v>1376</v>
      </c>
      <c r="B324" s="37" t="s">
        <v>115</v>
      </c>
      <c r="C324" s="37" t="s">
        <v>251</v>
      </c>
      <c r="D324" s="37" t="s">
        <v>252</v>
      </c>
      <c r="E324" s="37" t="s">
        <v>12</v>
      </c>
      <c r="F324" s="37" t="s">
        <v>1377</v>
      </c>
      <c r="G324" s="60">
        <v>44698.830277777779</v>
      </c>
      <c r="H324" s="37" t="s">
        <v>17</v>
      </c>
      <c r="I324" s="60"/>
      <c r="J324" s="37" t="s">
        <v>328</v>
      </c>
      <c r="K324" s="37" t="s">
        <v>1287</v>
      </c>
      <c r="L324" s="60"/>
      <c r="M324" s="37"/>
      <c r="N324" s="60">
        <v>44679.813148148147</v>
      </c>
      <c r="O324" s="37" t="s">
        <v>1378</v>
      </c>
      <c r="P324" s="38" t="b">
        <v>0</v>
      </c>
      <c r="Q324" s="37"/>
      <c r="R324" s="37" t="s">
        <v>147</v>
      </c>
      <c r="S324" s="38">
        <v>0</v>
      </c>
      <c r="T324" s="37" t="s">
        <v>124</v>
      </c>
      <c r="U324" s="37" t="s">
        <v>58</v>
      </c>
      <c r="V324" s="60"/>
      <c r="W324" s="38">
        <v>1543059</v>
      </c>
      <c r="X324" s="37" t="s">
        <v>1379</v>
      </c>
      <c r="Y324" s="38">
        <v>1</v>
      </c>
      <c r="Z324" s="38" t="b">
        <v>1</v>
      </c>
      <c r="AA324" s="60">
        <v>44679.817997685182</v>
      </c>
      <c r="AB324" s="60">
        <v>44679.817997685182</v>
      </c>
      <c r="AC324" s="38">
        <v>1</v>
      </c>
      <c r="AD324" s="60">
        <v>44679.832199074073</v>
      </c>
      <c r="AE324" s="60">
        <v>44679.8359837963</v>
      </c>
      <c r="AF324" s="60">
        <v>44679.832199074073</v>
      </c>
      <c r="AG324" s="37"/>
      <c r="AH324" s="37" t="s">
        <v>723</v>
      </c>
      <c r="AI324" s="37"/>
      <c r="AJ324" s="16">
        <f ca="1">IF(Table1[[#This Row],[State]]="Closed","Zero",IF(Table1[[#This Row],[State]]="Resolved","Zero",TODAY()-Table1[[#This Row],[First Assigned to Osprey-Resolver]]))</f>
        <v>19.164016203700157</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18</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28</v>
      </c>
      <c r="AW324" s="39" t="str">
        <f>TEXT(Table1[[#This Row],[Created]],"MMM")</f>
        <v>Apr</v>
      </c>
      <c r="AX324" s="40">
        <f>VLOOKUP(Table1[[#This Row],[Assigned to]],GD_Resource[[#All],[SNOW ID Unique]:[Team]],4,0)</f>
        <v>0</v>
      </c>
    </row>
    <row r="325" spans="1:50" ht="37.5" customHeight="1" x14ac:dyDescent="0.25">
      <c r="A325" s="37" t="s">
        <v>1380</v>
      </c>
      <c r="B325" s="37" t="s">
        <v>115</v>
      </c>
      <c r="C325" s="37" t="s">
        <v>641</v>
      </c>
      <c r="D325" s="37" t="s">
        <v>1118</v>
      </c>
      <c r="E325" s="37" t="s">
        <v>12</v>
      </c>
      <c r="F325" s="37" t="s">
        <v>1381</v>
      </c>
      <c r="G325" s="60">
        <v>44691.857881944437</v>
      </c>
      <c r="H325" s="37" t="s">
        <v>246</v>
      </c>
      <c r="I325" s="60"/>
      <c r="J325" s="37"/>
      <c r="K325" s="37"/>
      <c r="L325" s="60"/>
      <c r="M325" s="37"/>
      <c r="N325" s="60">
        <v>44679.92759259259</v>
      </c>
      <c r="O325" s="37" t="s">
        <v>1382</v>
      </c>
      <c r="P325" s="38" t="b">
        <v>0</v>
      </c>
      <c r="Q325" s="37"/>
      <c r="R325" s="37" t="s">
        <v>133</v>
      </c>
      <c r="S325" s="38">
        <v>0</v>
      </c>
      <c r="T325" s="37" t="s">
        <v>124</v>
      </c>
      <c r="U325" s="37" t="s">
        <v>59</v>
      </c>
      <c r="V325" s="60"/>
      <c r="W325" s="38"/>
      <c r="X325" s="37" t="s">
        <v>1383</v>
      </c>
      <c r="Y325" s="38">
        <v>0</v>
      </c>
      <c r="Z325" s="38" t="b">
        <v>0</v>
      </c>
      <c r="AA325" s="60">
        <v>44684.143784722219</v>
      </c>
      <c r="AB325" s="60"/>
      <c r="AC325" s="38">
        <v>1</v>
      </c>
      <c r="AD325" s="60"/>
      <c r="AE325" s="60">
        <v>44684.143784722219</v>
      </c>
      <c r="AF325" s="60">
        <v>44679.935902777783</v>
      </c>
      <c r="AG325" s="37" t="s">
        <v>135</v>
      </c>
      <c r="AH325" s="37"/>
      <c r="AI325" s="37" t="s">
        <v>249</v>
      </c>
      <c r="AJ325" s="16">
        <f ca="1">IF(Table1[[#This Row],[State]]="Closed","Zero",IF(Table1[[#This Row],[State]]="Resolved","Zero",TODAY()-Table1[[#This Row],[First Assigned to Osprey-Resolver]]))</f>
        <v>14.856215277781303</v>
      </c>
      <c r="AK325" s="16" t="str">
        <f ca="1">IF(Table1[[#This Row],[Days Open]]&lt;=5,"00 - 05",IF(Table1[[#This Row],[Days Open]]&lt;=15,"06 - 15",IF(Table1[[#This Row],[Days Open]]&lt;=30,"16 - 30", IF(Table1[[#This Row],[Days Open]]&lt;=60,"31 - 60",IF(Table1[[#This Row],[Days Open]]&lt;=90,"61 - 90",IF(Table1[[#This Row],[Days Open]]="Zero","Closed","&gt;91 and above"))))))</f>
        <v>06 - 15</v>
      </c>
      <c r="AL325" s="39">
        <f>WEEKNUM(Table1[[#This Row],[Created]])</f>
        <v>18</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28</v>
      </c>
      <c r="AW325" s="39" t="str">
        <f>TEXT(Table1[[#This Row],[Created]],"MMM")</f>
        <v>Apr</v>
      </c>
      <c r="AX325" s="40" t="e">
        <f>VLOOKUP(Table1[[#This Row],[Assigned to]],GD_Resource[[#All],[SNOW ID Unique]:[Team]],4,0)</f>
        <v>#N/A</v>
      </c>
    </row>
    <row r="326" spans="1:50" ht="49.95" customHeight="1" x14ac:dyDescent="0.25">
      <c r="A326" s="37" t="s">
        <v>1384</v>
      </c>
      <c r="B326" s="37" t="s">
        <v>115</v>
      </c>
      <c r="C326" s="37" t="s">
        <v>307</v>
      </c>
      <c r="D326" s="37" t="s">
        <v>308</v>
      </c>
      <c r="E326" s="37" t="s">
        <v>7</v>
      </c>
      <c r="F326" s="37" t="s">
        <v>1385</v>
      </c>
      <c r="G326" s="60">
        <v>44681.901516203703</v>
      </c>
      <c r="H326" s="37" t="s">
        <v>246</v>
      </c>
      <c r="I326" s="60"/>
      <c r="J326" s="37"/>
      <c r="K326" s="37"/>
      <c r="L326" s="60"/>
      <c r="M326" s="37"/>
      <c r="N326" s="60">
        <v>44679.966493055559</v>
      </c>
      <c r="O326" s="37" t="s">
        <v>1386</v>
      </c>
      <c r="P326" s="38" t="b">
        <v>0</v>
      </c>
      <c r="Q326" s="37"/>
      <c r="R326" s="37" t="s">
        <v>133</v>
      </c>
      <c r="S326" s="38">
        <v>0</v>
      </c>
      <c r="T326" s="37" t="s">
        <v>124</v>
      </c>
      <c r="U326" s="37" t="s">
        <v>58</v>
      </c>
      <c r="V326" s="60"/>
      <c r="W326" s="38"/>
      <c r="X326" s="37" t="s">
        <v>1387</v>
      </c>
      <c r="Y326" s="38">
        <v>0</v>
      </c>
      <c r="Z326" s="38" t="b">
        <v>1</v>
      </c>
      <c r="AA326" s="60">
        <v>44680.031805555547</v>
      </c>
      <c r="AB326" s="60">
        <v>44679.976666666669</v>
      </c>
      <c r="AC326" s="38">
        <v>1</v>
      </c>
      <c r="AD326" s="60">
        <v>44680.153414351851</v>
      </c>
      <c r="AE326" s="60">
        <v>44680.708611111113</v>
      </c>
      <c r="AF326" s="60">
        <v>44680.153414351851</v>
      </c>
      <c r="AG326" s="37"/>
      <c r="AH326" s="37" t="s">
        <v>248</v>
      </c>
      <c r="AI326" s="37"/>
      <c r="AJ326" s="16">
        <f ca="1">IF(Table1[[#This Row],[State]]="Closed","Zero",IF(Table1[[#This Row],[State]]="Resolved","Zero",TODAY()-Table1[[#This Row],[First Assigned to Osprey-Resolver]]))</f>
        <v>18.291388888887013</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18</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28</v>
      </c>
      <c r="AW326" s="39" t="str">
        <f>TEXT(Table1[[#This Row],[Created]],"MMM")</f>
        <v>Apr</v>
      </c>
      <c r="AX326" s="40" t="e">
        <f>VLOOKUP(Table1[[#This Row],[Assigned to]],GD_Resource[[#All],[SNOW ID Unique]:[Team]],4,0)</f>
        <v>#N/A</v>
      </c>
    </row>
    <row r="327" spans="1:50" ht="49.95" customHeight="1" x14ac:dyDescent="0.25">
      <c r="A327" s="37" t="s">
        <v>1388</v>
      </c>
      <c r="B327" s="37" t="s">
        <v>138</v>
      </c>
      <c r="C327" s="37" t="s">
        <v>251</v>
      </c>
      <c r="D327" s="37" t="s">
        <v>258</v>
      </c>
      <c r="E327" s="37" t="s">
        <v>141</v>
      </c>
      <c r="F327" s="37" t="s">
        <v>1389</v>
      </c>
      <c r="G327" s="60">
        <v>44698.901296296302</v>
      </c>
      <c r="H327" s="37" t="s">
        <v>36</v>
      </c>
      <c r="I327" s="60"/>
      <c r="J327" s="37"/>
      <c r="K327" s="37"/>
      <c r="L327" s="60"/>
      <c r="M327" s="37"/>
      <c r="N327" s="60">
        <v>44680.065185185187</v>
      </c>
      <c r="O327" s="37" t="s">
        <v>601</v>
      </c>
      <c r="P327" s="38" t="b">
        <v>0</v>
      </c>
      <c r="Q327" s="37"/>
      <c r="R327" s="37" t="s">
        <v>147</v>
      </c>
      <c r="S327" s="38">
        <v>0</v>
      </c>
      <c r="T327" s="37" t="s">
        <v>124</v>
      </c>
      <c r="U327" s="37" t="s">
        <v>58</v>
      </c>
      <c r="V327" s="60"/>
      <c r="W327" s="38"/>
      <c r="X327" s="37" t="s">
        <v>602</v>
      </c>
      <c r="Y327" s="38">
        <v>0</v>
      </c>
      <c r="Z327" s="38" t="b">
        <v>1</v>
      </c>
      <c r="AA327" s="60">
        <v>44680.135636574072</v>
      </c>
      <c r="AB327" s="60">
        <v>44680.081423611111</v>
      </c>
      <c r="AC327" s="38">
        <v>1</v>
      </c>
      <c r="AD327" s="60">
        <v>44680.14335648148</v>
      </c>
      <c r="AE327" s="60">
        <v>44680.6094212963</v>
      </c>
      <c r="AF327" s="60">
        <v>44680.14335648148</v>
      </c>
      <c r="AG327" s="37"/>
      <c r="AH327" s="37" t="s">
        <v>248</v>
      </c>
      <c r="AI327" s="37" t="s">
        <v>256</v>
      </c>
      <c r="AJ327" s="16">
        <f ca="1">IF(Table1[[#This Row],[State]]="Closed","Zero",IF(Table1[[#This Row],[State]]="Resolved","Zero",TODAY()-Table1[[#This Row],[First Assigned to Osprey-Resolver]]))</f>
        <v>18.390578703700157</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18</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29</v>
      </c>
      <c r="AW327" s="39" t="str">
        <f>TEXT(Table1[[#This Row],[Created]],"MMM")</f>
        <v>Apr</v>
      </c>
      <c r="AX327" s="40" t="e">
        <f>VLOOKUP(Table1[[#This Row],[Assigned to]],GD_Resource[[#All],[SNOW ID Unique]:[Team]],4,0)</f>
        <v>#N/A</v>
      </c>
    </row>
    <row r="328" spans="1:50" ht="49.95" customHeight="1" x14ac:dyDescent="0.25">
      <c r="A328" s="37" t="s">
        <v>1390</v>
      </c>
      <c r="B328" s="37" t="s">
        <v>115</v>
      </c>
      <c r="C328" s="37" t="s">
        <v>641</v>
      </c>
      <c r="D328" s="37" t="s">
        <v>176</v>
      </c>
      <c r="E328" s="37" t="s">
        <v>141</v>
      </c>
      <c r="F328" s="37" t="s">
        <v>1391</v>
      </c>
      <c r="G328" s="60">
        <v>44693.397974537038</v>
      </c>
      <c r="H328" s="37" t="s">
        <v>246</v>
      </c>
      <c r="I328" s="60"/>
      <c r="J328" s="37" t="s">
        <v>328</v>
      </c>
      <c r="K328" s="37" t="s">
        <v>1392</v>
      </c>
      <c r="L328" s="60"/>
      <c r="M328" s="37"/>
      <c r="N328" s="60">
        <v>44680.082962962973</v>
      </c>
      <c r="O328" s="37" t="s">
        <v>1393</v>
      </c>
      <c r="P328" s="38" t="b">
        <v>0</v>
      </c>
      <c r="Q328" s="37"/>
      <c r="R328" s="37" t="s">
        <v>215</v>
      </c>
      <c r="S328" s="38">
        <v>0</v>
      </c>
      <c r="T328" s="37" t="s">
        <v>124</v>
      </c>
      <c r="U328" s="37" t="s">
        <v>59</v>
      </c>
      <c r="V328" s="60"/>
      <c r="W328" s="38">
        <v>75455</v>
      </c>
      <c r="X328" s="37" t="s">
        <v>1394</v>
      </c>
      <c r="Y328" s="38">
        <v>1</v>
      </c>
      <c r="Z328" s="38" t="b">
        <v>0</v>
      </c>
      <c r="AA328" s="60">
        <v>44680.830763888887</v>
      </c>
      <c r="AB328" s="60">
        <v>44680.101643518523</v>
      </c>
      <c r="AC328" s="38">
        <v>1</v>
      </c>
      <c r="AD328" s="60">
        <v>44684.137974537043</v>
      </c>
      <c r="AE328" s="60">
        <v>44684.137974537043</v>
      </c>
      <c r="AF328" s="60">
        <v>44684.137974537043</v>
      </c>
      <c r="AG328" s="37" t="s">
        <v>135</v>
      </c>
      <c r="AH328" s="37"/>
      <c r="AI328" s="37" t="s">
        <v>249</v>
      </c>
      <c r="AJ328" s="16">
        <f ca="1">IF(Table1[[#This Row],[State]]="Closed","Zero",IF(Table1[[#This Row],[State]]="Resolved","Zero",TODAY()-Table1[[#This Row],[First Assigned to Osprey-Resolver]]))</f>
        <v>14.862025462956808</v>
      </c>
      <c r="AK328" s="16" t="str">
        <f ca="1">IF(Table1[[#This Row],[Days Open]]&lt;=5,"00 - 05",IF(Table1[[#This Row],[Days Open]]&lt;=15,"06 - 15",IF(Table1[[#This Row],[Days Open]]&lt;=30,"16 - 30", IF(Table1[[#This Row],[Days Open]]&lt;=60,"31 - 60",IF(Table1[[#This Row],[Days Open]]&lt;=90,"61 - 90",IF(Table1[[#This Row],[Days Open]]="Zero","Closed","&gt;91 and above"))))))</f>
        <v>06 - 15</v>
      </c>
      <c r="AL328" s="39">
        <f>WEEKNUM(Table1[[#This Row],[Created]])</f>
        <v>18</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29</v>
      </c>
      <c r="AW328" s="39" t="str">
        <f>TEXT(Table1[[#This Row],[Created]],"MMM")</f>
        <v>Apr</v>
      </c>
      <c r="AX328" s="40" t="e">
        <f>VLOOKUP(Table1[[#This Row],[Assigned to]],GD_Resource[[#All],[SNOW ID Unique]:[Team]],4,0)</f>
        <v>#N/A</v>
      </c>
    </row>
    <row r="329" spans="1:50" ht="49.95" customHeight="1" x14ac:dyDescent="0.25">
      <c r="A329" s="37" t="s">
        <v>1395</v>
      </c>
      <c r="B329" s="37" t="s">
        <v>138</v>
      </c>
      <c r="C329" s="37" t="s">
        <v>251</v>
      </c>
      <c r="D329" s="37" t="s">
        <v>252</v>
      </c>
      <c r="E329" s="37" t="s">
        <v>12</v>
      </c>
      <c r="F329" s="37" t="s">
        <v>1396</v>
      </c>
      <c r="G329" s="60">
        <v>44698.83021990741</v>
      </c>
      <c r="H329" s="37" t="s">
        <v>17</v>
      </c>
      <c r="I329" s="60"/>
      <c r="J329" s="37"/>
      <c r="K329" s="37"/>
      <c r="L329" s="60"/>
      <c r="M329" s="37"/>
      <c r="N329" s="60">
        <v>44680.085034722222</v>
      </c>
      <c r="O329" s="37" t="s">
        <v>1397</v>
      </c>
      <c r="P329" s="38" t="b">
        <v>0</v>
      </c>
      <c r="Q329" s="37"/>
      <c r="R329" s="37" t="s">
        <v>147</v>
      </c>
      <c r="S329" s="38">
        <v>0</v>
      </c>
      <c r="T329" s="37" t="s">
        <v>124</v>
      </c>
      <c r="U329" s="37" t="s">
        <v>58</v>
      </c>
      <c r="V329" s="60"/>
      <c r="W329" s="38"/>
      <c r="X329" s="37" t="s">
        <v>1398</v>
      </c>
      <c r="Y329" s="38">
        <v>0</v>
      </c>
      <c r="Z329" s="38" t="b">
        <v>1</v>
      </c>
      <c r="AA329" s="60">
        <v>44680.135625000003</v>
      </c>
      <c r="AB329" s="60">
        <v>44680.101620370369</v>
      </c>
      <c r="AC329" s="38">
        <v>1</v>
      </c>
      <c r="AD329" s="60">
        <v>44680.145740740743</v>
      </c>
      <c r="AE329" s="60">
        <v>44680.610509259262</v>
      </c>
      <c r="AF329" s="60">
        <v>44680.145740740743</v>
      </c>
      <c r="AG329" s="37"/>
      <c r="AH329" s="37" t="s">
        <v>1324</v>
      </c>
      <c r="AI329" s="37"/>
      <c r="AJ329" s="16">
        <f ca="1">IF(Table1[[#This Row],[State]]="Closed","Zero",IF(Table1[[#This Row],[State]]="Resolved","Zero",TODAY()-Table1[[#This Row],[First Assigned to Osprey-Resolver]]))</f>
        <v>18.389490740737529</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18</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29</v>
      </c>
      <c r="AW329" s="39" t="str">
        <f>TEXT(Table1[[#This Row],[Created]],"MMM")</f>
        <v>Apr</v>
      </c>
      <c r="AX329" s="40">
        <f>VLOOKUP(Table1[[#This Row],[Assigned to]],GD_Resource[[#All],[SNOW ID Unique]:[Team]],4,0)</f>
        <v>0</v>
      </c>
    </row>
    <row r="330" spans="1:50" ht="87.45" customHeight="1" x14ac:dyDescent="0.25">
      <c r="A330" s="37" t="s">
        <v>1399</v>
      </c>
      <c r="B330" s="37" t="s">
        <v>115</v>
      </c>
      <c r="C330" s="37" t="s">
        <v>183</v>
      </c>
      <c r="D330" s="37" t="s">
        <v>398</v>
      </c>
      <c r="E330" s="37" t="s">
        <v>12</v>
      </c>
      <c r="F330" s="37" t="s">
        <v>1400</v>
      </c>
      <c r="G330" s="60">
        <v>44697.538784722223</v>
      </c>
      <c r="H330" s="37" t="s">
        <v>66</v>
      </c>
      <c r="I330" s="60"/>
      <c r="J330" s="37"/>
      <c r="K330" s="37"/>
      <c r="L330" s="60"/>
      <c r="M330" s="37"/>
      <c r="N330" s="60">
        <v>44680.606006944443</v>
      </c>
      <c r="O330" s="37" t="s">
        <v>932</v>
      </c>
      <c r="P330" s="38" t="b">
        <v>0</v>
      </c>
      <c r="Q330" s="37"/>
      <c r="R330" s="37" t="s">
        <v>189</v>
      </c>
      <c r="S330" s="38">
        <v>0</v>
      </c>
      <c r="T330" s="37" t="s">
        <v>124</v>
      </c>
      <c r="U330" s="37" t="s">
        <v>58</v>
      </c>
      <c r="V330" s="60"/>
      <c r="W330" s="38"/>
      <c r="X330" s="37" t="s">
        <v>933</v>
      </c>
      <c r="Y330" s="38">
        <v>0</v>
      </c>
      <c r="Z330" s="38" t="b">
        <v>1</v>
      </c>
      <c r="AA330" s="60">
        <v>44680.703217592592</v>
      </c>
      <c r="AB330" s="60">
        <v>44680.606215277781</v>
      </c>
      <c r="AC330" s="38">
        <v>2</v>
      </c>
      <c r="AD330" s="60">
        <v>44680.686365740738</v>
      </c>
      <c r="AE330" s="60">
        <v>44680.703217592592</v>
      </c>
      <c r="AF330" s="60">
        <v>44680.686365740738</v>
      </c>
      <c r="AG330" s="37" t="s">
        <v>135</v>
      </c>
      <c r="AH330" s="37" t="s">
        <v>723</v>
      </c>
      <c r="AI330" s="37"/>
      <c r="AJ330" s="16">
        <f ca="1">IF(Table1[[#This Row],[State]]="Closed","Zero",IF(Table1[[#This Row],[State]]="Resolved","Zero",TODAY()-Table1[[#This Row],[First Assigned to Osprey-Resolver]]))</f>
        <v>18.296782407407591</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18</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29</v>
      </c>
      <c r="AW330" s="39" t="str">
        <f>TEXT(Table1[[#This Row],[Created]],"MMM")</f>
        <v>Apr</v>
      </c>
      <c r="AX330" s="40">
        <f>VLOOKUP(Table1[[#This Row],[Assigned to]],GD_Resource[[#All],[SNOW ID Unique]:[Team]],4,0)</f>
        <v>0</v>
      </c>
    </row>
    <row r="331" spans="1:50" ht="49.95" customHeight="1" x14ac:dyDescent="0.25">
      <c r="A331" s="37" t="s">
        <v>1401</v>
      </c>
      <c r="B331" s="37" t="s">
        <v>115</v>
      </c>
      <c r="C331" s="37" t="s">
        <v>116</v>
      </c>
      <c r="D331" s="37" t="s">
        <v>1402</v>
      </c>
      <c r="E331" s="37" t="s">
        <v>12</v>
      </c>
      <c r="F331" s="37" t="s">
        <v>1403</v>
      </c>
      <c r="G331" s="60">
        <v>44697.967037037037</v>
      </c>
      <c r="H331" s="37" t="s">
        <v>20</v>
      </c>
      <c r="I331" s="60"/>
      <c r="J331" s="37"/>
      <c r="K331" s="37"/>
      <c r="L331" s="60"/>
      <c r="M331" s="37"/>
      <c r="N331" s="60">
        <v>44680.675104166658</v>
      </c>
      <c r="O331" s="37" t="s">
        <v>230</v>
      </c>
      <c r="P331" s="38" t="b">
        <v>0</v>
      </c>
      <c r="Q331" s="37"/>
      <c r="R331" s="37" t="s">
        <v>123</v>
      </c>
      <c r="S331" s="38">
        <v>0</v>
      </c>
      <c r="T331" s="37" t="s">
        <v>124</v>
      </c>
      <c r="U331" s="37" t="s">
        <v>59</v>
      </c>
      <c r="V331" s="60"/>
      <c r="W331" s="38"/>
      <c r="X331" s="37" t="s">
        <v>231</v>
      </c>
      <c r="Y331" s="38">
        <v>0</v>
      </c>
      <c r="Z331" s="38" t="b">
        <v>1</v>
      </c>
      <c r="AA331" s="60">
        <v>44680.691886574074</v>
      </c>
      <c r="AB331" s="60">
        <v>44680.685370370367</v>
      </c>
      <c r="AC331" s="38">
        <v>1</v>
      </c>
      <c r="AD331" s="60">
        <v>44680.693842592591</v>
      </c>
      <c r="AE331" s="60">
        <v>44680.697268518517</v>
      </c>
      <c r="AF331" s="60">
        <v>44680.693842592591</v>
      </c>
      <c r="AG331" s="37"/>
      <c r="AH331" s="37"/>
      <c r="AI331" s="37"/>
      <c r="AJ331" s="16">
        <f ca="1">IF(Table1[[#This Row],[State]]="Closed","Zero",IF(Table1[[#This Row],[State]]="Resolved","Zero",TODAY()-Table1[[#This Row],[First Assigned to Osprey-Resolver]]))</f>
        <v>18.302731481482624</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18</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29</v>
      </c>
      <c r="AW331" s="39" t="str">
        <f>TEXT(Table1[[#This Row],[Created]],"MMM")</f>
        <v>Apr</v>
      </c>
      <c r="AX331" s="40">
        <f>VLOOKUP(Table1[[#This Row],[Assigned to]],GD_Resource[[#All],[SNOW ID Unique]:[Team]],4,0)</f>
        <v>0</v>
      </c>
    </row>
    <row r="332" spans="1:50" ht="49.95" customHeight="1" x14ac:dyDescent="0.25">
      <c r="A332" s="37" t="s">
        <v>1404</v>
      </c>
      <c r="B332" s="37" t="s">
        <v>115</v>
      </c>
      <c r="C332" s="37" t="s">
        <v>116</v>
      </c>
      <c r="D332" s="37" t="s">
        <v>1405</v>
      </c>
      <c r="E332" s="37" t="s">
        <v>12</v>
      </c>
      <c r="F332" s="37" t="s">
        <v>1406</v>
      </c>
      <c r="G332" s="60">
        <v>44698.578125</v>
      </c>
      <c r="H332" s="37" t="s">
        <v>13</v>
      </c>
      <c r="I332" s="60"/>
      <c r="J332" s="37"/>
      <c r="K332" s="37"/>
      <c r="L332" s="60"/>
      <c r="M332" s="37"/>
      <c r="N332" s="60">
        <v>44680.723483796297</v>
      </c>
      <c r="O332" s="37" t="s">
        <v>1407</v>
      </c>
      <c r="P332" s="38" t="b">
        <v>0</v>
      </c>
      <c r="Q332" s="37"/>
      <c r="R332" s="37" t="s">
        <v>123</v>
      </c>
      <c r="S332" s="38">
        <v>0</v>
      </c>
      <c r="T332" s="37" t="s">
        <v>124</v>
      </c>
      <c r="U332" s="37" t="s">
        <v>58</v>
      </c>
      <c r="V332" s="60"/>
      <c r="W332" s="38"/>
      <c r="X332" s="37" t="s">
        <v>1408</v>
      </c>
      <c r="Y332" s="38">
        <v>0</v>
      </c>
      <c r="Z332" s="38" t="b">
        <v>1</v>
      </c>
      <c r="AA332" s="60">
        <v>44680.861550925933</v>
      </c>
      <c r="AB332" s="60">
        <v>44680.723807870367</v>
      </c>
      <c r="AC332" s="38">
        <v>1</v>
      </c>
      <c r="AD332" s="60">
        <v>44680.917824074073</v>
      </c>
      <c r="AE332" s="60">
        <v>44680.924247685187</v>
      </c>
      <c r="AF332" s="60">
        <v>44680.917824074073</v>
      </c>
      <c r="AG332" s="37" t="s">
        <v>331</v>
      </c>
      <c r="AH332" s="37" t="s">
        <v>1146</v>
      </c>
      <c r="AI332" s="37" t="s">
        <v>771</v>
      </c>
      <c r="AJ332" s="16">
        <f ca="1">IF(Table1[[#This Row],[State]]="Closed","Zero",IF(Table1[[#This Row],[State]]="Resolved","Zero",TODAY()-Table1[[#This Row],[First Assigned to Osprey-Resolver]]))</f>
        <v>18.075752314813144</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18</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29</v>
      </c>
      <c r="AW332" s="39" t="str">
        <f>TEXT(Table1[[#This Row],[Created]],"MMM")</f>
        <v>Apr</v>
      </c>
      <c r="AX332" s="40">
        <f>VLOOKUP(Table1[[#This Row],[Assigned to]],GD_Resource[[#All],[SNOW ID Unique]:[Team]],4,0)</f>
        <v>0</v>
      </c>
    </row>
    <row r="333" spans="1:50" ht="49.95" customHeight="1" x14ac:dyDescent="0.25">
      <c r="A333" s="37" t="s">
        <v>1409</v>
      </c>
      <c r="B333" s="37" t="s">
        <v>115</v>
      </c>
      <c r="C333" s="37" t="s">
        <v>251</v>
      </c>
      <c r="D333" s="37" t="s">
        <v>252</v>
      </c>
      <c r="E333" s="37" t="s">
        <v>12</v>
      </c>
      <c r="F333" s="37" t="s">
        <v>1410</v>
      </c>
      <c r="G333" s="60">
        <v>44698.830266203702</v>
      </c>
      <c r="H333" s="37" t="s">
        <v>17</v>
      </c>
      <c r="I333" s="60"/>
      <c r="J333" s="37" t="s">
        <v>328</v>
      </c>
      <c r="K333" s="37" t="s">
        <v>1287</v>
      </c>
      <c r="L333" s="60"/>
      <c r="M333" s="37"/>
      <c r="N333" s="60">
        <v>44680.760324074072</v>
      </c>
      <c r="O333" s="37" t="s">
        <v>1411</v>
      </c>
      <c r="P333" s="38" t="b">
        <v>0</v>
      </c>
      <c r="Q333" s="37"/>
      <c r="R333" s="37" t="s">
        <v>147</v>
      </c>
      <c r="S333" s="38">
        <v>0</v>
      </c>
      <c r="T333" s="37" t="s">
        <v>124</v>
      </c>
      <c r="U333" s="37" t="s">
        <v>58</v>
      </c>
      <c r="V333" s="60"/>
      <c r="W333" s="38">
        <v>1461201</v>
      </c>
      <c r="X333" s="37" t="s">
        <v>1412</v>
      </c>
      <c r="Y333" s="38">
        <v>1</v>
      </c>
      <c r="Z333" s="38" t="b">
        <v>1</v>
      </c>
      <c r="AA333" s="60">
        <v>44680.777974537043</v>
      </c>
      <c r="AB333" s="60">
        <v>44680.768657407411</v>
      </c>
      <c r="AC333" s="38">
        <v>1</v>
      </c>
      <c r="AD333" s="60">
        <v>44681.034166666657</v>
      </c>
      <c r="AE333" s="60">
        <v>44681.037326388891</v>
      </c>
      <c r="AF333" s="60">
        <v>44681.034166666657</v>
      </c>
      <c r="AG333" s="37"/>
      <c r="AH333" s="37" t="s">
        <v>723</v>
      </c>
      <c r="AI333" s="37"/>
      <c r="AJ333" s="16">
        <f ca="1">IF(Table1[[#This Row],[State]]="Closed","Zero",IF(Table1[[#This Row],[State]]="Resolved","Zero",TODAY()-Table1[[#This Row],[First Assigned to Osprey-Resolver]]))</f>
        <v>17.962673611109494</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18</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29</v>
      </c>
      <c r="AW333" s="39" t="str">
        <f>TEXT(Table1[[#This Row],[Created]],"MMM")</f>
        <v>Apr</v>
      </c>
      <c r="AX333" s="40">
        <f>VLOOKUP(Table1[[#This Row],[Assigned to]],GD_Resource[[#All],[SNOW ID Unique]:[Team]],4,0)</f>
        <v>0</v>
      </c>
    </row>
    <row r="334" spans="1:50" ht="49.95" customHeight="1" x14ac:dyDescent="0.25">
      <c r="A334" s="37" t="s">
        <v>1413</v>
      </c>
      <c r="B334" s="37" t="s">
        <v>115</v>
      </c>
      <c r="C334" s="37" t="s">
        <v>251</v>
      </c>
      <c r="D334" s="37" t="s">
        <v>252</v>
      </c>
      <c r="E334" s="37" t="s">
        <v>12</v>
      </c>
      <c r="F334" s="37" t="s">
        <v>1414</v>
      </c>
      <c r="G334" s="60">
        <v>44697.775023148148</v>
      </c>
      <c r="H334" s="37" t="s">
        <v>17</v>
      </c>
      <c r="I334" s="60"/>
      <c r="J334" s="37" t="s">
        <v>328</v>
      </c>
      <c r="K334" s="37" t="s">
        <v>1287</v>
      </c>
      <c r="L334" s="60"/>
      <c r="M334" s="37"/>
      <c r="N334" s="60">
        <v>44680.89571759259</v>
      </c>
      <c r="O334" s="37" t="s">
        <v>1415</v>
      </c>
      <c r="P334" s="38" t="b">
        <v>0</v>
      </c>
      <c r="Q334" s="37"/>
      <c r="R334" s="37" t="s">
        <v>147</v>
      </c>
      <c r="S334" s="38">
        <v>0</v>
      </c>
      <c r="T334" s="37" t="s">
        <v>124</v>
      </c>
      <c r="U334" s="37" t="s">
        <v>90</v>
      </c>
      <c r="V334" s="60">
        <v>44697.671759259261</v>
      </c>
      <c r="W334" s="38">
        <v>1449450</v>
      </c>
      <c r="X334" s="37" t="s">
        <v>1416</v>
      </c>
      <c r="Y334" s="38">
        <v>0</v>
      </c>
      <c r="Z334" s="38" t="b">
        <v>1</v>
      </c>
      <c r="AA334" s="60">
        <v>44680.956203703703</v>
      </c>
      <c r="AB334" s="60">
        <v>44680.914687500001</v>
      </c>
      <c r="AC334" s="38">
        <v>1</v>
      </c>
      <c r="AD334" s="60">
        <v>44680.971226851849</v>
      </c>
      <c r="AE334" s="60">
        <v>44680.978425925918</v>
      </c>
      <c r="AF334" s="60">
        <v>44680.971226851849</v>
      </c>
      <c r="AG334" s="37"/>
      <c r="AH334" s="37" t="s">
        <v>723</v>
      </c>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18</v>
      </c>
      <c r="AM334" s="39">
        <f>WEEKNUM(Table1[[#This Row],[Resolved]])</f>
        <v>21</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16</v>
      </c>
      <c r="AU334" s="39" t="str">
        <f>TEXT(Table1[[#This Row],[Resolved]],"MMM")</f>
        <v>May</v>
      </c>
      <c r="AV334" s="39">
        <f>DAY(Table1[[#This Row],[Created]])</f>
        <v>29</v>
      </c>
      <c r="AW334" s="39" t="str">
        <f>TEXT(Table1[[#This Row],[Created]],"MMM")</f>
        <v>Apr</v>
      </c>
      <c r="AX334" s="40">
        <f>VLOOKUP(Table1[[#This Row],[Assigned to]],GD_Resource[[#All],[SNOW ID Unique]:[Team]],4,0)</f>
        <v>0</v>
      </c>
    </row>
    <row r="335" spans="1:50" ht="49.95" customHeight="1" x14ac:dyDescent="0.25">
      <c r="A335" s="37" t="s">
        <v>1417</v>
      </c>
      <c r="B335" s="37" t="s">
        <v>115</v>
      </c>
      <c r="C335" s="37" t="s">
        <v>251</v>
      </c>
      <c r="D335" s="37" t="s">
        <v>241</v>
      </c>
      <c r="E335" s="37" t="s">
        <v>12</v>
      </c>
      <c r="F335" s="37" t="s">
        <v>1418</v>
      </c>
      <c r="G335" s="60">
        <v>44692.883460648147</v>
      </c>
      <c r="H335" s="37" t="s">
        <v>24</v>
      </c>
      <c r="I335" s="60"/>
      <c r="J335" s="37" t="s">
        <v>328</v>
      </c>
      <c r="K335" s="37" t="s">
        <v>1419</v>
      </c>
      <c r="L335" s="60"/>
      <c r="M335" s="37"/>
      <c r="N335" s="60">
        <v>44681.037118055552</v>
      </c>
      <c r="O335" s="37" t="s">
        <v>1282</v>
      </c>
      <c r="P335" s="38" t="b">
        <v>0</v>
      </c>
      <c r="Q335" s="37"/>
      <c r="R335" s="37" t="s">
        <v>147</v>
      </c>
      <c r="S335" s="38">
        <v>0</v>
      </c>
      <c r="T335" s="37" t="s">
        <v>124</v>
      </c>
      <c r="U335" s="37" t="s">
        <v>90</v>
      </c>
      <c r="V335" s="60">
        <v>44692.883460648147</v>
      </c>
      <c r="W335" s="38">
        <v>1023524</v>
      </c>
      <c r="X335" s="37" t="s">
        <v>1283</v>
      </c>
      <c r="Y335" s="38">
        <v>0</v>
      </c>
      <c r="Z335" s="38" t="b">
        <v>0</v>
      </c>
      <c r="AA335" s="60">
        <v>44681.118472222217</v>
      </c>
      <c r="AB335" s="60">
        <v>44681.118472222217</v>
      </c>
      <c r="AC335" s="38">
        <v>1</v>
      </c>
      <c r="AD335" s="60">
        <v>44681.119131944448</v>
      </c>
      <c r="AE335" s="60">
        <v>44681.126458333332</v>
      </c>
      <c r="AF335" s="60">
        <v>44681.119131944448</v>
      </c>
      <c r="AG335" s="37" t="s">
        <v>135</v>
      </c>
      <c r="AH335" s="37"/>
      <c r="AI335" s="37" t="s">
        <v>1284</v>
      </c>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18</v>
      </c>
      <c r="AM335" s="39">
        <f>WEEKNUM(Table1[[#This Row],[Resolved]])</f>
        <v>20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11</v>
      </c>
      <c r="AU335" s="39" t="str">
        <f>TEXT(Table1[[#This Row],[Resolved]],"MMM")</f>
        <v>May</v>
      </c>
      <c r="AV335" s="39">
        <f>DAY(Table1[[#This Row],[Created]])</f>
        <v>30</v>
      </c>
      <c r="AW335" s="39" t="str">
        <f>TEXT(Table1[[#This Row],[Created]],"MMM")</f>
        <v>Apr</v>
      </c>
      <c r="AX335" s="40">
        <f>VLOOKUP(Table1[[#This Row],[Assigned to]],GD_Resource[[#All],[SNOW ID Unique]:[Team]],4,0)</f>
        <v>0</v>
      </c>
    </row>
    <row r="336" spans="1:50" ht="287.7" customHeight="1" x14ac:dyDescent="0.25">
      <c r="A336" s="37" t="s">
        <v>1420</v>
      </c>
      <c r="B336" s="37" t="s">
        <v>115</v>
      </c>
      <c r="C336" s="37" t="s">
        <v>251</v>
      </c>
      <c r="D336" s="37" t="s">
        <v>252</v>
      </c>
      <c r="E336" s="37" t="s">
        <v>7</v>
      </c>
      <c r="F336" s="37" t="s">
        <v>1421</v>
      </c>
      <c r="G336" s="60">
        <v>44698.83021990741</v>
      </c>
      <c r="H336" s="37" t="s">
        <v>17</v>
      </c>
      <c r="I336" s="60"/>
      <c r="J336" s="37"/>
      <c r="K336" s="37"/>
      <c r="L336" s="60"/>
      <c r="M336" s="37"/>
      <c r="N336" s="60">
        <v>44681.111840277779</v>
      </c>
      <c r="O336" s="37" t="s">
        <v>1422</v>
      </c>
      <c r="P336" s="38" t="b">
        <v>0</v>
      </c>
      <c r="Q336" s="37"/>
      <c r="R336" s="37" t="s">
        <v>147</v>
      </c>
      <c r="S336" s="38">
        <v>0</v>
      </c>
      <c r="T336" s="37" t="s">
        <v>124</v>
      </c>
      <c r="U336" s="37" t="s">
        <v>58</v>
      </c>
      <c r="V336" s="60"/>
      <c r="W336" s="38"/>
      <c r="X336" s="37" t="s">
        <v>1423</v>
      </c>
      <c r="Y336" s="38">
        <v>0</v>
      </c>
      <c r="Z336" s="38" t="b">
        <v>1</v>
      </c>
      <c r="AA336" s="60">
        <v>44681.122256944444</v>
      </c>
      <c r="AB336" s="60">
        <v>44681.122256944444</v>
      </c>
      <c r="AC336" s="38">
        <v>1</v>
      </c>
      <c r="AD336" s="60">
        <v>44681.12400462963</v>
      </c>
      <c r="AE336" s="60">
        <v>44683.75377314815</v>
      </c>
      <c r="AF336" s="60">
        <v>44681.12400462963</v>
      </c>
      <c r="AG336" s="37"/>
      <c r="AH336" s="37" t="s">
        <v>723</v>
      </c>
      <c r="AI336" s="37"/>
      <c r="AJ336" s="16">
        <f ca="1">IF(Table1[[#This Row],[State]]="Closed","Zero",IF(Table1[[#This Row],[State]]="Resolved","Zero",TODAY()-Table1[[#This Row],[First Assigned to Osprey-Resolver]]))</f>
        <v>15.246226851850224</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18</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30</v>
      </c>
      <c r="AW336" s="39" t="str">
        <f>TEXT(Table1[[#This Row],[Created]],"MMM")</f>
        <v>Apr</v>
      </c>
      <c r="AX336" s="40">
        <f>VLOOKUP(Table1[[#This Row],[Assigned to]],GD_Resource[[#All],[SNOW ID Unique]:[Team]],4,0)</f>
        <v>0</v>
      </c>
    </row>
    <row r="337" spans="1:50" ht="62.7" customHeight="1" x14ac:dyDescent="0.25">
      <c r="A337" s="37" t="s">
        <v>1424</v>
      </c>
      <c r="B337" s="37" t="s">
        <v>115</v>
      </c>
      <c r="C337" s="37" t="s">
        <v>251</v>
      </c>
      <c r="D337" s="37" t="s">
        <v>615</v>
      </c>
      <c r="E337" s="37" t="s">
        <v>12</v>
      </c>
      <c r="F337" s="37" t="s">
        <v>1425</v>
      </c>
      <c r="G337" s="60">
        <v>44698.735243055547</v>
      </c>
      <c r="H337" s="37" t="s">
        <v>17</v>
      </c>
      <c r="I337" s="60"/>
      <c r="J337" s="37" t="s">
        <v>547</v>
      </c>
      <c r="K337" s="37" t="s">
        <v>1426</v>
      </c>
      <c r="L337" s="60"/>
      <c r="M337" s="37"/>
      <c r="N337" s="60">
        <v>44683.789583333331</v>
      </c>
      <c r="O337" s="37" t="s">
        <v>1427</v>
      </c>
      <c r="P337" s="38" t="b">
        <v>0</v>
      </c>
      <c r="Q337" s="37"/>
      <c r="R337" s="37" t="s">
        <v>147</v>
      </c>
      <c r="S337" s="38">
        <v>0</v>
      </c>
      <c r="T337" s="37" t="s">
        <v>124</v>
      </c>
      <c r="U337" s="37" t="s">
        <v>90</v>
      </c>
      <c r="V337" s="60">
        <v>44698.735196759262</v>
      </c>
      <c r="W337" s="38">
        <v>1291301</v>
      </c>
      <c r="X337" s="37" t="s">
        <v>1428</v>
      </c>
      <c r="Y337" s="38">
        <v>0</v>
      </c>
      <c r="Z337" s="38" t="b">
        <v>0</v>
      </c>
      <c r="AA337" s="60">
        <v>44683.834965277783</v>
      </c>
      <c r="AB337" s="60">
        <v>44683.810439814813</v>
      </c>
      <c r="AC337" s="38">
        <v>1</v>
      </c>
      <c r="AD337" s="60">
        <v>44683.838333333333</v>
      </c>
      <c r="AE337" s="60">
        <v>44683.84207175926</v>
      </c>
      <c r="AF337" s="60">
        <v>44683.838333333333</v>
      </c>
      <c r="AG337" s="37"/>
      <c r="AH337" s="37"/>
      <c r="AI337" s="37"/>
      <c r="AJ337" s="16" t="str">
        <f ca="1">IF(Table1[[#This Row],[State]]="Closed","Zero",IF(Table1[[#This Row],[State]]="Resolved","Zero",TODAY()-Table1[[#This Row],[First Assigned to Osprey-Resolver]]))</f>
        <v>Zero</v>
      </c>
      <c r="AK337" s="16" t="str">
        <f ca="1">IF(Table1[[#This Row],[Days Open]]&lt;=5,"00 - 05",IF(Table1[[#This Row],[Days Open]]&lt;=15,"06 - 15",IF(Table1[[#This Row],[Days Open]]&lt;=30,"16 - 30", IF(Table1[[#This Row],[Days Open]]&lt;=60,"31 - 60",IF(Table1[[#This Row],[Days Open]]&lt;=90,"61 - 90",IF(Table1[[#This Row],[Days Open]]="Zero","Closed","&gt;91 and above"))))))</f>
        <v>Closed</v>
      </c>
      <c r="AL337" s="39">
        <f>WEEKNUM(Table1[[#This Row],[Created]])</f>
        <v>19</v>
      </c>
      <c r="AM337" s="39">
        <f>WEEKNUM(Table1[[#This Row],[Resolved]])</f>
        <v>21</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2022</v>
      </c>
      <c r="AS337" s="39">
        <f>YEAR(Table1[[#This Row],[Created]])</f>
        <v>2022</v>
      </c>
      <c r="AT337" s="39">
        <f>DAY(Table1[[#This Row],[Resolved]])</f>
        <v>17</v>
      </c>
      <c r="AU337" s="39" t="str">
        <f>TEXT(Table1[[#This Row],[Resolved]],"MMM")</f>
        <v>May</v>
      </c>
      <c r="AV337" s="39">
        <f>DAY(Table1[[#This Row],[Created]])</f>
        <v>2</v>
      </c>
      <c r="AW337" s="39" t="str">
        <f>TEXT(Table1[[#This Row],[Created]],"MMM")</f>
        <v>May</v>
      </c>
      <c r="AX337" s="40">
        <f>VLOOKUP(Table1[[#This Row],[Assigned to]],GD_Resource[[#All],[SNOW ID Unique]:[Team]],4,0)</f>
        <v>0</v>
      </c>
    </row>
    <row r="338" spans="1:50" ht="49.95" customHeight="1" x14ac:dyDescent="0.25">
      <c r="A338" s="37" t="s">
        <v>1429</v>
      </c>
      <c r="B338" s="37" t="s">
        <v>115</v>
      </c>
      <c r="C338" s="37" t="s">
        <v>251</v>
      </c>
      <c r="D338" s="37" t="s">
        <v>1430</v>
      </c>
      <c r="E338" s="37" t="s">
        <v>12</v>
      </c>
      <c r="F338" s="37" t="s">
        <v>1168</v>
      </c>
      <c r="G338" s="60">
        <v>44697.852696759262</v>
      </c>
      <c r="H338" s="37" t="s">
        <v>9</v>
      </c>
      <c r="I338" s="60"/>
      <c r="J338" s="37" t="s">
        <v>328</v>
      </c>
      <c r="K338" s="37" t="s">
        <v>1431</v>
      </c>
      <c r="L338" s="60"/>
      <c r="M338" s="37"/>
      <c r="N338" s="60">
        <v>44683.819675925923</v>
      </c>
      <c r="O338" s="37" t="s">
        <v>1430</v>
      </c>
      <c r="P338" s="38" t="b">
        <v>0</v>
      </c>
      <c r="Q338" s="37"/>
      <c r="R338" s="37" t="s">
        <v>147</v>
      </c>
      <c r="S338" s="38">
        <v>0</v>
      </c>
      <c r="T338" s="37" t="s">
        <v>124</v>
      </c>
      <c r="U338" s="37" t="s">
        <v>59</v>
      </c>
      <c r="V338" s="60"/>
      <c r="W338" s="38">
        <v>850862</v>
      </c>
      <c r="X338" s="37" t="s">
        <v>1432</v>
      </c>
      <c r="Y338" s="38">
        <v>1</v>
      </c>
      <c r="Z338" s="38" t="b">
        <v>0</v>
      </c>
      <c r="AA338" s="60">
        <v>44683.834907407407</v>
      </c>
      <c r="AB338" s="60">
        <v>44683.831446759257</v>
      </c>
      <c r="AC338" s="38">
        <v>1</v>
      </c>
      <c r="AD338" s="60">
        <v>44683.852500000001</v>
      </c>
      <c r="AE338" s="60">
        <v>44683.855347222219</v>
      </c>
      <c r="AF338" s="60">
        <v>44683.852500000001</v>
      </c>
      <c r="AG338" s="37"/>
      <c r="AH338" s="37"/>
      <c r="AI338" s="37"/>
      <c r="AJ338" s="16">
        <f ca="1">IF(Table1[[#This Row],[State]]="Closed","Zero",IF(Table1[[#This Row],[State]]="Resolved","Zero",TODAY()-Table1[[#This Row],[First Assigned to Osprey-Resolver]]))</f>
        <v>15.14465277778072</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19</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2</v>
      </c>
      <c r="AW338" s="39" t="str">
        <f>TEXT(Table1[[#This Row],[Created]],"MMM")</f>
        <v>May</v>
      </c>
      <c r="AX338" s="40">
        <f>VLOOKUP(Table1[[#This Row],[Assigned to]],GD_Resource[[#All],[SNOW ID Unique]:[Team]],4,0)</f>
        <v>0</v>
      </c>
    </row>
    <row r="339" spans="1:50" ht="49.95" customHeight="1" x14ac:dyDescent="0.25">
      <c r="A339" s="37" t="s">
        <v>1433</v>
      </c>
      <c r="B339" s="37" t="s">
        <v>115</v>
      </c>
      <c r="C339" s="37" t="s">
        <v>338</v>
      </c>
      <c r="D339" s="37" t="s">
        <v>339</v>
      </c>
      <c r="E339" s="37" t="s">
        <v>12</v>
      </c>
      <c r="F339" s="37" t="s">
        <v>1434</v>
      </c>
      <c r="G339" s="60">
        <v>44697.891562500001</v>
      </c>
      <c r="H339" s="37" t="s">
        <v>19</v>
      </c>
      <c r="I339" s="60"/>
      <c r="J339" s="37" t="s">
        <v>328</v>
      </c>
      <c r="K339" s="37" t="s">
        <v>1435</v>
      </c>
      <c r="L339" s="60"/>
      <c r="M339" s="37"/>
      <c r="N339" s="60">
        <v>44683.874722222223</v>
      </c>
      <c r="O339" s="37" t="s">
        <v>428</v>
      </c>
      <c r="P339" s="38" t="b">
        <v>0</v>
      </c>
      <c r="Q339" s="37"/>
      <c r="R339" s="37" t="s">
        <v>215</v>
      </c>
      <c r="S339" s="38">
        <v>0</v>
      </c>
      <c r="T339" s="37" t="s">
        <v>124</v>
      </c>
      <c r="U339" s="37" t="s">
        <v>90</v>
      </c>
      <c r="V339" s="60">
        <v>44697.891574074078</v>
      </c>
      <c r="W339" s="38">
        <v>1211152</v>
      </c>
      <c r="X339" s="37" t="s">
        <v>430</v>
      </c>
      <c r="Y339" s="38">
        <v>0</v>
      </c>
      <c r="Z339" s="38" t="b">
        <v>0</v>
      </c>
      <c r="AA339" s="60">
        <v>44683.874722222223</v>
      </c>
      <c r="AB339" s="60"/>
      <c r="AC339" s="38">
        <v>0</v>
      </c>
      <c r="AD339" s="60"/>
      <c r="AE339" s="60">
        <v>44683.874722222223</v>
      </c>
      <c r="AF339" s="60">
        <v>44683.874722222223</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19</v>
      </c>
      <c r="AM339" s="39">
        <f>WEEKNUM(Table1[[#This Row],[Resolved]])</f>
        <v>21</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16</v>
      </c>
      <c r="AU339" s="39" t="str">
        <f>TEXT(Table1[[#This Row],[Resolved]],"MMM")</f>
        <v>May</v>
      </c>
      <c r="AV339" s="39">
        <f>DAY(Table1[[#This Row],[Created]])</f>
        <v>2</v>
      </c>
      <c r="AW339" s="39" t="str">
        <f>TEXT(Table1[[#This Row],[Created]],"MMM")</f>
        <v>May</v>
      </c>
      <c r="AX339" s="40">
        <f>VLOOKUP(Table1[[#This Row],[Assigned to]],GD_Resource[[#All],[SNOW ID Unique]:[Team]],4,0)</f>
        <v>0</v>
      </c>
    </row>
    <row r="340" spans="1:50" ht="49.95" customHeight="1" x14ac:dyDescent="0.25">
      <c r="A340" s="37" t="s">
        <v>1436</v>
      </c>
      <c r="B340" s="37" t="s">
        <v>115</v>
      </c>
      <c r="C340" s="37" t="s">
        <v>251</v>
      </c>
      <c r="D340" s="37" t="s">
        <v>252</v>
      </c>
      <c r="E340" s="37" t="s">
        <v>12</v>
      </c>
      <c r="F340" s="37" t="s">
        <v>1437</v>
      </c>
      <c r="G340" s="60">
        <v>44698.830196759263</v>
      </c>
      <c r="H340" s="37" t="s">
        <v>17</v>
      </c>
      <c r="I340" s="60"/>
      <c r="J340" s="37" t="s">
        <v>328</v>
      </c>
      <c r="K340" s="37" t="s">
        <v>1287</v>
      </c>
      <c r="L340" s="60"/>
      <c r="M340" s="37"/>
      <c r="N340" s="60">
        <v>44683.901331018518</v>
      </c>
      <c r="O340" s="37" t="s">
        <v>1438</v>
      </c>
      <c r="P340" s="38" t="b">
        <v>0</v>
      </c>
      <c r="Q340" s="37"/>
      <c r="R340" s="37" t="s">
        <v>147</v>
      </c>
      <c r="S340" s="38">
        <v>0</v>
      </c>
      <c r="T340" s="37" t="s">
        <v>124</v>
      </c>
      <c r="U340" s="37" t="s">
        <v>58</v>
      </c>
      <c r="V340" s="60"/>
      <c r="W340" s="38">
        <v>1189787</v>
      </c>
      <c r="X340" s="37" t="s">
        <v>1439</v>
      </c>
      <c r="Y340" s="38">
        <v>1</v>
      </c>
      <c r="Z340" s="38" t="b">
        <v>1</v>
      </c>
      <c r="AA340" s="60">
        <v>44683.96329861111</v>
      </c>
      <c r="AB340" s="60">
        <v>44683.901331018518</v>
      </c>
      <c r="AC340" s="38">
        <v>1</v>
      </c>
      <c r="AD340" s="60">
        <v>44683.961689814823</v>
      </c>
      <c r="AE340" s="60">
        <v>44683.96329861111</v>
      </c>
      <c r="AF340" s="60">
        <v>44683.961689814823</v>
      </c>
      <c r="AG340" s="37"/>
      <c r="AH340" s="37" t="s">
        <v>723</v>
      </c>
      <c r="AI340" s="37"/>
      <c r="AJ340" s="16">
        <f ca="1">IF(Table1[[#This Row],[State]]="Closed","Zero",IF(Table1[[#This Row],[State]]="Resolved","Zero",TODAY()-Table1[[#This Row],[First Assigned to Osprey-Resolver]]))</f>
        <v>15.036701388889924</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19</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2</v>
      </c>
      <c r="AW340" s="39" t="str">
        <f>TEXT(Table1[[#This Row],[Created]],"MMM")</f>
        <v>May</v>
      </c>
      <c r="AX340" s="40">
        <f>VLOOKUP(Table1[[#This Row],[Assigned to]],GD_Resource[[#All],[SNOW ID Unique]:[Team]],4,0)</f>
        <v>0</v>
      </c>
    </row>
    <row r="341" spans="1:50" ht="37.5" customHeight="1" x14ac:dyDescent="0.25">
      <c r="A341" s="37" t="s">
        <v>1440</v>
      </c>
      <c r="B341" s="37" t="s">
        <v>138</v>
      </c>
      <c r="C341" s="37" t="s">
        <v>251</v>
      </c>
      <c r="D341" s="37" t="s">
        <v>252</v>
      </c>
      <c r="E341" s="37" t="s">
        <v>12</v>
      </c>
      <c r="F341" s="37" t="s">
        <v>1441</v>
      </c>
      <c r="G341" s="60">
        <v>44697.7809837963</v>
      </c>
      <c r="H341" s="37" t="s">
        <v>17</v>
      </c>
      <c r="I341" s="60"/>
      <c r="J341" s="37" t="s">
        <v>328</v>
      </c>
      <c r="K341" s="37" t="s">
        <v>1287</v>
      </c>
      <c r="L341" s="60"/>
      <c r="M341" s="37"/>
      <c r="N341" s="60">
        <v>44684.206469907411</v>
      </c>
      <c r="O341" s="37" t="s">
        <v>1442</v>
      </c>
      <c r="P341" s="38" t="b">
        <v>1</v>
      </c>
      <c r="Q341" s="37"/>
      <c r="R341" s="37" t="s">
        <v>147</v>
      </c>
      <c r="S341" s="38">
        <v>1</v>
      </c>
      <c r="T341" s="37" t="s">
        <v>124</v>
      </c>
      <c r="U341" s="37" t="s">
        <v>90</v>
      </c>
      <c r="V341" s="60">
        <v>44697.672002314823</v>
      </c>
      <c r="W341" s="38">
        <v>1164126</v>
      </c>
      <c r="X341" s="37" t="s">
        <v>1443</v>
      </c>
      <c r="Y341" s="38">
        <v>0</v>
      </c>
      <c r="Z341" s="38" t="b">
        <v>1</v>
      </c>
      <c r="AA341" s="60">
        <v>44684.209155092591</v>
      </c>
      <c r="AB341" s="60"/>
      <c r="AC341" s="38">
        <v>0</v>
      </c>
      <c r="AD341" s="60"/>
      <c r="AE341" s="60">
        <v>44684.209155092591</v>
      </c>
      <c r="AF341" s="60">
        <v>44684.206469907411</v>
      </c>
      <c r="AG341" s="37"/>
      <c r="AH341" s="37" t="s">
        <v>723</v>
      </c>
      <c r="AI341" s="37"/>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19</v>
      </c>
      <c r="AM341" s="39">
        <f>WEEKNUM(Table1[[#This Row],[Resolved]])</f>
        <v>21</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16</v>
      </c>
      <c r="AU341" s="39" t="str">
        <f>TEXT(Table1[[#This Row],[Resolved]],"MMM")</f>
        <v>May</v>
      </c>
      <c r="AV341" s="39">
        <f>DAY(Table1[[#This Row],[Created]])</f>
        <v>3</v>
      </c>
      <c r="AW341" s="39" t="str">
        <f>TEXT(Table1[[#This Row],[Created]],"MMM")</f>
        <v>May</v>
      </c>
      <c r="AX341" s="40">
        <f>VLOOKUP(Table1[[#This Row],[Assigned to]],GD_Resource[[#All],[SNOW ID Unique]:[Team]],4,0)</f>
        <v>0</v>
      </c>
    </row>
    <row r="342" spans="1:50" ht="49.95" customHeight="1" x14ac:dyDescent="0.25">
      <c r="A342" s="37" t="s">
        <v>1444</v>
      </c>
      <c r="B342" s="37" t="s">
        <v>115</v>
      </c>
      <c r="C342" s="37" t="s">
        <v>116</v>
      </c>
      <c r="D342" s="37" t="s">
        <v>767</v>
      </c>
      <c r="E342" s="37" t="s">
        <v>12</v>
      </c>
      <c r="F342" s="37" t="s">
        <v>1445</v>
      </c>
      <c r="G342" s="60">
        <v>44698.47797453704</v>
      </c>
      <c r="H342" s="37" t="s">
        <v>13</v>
      </c>
      <c r="I342" s="60"/>
      <c r="J342" s="37"/>
      <c r="K342" s="37"/>
      <c r="L342" s="60"/>
      <c r="M342" s="37"/>
      <c r="N342" s="60">
        <v>44684.44976851852</v>
      </c>
      <c r="O342" s="37" t="s">
        <v>814</v>
      </c>
      <c r="P342" s="38" t="b">
        <v>0</v>
      </c>
      <c r="Q342" s="37"/>
      <c r="R342" s="37" t="s">
        <v>123</v>
      </c>
      <c r="S342" s="38">
        <v>0</v>
      </c>
      <c r="T342" s="37" t="s">
        <v>124</v>
      </c>
      <c r="U342" s="37" t="s">
        <v>58</v>
      </c>
      <c r="V342" s="60"/>
      <c r="W342" s="38"/>
      <c r="X342" s="37" t="s">
        <v>815</v>
      </c>
      <c r="Y342" s="38">
        <v>0</v>
      </c>
      <c r="Z342" s="38" t="b">
        <v>1</v>
      </c>
      <c r="AA342" s="60">
        <v>44684.611446759263</v>
      </c>
      <c r="AB342" s="60">
        <v>44684.46671296296</v>
      </c>
      <c r="AC342" s="38">
        <v>1</v>
      </c>
      <c r="AD342" s="60">
        <v>44684.57402777778</v>
      </c>
      <c r="AE342" s="60">
        <v>44684.611446759263</v>
      </c>
      <c r="AF342" s="60">
        <v>44684.57402777778</v>
      </c>
      <c r="AG342" s="37"/>
      <c r="AH342" s="37" t="s">
        <v>248</v>
      </c>
      <c r="AI342" s="37"/>
      <c r="AJ342" s="16">
        <f ca="1">IF(Table1[[#This Row],[State]]="Closed","Zero",IF(Table1[[#This Row],[State]]="Resolved","Zero",TODAY()-Table1[[#This Row],[First Assigned to Osprey-Resolver]]))</f>
        <v>14.388553240736655</v>
      </c>
      <c r="AK342" s="16" t="str">
        <f ca="1">IF(Table1[[#This Row],[Days Open]]&lt;=5,"00 - 05",IF(Table1[[#This Row],[Days Open]]&lt;=15,"06 - 15",IF(Table1[[#This Row],[Days Open]]&lt;=30,"16 - 30", IF(Table1[[#This Row],[Days Open]]&lt;=60,"31 - 60",IF(Table1[[#This Row],[Days Open]]&lt;=90,"61 - 90",IF(Table1[[#This Row],[Days Open]]="Zero","Closed","&gt;91 and above"))))))</f>
        <v>06 - 15</v>
      </c>
      <c r="AL342" s="39">
        <f>WEEKNUM(Table1[[#This Row],[Created]])</f>
        <v>19</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3</v>
      </c>
      <c r="AW342" s="39" t="str">
        <f>TEXT(Table1[[#This Row],[Created]],"MMM")</f>
        <v>May</v>
      </c>
      <c r="AX342" s="40">
        <f>VLOOKUP(Table1[[#This Row],[Assigned to]],GD_Resource[[#All],[SNOW ID Unique]:[Team]],4,0)</f>
        <v>0</v>
      </c>
    </row>
    <row r="343" spans="1:50" ht="37.5" customHeight="1" x14ac:dyDescent="0.25">
      <c r="A343" s="37" t="s">
        <v>1446</v>
      </c>
      <c r="B343" s="37" t="s">
        <v>115</v>
      </c>
      <c r="C343" s="37" t="s">
        <v>116</v>
      </c>
      <c r="D343" s="37" t="s">
        <v>1002</v>
      </c>
      <c r="E343" s="37" t="s">
        <v>12</v>
      </c>
      <c r="F343" s="37" t="s">
        <v>1447</v>
      </c>
      <c r="G343" s="60">
        <v>44693.553182870368</v>
      </c>
      <c r="H343" s="37" t="s">
        <v>13</v>
      </c>
      <c r="I343" s="60"/>
      <c r="J343" s="37" t="s">
        <v>328</v>
      </c>
      <c r="K343" s="37" t="s">
        <v>1448</v>
      </c>
      <c r="L343" s="60"/>
      <c r="M343" s="37"/>
      <c r="N343" s="60">
        <v>44684.621851851851</v>
      </c>
      <c r="O343" s="37" t="s">
        <v>304</v>
      </c>
      <c r="P343" s="38" t="b">
        <v>0</v>
      </c>
      <c r="Q343" s="37"/>
      <c r="R343" s="37" t="s">
        <v>123</v>
      </c>
      <c r="S343" s="38">
        <v>0</v>
      </c>
      <c r="T343" s="37" t="s">
        <v>124</v>
      </c>
      <c r="U343" s="37" t="s">
        <v>90</v>
      </c>
      <c r="V343" s="60">
        <v>44693.553182870368</v>
      </c>
      <c r="W343" s="38">
        <v>771667</v>
      </c>
      <c r="X343" s="37" t="s">
        <v>305</v>
      </c>
      <c r="Y343" s="38">
        <v>0</v>
      </c>
      <c r="Z343" s="38" t="b">
        <v>0</v>
      </c>
      <c r="AA343" s="60">
        <v>44684.698414351849</v>
      </c>
      <c r="AB343" s="60">
        <v>44684.62228009259</v>
      </c>
      <c r="AC343" s="38">
        <v>1</v>
      </c>
      <c r="AD343" s="60">
        <v>44684.682083333333</v>
      </c>
      <c r="AE343" s="60">
        <v>44684.698414351849</v>
      </c>
      <c r="AF343" s="60">
        <v>44684.682083333333</v>
      </c>
      <c r="AG343" s="37"/>
      <c r="AH343" s="37"/>
      <c r="AI343" s="37"/>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19</v>
      </c>
      <c r="AM343" s="39">
        <f>WEEKNUM(Table1[[#This Row],[Resolved]])</f>
        <v>20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2022</v>
      </c>
      <c r="AS343" s="39">
        <f>YEAR(Table1[[#This Row],[Created]])</f>
        <v>2022</v>
      </c>
      <c r="AT343" s="39">
        <f>DAY(Table1[[#This Row],[Resolved]])</f>
        <v>12</v>
      </c>
      <c r="AU343" s="39" t="str">
        <f>TEXT(Table1[[#This Row],[Resolved]],"MMM")</f>
        <v>May</v>
      </c>
      <c r="AV343" s="39">
        <f>DAY(Table1[[#This Row],[Created]])</f>
        <v>3</v>
      </c>
      <c r="AW343" s="39" t="str">
        <f>TEXT(Table1[[#This Row],[Created]],"MMM")</f>
        <v>May</v>
      </c>
      <c r="AX343" s="40">
        <f>VLOOKUP(Table1[[#This Row],[Assigned to]],GD_Resource[[#All],[SNOW ID Unique]:[Team]],4,0)</f>
        <v>0</v>
      </c>
    </row>
    <row r="344" spans="1:50" ht="37.5" customHeight="1" x14ac:dyDescent="0.25">
      <c r="A344" s="37" t="s">
        <v>1449</v>
      </c>
      <c r="B344" s="37" t="s">
        <v>138</v>
      </c>
      <c r="C344" s="37" t="s">
        <v>641</v>
      </c>
      <c r="D344" s="37" t="s">
        <v>308</v>
      </c>
      <c r="E344" s="37" t="s">
        <v>141</v>
      </c>
      <c r="F344" s="37" t="s">
        <v>1450</v>
      </c>
      <c r="G344" s="60">
        <v>44698.77480324074</v>
      </c>
      <c r="H344" s="37" t="s">
        <v>246</v>
      </c>
      <c r="I344" s="60"/>
      <c r="J344" s="37"/>
      <c r="K344" s="37"/>
      <c r="L344" s="60"/>
      <c r="M344" s="37"/>
      <c r="N344" s="60">
        <v>44684.822187500002</v>
      </c>
      <c r="O344" s="37" t="s">
        <v>1451</v>
      </c>
      <c r="P344" s="38" t="b">
        <v>0</v>
      </c>
      <c r="Q344" s="37"/>
      <c r="R344" s="37" t="s">
        <v>133</v>
      </c>
      <c r="S344" s="38">
        <v>0</v>
      </c>
      <c r="T344" s="37" t="s">
        <v>124</v>
      </c>
      <c r="U344" s="37" t="s">
        <v>59</v>
      </c>
      <c r="V344" s="60"/>
      <c r="W344" s="38"/>
      <c r="X344" s="37" t="s">
        <v>1452</v>
      </c>
      <c r="Y344" s="38">
        <v>0</v>
      </c>
      <c r="Z344" s="38" t="b">
        <v>0</v>
      </c>
      <c r="AA344" s="60">
        <v>44684.842673611107</v>
      </c>
      <c r="AB344" s="60">
        <v>44684.83184027778</v>
      </c>
      <c r="AC344" s="38">
        <v>1</v>
      </c>
      <c r="AD344" s="60">
        <v>44684.842673611107</v>
      </c>
      <c r="AE344" s="60">
        <v>44684.842673611107</v>
      </c>
      <c r="AF344" s="60">
        <v>44684.842673611107</v>
      </c>
      <c r="AG344" s="37" t="s">
        <v>135</v>
      </c>
      <c r="AH344" s="37"/>
      <c r="AI344" s="37" t="s">
        <v>249</v>
      </c>
      <c r="AJ344" s="16">
        <f ca="1">IF(Table1[[#This Row],[State]]="Closed","Zero",IF(Table1[[#This Row],[State]]="Resolved","Zero",TODAY()-Table1[[#This Row],[First Assigned to Osprey-Resolver]]))</f>
        <v>14.157326388893125</v>
      </c>
      <c r="AK344" s="16" t="str">
        <f ca="1">IF(Table1[[#This Row],[Days Open]]&lt;=5,"00 - 05",IF(Table1[[#This Row],[Days Open]]&lt;=15,"06 - 15",IF(Table1[[#This Row],[Days Open]]&lt;=30,"16 - 30", IF(Table1[[#This Row],[Days Open]]&lt;=60,"31 - 60",IF(Table1[[#This Row],[Days Open]]&lt;=90,"61 - 90",IF(Table1[[#This Row],[Days Open]]="Zero","Closed","&gt;91 and above"))))))</f>
        <v>06 - 15</v>
      </c>
      <c r="AL344" s="39">
        <f>WEEKNUM(Table1[[#This Row],[Created]])</f>
        <v>19</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3</v>
      </c>
      <c r="AW344" s="39" t="str">
        <f>TEXT(Table1[[#This Row],[Created]],"MMM")</f>
        <v>May</v>
      </c>
      <c r="AX344" s="40" t="e">
        <f>VLOOKUP(Table1[[#This Row],[Assigned to]],GD_Resource[[#All],[SNOW ID Unique]:[Team]],4,0)</f>
        <v>#N/A</v>
      </c>
    </row>
    <row r="345" spans="1:50" ht="37.5" customHeight="1" x14ac:dyDescent="0.25">
      <c r="A345" s="37" t="s">
        <v>1453</v>
      </c>
      <c r="B345" s="37" t="s">
        <v>138</v>
      </c>
      <c r="C345" s="37" t="s">
        <v>240</v>
      </c>
      <c r="D345" s="37" t="s">
        <v>536</v>
      </c>
      <c r="E345" s="37" t="s">
        <v>12</v>
      </c>
      <c r="F345" s="37" t="s">
        <v>1454</v>
      </c>
      <c r="G345" s="60">
        <v>44698.592777777783</v>
      </c>
      <c r="H345" s="37" t="s">
        <v>21</v>
      </c>
      <c r="I345" s="60"/>
      <c r="J345" s="37"/>
      <c r="K345" s="37"/>
      <c r="L345" s="60"/>
      <c r="M345" s="37"/>
      <c r="N345" s="60">
        <v>44684.858032407406</v>
      </c>
      <c r="O345" s="37" t="s">
        <v>888</v>
      </c>
      <c r="P345" s="38" t="b">
        <v>0</v>
      </c>
      <c r="Q345" s="37"/>
      <c r="R345" s="37" t="s">
        <v>147</v>
      </c>
      <c r="S345" s="38">
        <v>0</v>
      </c>
      <c r="T345" s="37" t="s">
        <v>124</v>
      </c>
      <c r="U345" s="37" t="s">
        <v>58</v>
      </c>
      <c r="V345" s="60"/>
      <c r="W345" s="38"/>
      <c r="X345" s="37" t="s">
        <v>889</v>
      </c>
      <c r="Y345" s="38">
        <v>0</v>
      </c>
      <c r="Z345" s="38" t="b">
        <v>1</v>
      </c>
      <c r="AA345" s="60">
        <v>44684.882372685177</v>
      </c>
      <c r="AB345" s="60">
        <v>44684.858032407406</v>
      </c>
      <c r="AC345" s="38">
        <v>1</v>
      </c>
      <c r="AD345" s="60">
        <v>44684.904247685183</v>
      </c>
      <c r="AE345" s="60">
        <v>44685.651377314818</v>
      </c>
      <c r="AF345" s="60">
        <v>44684.904247685183</v>
      </c>
      <c r="AG345" s="37"/>
      <c r="AH345" s="37" t="s">
        <v>918</v>
      </c>
      <c r="AI345" s="37"/>
      <c r="AJ345" s="16">
        <f ca="1">IF(Table1[[#This Row],[State]]="Closed","Zero",IF(Table1[[#This Row],[State]]="Resolved","Zero",TODAY()-Table1[[#This Row],[First Assigned to Osprey-Resolver]]))</f>
        <v>13.348622685181908</v>
      </c>
      <c r="AK345" s="16" t="str">
        <f ca="1">IF(Table1[[#This Row],[Days Open]]&lt;=5,"00 - 05",IF(Table1[[#This Row],[Days Open]]&lt;=15,"06 - 15",IF(Table1[[#This Row],[Days Open]]&lt;=30,"16 - 30", IF(Table1[[#This Row],[Days Open]]&lt;=60,"31 - 60",IF(Table1[[#This Row],[Days Open]]&lt;=90,"61 - 90",IF(Table1[[#This Row],[Days Open]]="Zero","Closed","&gt;91 and above"))))))</f>
        <v>06 - 15</v>
      </c>
      <c r="AL345" s="39">
        <f>WEEKNUM(Table1[[#This Row],[Created]])</f>
        <v>19</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3</v>
      </c>
      <c r="AW345" s="39" t="str">
        <f>TEXT(Table1[[#This Row],[Created]],"MMM")</f>
        <v>May</v>
      </c>
      <c r="AX345" s="40">
        <f>VLOOKUP(Table1[[#This Row],[Assigned to]],GD_Resource[[#All],[SNOW ID Unique]:[Team]],4,0)</f>
        <v>0</v>
      </c>
    </row>
    <row r="346" spans="1:50" ht="37.5" customHeight="1" x14ac:dyDescent="0.25">
      <c r="A346" s="37" t="s">
        <v>1455</v>
      </c>
      <c r="B346" s="37" t="s">
        <v>115</v>
      </c>
      <c r="C346" s="37" t="s">
        <v>183</v>
      </c>
      <c r="D346" s="37" t="s">
        <v>204</v>
      </c>
      <c r="E346" s="37" t="s">
        <v>141</v>
      </c>
      <c r="F346" s="37" t="s">
        <v>1456</v>
      </c>
      <c r="G346" s="60">
        <v>44697.801874999997</v>
      </c>
      <c r="H346" s="37" t="s">
        <v>40</v>
      </c>
      <c r="I346" s="60"/>
      <c r="J346" s="37"/>
      <c r="K346" s="37"/>
      <c r="L346" s="60"/>
      <c r="M346" s="37"/>
      <c r="N346" s="60">
        <v>44684.890879629631</v>
      </c>
      <c r="O346" s="37" t="s">
        <v>681</v>
      </c>
      <c r="P346" s="38" t="b">
        <v>0</v>
      </c>
      <c r="Q346" s="37"/>
      <c r="R346" s="37" t="s">
        <v>189</v>
      </c>
      <c r="S346" s="38">
        <v>0</v>
      </c>
      <c r="T346" s="37" t="s">
        <v>124</v>
      </c>
      <c r="U346" s="37" t="s">
        <v>59</v>
      </c>
      <c r="V346" s="60"/>
      <c r="W346" s="38"/>
      <c r="X346" s="37" t="s">
        <v>682</v>
      </c>
      <c r="Y346" s="38">
        <v>0</v>
      </c>
      <c r="Z346" s="38" t="b">
        <v>0</v>
      </c>
      <c r="AA346" s="60">
        <v>44684.89267361111</v>
      </c>
      <c r="AB346" s="60">
        <v>44684.890879629631</v>
      </c>
      <c r="AC346" s="38">
        <v>1</v>
      </c>
      <c r="AD346" s="60">
        <v>44684.89267361111</v>
      </c>
      <c r="AE346" s="60">
        <v>44684.89267361111</v>
      </c>
      <c r="AF346" s="60">
        <v>44684.89267361111</v>
      </c>
      <c r="AG346" s="37" t="s">
        <v>135</v>
      </c>
      <c r="AH346" s="37"/>
      <c r="AI346" s="37"/>
      <c r="AJ346" s="16">
        <f ca="1">IF(Table1[[#This Row],[State]]="Closed","Zero",IF(Table1[[#This Row],[State]]="Resolved","Zero",TODAY()-Table1[[#This Row],[First Assigned to Osprey-Resolver]]))</f>
        <v>14.107326388890215</v>
      </c>
      <c r="AK346" s="16" t="str">
        <f ca="1">IF(Table1[[#This Row],[Days Open]]&lt;=5,"00 - 05",IF(Table1[[#This Row],[Days Open]]&lt;=15,"06 - 15",IF(Table1[[#This Row],[Days Open]]&lt;=30,"16 - 30", IF(Table1[[#This Row],[Days Open]]&lt;=60,"31 - 60",IF(Table1[[#This Row],[Days Open]]&lt;=90,"61 - 90",IF(Table1[[#This Row],[Days Open]]="Zero","Closed","&gt;91 and above"))))))</f>
        <v>06 - 15</v>
      </c>
      <c r="AL346" s="39">
        <f>WEEKNUM(Table1[[#This Row],[Created]])</f>
        <v>19</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3</v>
      </c>
      <c r="AW346" s="39" t="str">
        <f>TEXT(Table1[[#This Row],[Created]],"MMM")</f>
        <v>May</v>
      </c>
      <c r="AX346" s="40" t="e">
        <f>VLOOKUP(Table1[[#This Row],[Assigned to]],GD_Resource[[#All],[SNOW ID Unique]:[Team]],4,0)</f>
        <v>#N/A</v>
      </c>
    </row>
    <row r="347" spans="1:50" ht="49.95" customHeight="1" x14ac:dyDescent="0.25">
      <c r="A347" s="37" t="s">
        <v>1457</v>
      </c>
      <c r="B347" s="37" t="s">
        <v>115</v>
      </c>
      <c r="C347" s="37" t="s">
        <v>454</v>
      </c>
      <c r="D347" s="37" t="s">
        <v>837</v>
      </c>
      <c r="E347" s="37" t="s">
        <v>12</v>
      </c>
      <c r="F347" s="37" t="s">
        <v>1458</v>
      </c>
      <c r="G347" s="60">
        <v>44697.760324074072</v>
      </c>
      <c r="H347" s="37" t="s">
        <v>14</v>
      </c>
      <c r="I347" s="60"/>
      <c r="J347" s="37" t="s">
        <v>1459</v>
      </c>
      <c r="K347" s="37" t="s">
        <v>1460</v>
      </c>
      <c r="L347" s="60"/>
      <c r="M347" s="37"/>
      <c r="N347" s="60">
        <v>44684.992881944447</v>
      </c>
      <c r="O347" s="37" t="s">
        <v>1461</v>
      </c>
      <c r="P347" s="38" t="b">
        <v>0</v>
      </c>
      <c r="Q347" s="37"/>
      <c r="R347" s="37" t="s">
        <v>215</v>
      </c>
      <c r="S347" s="38">
        <v>0</v>
      </c>
      <c r="T347" s="37" t="s">
        <v>124</v>
      </c>
      <c r="U347" s="37" t="s">
        <v>90</v>
      </c>
      <c r="V347" s="60">
        <v>44697.760324074072</v>
      </c>
      <c r="W347" s="38">
        <v>1103107</v>
      </c>
      <c r="X347" s="37" t="s">
        <v>1462</v>
      </c>
      <c r="Y347" s="38">
        <v>0</v>
      </c>
      <c r="Z347" s="38" t="b">
        <v>0</v>
      </c>
      <c r="AA347" s="60">
        <v>44685.018148148149</v>
      </c>
      <c r="AB347" s="60">
        <v>44684.992881944447</v>
      </c>
      <c r="AC347" s="38">
        <v>2</v>
      </c>
      <c r="AD347" s="60">
        <v>44685.03875</v>
      </c>
      <c r="AE347" s="60">
        <v>44686.236817129633</v>
      </c>
      <c r="AF347" s="60">
        <v>44686.015868055547</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19</v>
      </c>
      <c r="AM347" s="39">
        <f>WEEKNUM(Table1[[#This Row],[Resolved]])</f>
        <v>21</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16</v>
      </c>
      <c r="AU347" s="39" t="str">
        <f>TEXT(Table1[[#This Row],[Resolved]],"MMM")</f>
        <v>May</v>
      </c>
      <c r="AV347" s="39">
        <f>DAY(Table1[[#This Row],[Created]])</f>
        <v>3</v>
      </c>
      <c r="AW347" s="39" t="str">
        <f>TEXT(Table1[[#This Row],[Created]],"MMM")</f>
        <v>May</v>
      </c>
      <c r="AX347" s="40">
        <f>VLOOKUP(Table1[[#This Row],[Assigned to]],GD_Resource[[#All],[SNOW ID Unique]:[Team]],4,0)</f>
        <v>0</v>
      </c>
    </row>
    <row r="348" spans="1:50" ht="49.95" customHeight="1" x14ac:dyDescent="0.25">
      <c r="A348" s="37" t="s">
        <v>1463</v>
      </c>
      <c r="B348" s="37" t="s">
        <v>115</v>
      </c>
      <c r="C348" s="37" t="s">
        <v>251</v>
      </c>
      <c r="D348" s="37" t="s">
        <v>1109</v>
      </c>
      <c r="E348" s="37" t="s">
        <v>12</v>
      </c>
      <c r="F348" s="37" t="s">
        <v>1464</v>
      </c>
      <c r="G348" s="60">
        <v>44692.803240740737</v>
      </c>
      <c r="H348" s="37" t="s">
        <v>8</v>
      </c>
      <c r="I348" s="60"/>
      <c r="J348" s="37" t="s">
        <v>547</v>
      </c>
      <c r="K348" s="37" t="s">
        <v>1465</v>
      </c>
      <c r="L348" s="60"/>
      <c r="M348" s="37"/>
      <c r="N348" s="60">
        <v>44685.02511574074</v>
      </c>
      <c r="O348" s="37" t="s">
        <v>1466</v>
      </c>
      <c r="P348" s="38" t="b">
        <v>0</v>
      </c>
      <c r="Q348" s="37"/>
      <c r="R348" s="37" t="s">
        <v>147</v>
      </c>
      <c r="S348" s="38">
        <v>0</v>
      </c>
      <c r="T348" s="37" t="s">
        <v>124</v>
      </c>
      <c r="U348" s="37" t="s">
        <v>90</v>
      </c>
      <c r="V348" s="60">
        <v>44692.803240740737</v>
      </c>
      <c r="W348" s="38">
        <v>672030</v>
      </c>
      <c r="X348" s="37" t="s">
        <v>1467</v>
      </c>
      <c r="Y348" s="38">
        <v>0</v>
      </c>
      <c r="Z348" s="38" t="b">
        <v>0</v>
      </c>
      <c r="AA348" s="60">
        <v>44685.108391203707</v>
      </c>
      <c r="AB348" s="60">
        <v>44685.039942129632</v>
      </c>
      <c r="AC348" s="38">
        <v>1</v>
      </c>
      <c r="AD348" s="60">
        <v>44685.142268518517</v>
      </c>
      <c r="AE348" s="60">
        <v>44685.145335648151</v>
      </c>
      <c r="AF348" s="60">
        <v>44685.142268518517</v>
      </c>
      <c r="AG348" s="37"/>
      <c r="AH348" s="37"/>
      <c r="AI348" s="37"/>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19</v>
      </c>
      <c r="AM348" s="39">
        <f>WEEKNUM(Table1[[#This Row],[Resolved]])</f>
        <v>20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11</v>
      </c>
      <c r="AU348" s="39" t="str">
        <f>TEXT(Table1[[#This Row],[Resolved]],"MMM")</f>
        <v>May</v>
      </c>
      <c r="AV348" s="39">
        <f>DAY(Table1[[#This Row],[Created]])</f>
        <v>4</v>
      </c>
      <c r="AW348" s="39" t="str">
        <f>TEXT(Table1[[#This Row],[Created]],"MMM")</f>
        <v>May</v>
      </c>
      <c r="AX348" s="40">
        <f>VLOOKUP(Table1[[#This Row],[Assigned to]],GD_Resource[[#All],[SNOW ID Unique]:[Team]],4,0)</f>
        <v>0</v>
      </c>
    </row>
    <row r="349" spans="1:50" ht="37.5" customHeight="1" x14ac:dyDescent="0.25">
      <c r="A349" s="37" t="s">
        <v>1468</v>
      </c>
      <c r="B349" s="37" t="s">
        <v>138</v>
      </c>
      <c r="C349" s="37" t="s">
        <v>159</v>
      </c>
      <c r="D349" s="37" t="s">
        <v>1469</v>
      </c>
      <c r="E349" s="37" t="s">
        <v>12</v>
      </c>
      <c r="F349" s="37" t="s">
        <v>1470</v>
      </c>
      <c r="G349" s="60">
        <v>44692.985347222217</v>
      </c>
      <c r="H349" s="37" t="s">
        <v>34</v>
      </c>
      <c r="I349" s="60"/>
      <c r="J349" s="37" t="s">
        <v>328</v>
      </c>
      <c r="K349" s="37" t="s">
        <v>1471</v>
      </c>
      <c r="L349" s="60"/>
      <c r="M349" s="37"/>
      <c r="N349" s="60">
        <v>44685.07471064815</v>
      </c>
      <c r="O349" s="37" t="s">
        <v>609</v>
      </c>
      <c r="P349" s="38" t="b">
        <v>0</v>
      </c>
      <c r="Q349" s="37"/>
      <c r="R349" s="37" t="s">
        <v>123</v>
      </c>
      <c r="S349" s="38">
        <v>0</v>
      </c>
      <c r="T349" s="37" t="s">
        <v>124</v>
      </c>
      <c r="U349" s="37" t="s">
        <v>90</v>
      </c>
      <c r="V349" s="60">
        <v>44692.985347222217</v>
      </c>
      <c r="W349" s="38">
        <v>683479</v>
      </c>
      <c r="X349" s="37" t="s">
        <v>610</v>
      </c>
      <c r="Y349" s="38">
        <v>0</v>
      </c>
      <c r="Z349" s="38" t="b">
        <v>0</v>
      </c>
      <c r="AA349" s="60">
        <v>44685.108414351853</v>
      </c>
      <c r="AB349" s="60">
        <v>44685.081018518518</v>
      </c>
      <c r="AC349" s="38">
        <v>1</v>
      </c>
      <c r="AD349" s="60">
        <v>44685.13925925926</v>
      </c>
      <c r="AE349" s="60">
        <v>44685.24454861111</v>
      </c>
      <c r="AF349" s="60">
        <v>44685.13925925926</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19</v>
      </c>
      <c r="AM349" s="39">
        <f>WEEKNUM(Table1[[#This Row],[Resolved]])</f>
        <v>20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2022</v>
      </c>
      <c r="AS349" s="39">
        <f>YEAR(Table1[[#This Row],[Created]])</f>
        <v>2022</v>
      </c>
      <c r="AT349" s="39">
        <f>DAY(Table1[[#This Row],[Resolved]])</f>
        <v>11</v>
      </c>
      <c r="AU349" s="39" t="str">
        <f>TEXT(Table1[[#This Row],[Resolved]],"MMM")</f>
        <v>May</v>
      </c>
      <c r="AV349" s="39">
        <f>DAY(Table1[[#This Row],[Created]])</f>
        <v>4</v>
      </c>
      <c r="AW349" s="39" t="str">
        <f>TEXT(Table1[[#This Row],[Created]],"MMM")</f>
        <v>May</v>
      </c>
      <c r="AX349" s="40" t="e">
        <f>VLOOKUP(Table1[[#This Row],[Assigned to]],GD_Resource[[#All],[SNOW ID Unique]:[Team]],4,0)</f>
        <v>#N/A</v>
      </c>
    </row>
    <row r="350" spans="1:50" ht="37.5" customHeight="1" x14ac:dyDescent="0.25">
      <c r="A350" s="37" t="s">
        <v>1472</v>
      </c>
      <c r="B350" s="37" t="s">
        <v>138</v>
      </c>
      <c r="C350" s="37" t="s">
        <v>240</v>
      </c>
      <c r="D350" s="37" t="s">
        <v>536</v>
      </c>
      <c r="E350" s="37" t="s">
        <v>12</v>
      </c>
      <c r="F350" s="37" t="s">
        <v>1473</v>
      </c>
      <c r="G350" s="60">
        <v>44698.593611111108</v>
      </c>
      <c r="H350" s="37" t="s">
        <v>21</v>
      </c>
      <c r="I350" s="60"/>
      <c r="J350" s="37"/>
      <c r="K350" s="37"/>
      <c r="L350" s="60"/>
      <c r="M350" s="37"/>
      <c r="N350" s="60">
        <v>44685.108414351853</v>
      </c>
      <c r="O350" s="37" t="s">
        <v>888</v>
      </c>
      <c r="P350" s="38" t="b">
        <v>0</v>
      </c>
      <c r="Q350" s="37"/>
      <c r="R350" s="37" t="s">
        <v>147</v>
      </c>
      <c r="S350" s="38">
        <v>0</v>
      </c>
      <c r="T350" s="37" t="s">
        <v>124</v>
      </c>
      <c r="U350" s="37" t="s">
        <v>58</v>
      </c>
      <c r="V350" s="60"/>
      <c r="W350" s="38"/>
      <c r="X350" s="37" t="s">
        <v>889</v>
      </c>
      <c r="Y350" s="38">
        <v>0</v>
      </c>
      <c r="Z350" s="38" t="b">
        <v>1</v>
      </c>
      <c r="AA350" s="60">
        <v>44685.108923611107</v>
      </c>
      <c r="AB350" s="60">
        <v>44685.108414351853</v>
      </c>
      <c r="AC350" s="38">
        <v>1</v>
      </c>
      <c r="AD350" s="60">
        <v>44685.150196759263</v>
      </c>
      <c r="AE350" s="60">
        <v>44685.648877314823</v>
      </c>
      <c r="AF350" s="60">
        <v>44685.150196759263</v>
      </c>
      <c r="AG350" s="37"/>
      <c r="AH350" s="37" t="s">
        <v>918</v>
      </c>
      <c r="AI350" s="37"/>
      <c r="AJ350" s="16">
        <f ca="1">IF(Table1[[#This Row],[State]]="Closed","Zero",IF(Table1[[#This Row],[State]]="Resolved","Zero",TODAY()-Table1[[#This Row],[First Assigned to Osprey-Resolver]]))</f>
        <v>13.351122685176961</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19</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4</v>
      </c>
      <c r="AW350" s="39" t="str">
        <f>TEXT(Table1[[#This Row],[Created]],"MMM")</f>
        <v>May</v>
      </c>
      <c r="AX350" s="40">
        <f>VLOOKUP(Table1[[#This Row],[Assigned to]],GD_Resource[[#All],[SNOW ID Unique]:[Team]],4,0)</f>
        <v>0</v>
      </c>
    </row>
    <row r="351" spans="1:50" ht="37.5" customHeight="1" x14ac:dyDescent="0.25">
      <c r="A351" s="37" t="s">
        <v>1474</v>
      </c>
      <c r="B351" s="37" t="s">
        <v>115</v>
      </c>
      <c r="C351" s="37" t="s">
        <v>240</v>
      </c>
      <c r="D351" s="37" t="s">
        <v>886</v>
      </c>
      <c r="E351" s="37" t="s">
        <v>12</v>
      </c>
      <c r="F351" s="37" t="s">
        <v>1475</v>
      </c>
      <c r="G351" s="60">
        <v>44697.858854166669</v>
      </c>
      <c r="H351" s="37" t="s">
        <v>32</v>
      </c>
      <c r="I351" s="60"/>
      <c r="J351" s="37"/>
      <c r="K351" s="37"/>
      <c r="L351" s="60"/>
      <c r="M351" s="37"/>
      <c r="N351" s="60">
        <v>44685.109953703701</v>
      </c>
      <c r="O351" s="37" t="s">
        <v>888</v>
      </c>
      <c r="P351" s="38" t="b">
        <v>0</v>
      </c>
      <c r="Q351" s="37"/>
      <c r="R351" s="37" t="s">
        <v>147</v>
      </c>
      <c r="S351" s="38">
        <v>0</v>
      </c>
      <c r="T351" s="37" t="s">
        <v>124</v>
      </c>
      <c r="U351" s="37" t="s">
        <v>58</v>
      </c>
      <c r="V351" s="60"/>
      <c r="W351" s="38"/>
      <c r="X351" s="37" t="s">
        <v>889</v>
      </c>
      <c r="Y351" s="38">
        <v>0</v>
      </c>
      <c r="Z351" s="38" t="b">
        <v>1</v>
      </c>
      <c r="AA351" s="60">
        <v>44685.662118055552</v>
      </c>
      <c r="AB351" s="60">
        <v>44685.109953703701</v>
      </c>
      <c r="AC351" s="38">
        <v>1</v>
      </c>
      <c r="AD351" s="60">
        <v>44685.112511574072</v>
      </c>
      <c r="AE351" s="60">
        <v>44685.662118055552</v>
      </c>
      <c r="AF351" s="60">
        <v>44685.112511574072</v>
      </c>
      <c r="AG351" s="37"/>
      <c r="AH351" s="37" t="s">
        <v>248</v>
      </c>
      <c r="AI351" s="37"/>
      <c r="AJ351" s="16">
        <f ca="1">IF(Table1[[#This Row],[State]]="Closed","Zero",IF(Table1[[#This Row],[State]]="Resolved","Zero",TODAY()-Table1[[#This Row],[First Assigned to Osprey-Resolver]]))</f>
        <v>13.337881944447872</v>
      </c>
      <c r="AK351" s="16" t="str">
        <f ca="1">IF(Table1[[#This Row],[Days Open]]&lt;=5,"00 - 05",IF(Table1[[#This Row],[Days Open]]&lt;=15,"06 - 15",IF(Table1[[#This Row],[Days Open]]&lt;=30,"16 - 30", IF(Table1[[#This Row],[Days Open]]&lt;=60,"31 - 60",IF(Table1[[#This Row],[Days Open]]&lt;=90,"61 - 90",IF(Table1[[#This Row],[Days Open]]="Zero","Closed","&gt;91 and above"))))))</f>
        <v>06 - 15</v>
      </c>
      <c r="AL351" s="39">
        <f>WEEKNUM(Table1[[#This Row],[Created]])</f>
        <v>19</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4</v>
      </c>
      <c r="AW351" s="39" t="str">
        <f>TEXT(Table1[[#This Row],[Created]],"MMM")</f>
        <v>May</v>
      </c>
      <c r="AX351" s="40">
        <f>VLOOKUP(Table1[[#This Row],[Assigned to]],GD_Resource[[#All],[SNOW ID Unique]:[Team]],4,0)</f>
        <v>0</v>
      </c>
    </row>
    <row r="352" spans="1:50" ht="49.95" customHeight="1" x14ac:dyDescent="0.25">
      <c r="A352" s="37" t="s">
        <v>1476</v>
      </c>
      <c r="B352" s="37" t="s">
        <v>115</v>
      </c>
      <c r="C352" s="37" t="s">
        <v>240</v>
      </c>
      <c r="D352" s="37" t="s">
        <v>536</v>
      </c>
      <c r="E352" s="37" t="s">
        <v>12</v>
      </c>
      <c r="F352" s="37" t="s">
        <v>1477</v>
      </c>
      <c r="G352" s="60">
        <v>44698.595092592594</v>
      </c>
      <c r="H352" s="37" t="s">
        <v>21</v>
      </c>
      <c r="I352" s="60"/>
      <c r="J352" s="37"/>
      <c r="K352" s="37"/>
      <c r="L352" s="60"/>
      <c r="M352" s="37"/>
      <c r="N352" s="60">
        <v>44685.109965277778</v>
      </c>
      <c r="O352" s="37" t="s">
        <v>888</v>
      </c>
      <c r="P352" s="38" t="b">
        <v>0</v>
      </c>
      <c r="Q352" s="37"/>
      <c r="R352" s="37" t="s">
        <v>147</v>
      </c>
      <c r="S352" s="38">
        <v>0</v>
      </c>
      <c r="T352" s="37" t="s">
        <v>124</v>
      </c>
      <c r="U352" s="37" t="s">
        <v>58</v>
      </c>
      <c r="V352" s="60"/>
      <c r="W352" s="38"/>
      <c r="X352" s="37" t="s">
        <v>889</v>
      </c>
      <c r="Y352" s="38">
        <v>0</v>
      </c>
      <c r="Z352" s="38" t="b">
        <v>1</v>
      </c>
      <c r="AA352" s="60">
        <v>44685.648541666669</v>
      </c>
      <c r="AB352" s="60">
        <v>44685.109965277778</v>
      </c>
      <c r="AC352" s="38">
        <v>1</v>
      </c>
      <c r="AD352" s="60">
        <v>44685.112511574072</v>
      </c>
      <c r="AE352" s="60">
        <v>44685.648541666669</v>
      </c>
      <c r="AF352" s="60">
        <v>44685.112511574072</v>
      </c>
      <c r="AG352" s="37"/>
      <c r="AH352" s="37" t="s">
        <v>156</v>
      </c>
      <c r="AI352" s="37"/>
      <c r="AJ352" s="16">
        <f ca="1">IF(Table1[[#This Row],[State]]="Closed","Zero",IF(Table1[[#This Row],[State]]="Resolved","Zero",TODAY()-Table1[[#This Row],[First Assigned to Osprey-Resolver]]))</f>
        <v>13.351458333330811</v>
      </c>
      <c r="AK352" s="16" t="str">
        <f ca="1">IF(Table1[[#This Row],[Days Open]]&lt;=5,"00 - 05",IF(Table1[[#This Row],[Days Open]]&lt;=15,"06 - 15",IF(Table1[[#This Row],[Days Open]]&lt;=30,"16 - 30", IF(Table1[[#This Row],[Days Open]]&lt;=60,"31 - 60",IF(Table1[[#This Row],[Days Open]]&lt;=90,"61 - 90",IF(Table1[[#This Row],[Days Open]]="Zero","Closed","&gt;91 and above"))))))</f>
        <v>06 - 15</v>
      </c>
      <c r="AL352" s="39">
        <f>WEEKNUM(Table1[[#This Row],[Created]])</f>
        <v>19</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4</v>
      </c>
      <c r="AW352" s="39" t="str">
        <f>TEXT(Table1[[#This Row],[Created]],"MMM")</f>
        <v>May</v>
      </c>
      <c r="AX352" s="40">
        <f>VLOOKUP(Table1[[#This Row],[Assigned to]],GD_Resource[[#All],[SNOW ID Unique]:[Team]],4,0)</f>
        <v>0</v>
      </c>
    </row>
    <row r="353" spans="1:50" ht="150" customHeight="1" x14ac:dyDescent="0.25">
      <c r="A353" s="37" t="s">
        <v>1478</v>
      </c>
      <c r="B353" s="37" t="s">
        <v>115</v>
      </c>
      <c r="C353" s="37" t="s">
        <v>240</v>
      </c>
      <c r="D353" s="37" t="s">
        <v>536</v>
      </c>
      <c r="E353" s="37" t="s">
        <v>12</v>
      </c>
      <c r="F353" s="37" t="s">
        <v>1479</v>
      </c>
      <c r="G353" s="60">
        <v>44698.593819444453</v>
      </c>
      <c r="H353" s="37" t="s">
        <v>21</v>
      </c>
      <c r="I353" s="60"/>
      <c r="J353" s="37"/>
      <c r="K353" s="37"/>
      <c r="L353" s="60"/>
      <c r="M353" s="37"/>
      <c r="N353" s="60">
        <v>44685.109988425917</v>
      </c>
      <c r="O353" s="37" t="s">
        <v>888</v>
      </c>
      <c r="P353" s="38" t="b">
        <v>0</v>
      </c>
      <c r="Q353" s="37"/>
      <c r="R353" s="37" t="s">
        <v>147</v>
      </c>
      <c r="S353" s="38">
        <v>0</v>
      </c>
      <c r="T353" s="37" t="s">
        <v>124</v>
      </c>
      <c r="U353" s="37" t="s">
        <v>58</v>
      </c>
      <c r="V353" s="60"/>
      <c r="W353" s="38"/>
      <c r="X353" s="37" t="s">
        <v>889</v>
      </c>
      <c r="Y353" s="38">
        <v>0</v>
      </c>
      <c r="Z353" s="38" t="b">
        <v>1</v>
      </c>
      <c r="AA353" s="60">
        <v>44685.650046296287</v>
      </c>
      <c r="AB353" s="60">
        <v>44685.109988425917</v>
      </c>
      <c r="AC353" s="38">
        <v>1</v>
      </c>
      <c r="AD353" s="60">
        <v>44685.112488425933</v>
      </c>
      <c r="AE353" s="60">
        <v>44685.650046296287</v>
      </c>
      <c r="AF353" s="60">
        <v>44685.112488425933</v>
      </c>
      <c r="AG353" s="37"/>
      <c r="AH353" s="37" t="s">
        <v>918</v>
      </c>
      <c r="AI353" s="37"/>
      <c r="AJ353" s="16">
        <f ca="1">IF(Table1[[#This Row],[State]]="Closed","Zero",IF(Table1[[#This Row],[State]]="Resolved","Zero",TODAY()-Table1[[#This Row],[First Assigned to Osprey-Resolver]]))</f>
        <v>13.349953703713254</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19</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4</v>
      </c>
      <c r="AW353" s="39" t="str">
        <f>TEXT(Table1[[#This Row],[Created]],"MMM")</f>
        <v>May</v>
      </c>
      <c r="AX353" s="40">
        <f>VLOOKUP(Table1[[#This Row],[Assigned to]],GD_Resource[[#All],[SNOW ID Unique]:[Team]],4,0)</f>
        <v>0</v>
      </c>
    </row>
    <row r="354" spans="1:50" ht="49.95" customHeight="1" x14ac:dyDescent="0.25">
      <c r="A354" s="37" t="s">
        <v>1480</v>
      </c>
      <c r="B354" s="37" t="s">
        <v>115</v>
      </c>
      <c r="C354" s="37" t="s">
        <v>240</v>
      </c>
      <c r="D354" s="37" t="s">
        <v>886</v>
      </c>
      <c r="E354" s="37" t="s">
        <v>12</v>
      </c>
      <c r="F354" s="37" t="s">
        <v>1481</v>
      </c>
      <c r="G354" s="60">
        <v>44697.859479166669</v>
      </c>
      <c r="H354" s="37" t="s">
        <v>32</v>
      </c>
      <c r="I354" s="60"/>
      <c r="J354" s="37"/>
      <c r="K354" s="37"/>
      <c r="L354" s="60"/>
      <c r="M354" s="37"/>
      <c r="N354" s="60">
        <v>44685.111030092587</v>
      </c>
      <c r="O354" s="37" t="s">
        <v>888</v>
      </c>
      <c r="P354" s="38" t="b">
        <v>0</v>
      </c>
      <c r="Q354" s="37"/>
      <c r="R354" s="37" t="s">
        <v>147</v>
      </c>
      <c r="S354" s="38">
        <v>0</v>
      </c>
      <c r="T354" s="37" t="s">
        <v>124</v>
      </c>
      <c r="U354" s="37" t="s">
        <v>58</v>
      </c>
      <c r="V354" s="60"/>
      <c r="W354" s="38"/>
      <c r="X354" s="37" t="s">
        <v>889</v>
      </c>
      <c r="Y354" s="38">
        <v>0</v>
      </c>
      <c r="Z354" s="38" t="b">
        <v>1</v>
      </c>
      <c r="AA354" s="60">
        <v>44685.662465277783</v>
      </c>
      <c r="AB354" s="60">
        <v>44685.111030092587</v>
      </c>
      <c r="AC354" s="38">
        <v>1</v>
      </c>
      <c r="AD354" s="60">
        <v>44685.112500000003</v>
      </c>
      <c r="AE354" s="60">
        <v>44685.662465277783</v>
      </c>
      <c r="AF354" s="60">
        <v>44685.112500000003</v>
      </c>
      <c r="AG354" s="37"/>
      <c r="AH354" s="37" t="s">
        <v>248</v>
      </c>
      <c r="AI354" s="37"/>
      <c r="AJ354" s="16">
        <f ca="1">IF(Table1[[#This Row],[State]]="Closed","Zero",IF(Table1[[#This Row],[State]]="Resolved","Zero",TODAY()-Table1[[#This Row],[First Assigned to Osprey-Resolver]]))</f>
        <v>13.337534722217242</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19</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4</v>
      </c>
      <c r="AW354" s="39" t="str">
        <f>TEXT(Table1[[#This Row],[Created]],"MMM")</f>
        <v>May</v>
      </c>
      <c r="AX354" s="40">
        <f>VLOOKUP(Table1[[#This Row],[Assigned to]],GD_Resource[[#All],[SNOW ID Unique]:[Team]],4,0)</f>
        <v>0</v>
      </c>
    </row>
    <row r="355" spans="1:50" ht="49.95" customHeight="1" x14ac:dyDescent="0.25">
      <c r="A355" s="37" t="s">
        <v>1482</v>
      </c>
      <c r="B355" s="37" t="s">
        <v>115</v>
      </c>
      <c r="C355" s="37" t="s">
        <v>251</v>
      </c>
      <c r="D355" s="37" t="s">
        <v>252</v>
      </c>
      <c r="E355" s="37" t="s">
        <v>7</v>
      </c>
      <c r="F355" s="37" t="s">
        <v>1168</v>
      </c>
      <c r="G355" s="60">
        <v>44698.830231481479</v>
      </c>
      <c r="H355" s="37" t="s">
        <v>17</v>
      </c>
      <c r="I355" s="60"/>
      <c r="J355" s="37"/>
      <c r="K355" s="37"/>
      <c r="L355" s="60"/>
      <c r="M355" s="37"/>
      <c r="N355" s="60">
        <v>44685.42260416667</v>
      </c>
      <c r="O355" s="37" t="s">
        <v>1483</v>
      </c>
      <c r="P355" s="38" t="b">
        <v>0</v>
      </c>
      <c r="Q355" s="37"/>
      <c r="R355" s="37" t="s">
        <v>147</v>
      </c>
      <c r="S355" s="38">
        <v>0</v>
      </c>
      <c r="T355" s="37" t="s">
        <v>124</v>
      </c>
      <c r="U355" s="37" t="s">
        <v>58</v>
      </c>
      <c r="V355" s="60"/>
      <c r="W355" s="38"/>
      <c r="X355" s="37" t="s">
        <v>1484</v>
      </c>
      <c r="Y355" s="38">
        <v>0</v>
      </c>
      <c r="Z355" s="38" t="b">
        <v>1</v>
      </c>
      <c r="AA355" s="60">
        <v>44685.793437499997</v>
      </c>
      <c r="AB355" s="60">
        <v>44685.434861111113</v>
      </c>
      <c r="AC355" s="38">
        <v>1</v>
      </c>
      <c r="AD355" s="60">
        <v>44685.810879629629</v>
      </c>
      <c r="AE355" s="60">
        <v>44685.814004629632</v>
      </c>
      <c r="AF355" s="60">
        <v>44685.810879629629</v>
      </c>
      <c r="AG355" s="37"/>
      <c r="AH355" s="37" t="s">
        <v>1324</v>
      </c>
      <c r="AI355" s="37"/>
      <c r="AJ355" s="16">
        <f ca="1">IF(Table1[[#This Row],[State]]="Closed","Zero",IF(Table1[[#This Row],[State]]="Resolved","Zero",TODAY()-Table1[[#This Row],[First Assigned to Osprey-Resolver]]))</f>
        <v>13.185995370367891</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19</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4</v>
      </c>
      <c r="AW355" s="39" t="str">
        <f>TEXT(Table1[[#This Row],[Created]],"MMM")</f>
        <v>May</v>
      </c>
      <c r="AX355" s="40">
        <f>VLOOKUP(Table1[[#This Row],[Assigned to]],GD_Resource[[#All],[SNOW ID Unique]:[Team]],4,0)</f>
        <v>0</v>
      </c>
    </row>
    <row r="356" spans="1:50" ht="37.5" customHeight="1" x14ac:dyDescent="0.25">
      <c r="A356" s="37" t="s">
        <v>1485</v>
      </c>
      <c r="B356" s="37" t="s">
        <v>115</v>
      </c>
      <c r="C356" s="37" t="s">
        <v>709</v>
      </c>
      <c r="D356" s="37" t="s">
        <v>323</v>
      </c>
      <c r="E356" s="37" t="s">
        <v>12</v>
      </c>
      <c r="F356" s="37" t="s">
        <v>1486</v>
      </c>
      <c r="G356" s="60">
        <v>44698.8434375</v>
      </c>
      <c r="H356" s="37" t="s">
        <v>20</v>
      </c>
      <c r="I356" s="60"/>
      <c r="J356" s="37" t="s">
        <v>328</v>
      </c>
      <c r="K356" s="37" t="s">
        <v>1486</v>
      </c>
      <c r="L356" s="60"/>
      <c r="M356" s="37"/>
      <c r="N356" s="60">
        <v>44685.731886574067</v>
      </c>
      <c r="O356" s="37" t="s">
        <v>1083</v>
      </c>
      <c r="P356" s="38" t="b">
        <v>0</v>
      </c>
      <c r="Q356" s="37"/>
      <c r="R356" s="37"/>
      <c r="S356" s="38">
        <v>0</v>
      </c>
      <c r="T356" s="37" t="s">
        <v>124</v>
      </c>
      <c r="U356" s="37" t="s">
        <v>90</v>
      </c>
      <c r="V356" s="60">
        <v>44698.8434375</v>
      </c>
      <c r="W356" s="38">
        <v>1132838</v>
      </c>
      <c r="X356" s="37" t="s">
        <v>1084</v>
      </c>
      <c r="Y356" s="38">
        <v>1</v>
      </c>
      <c r="Z356" s="38" t="b">
        <v>0</v>
      </c>
      <c r="AA356" s="60">
        <v>44685.748888888891</v>
      </c>
      <c r="AB356" s="60">
        <v>44685.732291666667</v>
      </c>
      <c r="AC356" s="38">
        <v>2</v>
      </c>
      <c r="AD356" s="60">
        <v>44685.741863425923</v>
      </c>
      <c r="AE356" s="60">
        <v>44685.748888888891</v>
      </c>
      <c r="AF356" s="60">
        <v>44685.741863425923</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19</v>
      </c>
      <c r="AM356" s="39">
        <f>WEEKNUM(Table1[[#This Row],[Resolved]])</f>
        <v>21</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2022</v>
      </c>
      <c r="AS356" s="39">
        <f>YEAR(Table1[[#This Row],[Created]])</f>
        <v>2022</v>
      </c>
      <c r="AT356" s="39">
        <f>DAY(Table1[[#This Row],[Resolved]])</f>
        <v>17</v>
      </c>
      <c r="AU356" s="39" t="str">
        <f>TEXT(Table1[[#This Row],[Resolved]],"MMM")</f>
        <v>May</v>
      </c>
      <c r="AV356" s="39">
        <f>DAY(Table1[[#This Row],[Created]])</f>
        <v>4</v>
      </c>
      <c r="AW356" s="39" t="str">
        <f>TEXT(Table1[[#This Row],[Created]],"MMM")</f>
        <v>May</v>
      </c>
      <c r="AX356" s="40">
        <f>VLOOKUP(Table1[[#This Row],[Assigned to]],GD_Resource[[#All],[SNOW ID Unique]:[Team]],4,0)</f>
        <v>0</v>
      </c>
    </row>
    <row r="357" spans="1:50" ht="62.7" customHeight="1" x14ac:dyDescent="0.25">
      <c r="A357" s="37" t="s">
        <v>1487</v>
      </c>
      <c r="B357" s="37" t="s">
        <v>115</v>
      </c>
      <c r="C357" s="37" t="s">
        <v>433</v>
      </c>
      <c r="D357" s="37" t="s">
        <v>1095</v>
      </c>
      <c r="E357" s="37" t="s">
        <v>141</v>
      </c>
      <c r="F357" s="37" t="s">
        <v>1488</v>
      </c>
      <c r="G357" s="60">
        <v>44698.168599537043</v>
      </c>
      <c r="H357" s="37" t="s">
        <v>30</v>
      </c>
      <c r="I357" s="60"/>
      <c r="J357" s="37"/>
      <c r="K357" s="37"/>
      <c r="L357" s="60"/>
      <c r="M357" s="37"/>
      <c r="N357" s="60">
        <v>44685.793356481481</v>
      </c>
      <c r="O357" s="37" t="s">
        <v>1095</v>
      </c>
      <c r="P357" s="38" t="b">
        <v>0</v>
      </c>
      <c r="Q357" s="37"/>
      <c r="R357" s="37" t="s">
        <v>215</v>
      </c>
      <c r="S357" s="38">
        <v>0</v>
      </c>
      <c r="T357" s="37" t="s">
        <v>124</v>
      </c>
      <c r="U357" s="37" t="s">
        <v>59</v>
      </c>
      <c r="V357" s="60"/>
      <c r="W357" s="38"/>
      <c r="X357" s="37" t="s">
        <v>1019</v>
      </c>
      <c r="Y357" s="38">
        <v>0</v>
      </c>
      <c r="Z357" s="38" t="b">
        <v>0</v>
      </c>
      <c r="AA357" s="60">
        <v>44685.793356481481</v>
      </c>
      <c r="AB357" s="60"/>
      <c r="AC357" s="38">
        <v>0</v>
      </c>
      <c r="AD357" s="60"/>
      <c r="AE357" s="60">
        <v>44685.793356481481</v>
      </c>
      <c r="AF357" s="60">
        <v>44685.793356481481</v>
      </c>
      <c r="AG357" s="37"/>
      <c r="AH357" s="37"/>
      <c r="AI357" s="37" t="s">
        <v>587</v>
      </c>
      <c r="AJ357" s="16">
        <f ca="1">IF(Table1[[#This Row],[State]]="Closed","Zero",IF(Table1[[#This Row],[State]]="Resolved","Zero",TODAY()-Table1[[#This Row],[First Assigned to Osprey-Resolver]]))</f>
        <v>13.206643518518831</v>
      </c>
      <c r="AK357" s="16" t="str">
        <f ca="1">IF(Table1[[#This Row],[Days Open]]&lt;=5,"00 - 05",IF(Table1[[#This Row],[Days Open]]&lt;=15,"06 - 15",IF(Table1[[#This Row],[Days Open]]&lt;=30,"16 - 30", IF(Table1[[#This Row],[Days Open]]&lt;=60,"31 - 60",IF(Table1[[#This Row],[Days Open]]&lt;=90,"61 - 90",IF(Table1[[#This Row],[Days Open]]="Zero","Closed","&gt;91 and above"))))))</f>
        <v>06 - 15</v>
      </c>
      <c r="AL357" s="39">
        <f>WEEKNUM(Table1[[#This Row],[Created]])</f>
        <v>19</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4</v>
      </c>
      <c r="AW357" s="39" t="str">
        <f>TEXT(Table1[[#This Row],[Created]],"MMM")</f>
        <v>May</v>
      </c>
      <c r="AX357" s="40">
        <f>VLOOKUP(Table1[[#This Row],[Assigned to]],GD_Resource[[#All],[SNOW ID Unique]:[Team]],4,0)</f>
        <v>0</v>
      </c>
    </row>
    <row r="358" spans="1:50" ht="37.5" customHeight="1" x14ac:dyDescent="0.25">
      <c r="A358" s="37" t="s">
        <v>1489</v>
      </c>
      <c r="B358" s="37" t="s">
        <v>115</v>
      </c>
      <c r="C358" s="37" t="s">
        <v>433</v>
      </c>
      <c r="D358" s="37" t="s">
        <v>1095</v>
      </c>
      <c r="E358" s="37" t="s">
        <v>12</v>
      </c>
      <c r="F358" s="37" t="s">
        <v>1490</v>
      </c>
      <c r="G358" s="60">
        <v>44692.935162037043</v>
      </c>
      <c r="H358" s="37" t="s">
        <v>30</v>
      </c>
      <c r="I358" s="60"/>
      <c r="J358" s="37" t="s">
        <v>328</v>
      </c>
      <c r="K358" s="37" t="s">
        <v>1491</v>
      </c>
      <c r="L358" s="60"/>
      <c r="M358" s="37"/>
      <c r="N358" s="60">
        <v>44685.789097222223</v>
      </c>
      <c r="O358" s="37" t="s">
        <v>1492</v>
      </c>
      <c r="P358" s="38" t="b">
        <v>0</v>
      </c>
      <c r="Q358" s="37"/>
      <c r="R358" s="37" t="s">
        <v>215</v>
      </c>
      <c r="S358" s="38">
        <v>0</v>
      </c>
      <c r="T358" s="37" t="s">
        <v>124</v>
      </c>
      <c r="U358" s="37" t="s">
        <v>90</v>
      </c>
      <c r="V358" s="60">
        <v>44692.935162037043</v>
      </c>
      <c r="W358" s="38">
        <v>617420</v>
      </c>
      <c r="X358" s="37" t="s">
        <v>1493</v>
      </c>
      <c r="Y358" s="38">
        <v>0</v>
      </c>
      <c r="Z358" s="38" t="b">
        <v>0</v>
      </c>
      <c r="AA358" s="60">
        <v>44686.225844907407</v>
      </c>
      <c r="AB358" s="60">
        <v>44686.225844907407</v>
      </c>
      <c r="AC358" s="38">
        <v>1</v>
      </c>
      <c r="AD358" s="60">
        <v>44686.226226851853</v>
      </c>
      <c r="AE358" s="60">
        <v>44686.759687500002</v>
      </c>
      <c r="AF358" s="60">
        <v>44686.226226851853</v>
      </c>
      <c r="AG358" s="37" t="s">
        <v>135</v>
      </c>
      <c r="AH358" s="37"/>
      <c r="AI358" s="37" t="s">
        <v>136</v>
      </c>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19</v>
      </c>
      <c r="AM358" s="39">
        <f>WEEKNUM(Table1[[#This Row],[Resolved]])</f>
        <v>20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11</v>
      </c>
      <c r="AU358" s="39" t="str">
        <f>TEXT(Table1[[#This Row],[Resolved]],"MMM")</f>
        <v>May</v>
      </c>
      <c r="AV358" s="39">
        <f>DAY(Table1[[#This Row],[Created]])</f>
        <v>4</v>
      </c>
      <c r="AW358" s="39" t="str">
        <f>TEXT(Table1[[#This Row],[Created]],"MMM")</f>
        <v>May</v>
      </c>
      <c r="AX358" s="40">
        <f>VLOOKUP(Table1[[#This Row],[Assigned to]],GD_Resource[[#All],[SNOW ID Unique]:[Team]],4,0)</f>
        <v>0</v>
      </c>
    </row>
    <row r="359" spans="1:50" ht="49.95" customHeight="1" x14ac:dyDescent="0.25">
      <c r="A359" s="37" t="s">
        <v>1494</v>
      </c>
      <c r="B359" s="37" t="s">
        <v>115</v>
      </c>
      <c r="C359" s="37" t="s">
        <v>159</v>
      </c>
      <c r="D359" s="37" t="s">
        <v>1050</v>
      </c>
      <c r="E359" s="37" t="s">
        <v>141</v>
      </c>
      <c r="F359" s="37" t="s">
        <v>1495</v>
      </c>
      <c r="G359" s="60">
        <v>44686.81795138889</v>
      </c>
      <c r="H359" s="37"/>
      <c r="I359" s="60"/>
      <c r="J359" s="37"/>
      <c r="K359" s="37"/>
      <c r="L359" s="60"/>
      <c r="M359" s="37"/>
      <c r="N359" s="60">
        <v>44685.819733796299</v>
      </c>
      <c r="O359" s="37" t="s">
        <v>1314</v>
      </c>
      <c r="P359" s="38" t="b">
        <v>0</v>
      </c>
      <c r="Q359" s="37"/>
      <c r="R359" s="37" t="s">
        <v>123</v>
      </c>
      <c r="S359" s="38">
        <v>0</v>
      </c>
      <c r="T359" s="37" t="s">
        <v>124</v>
      </c>
      <c r="U359" s="37" t="s">
        <v>618</v>
      </c>
      <c r="V359" s="60"/>
      <c r="W359" s="38"/>
      <c r="X359" s="37" t="s">
        <v>399</v>
      </c>
      <c r="Y359" s="38">
        <v>0</v>
      </c>
      <c r="Z359" s="38" t="b">
        <v>0</v>
      </c>
      <c r="AA359" s="60"/>
      <c r="AB359" s="60"/>
      <c r="AC359" s="38">
        <v>0</v>
      </c>
      <c r="AD359" s="60"/>
      <c r="AE359" s="60"/>
      <c r="AF359" s="60">
        <v>44685.819733796299</v>
      </c>
      <c r="AG359" s="37" t="s">
        <v>135</v>
      </c>
      <c r="AH359" s="37"/>
      <c r="AI359" s="37" t="s">
        <v>165</v>
      </c>
      <c r="AJ359" s="16">
        <f ca="1">IF(Table1[[#This Row],[State]]="Closed","Zero",IF(Table1[[#This Row],[State]]="Resolved","Zero",TODAY()-Table1[[#This Row],[First Assigned to Osprey-Resolver]]))</f>
        <v>44699</v>
      </c>
      <c r="AK359" s="16" t="str">
        <f ca="1">IF(Table1[[#This Row],[Days Open]]&lt;=5,"00 - 05",IF(Table1[[#This Row],[Days Open]]&lt;=15,"06 - 15",IF(Table1[[#This Row],[Days Open]]&lt;=30,"16 - 30", IF(Table1[[#This Row],[Days Open]]&lt;=60,"31 - 60",IF(Table1[[#This Row],[Days Open]]&lt;=90,"61 - 90",IF(Table1[[#This Row],[Days Open]]="Zero","Closed","&gt;91 and above"))))))</f>
        <v>&gt;91 and above</v>
      </c>
      <c r="AL359" s="39">
        <f>WEEKNUM(Table1[[#This Row],[Created]])</f>
        <v>19</v>
      </c>
      <c r="AM359" s="39">
        <f>WEEKNUM(Table1[[#This Row],[Resolved]])</f>
        <v>0</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4</v>
      </c>
      <c r="AW359" s="39" t="str">
        <f>TEXT(Table1[[#This Row],[Created]],"MMM")</f>
        <v>May</v>
      </c>
      <c r="AX359" s="40" t="e">
        <f>VLOOKUP(Table1[[#This Row],[Assigned to]],GD_Resource[[#All],[SNOW ID Unique]:[Team]],4,0)</f>
        <v>#N/A</v>
      </c>
    </row>
    <row r="360" spans="1:50" ht="37.5" customHeight="1" x14ac:dyDescent="0.25">
      <c r="A360" s="37" t="s">
        <v>1496</v>
      </c>
      <c r="B360" s="37" t="s">
        <v>115</v>
      </c>
      <c r="C360" s="37" t="s">
        <v>307</v>
      </c>
      <c r="D360" s="37" t="s">
        <v>308</v>
      </c>
      <c r="E360" s="37" t="s">
        <v>12</v>
      </c>
      <c r="F360" s="37" t="s">
        <v>1497</v>
      </c>
      <c r="G360" s="60">
        <v>44691.743263888893</v>
      </c>
      <c r="H360" s="37"/>
      <c r="I360" s="60"/>
      <c r="J360" s="37"/>
      <c r="K360" s="37"/>
      <c r="L360" s="60"/>
      <c r="M360" s="37"/>
      <c r="N360" s="60">
        <v>44685.819444444453</v>
      </c>
      <c r="O360" s="37" t="s">
        <v>1498</v>
      </c>
      <c r="P360" s="38" t="b">
        <v>0</v>
      </c>
      <c r="Q360" s="37"/>
      <c r="R360" s="37" t="s">
        <v>133</v>
      </c>
      <c r="S360" s="38">
        <v>0</v>
      </c>
      <c r="T360" s="37" t="s">
        <v>124</v>
      </c>
      <c r="U360" s="37" t="s">
        <v>58</v>
      </c>
      <c r="V360" s="60"/>
      <c r="W360" s="38"/>
      <c r="X360" s="37" t="s">
        <v>1499</v>
      </c>
      <c r="Y360" s="38">
        <v>0</v>
      </c>
      <c r="Z360" s="38" t="b">
        <v>1</v>
      </c>
      <c r="AA360" s="60">
        <v>44685.834965277783</v>
      </c>
      <c r="AB360" s="60">
        <v>44685.819444444453</v>
      </c>
      <c r="AC360" s="38">
        <v>1</v>
      </c>
      <c r="AD360" s="60">
        <v>44685.876446759263</v>
      </c>
      <c r="AE360" s="60">
        <v>44691.564409722218</v>
      </c>
      <c r="AF360" s="60">
        <v>44685.876446759263</v>
      </c>
      <c r="AG360" s="37"/>
      <c r="AH360" s="37" t="s">
        <v>248</v>
      </c>
      <c r="AI360" s="37"/>
      <c r="AJ360" s="16">
        <f ca="1">IF(Table1[[#This Row],[State]]="Closed","Zero",IF(Table1[[#This Row],[State]]="Resolved","Zero",TODAY()-Table1[[#This Row],[First Assigned to Osprey-Resolver]]))</f>
        <v>7.4355902777824667</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19</v>
      </c>
      <c r="AM360" s="39">
        <f>WEEKNUM(Table1[[#This Row],[Resolved]])</f>
        <v>0</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4</v>
      </c>
      <c r="AW360" s="39" t="str">
        <f>TEXT(Table1[[#This Row],[Created]],"MMM")</f>
        <v>May</v>
      </c>
      <c r="AX360" s="40" t="e">
        <f>VLOOKUP(Table1[[#This Row],[Assigned to]],GD_Resource[[#All],[SNOW ID Unique]:[Team]],4,0)</f>
        <v>#N/A</v>
      </c>
    </row>
    <row r="361" spans="1:50" ht="37.5" customHeight="1" x14ac:dyDescent="0.25">
      <c r="A361" s="37" t="s">
        <v>1500</v>
      </c>
      <c r="B361" s="37" t="s">
        <v>115</v>
      </c>
      <c r="C361" s="37" t="s">
        <v>338</v>
      </c>
      <c r="D361" s="37" t="s">
        <v>339</v>
      </c>
      <c r="E361" s="37" t="s">
        <v>12</v>
      </c>
      <c r="F361" s="37" t="s">
        <v>1501</v>
      </c>
      <c r="G361" s="60">
        <v>44692.791250000002</v>
      </c>
      <c r="H361" s="37" t="s">
        <v>19</v>
      </c>
      <c r="I361" s="60"/>
      <c r="J361" s="37" t="s">
        <v>328</v>
      </c>
      <c r="K361" s="37" t="s">
        <v>1502</v>
      </c>
      <c r="L361" s="60"/>
      <c r="M361" s="37"/>
      <c r="N361" s="60">
        <v>44685.863055555557</v>
      </c>
      <c r="O361" s="37" t="s">
        <v>1503</v>
      </c>
      <c r="P361" s="38" t="b">
        <v>0</v>
      </c>
      <c r="Q361" s="37"/>
      <c r="R361" s="37" t="s">
        <v>215</v>
      </c>
      <c r="S361" s="38">
        <v>0</v>
      </c>
      <c r="T361" s="37" t="s">
        <v>124</v>
      </c>
      <c r="U361" s="37" t="s">
        <v>90</v>
      </c>
      <c r="V361" s="60">
        <v>44692.791261574072</v>
      </c>
      <c r="W361" s="38">
        <v>598597</v>
      </c>
      <c r="X361" s="37" t="s">
        <v>1504</v>
      </c>
      <c r="Y361" s="38">
        <v>1</v>
      </c>
      <c r="Z361" s="38" t="b">
        <v>0</v>
      </c>
      <c r="AA361" s="60">
        <v>44685.865891203714</v>
      </c>
      <c r="AB361" s="60">
        <v>44685.863055555557</v>
      </c>
      <c r="AC361" s="38">
        <v>1</v>
      </c>
      <c r="AD361" s="60">
        <v>44685.893958333327</v>
      </c>
      <c r="AE361" s="60">
        <v>44685.901712962957</v>
      </c>
      <c r="AF361" s="60">
        <v>44685.893958333327</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19</v>
      </c>
      <c r="AM361" s="39">
        <f>WEEKNUM(Table1[[#This Row],[Resolved]])</f>
        <v>20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11</v>
      </c>
      <c r="AU361" s="39" t="str">
        <f>TEXT(Table1[[#This Row],[Resolved]],"MMM")</f>
        <v>May</v>
      </c>
      <c r="AV361" s="39">
        <f>DAY(Table1[[#This Row],[Created]])</f>
        <v>4</v>
      </c>
      <c r="AW361" s="39" t="str">
        <f>TEXT(Table1[[#This Row],[Created]],"MMM")</f>
        <v>May</v>
      </c>
      <c r="AX361" s="40">
        <f>VLOOKUP(Table1[[#This Row],[Assigned to]],GD_Resource[[#All],[SNOW ID Unique]:[Team]],4,0)</f>
        <v>0</v>
      </c>
    </row>
    <row r="362" spans="1:50" ht="75" customHeight="1" x14ac:dyDescent="0.25">
      <c r="A362" s="37" t="s">
        <v>1505</v>
      </c>
      <c r="B362" s="37" t="s">
        <v>138</v>
      </c>
      <c r="C362" s="37" t="s">
        <v>307</v>
      </c>
      <c r="D362" s="37" t="s">
        <v>308</v>
      </c>
      <c r="E362" s="37" t="s">
        <v>12</v>
      </c>
      <c r="F362" s="37" t="s">
        <v>1168</v>
      </c>
      <c r="G362" s="60">
        <v>44691.743854166663</v>
      </c>
      <c r="H362" s="37" t="s">
        <v>246</v>
      </c>
      <c r="I362" s="60"/>
      <c r="J362" s="37"/>
      <c r="K362" s="37"/>
      <c r="L362" s="60"/>
      <c r="M362" s="37"/>
      <c r="N362" s="60">
        <v>44685.896909722222</v>
      </c>
      <c r="O362" s="37" t="s">
        <v>1506</v>
      </c>
      <c r="P362" s="38" t="b">
        <v>0</v>
      </c>
      <c r="Q362" s="37"/>
      <c r="R362" s="37" t="s">
        <v>133</v>
      </c>
      <c r="S362" s="38">
        <v>0</v>
      </c>
      <c r="T362" s="37" t="s">
        <v>124</v>
      </c>
      <c r="U362" s="37" t="s">
        <v>58</v>
      </c>
      <c r="V362" s="60"/>
      <c r="W362" s="38"/>
      <c r="X362" s="37" t="s">
        <v>1507</v>
      </c>
      <c r="Y362" s="38">
        <v>0</v>
      </c>
      <c r="Z362" s="38" t="b">
        <v>1</v>
      </c>
      <c r="AA362" s="60">
        <v>44685.912546296298</v>
      </c>
      <c r="AB362" s="60">
        <v>44685.912546296298</v>
      </c>
      <c r="AC362" s="38">
        <v>1</v>
      </c>
      <c r="AD362" s="60">
        <v>44686.120844907397</v>
      </c>
      <c r="AE362" s="60">
        <v>44691.563854166663</v>
      </c>
      <c r="AF362" s="60">
        <v>44686.120844907397</v>
      </c>
      <c r="AG362" s="37"/>
      <c r="AH362" s="37" t="s">
        <v>248</v>
      </c>
      <c r="AI362" s="37"/>
      <c r="AJ362" s="16">
        <f ca="1">IF(Table1[[#This Row],[State]]="Closed","Zero",IF(Table1[[#This Row],[State]]="Resolved","Zero",TODAY()-Table1[[#This Row],[First Assigned to Osprey-Resolver]]))</f>
        <v>7.4361458333369228</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19</v>
      </c>
      <c r="AM362" s="39">
        <f>WEEKNUM(Table1[[#This Row],[Resolved]])</f>
        <v>0</v>
      </c>
      <c r="AN362" s="39">
        <f>WEEKNUM(Table1[[#This Row],[Closed]])</f>
        <v>0</v>
      </c>
      <c r="AO362" s="39" t="str">
        <f>IFERROR(INDEX(GD_Resource[], MATCH(Table1[[#This Row],[Assigned to]], GD_Resource[SNOW ID Unique], 0), 2), "Not GD")</f>
        <v>Not GD</v>
      </c>
      <c r="AP362" s="39" t="str">
        <f t="shared" si="5"/>
        <v>Geo</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4</v>
      </c>
      <c r="AW362" s="39" t="str">
        <f>TEXT(Table1[[#This Row],[Created]],"MMM")</f>
        <v>May</v>
      </c>
      <c r="AX362" s="40" t="e">
        <f>VLOOKUP(Table1[[#This Row],[Assigned to]],GD_Resource[[#All],[SNOW ID Unique]:[Team]],4,0)</f>
        <v>#N/A</v>
      </c>
    </row>
    <row r="363" spans="1:50" ht="49.95" customHeight="1" x14ac:dyDescent="0.25">
      <c r="A363" s="37" t="s">
        <v>1508</v>
      </c>
      <c r="B363" s="37" t="s">
        <v>115</v>
      </c>
      <c r="C363" s="37" t="s">
        <v>454</v>
      </c>
      <c r="D363" s="37" t="s">
        <v>837</v>
      </c>
      <c r="E363" s="37" t="s">
        <v>12</v>
      </c>
      <c r="F363" s="37" t="s">
        <v>1509</v>
      </c>
      <c r="G363" s="60">
        <v>44697.762407407397</v>
      </c>
      <c r="H363" s="37" t="s">
        <v>14</v>
      </c>
      <c r="I363" s="60"/>
      <c r="J363" s="37" t="s">
        <v>1459</v>
      </c>
      <c r="K363" s="37" t="s">
        <v>1460</v>
      </c>
      <c r="L363" s="60"/>
      <c r="M363" s="37"/>
      <c r="N363" s="60">
        <v>44685.947708333333</v>
      </c>
      <c r="O363" s="37" t="s">
        <v>1461</v>
      </c>
      <c r="P363" s="38" t="b">
        <v>0</v>
      </c>
      <c r="Q363" s="37"/>
      <c r="R363" s="37" t="s">
        <v>215</v>
      </c>
      <c r="S363" s="38">
        <v>0</v>
      </c>
      <c r="T363" s="37" t="s">
        <v>124</v>
      </c>
      <c r="U363" s="37" t="s">
        <v>90</v>
      </c>
      <c r="V363" s="60">
        <v>44697.762407407397</v>
      </c>
      <c r="W363" s="38">
        <v>1020790</v>
      </c>
      <c r="X363" s="37" t="s">
        <v>1462</v>
      </c>
      <c r="Y363" s="38">
        <v>0</v>
      </c>
      <c r="Z363" s="38" t="b">
        <v>0</v>
      </c>
      <c r="AA363" s="60">
        <v>44685.950636574067</v>
      </c>
      <c r="AB363" s="60">
        <v>44685.947708333333</v>
      </c>
      <c r="AC363" s="38">
        <v>4</v>
      </c>
      <c r="AD363" s="60">
        <v>44685.989016203697</v>
      </c>
      <c r="AE363" s="60">
        <v>44686.043796296297</v>
      </c>
      <c r="AF363" s="60">
        <v>44685.989016203697</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19</v>
      </c>
      <c r="AM363" s="39">
        <f>WEEKNUM(Table1[[#This Row],[Resolved]])</f>
        <v>21</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16</v>
      </c>
      <c r="AU363" s="39" t="str">
        <f>TEXT(Table1[[#This Row],[Resolved]],"MMM")</f>
        <v>May</v>
      </c>
      <c r="AV363" s="39">
        <f>DAY(Table1[[#This Row],[Created]])</f>
        <v>4</v>
      </c>
      <c r="AW363" s="39" t="str">
        <f>TEXT(Table1[[#This Row],[Created]],"MMM")</f>
        <v>May</v>
      </c>
      <c r="AX363" s="40">
        <f>VLOOKUP(Table1[[#This Row],[Assigned to]],GD_Resource[[#All],[SNOW ID Unique]:[Team]],4,0)</f>
        <v>0</v>
      </c>
    </row>
    <row r="364" spans="1:50" ht="49.95" customHeight="1" x14ac:dyDescent="0.25">
      <c r="A364" s="37" t="s">
        <v>1510</v>
      </c>
      <c r="B364" s="37" t="s">
        <v>115</v>
      </c>
      <c r="C364" s="37" t="s">
        <v>251</v>
      </c>
      <c r="D364" s="37" t="s">
        <v>1511</v>
      </c>
      <c r="E364" s="37" t="s">
        <v>12</v>
      </c>
      <c r="F364" s="37" t="s">
        <v>1512</v>
      </c>
      <c r="G364" s="60">
        <v>44692.996701388889</v>
      </c>
      <c r="H364" s="37" t="s">
        <v>24</v>
      </c>
      <c r="I364" s="60"/>
      <c r="J364" s="37"/>
      <c r="K364" s="37"/>
      <c r="L364" s="60"/>
      <c r="M364" s="37"/>
      <c r="N364" s="60">
        <v>44685.959027777782</v>
      </c>
      <c r="O364" s="37" t="s">
        <v>1511</v>
      </c>
      <c r="P364" s="38" t="b">
        <v>0</v>
      </c>
      <c r="Q364" s="37"/>
      <c r="R364" s="37" t="s">
        <v>147</v>
      </c>
      <c r="S364" s="38">
        <v>0</v>
      </c>
      <c r="T364" s="37" t="s">
        <v>124</v>
      </c>
      <c r="U364" s="37" t="s">
        <v>59</v>
      </c>
      <c r="V364" s="60"/>
      <c r="W364" s="38"/>
      <c r="X364" s="37" t="s">
        <v>1513</v>
      </c>
      <c r="Y364" s="38">
        <v>0</v>
      </c>
      <c r="Z364" s="38" t="b">
        <v>1</v>
      </c>
      <c r="AA364" s="60">
        <v>44685.963414351849</v>
      </c>
      <c r="AB364" s="60">
        <v>44685.963414351849</v>
      </c>
      <c r="AC364" s="38">
        <v>1</v>
      </c>
      <c r="AD364" s="60">
        <v>44685.963807870372</v>
      </c>
      <c r="AE364" s="60">
        <v>44685.963807870372</v>
      </c>
      <c r="AF364" s="60">
        <v>44685.963807870372</v>
      </c>
      <c r="AG364" s="37" t="s">
        <v>135</v>
      </c>
      <c r="AH364" s="37"/>
      <c r="AI364" s="37" t="s">
        <v>1284</v>
      </c>
      <c r="AJ364" s="16">
        <f ca="1">IF(Table1[[#This Row],[State]]="Closed","Zero",IF(Table1[[#This Row],[State]]="Resolved","Zero",TODAY()-Table1[[#This Row],[First Assigned to Osprey-Resolver]]))</f>
        <v>13.036192129628034</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19</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4</v>
      </c>
      <c r="AW364" s="39" t="str">
        <f>TEXT(Table1[[#This Row],[Created]],"MMM")</f>
        <v>May</v>
      </c>
      <c r="AX364" s="40">
        <f>VLOOKUP(Table1[[#This Row],[Assigned to]],GD_Resource[[#All],[SNOW ID Unique]:[Team]],4,0)</f>
        <v>0</v>
      </c>
    </row>
    <row r="365" spans="1:50" ht="62.7" customHeight="1" x14ac:dyDescent="0.25">
      <c r="A365" s="37" t="s">
        <v>1514</v>
      </c>
      <c r="B365" s="37" t="s">
        <v>115</v>
      </c>
      <c r="C365" s="37" t="s">
        <v>251</v>
      </c>
      <c r="D365" s="37" t="s">
        <v>1515</v>
      </c>
      <c r="E365" s="37" t="s">
        <v>12</v>
      </c>
      <c r="F365" s="37" t="s">
        <v>1516</v>
      </c>
      <c r="G365" s="60">
        <v>44698.892870370371</v>
      </c>
      <c r="H365" s="37" t="s">
        <v>24</v>
      </c>
      <c r="I365" s="60"/>
      <c r="J365" s="37"/>
      <c r="K365" s="37"/>
      <c r="L365" s="60"/>
      <c r="M365" s="37"/>
      <c r="N365" s="60">
        <v>44686.039965277778</v>
      </c>
      <c r="O365" s="37" t="s">
        <v>1517</v>
      </c>
      <c r="P365" s="38" t="b">
        <v>0</v>
      </c>
      <c r="Q365" s="37"/>
      <c r="R365" s="37" t="s">
        <v>147</v>
      </c>
      <c r="S365" s="38">
        <v>0</v>
      </c>
      <c r="T365" s="37" t="s">
        <v>124</v>
      </c>
      <c r="U365" s="37" t="s">
        <v>59</v>
      </c>
      <c r="V365" s="60"/>
      <c r="W365" s="38"/>
      <c r="X365" s="37" t="s">
        <v>1518</v>
      </c>
      <c r="Y365" s="38">
        <v>0</v>
      </c>
      <c r="Z365" s="38" t="b">
        <v>1</v>
      </c>
      <c r="AA365" s="60">
        <v>44686.069409722222</v>
      </c>
      <c r="AB365" s="60">
        <v>44686.069409722222</v>
      </c>
      <c r="AC365" s="38">
        <v>1</v>
      </c>
      <c r="AD365" s="60">
        <v>44686.074317129627</v>
      </c>
      <c r="AE365" s="60">
        <v>44686.076585648138</v>
      </c>
      <c r="AF365" s="60">
        <v>44686.074317129627</v>
      </c>
      <c r="AG365" s="37" t="s">
        <v>135</v>
      </c>
      <c r="AH365" s="37"/>
      <c r="AI365" s="37" t="s">
        <v>1284</v>
      </c>
      <c r="AJ365" s="16">
        <f ca="1">IF(Table1[[#This Row],[State]]="Closed","Zero",IF(Table1[[#This Row],[State]]="Resolved","Zero",TODAY()-Table1[[#This Row],[First Assigned to Osprey-Resolver]]))</f>
        <v>12.923414351862448</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19</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5</v>
      </c>
      <c r="AW365" s="39" t="str">
        <f>TEXT(Table1[[#This Row],[Created]],"MMM")</f>
        <v>May</v>
      </c>
      <c r="AX365" s="40">
        <f>VLOOKUP(Table1[[#This Row],[Assigned to]],GD_Resource[[#All],[SNOW ID Unique]:[Team]],4,0)</f>
        <v>0</v>
      </c>
    </row>
    <row r="366" spans="1:50" ht="49.95" customHeight="1" x14ac:dyDescent="0.25">
      <c r="A366" s="37" t="s">
        <v>1519</v>
      </c>
      <c r="B366" s="37" t="s">
        <v>115</v>
      </c>
      <c r="C366" s="37" t="s">
        <v>433</v>
      </c>
      <c r="D366" s="37" t="s">
        <v>1095</v>
      </c>
      <c r="E366" s="37" t="s">
        <v>12</v>
      </c>
      <c r="F366" s="37" t="s">
        <v>1520</v>
      </c>
      <c r="G366" s="60">
        <v>44694.791180555563</v>
      </c>
      <c r="H366" s="37" t="s">
        <v>30</v>
      </c>
      <c r="I366" s="60"/>
      <c r="J366" s="37" t="s">
        <v>328</v>
      </c>
      <c r="K366" s="37" t="s">
        <v>1521</v>
      </c>
      <c r="L366" s="60"/>
      <c r="M366" s="37"/>
      <c r="N366" s="60">
        <v>44686.050370370373</v>
      </c>
      <c r="O366" s="37" t="s">
        <v>1522</v>
      </c>
      <c r="P366" s="38" t="b">
        <v>0</v>
      </c>
      <c r="Q366" s="37"/>
      <c r="R366" s="37" t="s">
        <v>215</v>
      </c>
      <c r="S366" s="38">
        <v>0</v>
      </c>
      <c r="T366" s="37" t="s">
        <v>124</v>
      </c>
      <c r="U366" s="37" t="s">
        <v>90</v>
      </c>
      <c r="V366" s="60">
        <v>44694.791180555563</v>
      </c>
      <c r="W366" s="38">
        <v>755206</v>
      </c>
      <c r="X366" s="37" t="s">
        <v>1097</v>
      </c>
      <c r="Y366" s="38">
        <v>0</v>
      </c>
      <c r="Z366" s="38" t="b">
        <v>0</v>
      </c>
      <c r="AA366" s="60">
        <v>44686.11142361111</v>
      </c>
      <c r="AB366" s="60">
        <v>44686.060208333343</v>
      </c>
      <c r="AC366" s="38">
        <v>1</v>
      </c>
      <c r="AD366" s="60">
        <v>44686.130798611113</v>
      </c>
      <c r="AE366" s="60">
        <v>44686.136203703703</v>
      </c>
      <c r="AF366" s="60">
        <v>44686.130798611113</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19</v>
      </c>
      <c r="AM366" s="39">
        <f>WEEKNUM(Table1[[#This Row],[Resolved]])</f>
        <v>20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13</v>
      </c>
      <c r="AU366" s="39" t="str">
        <f>TEXT(Table1[[#This Row],[Resolved]],"MMM")</f>
        <v>May</v>
      </c>
      <c r="AV366" s="39">
        <f>DAY(Table1[[#This Row],[Created]])</f>
        <v>5</v>
      </c>
      <c r="AW366" s="39" t="str">
        <f>TEXT(Table1[[#This Row],[Created]],"MMM")</f>
        <v>May</v>
      </c>
      <c r="AX366" s="40">
        <f>VLOOKUP(Table1[[#This Row],[Assigned to]],GD_Resource[[#All],[SNOW ID Unique]:[Team]],4,0)</f>
        <v>0</v>
      </c>
    </row>
    <row r="367" spans="1:50" ht="62.7" customHeight="1" x14ac:dyDescent="0.25">
      <c r="A367" s="37" t="s">
        <v>1523</v>
      </c>
      <c r="B367" s="37" t="s">
        <v>115</v>
      </c>
      <c r="C367" s="37" t="s">
        <v>709</v>
      </c>
      <c r="D367" s="37" t="s">
        <v>323</v>
      </c>
      <c r="E367" s="37" t="s">
        <v>12</v>
      </c>
      <c r="F367" s="37" t="s">
        <v>1524</v>
      </c>
      <c r="G367" s="60">
        <v>44698.909548611111</v>
      </c>
      <c r="H367" s="37" t="s">
        <v>20</v>
      </c>
      <c r="I367" s="60"/>
      <c r="J367" s="37"/>
      <c r="K367" s="37"/>
      <c r="L367" s="60"/>
      <c r="M367" s="37"/>
      <c r="N367" s="60">
        <v>44686.386805555558</v>
      </c>
      <c r="O367" s="37" t="s">
        <v>767</v>
      </c>
      <c r="P367" s="38" t="b">
        <v>0</v>
      </c>
      <c r="Q367" s="37"/>
      <c r="R367" s="37"/>
      <c r="S367" s="38">
        <v>0</v>
      </c>
      <c r="T367" s="37" t="s">
        <v>124</v>
      </c>
      <c r="U367" s="37" t="s">
        <v>58</v>
      </c>
      <c r="V367" s="60"/>
      <c r="W367" s="38"/>
      <c r="X367" s="37" t="s">
        <v>768</v>
      </c>
      <c r="Y367" s="38">
        <v>0</v>
      </c>
      <c r="Z367" s="38" t="b">
        <v>1</v>
      </c>
      <c r="AA367" s="60">
        <v>44686.426712962973</v>
      </c>
      <c r="AB367" s="60">
        <v>44686.390046296299</v>
      </c>
      <c r="AC367" s="38">
        <v>2</v>
      </c>
      <c r="AD367" s="60">
        <v>44686.415081018517</v>
      </c>
      <c r="AE367" s="60">
        <v>44686.426712962973</v>
      </c>
      <c r="AF367" s="60">
        <v>44686.415081018517</v>
      </c>
      <c r="AG367" s="37"/>
      <c r="AH367" s="37" t="s">
        <v>156</v>
      </c>
      <c r="AI367" s="37"/>
      <c r="AJ367" s="16">
        <f ca="1">IF(Table1[[#This Row],[State]]="Closed","Zero",IF(Table1[[#This Row],[State]]="Resolved","Zero",TODAY()-Table1[[#This Row],[First Assigned to Osprey-Resolver]]))</f>
        <v>12.573287037026603</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19</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5</v>
      </c>
      <c r="AW367" s="39" t="str">
        <f>TEXT(Table1[[#This Row],[Created]],"MMM")</f>
        <v>May</v>
      </c>
      <c r="AX367" s="40">
        <f>VLOOKUP(Table1[[#This Row],[Assigned to]],GD_Resource[[#All],[SNOW ID Unique]:[Team]],4,0)</f>
        <v>0</v>
      </c>
    </row>
    <row r="368" spans="1:50" ht="49.95" customHeight="1" x14ac:dyDescent="0.25">
      <c r="A368" s="37" t="s">
        <v>1525</v>
      </c>
      <c r="B368" s="37" t="s">
        <v>138</v>
      </c>
      <c r="C368" s="37" t="s">
        <v>183</v>
      </c>
      <c r="D368" s="37" t="s">
        <v>780</v>
      </c>
      <c r="E368" s="37" t="s">
        <v>12</v>
      </c>
      <c r="F368" s="37" t="s">
        <v>1526</v>
      </c>
      <c r="G368" s="60">
        <v>44698.900150462963</v>
      </c>
      <c r="H368" s="37" t="s">
        <v>67</v>
      </c>
      <c r="I368" s="60"/>
      <c r="J368" s="37"/>
      <c r="K368" s="37"/>
      <c r="L368" s="60"/>
      <c r="M368" s="37"/>
      <c r="N368" s="60">
        <v>44686.636516203696</v>
      </c>
      <c r="O368" s="37" t="s">
        <v>727</v>
      </c>
      <c r="P368" s="38" t="b">
        <v>0</v>
      </c>
      <c r="Q368" s="37"/>
      <c r="R368" s="37" t="s">
        <v>189</v>
      </c>
      <c r="S368" s="38">
        <v>0</v>
      </c>
      <c r="T368" s="37" t="s">
        <v>124</v>
      </c>
      <c r="U368" s="37" t="s">
        <v>58</v>
      </c>
      <c r="V368" s="60"/>
      <c r="W368" s="38"/>
      <c r="X368" s="37" t="s">
        <v>171</v>
      </c>
      <c r="Y368" s="38">
        <v>0</v>
      </c>
      <c r="Z368" s="38" t="b">
        <v>1</v>
      </c>
      <c r="AA368" s="60">
        <v>44686.697604166657</v>
      </c>
      <c r="AB368" s="60">
        <v>44686.637048611112</v>
      </c>
      <c r="AC368" s="38">
        <v>2</v>
      </c>
      <c r="AD368" s="60">
        <v>44686.720821759263</v>
      </c>
      <c r="AE368" s="60">
        <v>44686.851122685177</v>
      </c>
      <c r="AF368" s="60">
        <v>44686.720821759263</v>
      </c>
      <c r="AG368" s="37"/>
      <c r="AH368" s="37" t="s">
        <v>248</v>
      </c>
      <c r="AI368" s="37"/>
      <c r="AJ368" s="16">
        <f ca="1">IF(Table1[[#This Row],[State]]="Closed","Zero",IF(Table1[[#This Row],[State]]="Resolved","Zero",TODAY()-Table1[[#This Row],[First Assigned to Osprey-Resolver]]))</f>
        <v>12.148877314823039</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19</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5</v>
      </c>
      <c r="AW368" s="39" t="str">
        <f>TEXT(Table1[[#This Row],[Created]],"MMM")</f>
        <v>May</v>
      </c>
      <c r="AX368" s="40">
        <f>VLOOKUP(Table1[[#This Row],[Assigned to]],GD_Resource[[#All],[SNOW ID Unique]:[Team]],4,0)</f>
        <v>0</v>
      </c>
    </row>
    <row r="369" spans="1:50" ht="62.7" customHeight="1" x14ac:dyDescent="0.25">
      <c r="A369" s="37" t="s">
        <v>1527</v>
      </c>
      <c r="B369" s="37" t="s">
        <v>115</v>
      </c>
      <c r="C369" s="37" t="s">
        <v>159</v>
      </c>
      <c r="D369" s="37" t="s">
        <v>1314</v>
      </c>
      <c r="E369" s="37" t="s">
        <v>12</v>
      </c>
      <c r="F369" s="37" t="s">
        <v>1528</v>
      </c>
      <c r="G369" s="60">
        <v>44698.841053240743</v>
      </c>
      <c r="H369" s="37" t="s">
        <v>35</v>
      </c>
      <c r="I369" s="60"/>
      <c r="J369" s="37" t="s">
        <v>328</v>
      </c>
      <c r="K369" s="37" t="s">
        <v>1529</v>
      </c>
      <c r="L369" s="60"/>
      <c r="M369" s="37"/>
      <c r="N369" s="60">
        <v>44686.698865740742</v>
      </c>
      <c r="O369" s="37" t="s">
        <v>1314</v>
      </c>
      <c r="P369" s="38" t="b">
        <v>0</v>
      </c>
      <c r="Q369" s="37"/>
      <c r="R369" s="37" t="s">
        <v>123</v>
      </c>
      <c r="S369" s="38">
        <v>0</v>
      </c>
      <c r="T369" s="37" t="s">
        <v>124</v>
      </c>
      <c r="U369" s="37" t="s">
        <v>90</v>
      </c>
      <c r="V369" s="60">
        <v>44698.841053240743</v>
      </c>
      <c r="W369" s="38">
        <v>1049352</v>
      </c>
      <c r="X369" s="37" t="s">
        <v>35</v>
      </c>
      <c r="Y369" s="38">
        <v>0</v>
      </c>
      <c r="Z369" s="38" t="b">
        <v>0</v>
      </c>
      <c r="AA369" s="60">
        <v>44686.698865740742</v>
      </c>
      <c r="AB369" s="60"/>
      <c r="AC369" s="38">
        <v>0</v>
      </c>
      <c r="AD369" s="60"/>
      <c r="AE369" s="60">
        <v>44686.698865740742</v>
      </c>
      <c r="AF369" s="60">
        <v>44686.698865740742</v>
      </c>
      <c r="AG369" s="37" t="s">
        <v>135</v>
      </c>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19</v>
      </c>
      <c r="AM369" s="39">
        <f>WEEKNUM(Table1[[#This Row],[Resolved]])</f>
        <v>21</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2022</v>
      </c>
      <c r="AS369" s="39">
        <f>YEAR(Table1[[#This Row],[Created]])</f>
        <v>2022</v>
      </c>
      <c r="AT369" s="39">
        <f>DAY(Table1[[#This Row],[Resolved]])</f>
        <v>17</v>
      </c>
      <c r="AU369" s="39" t="str">
        <f>TEXT(Table1[[#This Row],[Resolved]],"MMM")</f>
        <v>May</v>
      </c>
      <c r="AV369" s="39">
        <f>DAY(Table1[[#This Row],[Created]])</f>
        <v>5</v>
      </c>
      <c r="AW369" s="39" t="str">
        <f>TEXT(Table1[[#This Row],[Created]],"MMM")</f>
        <v>May</v>
      </c>
      <c r="AX369" s="40" t="e">
        <f>VLOOKUP(Table1[[#This Row],[Assigned to]],GD_Resource[[#All],[SNOW ID Unique]:[Team]],4,0)</f>
        <v>#N/A</v>
      </c>
    </row>
    <row r="370" spans="1:50" ht="37.5" customHeight="1" x14ac:dyDescent="0.25">
      <c r="A370" s="37" t="s">
        <v>1530</v>
      </c>
      <c r="B370" s="37" t="s">
        <v>115</v>
      </c>
      <c r="C370" s="37" t="s">
        <v>251</v>
      </c>
      <c r="D370" s="37" t="s">
        <v>252</v>
      </c>
      <c r="E370" s="37" t="s">
        <v>12</v>
      </c>
      <c r="F370" s="37" t="s">
        <v>1531</v>
      </c>
      <c r="G370" s="60">
        <v>44698.830231481479</v>
      </c>
      <c r="H370" s="37" t="s">
        <v>17</v>
      </c>
      <c r="I370" s="60"/>
      <c r="J370" s="37" t="s">
        <v>328</v>
      </c>
      <c r="K370" s="37" t="s">
        <v>1287</v>
      </c>
      <c r="L370" s="60"/>
      <c r="M370" s="37"/>
      <c r="N370" s="60">
        <v>44686.724120370367</v>
      </c>
      <c r="O370" s="37" t="s">
        <v>1336</v>
      </c>
      <c r="P370" s="38" t="b">
        <v>0</v>
      </c>
      <c r="Q370" s="37"/>
      <c r="R370" s="37" t="s">
        <v>147</v>
      </c>
      <c r="S370" s="38">
        <v>0</v>
      </c>
      <c r="T370" s="37" t="s">
        <v>124</v>
      </c>
      <c r="U370" s="37" t="s">
        <v>58</v>
      </c>
      <c r="V370" s="60"/>
      <c r="W370" s="38">
        <v>945924</v>
      </c>
      <c r="X370" s="37" t="s">
        <v>1337</v>
      </c>
      <c r="Y370" s="38">
        <v>1</v>
      </c>
      <c r="Z370" s="38" t="b">
        <v>1</v>
      </c>
      <c r="AA370" s="60">
        <v>44686.82408564815</v>
      </c>
      <c r="AB370" s="60">
        <v>44686.72729166667</v>
      </c>
      <c r="AC370" s="38">
        <v>1</v>
      </c>
      <c r="AD370" s="60">
        <v>44686.915706018517</v>
      </c>
      <c r="AE370" s="60">
        <v>44687.323101851849</v>
      </c>
      <c r="AF370" s="60">
        <v>44686.915706018517</v>
      </c>
      <c r="AG370" s="37"/>
      <c r="AH370" s="37" t="s">
        <v>723</v>
      </c>
      <c r="AI370" s="37"/>
      <c r="AJ370" s="16">
        <f ca="1">IF(Table1[[#This Row],[State]]="Closed","Zero",IF(Table1[[#This Row],[State]]="Resolved","Zero",TODAY()-Table1[[#This Row],[First Assigned to Osprey-Resolver]]))</f>
        <v>11.67689814815094</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19</v>
      </c>
      <c r="AM370" s="39">
        <f>WEEKNUM(Table1[[#This Row],[Resolved]])</f>
        <v>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5</v>
      </c>
      <c r="AW370" s="39" t="str">
        <f>TEXT(Table1[[#This Row],[Created]],"MMM")</f>
        <v>May</v>
      </c>
      <c r="AX370" s="40">
        <f>VLOOKUP(Table1[[#This Row],[Assigned to]],GD_Resource[[#All],[SNOW ID Unique]:[Team]],4,0)</f>
        <v>0</v>
      </c>
    </row>
    <row r="371" spans="1:50" ht="49.95" customHeight="1" x14ac:dyDescent="0.25">
      <c r="A371" s="37" t="s">
        <v>1532</v>
      </c>
      <c r="B371" s="37" t="s">
        <v>115</v>
      </c>
      <c r="C371" s="37" t="s">
        <v>127</v>
      </c>
      <c r="D371" s="37" t="s">
        <v>1533</v>
      </c>
      <c r="E371" s="37" t="s">
        <v>12</v>
      </c>
      <c r="F371" s="37" t="s">
        <v>1534</v>
      </c>
      <c r="G371" s="60">
        <v>44698.799224537041</v>
      </c>
      <c r="H371" s="37" t="s">
        <v>63</v>
      </c>
      <c r="I371" s="60"/>
      <c r="J371" s="37"/>
      <c r="K371" s="37"/>
      <c r="L371" s="60"/>
      <c r="M371" s="37"/>
      <c r="N371" s="60">
        <v>44686.788298611107</v>
      </c>
      <c r="O371" s="37" t="s">
        <v>1533</v>
      </c>
      <c r="P371" s="38" t="b">
        <v>0</v>
      </c>
      <c r="Q371" s="37"/>
      <c r="R371" s="37" t="s">
        <v>133</v>
      </c>
      <c r="S371" s="38">
        <v>0</v>
      </c>
      <c r="T371" s="37" t="s">
        <v>124</v>
      </c>
      <c r="U371" s="37" t="s">
        <v>59</v>
      </c>
      <c r="V371" s="60"/>
      <c r="W371" s="38"/>
      <c r="X371" s="37" t="s">
        <v>1202</v>
      </c>
      <c r="Y371" s="38">
        <v>0</v>
      </c>
      <c r="Z371" s="38" t="b">
        <v>1</v>
      </c>
      <c r="AA371" s="60">
        <v>44686.822766203702</v>
      </c>
      <c r="AB371" s="60">
        <v>44686.789652777778</v>
      </c>
      <c r="AC371" s="38">
        <v>1</v>
      </c>
      <c r="AD371" s="60">
        <v>44686.85</v>
      </c>
      <c r="AE371" s="60">
        <v>44686.850208333337</v>
      </c>
      <c r="AF371" s="60">
        <v>44686.85</v>
      </c>
      <c r="AG371" s="37"/>
      <c r="AH371" s="37"/>
      <c r="AI371" s="37"/>
      <c r="AJ371" s="16">
        <f ca="1">IF(Table1[[#This Row],[State]]="Closed","Zero",IF(Table1[[#This Row],[State]]="Resolved","Zero",TODAY()-Table1[[#This Row],[First Assigned to Osprey-Resolver]]))</f>
        <v>12.149791666663077</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19</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5</v>
      </c>
      <c r="AW371" s="39" t="str">
        <f>TEXT(Table1[[#This Row],[Created]],"MMM")</f>
        <v>May</v>
      </c>
      <c r="AX371" s="40">
        <f>VLOOKUP(Table1[[#This Row],[Assigned to]],GD_Resource[[#All],[SNOW ID Unique]:[Team]],4,0)</f>
        <v>0</v>
      </c>
    </row>
    <row r="372" spans="1:50" ht="37.5" customHeight="1" x14ac:dyDescent="0.25">
      <c r="A372" s="37" t="s">
        <v>1535</v>
      </c>
      <c r="B372" s="37" t="s">
        <v>115</v>
      </c>
      <c r="C372" s="37" t="s">
        <v>251</v>
      </c>
      <c r="D372" s="37" t="s">
        <v>1536</v>
      </c>
      <c r="E372" s="37" t="s">
        <v>12</v>
      </c>
      <c r="F372" s="37" t="s">
        <v>1537</v>
      </c>
      <c r="G372" s="60">
        <v>44692.806539351863</v>
      </c>
      <c r="H372" s="37" t="s">
        <v>22</v>
      </c>
      <c r="I372" s="60"/>
      <c r="J372" s="37" t="s">
        <v>547</v>
      </c>
      <c r="K372" s="37" t="s">
        <v>1538</v>
      </c>
      <c r="L372" s="60"/>
      <c r="M372" s="37"/>
      <c r="N372" s="60">
        <v>44686.792083333326</v>
      </c>
      <c r="O372" s="37" t="s">
        <v>380</v>
      </c>
      <c r="P372" s="38" t="b">
        <v>0</v>
      </c>
      <c r="Q372" s="37"/>
      <c r="R372" s="37" t="s">
        <v>147</v>
      </c>
      <c r="S372" s="38">
        <v>0</v>
      </c>
      <c r="T372" s="37" t="s">
        <v>124</v>
      </c>
      <c r="U372" s="37" t="s">
        <v>90</v>
      </c>
      <c r="V372" s="60">
        <v>44692.806539351863</v>
      </c>
      <c r="W372" s="38">
        <v>519866</v>
      </c>
      <c r="X372" s="37" t="s">
        <v>29</v>
      </c>
      <c r="Y372" s="38">
        <v>0</v>
      </c>
      <c r="Z372" s="38" t="b">
        <v>0</v>
      </c>
      <c r="AA372" s="60">
        <v>44686.792083333326</v>
      </c>
      <c r="AB372" s="60"/>
      <c r="AC372" s="38">
        <v>0</v>
      </c>
      <c r="AD372" s="60"/>
      <c r="AE372" s="60">
        <v>44686.792083333326</v>
      </c>
      <c r="AF372" s="60">
        <v>44686.792083333326</v>
      </c>
      <c r="AG372" s="37" t="s">
        <v>816</v>
      </c>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19</v>
      </c>
      <c r="AM372" s="39">
        <f>WEEKNUM(Table1[[#This Row],[Resolved]])</f>
        <v>20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2022</v>
      </c>
      <c r="AS372" s="39">
        <f>YEAR(Table1[[#This Row],[Created]])</f>
        <v>2022</v>
      </c>
      <c r="AT372" s="39">
        <f>DAY(Table1[[#This Row],[Resolved]])</f>
        <v>11</v>
      </c>
      <c r="AU372" s="39" t="str">
        <f>TEXT(Table1[[#This Row],[Resolved]],"MMM")</f>
        <v>May</v>
      </c>
      <c r="AV372" s="39">
        <f>DAY(Table1[[#This Row],[Created]])</f>
        <v>5</v>
      </c>
      <c r="AW372" s="39" t="str">
        <f>TEXT(Table1[[#This Row],[Created]],"MMM")</f>
        <v>May</v>
      </c>
      <c r="AX372" s="40">
        <f>VLOOKUP(Table1[[#This Row],[Assigned to]],GD_Resource[[#All],[SNOW ID Unique]:[Team]],4,0)</f>
        <v>0</v>
      </c>
    </row>
    <row r="373" spans="1:50" ht="62.7" customHeight="1" x14ac:dyDescent="0.25">
      <c r="A373" s="37" t="s">
        <v>1539</v>
      </c>
      <c r="B373" s="37" t="s">
        <v>115</v>
      </c>
      <c r="C373" s="37" t="s">
        <v>183</v>
      </c>
      <c r="D373" s="37" t="s">
        <v>509</v>
      </c>
      <c r="E373" s="37" t="s">
        <v>12</v>
      </c>
      <c r="F373" s="37" t="s">
        <v>1540</v>
      </c>
      <c r="G373" s="60">
        <v>44697.945659722223</v>
      </c>
      <c r="H373" s="37" t="s">
        <v>38</v>
      </c>
      <c r="I373" s="60"/>
      <c r="J373" s="37" t="s">
        <v>547</v>
      </c>
      <c r="K373" s="37" t="s">
        <v>1541</v>
      </c>
      <c r="L373" s="60"/>
      <c r="M373" s="37"/>
      <c r="N373" s="60">
        <v>44686.83320601852</v>
      </c>
      <c r="O373" s="37" t="s">
        <v>1542</v>
      </c>
      <c r="P373" s="38" t="b">
        <v>0</v>
      </c>
      <c r="Q373" s="37"/>
      <c r="R373" s="37" t="s">
        <v>189</v>
      </c>
      <c r="S373" s="38">
        <v>0</v>
      </c>
      <c r="T373" s="37" t="s">
        <v>124</v>
      </c>
      <c r="U373" s="37" t="s">
        <v>90</v>
      </c>
      <c r="V373" s="60">
        <v>44697.945659722223</v>
      </c>
      <c r="W373" s="38">
        <v>962221</v>
      </c>
      <c r="X373" s="37" t="s">
        <v>903</v>
      </c>
      <c r="Y373" s="38">
        <v>0</v>
      </c>
      <c r="Z373" s="38" t="b">
        <v>0</v>
      </c>
      <c r="AA373" s="60">
        <v>44686.83320601852</v>
      </c>
      <c r="AB373" s="60"/>
      <c r="AC373" s="38">
        <v>1</v>
      </c>
      <c r="AD373" s="60"/>
      <c r="AE373" s="60">
        <v>44686.83320601852</v>
      </c>
      <c r="AF373" s="60">
        <v>44686.83320601852</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21</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2022</v>
      </c>
      <c r="AS373" s="39">
        <f>YEAR(Table1[[#This Row],[Created]])</f>
        <v>2022</v>
      </c>
      <c r="AT373" s="39">
        <f>DAY(Table1[[#This Row],[Resolved]])</f>
        <v>16</v>
      </c>
      <c r="AU373" s="39" t="str">
        <f>TEXT(Table1[[#This Row],[Resolved]],"MMM")</f>
        <v>May</v>
      </c>
      <c r="AV373" s="39">
        <f>DAY(Table1[[#This Row],[Created]])</f>
        <v>5</v>
      </c>
      <c r="AW373" s="39" t="str">
        <f>TEXT(Table1[[#This Row],[Created]],"MMM")</f>
        <v>May</v>
      </c>
      <c r="AX373" s="40" t="e">
        <f>VLOOKUP(Table1[[#This Row],[Assigned to]],GD_Resource[[#All],[SNOW ID Unique]:[Team]],4,0)</f>
        <v>#N/A</v>
      </c>
    </row>
    <row r="374" spans="1:50" ht="37.5" customHeight="1" x14ac:dyDescent="0.25">
      <c r="A374" s="37" t="s">
        <v>1543</v>
      </c>
      <c r="B374" s="37" t="s">
        <v>115</v>
      </c>
      <c r="C374" s="37" t="s">
        <v>183</v>
      </c>
      <c r="D374" s="37" t="s">
        <v>345</v>
      </c>
      <c r="E374" s="37" t="s">
        <v>12</v>
      </c>
      <c r="F374" s="37" t="s">
        <v>1544</v>
      </c>
      <c r="G374" s="60">
        <v>44697.947210648148</v>
      </c>
      <c r="H374" s="37" t="s">
        <v>40</v>
      </c>
      <c r="I374" s="60"/>
      <c r="J374" s="37"/>
      <c r="K374" s="37"/>
      <c r="L374" s="60"/>
      <c r="M374" s="37"/>
      <c r="N374" s="60">
        <v>44686.853101851862</v>
      </c>
      <c r="O374" s="37" t="s">
        <v>557</v>
      </c>
      <c r="P374" s="38" t="b">
        <v>0</v>
      </c>
      <c r="Q374" s="37"/>
      <c r="R374" s="37" t="s">
        <v>189</v>
      </c>
      <c r="S374" s="38">
        <v>0</v>
      </c>
      <c r="T374" s="37" t="s">
        <v>124</v>
      </c>
      <c r="U374" s="37" t="s">
        <v>58</v>
      </c>
      <c r="V374" s="60"/>
      <c r="W374" s="38"/>
      <c r="X374" s="37" t="s">
        <v>558</v>
      </c>
      <c r="Y374" s="38">
        <v>0</v>
      </c>
      <c r="Z374" s="38" t="b">
        <v>1</v>
      </c>
      <c r="AA374" s="60">
        <v>44686.854224537034</v>
      </c>
      <c r="AB374" s="60"/>
      <c r="AC374" s="38">
        <v>1</v>
      </c>
      <c r="AD374" s="60"/>
      <c r="AE374" s="60">
        <v>44686.854224537034</v>
      </c>
      <c r="AF374" s="60">
        <v>44686.854224537034</v>
      </c>
      <c r="AG374" s="37"/>
      <c r="AH374" s="37" t="s">
        <v>723</v>
      </c>
      <c r="AI374" s="37"/>
      <c r="AJ374" s="16">
        <f ca="1">IF(Table1[[#This Row],[State]]="Closed","Zero",IF(Table1[[#This Row],[State]]="Resolved","Zero",TODAY()-Table1[[#This Row],[First Assigned to Osprey-Resolver]]))</f>
        <v>12.145775462966412</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19</v>
      </c>
      <c r="AM374" s="39">
        <f>WEEKNUM(Table1[[#This Row],[Resolved]])</f>
        <v>0</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5</v>
      </c>
      <c r="AW374" s="39" t="str">
        <f>TEXT(Table1[[#This Row],[Created]],"MMM")</f>
        <v>May</v>
      </c>
      <c r="AX374" s="40" t="e">
        <f>VLOOKUP(Table1[[#This Row],[Assigned to]],GD_Resource[[#All],[SNOW ID Unique]:[Team]],4,0)</f>
        <v>#N/A</v>
      </c>
    </row>
    <row r="375" spans="1:50" ht="62.7" customHeight="1" x14ac:dyDescent="0.25">
      <c r="A375" s="37" t="s">
        <v>1545</v>
      </c>
      <c r="B375" s="37" t="s">
        <v>115</v>
      </c>
      <c r="C375" s="37" t="s">
        <v>454</v>
      </c>
      <c r="D375" s="37" t="s">
        <v>837</v>
      </c>
      <c r="E375" s="37" t="s">
        <v>12</v>
      </c>
      <c r="F375" s="37" t="s">
        <v>1546</v>
      </c>
      <c r="G375" s="60">
        <v>44692.662476851852</v>
      </c>
      <c r="H375" s="37" t="s">
        <v>14</v>
      </c>
      <c r="I375" s="60"/>
      <c r="J375" s="37" t="s">
        <v>1459</v>
      </c>
      <c r="K375" s="37" t="s">
        <v>1547</v>
      </c>
      <c r="L375" s="60"/>
      <c r="M375" s="37"/>
      <c r="N375" s="60">
        <v>44686.880995370368</v>
      </c>
      <c r="O375" s="37" t="s">
        <v>1548</v>
      </c>
      <c r="P375" s="38" t="b">
        <v>0</v>
      </c>
      <c r="Q375" s="37"/>
      <c r="R375" s="37" t="s">
        <v>215</v>
      </c>
      <c r="S375" s="38">
        <v>0</v>
      </c>
      <c r="T375" s="37" t="s">
        <v>124</v>
      </c>
      <c r="U375" s="37" t="s">
        <v>90</v>
      </c>
      <c r="V375" s="60">
        <v>44692.662488425929</v>
      </c>
      <c r="W375" s="38">
        <v>499596</v>
      </c>
      <c r="X375" s="37" t="s">
        <v>1549</v>
      </c>
      <c r="Y375" s="38">
        <v>0</v>
      </c>
      <c r="Z375" s="38" t="b">
        <v>0</v>
      </c>
      <c r="AA375" s="60">
        <v>44686.941643518519</v>
      </c>
      <c r="AB375" s="60">
        <v>44686.880995370368</v>
      </c>
      <c r="AC375" s="38">
        <v>2</v>
      </c>
      <c r="AD375" s="60">
        <v>44686.969675925917</v>
      </c>
      <c r="AE375" s="60">
        <v>44686.972708333327</v>
      </c>
      <c r="AF375" s="60">
        <v>44686.969675925917</v>
      </c>
      <c r="AG375" s="37" t="s">
        <v>135</v>
      </c>
      <c r="AH375" s="37"/>
      <c r="AI375" s="37" t="s">
        <v>534</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19</v>
      </c>
      <c r="AM375" s="39">
        <f>WEEKNUM(Table1[[#This Row],[Resolved]])</f>
        <v>20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11</v>
      </c>
      <c r="AU375" s="39" t="str">
        <f>TEXT(Table1[[#This Row],[Resolved]],"MMM")</f>
        <v>May</v>
      </c>
      <c r="AV375" s="39">
        <f>DAY(Table1[[#This Row],[Created]])</f>
        <v>5</v>
      </c>
      <c r="AW375" s="39" t="str">
        <f>TEXT(Table1[[#This Row],[Created]],"MMM")</f>
        <v>May</v>
      </c>
      <c r="AX375" s="40">
        <f>VLOOKUP(Table1[[#This Row],[Assigned to]],GD_Resource[[#All],[SNOW ID Unique]:[Team]],4,0)</f>
        <v>0</v>
      </c>
    </row>
    <row r="376" spans="1:50" ht="49.95" customHeight="1" x14ac:dyDescent="0.25">
      <c r="A376" s="37" t="s">
        <v>1550</v>
      </c>
      <c r="B376" s="37" t="s">
        <v>115</v>
      </c>
      <c r="C376" s="37" t="s">
        <v>251</v>
      </c>
      <c r="D376" s="37" t="s">
        <v>252</v>
      </c>
      <c r="E376" s="37" t="s">
        <v>12</v>
      </c>
      <c r="F376" s="37" t="s">
        <v>1551</v>
      </c>
      <c r="G376" s="60">
        <v>44697.785462962973</v>
      </c>
      <c r="H376" s="37" t="s">
        <v>17</v>
      </c>
      <c r="I376" s="60"/>
      <c r="J376" s="37" t="s">
        <v>328</v>
      </c>
      <c r="K376" s="37" t="s">
        <v>1287</v>
      </c>
      <c r="L376" s="60"/>
      <c r="M376" s="37"/>
      <c r="N376" s="60">
        <v>44686.921030092592</v>
      </c>
      <c r="O376" s="37" t="s">
        <v>1552</v>
      </c>
      <c r="P376" s="38" t="b">
        <v>0</v>
      </c>
      <c r="Q376" s="37"/>
      <c r="R376" s="37" t="s">
        <v>147</v>
      </c>
      <c r="S376" s="38">
        <v>0</v>
      </c>
      <c r="T376" s="37" t="s">
        <v>124</v>
      </c>
      <c r="U376" s="37" t="s">
        <v>90</v>
      </c>
      <c r="V376" s="60">
        <v>44697.672337962962</v>
      </c>
      <c r="W376" s="38">
        <v>929867</v>
      </c>
      <c r="X376" s="37" t="s">
        <v>1553</v>
      </c>
      <c r="Y376" s="38">
        <v>0</v>
      </c>
      <c r="Z376" s="38" t="b">
        <v>1</v>
      </c>
      <c r="AA376" s="60">
        <v>44686.923715277779</v>
      </c>
      <c r="AB376" s="60">
        <v>44693.938831018517</v>
      </c>
      <c r="AC376" s="38">
        <v>4</v>
      </c>
      <c r="AD376" s="60">
        <v>44695.016018518523</v>
      </c>
      <c r="AE376" s="60">
        <v>44686.923715277779</v>
      </c>
      <c r="AF376" s="60">
        <v>44686.921030092592</v>
      </c>
      <c r="AG376" s="37"/>
      <c r="AH376" s="37" t="s">
        <v>1324</v>
      </c>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19</v>
      </c>
      <c r="AM376" s="39">
        <f>WEEKNUM(Table1[[#This Row],[Resolved]])</f>
        <v>21</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16</v>
      </c>
      <c r="AU376" s="39" t="str">
        <f>TEXT(Table1[[#This Row],[Resolved]],"MMM")</f>
        <v>May</v>
      </c>
      <c r="AV376" s="39">
        <f>DAY(Table1[[#This Row],[Created]])</f>
        <v>5</v>
      </c>
      <c r="AW376" s="39" t="str">
        <f>TEXT(Table1[[#This Row],[Created]],"MMM")</f>
        <v>May</v>
      </c>
      <c r="AX376" s="40">
        <f>VLOOKUP(Table1[[#This Row],[Assigned to]],GD_Resource[[#All],[SNOW ID Unique]:[Team]],4,0)</f>
        <v>0</v>
      </c>
    </row>
    <row r="377" spans="1:50" ht="62.7" customHeight="1" x14ac:dyDescent="0.25">
      <c r="A377" s="37" t="s">
        <v>1554</v>
      </c>
      <c r="B377" s="37" t="s">
        <v>115</v>
      </c>
      <c r="C377" s="37" t="s">
        <v>454</v>
      </c>
      <c r="D377" s="37" t="s">
        <v>837</v>
      </c>
      <c r="E377" s="37" t="s">
        <v>12</v>
      </c>
      <c r="F377" s="37" t="s">
        <v>1555</v>
      </c>
      <c r="G377" s="60">
        <v>44697.761377314811</v>
      </c>
      <c r="H377" s="37" t="s">
        <v>14</v>
      </c>
      <c r="I377" s="60"/>
      <c r="J377" s="37" t="s">
        <v>1459</v>
      </c>
      <c r="K377" s="37" t="s">
        <v>1556</v>
      </c>
      <c r="L377" s="60"/>
      <c r="M377" s="37"/>
      <c r="N377" s="60">
        <v>44686.987245370372</v>
      </c>
      <c r="O377" s="37" t="s">
        <v>1461</v>
      </c>
      <c r="P377" s="38" t="b">
        <v>0</v>
      </c>
      <c r="Q377" s="37"/>
      <c r="R377" s="37" t="s">
        <v>215</v>
      </c>
      <c r="S377" s="38">
        <v>0</v>
      </c>
      <c r="T377" s="37" t="s">
        <v>124</v>
      </c>
      <c r="U377" s="37" t="s">
        <v>90</v>
      </c>
      <c r="V377" s="60">
        <v>44697.761377314811</v>
      </c>
      <c r="W377" s="38">
        <v>930885</v>
      </c>
      <c r="X377" s="37" t="s">
        <v>1462</v>
      </c>
      <c r="Y377" s="38">
        <v>0</v>
      </c>
      <c r="Z377" s="38" t="b">
        <v>0</v>
      </c>
      <c r="AA377" s="60">
        <v>44687.82708333333</v>
      </c>
      <c r="AB377" s="60">
        <v>44686.987245370372</v>
      </c>
      <c r="AC377" s="38">
        <v>1</v>
      </c>
      <c r="AD377" s="60">
        <v>44690.807511574072</v>
      </c>
      <c r="AE377" s="60">
        <v>44690.8594212963</v>
      </c>
      <c r="AF377" s="60">
        <v>44690.807511574072</v>
      </c>
      <c r="AG377" s="37"/>
      <c r="AH377" s="37"/>
      <c r="AI377" s="37"/>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19</v>
      </c>
      <c r="AM377" s="39">
        <f>WEEKNUM(Table1[[#This Row],[Resolved]])</f>
        <v>21</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16</v>
      </c>
      <c r="AU377" s="39" t="str">
        <f>TEXT(Table1[[#This Row],[Resolved]],"MMM")</f>
        <v>May</v>
      </c>
      <c r="AV377" s="39">
        <f>DAY(Table1[[#This Row],[Created]])</f>
        <v>5</v>
      </c>
      <c r="AW377" s="39" t="str">
        <f>TEXT(Table1[[#This Row],[Created]],"MMM")</f>
        <v>May</v>
      </c>
      <c r="AX377" s="40">
        <f>VLOOKUP(Table1[[#This Row],[Assigned to]],GD_Resource[[#All],[SNOW ID Unique]:[Team]],4,0)</f>
        <v>0</v>
      </c>
    </row>
    <row r="378" spans="1:50" ht="49.95" customHeight="1" x14ac:dyDescent="0.25">
      <c r="A378" s="37" t="s">
        <v>1557</v>
      </c>
      <c r="B378" s="37" t="s">
        <v>138</v>
      </c>
      <c r="C378" s="37" t="s">
        <v>159</v>
      </c>
      <c r="D378" s="37" t="s">
        <v>1221</v>
      </c>
      <c r="E378" s="37" t="s">
        <v>12</v>
      </c>
      <c r="F378" s="37" t="s">
        <v>1558</v>
      </c>
      <c r="G378" s="60">
        <v>44694.035381944443</v>
      </c>
      <c r="H378" s="37" t="s">
        <v>27</v>
      </c>
      <c r="I378" s="60"/>
      <c r="J378" s="37" t="s">
        <v>328</v>
      </c>
      <c r="K378" s="37" t="s">
        <v>1223</v>
      </c>
      <c r="L378" s="60"/>
      <c r="M378" s="37"/>
      <c r="N378" s="60">
        <v>44687.127500000002</v>
      </c>
      <c r="O378" s="37" t="s">
        <v>1559</v>
      </c>
      <c r="P378" s="38" t="b">
        <v>0</v>
      </c>
      <c r="Q378" s="37"/>
      <c r="R378" s="37" t="s">
        <v>123</v>
      </c>
      <c r="S378" s="38">
        <v>0</v>
      </c>
      <c r="T378" s="37" t="s">
        <v>124</v>
      </c>
      <c r="U378" s="37" t="s">
        <v>90</v>
      </c>
      <c r="V378" s="60">
        <v>44694.035381944443</v>
      </c>
      <c r="W378" s="38">
        <v>596841</v>
      </c>
      <c r="X378" s="37" t="s">
        <v>1560</v>
      </c>
      <c r="Y378" s="38">
        <v>0</v>
      </c>
      <c r="Z378" s="38" t="b">
        <v>0</v>
      </c>
      <c r="AA378" s="60">
        <v>44687.837291666663</v>
      </c>
      <c r="AB378" s="60">
        <v>44687.143321759257</v>
      </c>
      <c r="AC378" s="38">
        <v>1</v>
      </c>
      <c r="AD378" s="60">
        <v>44688.043900462973</v>
      </c>
      <c r="AE378" s="60">
        <v>44688.21193287037</v>
      </c>
      <c r="AF378" s="60">
        <v>44688.043900462973</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19</v>
      </c>
      <c r="AM378" s="39">
        <f>WEEKNUM(Table1[[#This Row],[Resolved]])</f>
        <v>20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13</v>
      </c>
      <c r="AU378" s="39" t="str">
        <f>TEXT(Table1[[#This Row],[Resolved]],"MMM")</f>
        <v>May</v>
      </c>
      <c r="AV378" s="39">
        <f>DAY(Table1[[#This Row],[Created]])</f>
        <v>6</v>
      </c>
      <c r="AW378" s="39" t="str">
        <f>TEXT(Table1[[#This Row],[Created]],"MMM")</f>
        <v>May</v>
      </c>
      <c r="AX378" s="40">
        <f>VLOOKUP(Table1[[#This Row],[Assigned to]],GD_Resource[[#All],[SNOW ID Unique]:[Team]],4,0)</f>
        <v>0</v>
      </c>
    </row>
    <row r="379" spans="1:50" ht="37.5" customHeight="1" x14ac:dyDescent="0.25">
      <c r="A379" s="37" t="s">
        <v>1561</v>
      </c>
      <c r="B379" s="37" t="s">
        <v>115</v>
      </c>
      <c r="C379" s="37" t="s">
        <v>116</v>
      </c>
      <c r="D379" s="37" t="s">
        <v>615</v>
      </c>
      <c r="E379" s="37" t="s">
        <v>12</v>
      </c>
      <c r="F379" s="37" t="s">
        <v>1562</v>
      </c>
      <c r="G379" s="60">
        <v>44699.301620370366</v>
      </c>
      <c r="H379" s="37" t="s">
        <v>28</v>
      </c>
      <c r="I379" s="60"/>
      <c r="J379" s="37"/>
      <c r="K379" s="37"/>
      <c r="L379" s="60"/>
      <c r="M379" s="37"/>
      <c r="N379" s="60">
        <v>44687.261041666658</v>
      </c>
      <c r="O379" s="37" t="s">
        <v>1563</v>
      </c>
      <c r="P379" s="38" t="b">
        <v>0</v>
      </c>
      <c r="Q379" s="37"/>
      <c r="R379" s="37" t="s">
        <v>123</v>
      </c>
      <c r="S379" s="38">
        <v>0</v>
      </c>
      <c r="T379" s="37" t="s">
        <v>124</v>
      </c>
      <c r="U379" s="37" t="s">
        <v>59</v>
      </c>
      <c r="V379" s="60"/>
      <c r="W379" s="38"/>
      <c r="X379" s="37" t="s">
        <v>1564</v>
      </c>
      <c r="Y379" s="38">
        <v>0</v>
      </c>
      <c r="Z379" s="38" t="b">
        <v>1</v>
      </c>
      <c r="AA379" s="60">
        <v>44687.400856481479</v>
      </c>
      <c r="AB379" s="60"/>
      <c r="AC379" s="38">
        <v>1</v>
      </c>
      <c r="AD379" s="60"/>
      <c r="AE379" s="60">
        <v>44687.400856481479</v>
      </c>
      <c r="AF379" s="60">
        <v>44687.272291666668</v>
      </c>
      <c r="AG379" s="37"/>
      <c r="AH379" s="37"/>
      <c r="AI379" s="37"/>
      <c r="AJ379" s="16">
        <f ca="1">IF(Table1[[#This Row],[State]]="Closed","Zero",IF(Table1[[#This Row],[State]]="Resolved","Zero",TODAY()-Table1[[#This Row],[First Assigned to Osprey-Resolver]]))</f>
        <v>11.599143518520577</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19</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6</v>
      </c>
      <c r="AW379" s="39" t="str">
        <f>TEXT(Table1[[#This Row],[Created]],"MMM")</f>
        <v>May</v>
      </c>
      <c r="AX379" s="40">
        <f>VLOOKUP(Table1[[#This Row],[Assigned to]],GD_Resource[[#All],[SNOW ID Unique]:[Team]],4,0)</f>
        <v>0</v>
      </c>
    </row>
    <row r="380" spans="1:50" ht="49.95" customHeight="1" x14ac:dyDescent="0.25">
      <c r="A380" s="37" t="s">
        <v>1565</v>
      </c>
      <c r="B380" s="37" t="s">
        <v>115</v>
      </c>
      <c r="C380" s="37" t="s">
        <v>116</v>
      </c>
      <c r="D380" s="37" t="s">
        <v>349</v>
      </c>
      <c r="E380" s="37" t="s">
        <v>12</v>
      </c>
      <c r="F380" s="37" t="s">
        <v>1566</v>
      </c>
      <c r="G380" s="60">
        <v>44698.539224537039</v>
      </c>
      <c r="H380" s="37" t="s">
        <v>28</v>
      </c>
      <c r="I380" s="60"/>
      <c r="J380" s="37" t="s">
        <v>328</v>
      </c>
      <c r="K380" s="37" t="s">
        <v>1567</v>
      </c>
      <c r="L380" s="60"/>
      <c r="M380" s="37"/>
      <c r="N380" s="60">
        <v>44687.678217592591</v>
      </c>
      <c r="O380" s="37" t="s">
        <v>741</v>
      </c>
      <c r="P380" s="38" t="b">
        <v>0</v>
      </c>
      <c r="Q380" s="37"/>
      <c r="R380" s="37" t="s">
        <v>123</v>
      </c>
      <c r="S380" s="38">
        <v>0</v>
      </c>
      <c r="T380" s="37" t="s">
        <v>124</v>
      </c>
      <c r="U380" s="37" t="s">
        <v>90</v>
      </c>
      <c r="V380" s="60">
        <v>44698.539236111108</v>
      </c>
      <c r="W380" s="38">
        <v>938392</v>
      </c>
      <c r="X380" s="37" t="s">
        <v>742</v>
      </c>
      <c r="Y380" s="38">
        <v>1</v>
      </c>
      <c r="Z380" s="38" t="b">
        <v>0</v>
      </c>
      <c r="AA380" s="60">
        <v>44687.739965277768</v>
      </c>
      <c r="AB380" s="60">
        <v>44687.678495370368</v>
      </c>
      <c r="AC380" s="38">
        <v>1</v>
      </c>
      <c r="AD380" s="60">
        <v>44687.740405092591</v>
      </c>
      <c r="AE380" s="60">
        <v>44687.823680555557</v>
      </c>
      <c r="AF380" s="60">
        <v>44687.740405092591</v>
      </c>
      <c r="AG380" s="37" t="s">
        <v>331</v>
      </c>
      <c r="AH380" s="37"/>
      <c r="AI380" s="37" t="s">
        <v>743</v>
      </c>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19</v>
      </c>
      <c r="AM380" s="39">
        <f>WEEKNUM(Table1[[#This Row],[Resolved]])</f>
        <v>21</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2022</v>
      </c>
      <c r="AS380" s="39">
        <f>YEAR(Table1[[#This Row],[Created]])</f>
        <v>2022</v>
      </c>
      <c r="AT380" s="39">
        <f>DAY(Table1[[#This Row],[Resolved]])</f>
        <v>17</v>
      </c>
      <c r="AU380" s="39" t="str">
        <f>TEXT(Table1[[#This Row],[Resolved]],"MMM")</f>
        <v>May</v>
      </c>
      <c r="AV380" s="39">
        <f>DAY(Table1[[#This Row],[Created]])</f>
        <v>6</v>
      </c>
      <c r="AW380" s="39" t="str">
        <f>TEXT(Table1[[#This Row],[Created]],"MMM")</f>
        <v>May</v>
      </c>
      <c r="AX380" s="40">
        <f>VLOOKUP(Table1[[#This Row],[Assigned to]],GD_Resource[[#All],[SNOW ID Unique]:[Team]],4,0)</f>
        <v>0</v>
      </c>
    </row>
    <row r="381" spans="1:50" ht="49.95" customHeight="1" x14ac:dyDescent="0.25">
      <c r="A381" s="37" t="s">
        <v>1568</v>
      </c>
      <c r="B381" s="37" t="s">
        <v>138</v>
      </c>
      <c r="C381" s="37" t="s">
        <v>116</v>
      </c>
      <c r="D381" s="37" t="s">
        <v>727</v>
      </c>
      <c r="E381" s="37" t="s">
        <v>12</v>
      </c>
      <c r="F381" s="37" t="s">
        <v>1569</v>
      </c>
      <c r="G381" s="60">
        <v>44698.591550925928</v>
      </c>
      <c r="H381" s="37" t="s">
        <v>28</v>
      </c>
      <c r="I381" s="60"/>
      <c r="J381" s="37"/>
      <c r="K381" s="37"/>
      <c r="L381" s="60"/>
      <c r="M381" s="37"/>
      <c r="N381" s="60">
        <v>44687.680219907408</v>
      </c>
      <c r="O381" s="37" t="s">
        <v>727</v>
      </c>
      <c r="P381" s="38" t="b">
        <v>0</v>
      </c>
      <c r="Q381" s="37"/>
      <c r="R381" s="37" t="s">
        <v>123</v>
      </c>
      <c r="S381" s="38">
        <v>0</v>
      </c>
      <c r="T381" s="37" t="s">
        <v>124</v>
      </c>
      <c r="U381" s="37" t="s">
        <v>59</v>
      </c>
      <c r="V381" s="60"/>
      <c r="W381" s="38"/>
      <c r="X381" s="37" t="s">
        <v>171</v>
      </c>
      <c r="Y381" s="38">
        <v>0</v>
      </c>
      <c r="Z381" s="38" t="b">
        <v>0</v>
      </c>
      <c r="AA381" s="60">
        <v>44687.685752314806</v>
      </c>
      <c r="AB381" s="60">
        <v>44687.680439814823</v>
      </c>
      <c r="AC381" s="38">
        <v>1</v>
      </c>
      <c r="AD381" s="60">
        <v>44687.720173611109</v>
      </c>
      <c r="AE381" s="60">
        <v>44687.733275462961</v>
      </c>
      <c r="AF381" s="60">
        <v>44687.720173611109</v>
      </c>
      <c r="AG381" s="37"/>
      <c r="AH381" s="37"/>
      <c r="AI381" s="37"/>
      <c r="AJ381" s="16">
        <f ca="1">IF(Table1[[#This Row],[State]]="Closed","Zero",IF(Table1[[#This Row],[State]]="Resolved","Zero",TODAY()-Table1[[#This Row],[First Assigned to Osprey-Resolver]]))</f>
        <v>11.266724537039408</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19</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6</v>
      </c>
      <c r="AW381" s="39" t="str">
        <f>TEXT(Table1[[#This Row],[Created]],"MMM")</f>
        <v>May</v>
      </c>
      <c r="AX381" s="40">
        <f>VLOOKUP(Table1[[#This Row],[Assigned to]],GD_Resource[[#All],[SNOW ID Unique]:[Team]],4,0)</f>
        <v>0</v>
      </c>
    </row>
    <row r="382" spans="1:50" ht="37.5" customHeight="1" x14ac:dyDescent="0.25">
      <c r="A382" s="37" t="s">
        <v>1570</v>
      </c>
      <c r="B382" s="37" t="s">
        <v>138</v>
      </c>
      <c r="C382" s="37" t="s">
        <v>240</v>
      </c>
      <c r="D382" s="37" t="s">
        <v>536</v>
      </c>
      <c r="E382" s="37" t="s">
        <v>12</v>
      </c>
      <c r="F382" s="37" t="s">
        <v>1571</v>
      </c>
      <c r="G382" s="60">
        <v>44694.317546296297</v>
      </c>
      <c r="H382" s="37" t="s">
        <v>21</v>
      </c>
      <c r="I382" s="60"/>
      <c r="J382" s="37" t="s">
        <v>328</v>
      </c>
      <c r="K382" s="37" t="s">
        <v>1572</v>
      </c>
      <c r="L382" s="60"/>
      <c r="M382" s="37"/>
      <c r="N382" s="60">
        <v>44687.767870370371</v>
      </c>
      <c r="O382" s="37" t="s">
        <v>1573</v>
      </c>
      <c r="P382" s="38" t="b">
        <v>0</v>
      </c>
      <c r="Q382" s="37"/>
      <c r="R382" s="37" t="s">
        <v>147</v>
      </c>
      <c r="S382" s="38">
        <v>0</v>
      </c>
      <c r="T382" s="37" t="s">
        <v>124</v>
      </c>
      <c r="U382" s="37" t="s">
        <v>90</v>
      </c>
      <c r="V382" s="60">
        <v>44694.317546296297</v>
      </c>
      <c r="W382" s="38">
        <v>565892</v>
      </c>
      <c r="X382" s="37" t="s">
        <v>1574</v>
      </c>
      <c r="Y382" s="38">
        <v>0</v>
      </c>
      <c r="Z382" s="38" t="b">
        <v>0</v>
      </c>
      <c r="AA382" s="60">
        <v>44687.838240740741</v>
      </c>
      <c r="AB382" s="60">
        <v>44687.768703703703</v>
      </c>
      <c r="AC382" s="38">
        <v>1</v>
      </c>
      <c r="AD382" s="60">
        <v>44687.958101851851</v>
      </c>
      <c r="AE382" s="60">
        <v>44687.968576388892</v>
      </c>
      <c r="AF382" s="60">
        <v>44687.958101851851</v>
      </c>
      <c r="AG382" s="37"/>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19</v>
      </c>
      <c r="AM382" s="39">
        <f>WEEKNUM(Table1[[#This Row],[Resolved]])</f>
        <v>20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13</v>
      </c>
      <c r="AU382" s="39" t="str">
        <f>TEXT(Table1[[#This Row],[Resolved]],"MMM")</f>
        <v>May</v>
      </c>
      <c r="AV382" s="39">
        <f>DAY(Table1[[#This Row],[Created]])</f>
        <v>6</v>
      </c>
      <c r="AW382" s="39" t="str">
        <f>TEXT(Table1[[#This Row],[Created]],"MMM")</f>
        <v>May</v>
      </c>
      <c r="AX382" s="40">
        <f>VLOOKUP(Table1[[#This Row],[Assigned to]],GD_Resource[[#All],[SNOW ID Unique]:[Team]],4,0)</f>
        <v>0</v>
      </c>
    </row>
    <row r="383" spans="1:50" ht="37.5" customHeight="1" x14ac:dyDescent="0.25">
      <c r="A383" s="37" t="s">
        <v>1575</v>
      </c>
      <c r="B383" s="37" t="s">
        <v>115</v>
      </c>
      <c r="C383" s="37" t="s">
        <v>295</v>
      </c>
      <c r="D383" s="37" t="s">
        <v>296</v>
      </c>
      <c r="E383" s="37" t="s">
        <v>141</v>
      </c>
      <c r="F383" s="37" t="s">
        <v>1576</v>
      </c>
      <c r="G383" s="60">
        <v>44693.074849537043</v>
      </c>
      <c r="H383" s="37"/>
      <c r="I383" s="60"/>
      <c r="J383" s="37"/>
      <c r="K383" s="37"/>
      <c r="L383" s="60"/>
      <c r="M383" s="37"/>
      <c r="N383" s="60">
        <v>44687.795775462961</v>
      </c>
      <c r="O383" s="37" t="s">
        <v>296</v>
      </c>
      <c r="P383" s="38" t="b">
        <v>0</v>
      </c>
      <c r="Q383" s="37"/>
      <c r="R383" s="37" t="s">
        <v>147</v>
      </c>
      <c r="S383" s="38">
        <v>0</v>
      </c>
      <c r="T383" s="37" t="s">
        <v>124</v>
      </c>
      <c r="U383" s="37" t="s">
        <v>618</v>
      </c>
      <c r="V383" s="60"/>
      <c r="W383" s="38"/>
      <c r="X383" s="37" t="s">
        <v>300</v>
      </c>
      <c r="Y383" s="38">
        <v>0</v>
      </c>
      <c r="Z383" s="38" t="b">
        <v>0</v>
      </c>
      <c r="AA383" s="60"/>
      <c r="AB383" s="60"/>
      <c r="AC383" s="38">
        <v>0</v>
      </c>
      <c r="AD383" s="60"/>
      <c r="AE383" s="60"/>
      <c r="AF383" s="60">
        <v>44687.795775462961</v>
      </c>
      <c r="AG383" s="37"/>
      <c r="AH383" s="37"/>
      <c r="AI383" s="37" t="s">
        <v>165</v>
      </c>
      <c r="AJ383" s="16">
        <f ca="1">IF(Table1[[#This Row],[State]]="Closed","Zero",IF(Table1[[#This Row],[State]]="Resolved","Zero",TODAY()-Table1[[#This Row],[First Assigned to Osprey-Resolver]]))</f>
        <v>44699</v>
      </c>
      <c r="AK383" s="16" t="str">
        <f ca="1">IF(Table1[[#This Row],[Days Open]]&lt;=5,"00 - 05",IF(Table1[[#This Row],[Days Open]]&lt;=15,"06 - 15",IF(Table1[[#This Row],[Days Open]]&lt;=30,"16 - 30", IF(Table1[[#This Row],[Days Open]]&lt;=60,"31 - 60",IF(Table1[[#This Row],[Days Open]]&lt;=90,"61 - 90",IF(Table1[[#This Row],[Days Open]]="Zero","Closed","&gt;91 and above"))))))</f>
        <v>&gt;91 and above</v>
      </c>
      <c r="AL383" s="39">
        <f>WEEKNUM(Table1[[#This Row],[Created]])</f>
        <v>19</v>
      </c>
      <c r="AM383" s="39">
        <f>WEEKNUM(Table1[[#This Row],[Resolved]])</f>
        <v>0</v>
      </c>
      <c r="AN383" s="39">
        <f>WEEKNUM(Table1[[#This Row],[Closed]])</f>
        <v>0</v>
      </c>
      <c r="AO383" s="39" t="str">
        <f>IFERROR(INDEX(GD_Resource[], MATCH(Table1[[#This Row],[Assigned to]], GD_Resource[SNOW ID Unique], 0), 2), "Not GD")</f>
        <v>Not GD</v>
      </c>
      <c r="AP383" s="39" t="str">
        <f t="shared" si="5"/>
        <v>Geo</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6</v>
      </c>
      <c r="AW383" s="39" t="str">
        <f>TEXT(Table1[[#This Row],[Created]],"MMM")</f>
        <v>May</v>
      </c>
      <c r="AX383" s="40" t="e">
        <f>VLOOKUP(Table1[[#This Row],[Assigned to]],GD_Resource[[#All],[SNOW ID Unique]:[Team]],4,0)</f>
        <v>#N/A</v>
      </c>
    </row>
    <row r="384" spans="1:50" ht="49.95" customHeight="1" x14ac:dyDescent="0.25">
      <c r="A384" s="37" t="s">
        <v>1577</v>
      </c>
      <c r="B384" s="37" t="s">
        <v>115</v>
      </c>
      <c r="C384" s="37" t="s">
        <v>116</v>
      </c>
      <c r="D384" s="37" t="s">
        <v>1578</v>
      </c>
      <c r="E384" s="37" t="s">
        <v>12</v>
      </c>
      <c r="F384" s="37" t="s">
        <v>1579</v>
      </c>
      <c r="G384" s="60">
        <v>44697.879108796304</v>
      </c>
      <c r="H384" s="37" t="s">
        <v>15</v>
      </c>
      <c r="I384" s="60"/>
      <c r="J384" s="37"/>
      <c r="K384" s="37"/>
      <c r="L384" s="60"/>
      <c r="M384" s="37"/>
      <c r="N384" s="60">
        <v>44687.805671296293</v>
      </c>
      <c r="O384" s="37" t="s">
        <v>291</v>
      </c>
      <c r="P384" s="38" t="b">
        <v>0</v>
      </c>
      <c r="Q384" s="37"/>
      <c r="R384" s="37" t="s">
        <v>123</v>
      </c>
      <c r="S384" s="38">
        <v>0</v>
      </c>
      <c r="T384" s="37" t="s">
        <v>124</v>
      </c>
      <c r="U384" s="37" t="s">
        <v>58</v>
      </c>
      <c r="V384" s="60"/>
      <c r="W384" s="38"/>
      <c r="X384" s="37" t="s">
        <v>197</v>
      </c>
      <c r="Y384" s="38">
        <v>0</v>
      </c>
      <c r="Z384" s="38" t="b">
        <v>1</v>
      </c>
      <c r="AA384" s="60">
        <v>44687.902314814812</v>
      </c>
      <c r="AB384" s="60">
        <v>44687.902314814812</v>
      </c>
      <c r="AC384" s="38">
        <v>1</v>
      </c>
      <c r="AD384" s="60">
        <v>44687.940312500003</v>
      </c>
      <c r="AE384" s="60">
        <v>44687.949097222219</v>
      </c>
      <c r="AF384" s="60">
        <v>44687.940312500003</v>
      </c>
      <c r="AG384" s="37" t="s">
        <v>198</v>
      </c>
      <c r="AH384" s="37" t="s">
        <v>248</v>
      </c>
      <c r="AI384" s="37" t="s">
        <v>199</v>
      </c>
      <c r="AJ384" s="16">
        <f ca="1">IF(Table1[[#This Row],[State]]="Closed","Zero",IF(Table1[[#This Row],[State]]="Resolved","Zero",TODAY()-Table1[[#This Row],[First Assigned to Osprey-Resolver]]))</f>
        <v>11.05090277778072</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19</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6</v>
      </c>
      <c r="AW384" s="39" t="str">
        <f>TEXT(Table1[[#This Row],[Created]],"MMM")</f>
        <v>May</v>
      </c>
      <c r="AX384" s="40">
        <f>VLOOKUP(Table1[[#This Row],[Assigned to]],GD_Resource[[#All],[SNOW ID Unique]:[Team]],4,0)</f>
        <v>0</v>
      </c>
    </row>
    <row r="385" spans="1:50" ht="49.95" customHeight="1" x14ac:dyDescent="0.25">
      <c r="A385" s="37" t="s">
        <v>1580</v>
      </c>
      <c r="B385" s="37" t="s">
        <v>115</v>
      </c>
      <c r="C385" s="37" t="s">
        <v>251</v>
      </c>
      <c r="D385" s="37" t="s">
        <v>1581</v>
      </c>
      <c r="E385" s="37" t="s">
        <v>12</v>
      </c>
      <c r="F385" s="37" t="s">
        <v>1582</v>
      </c>
      <c r="G385" s="60">
        <v>44693.668981481482</v>
      </c>
      <c r="H385" s="37" t="s">
        <v>9</v>
      </c>
      <c r="I385" s="60"/>
      <c r="J385" s="37" t="s">
        <v>328</v>
      </c>
      <c r="K385" s="37" t="s">
        <v>1583</v>
      </c>
      <c r="L385" s="60"/>
      <c r="M385" s="37"/>
      <c r="N385" s="60">
        <v>44687.837222222217</v>
      </c>
      <c r="O385" s="37" t="s">
        <v>1584</v>
      </c>
      <c r="P385" s="38" t="b">
        <v>0</v>
      </c>
      <c r="Q385" s="37"/>
      <c r="R385" s="37" t="s">
        <v>147</v>
      </c>
      <c r="S385" s="38">
        <v>0</v>
      </c>
      <c r="T385" s="37" t="s">
        <v>124</v>
      </c>
      <c r="U385" s="37" t="s">
        <v>90</v>
      </c>
      <c r="V385" s="60">
        <v>44693.668981481482</v>
      </c>
      <c r="W385" s="38">
        <v>503864</v>
      </c>
      <c r="X385" s="37" t="s">
        <v>1585</v>
      </c>
      <c r="Y385" s="38">
        <v>0</v>
      </c>
      <c r="Z385" s="38" t="b">
        <v>0</v>
      </c>
      <c r="AA385" s="60">
        <v>44687.890625</v>
      </c>
      <c r="AB385" s="60">
        <v>44687.837222222217</v>
      </c>
      <c r="AC385" s="38">
        <v>1</v>
      </c>
      <c r="AD385" s="60">
        <v>44687.909421296303</v>
      </c>
      <c r="AE385" s="60">
        <v>44687.91443287037</v>
      </c>
      <c r="AF385" s="60">
        <v>44687.909421296303</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19</v>
      </c>
      <c r="AM385" s="39">
        <f>WEEKNUM(Table1[[#This Row],[Resolved]])</f>
        <v>20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12</v>
      </c>
      <c r="AU385" s="39" t="str">
        <f>TEXT(Table1[[#This Row],[Resolved]],"MMM")</f>
        <v>May</v>
      </c>
      <c r="AV385" s="39">
        <f>DAY(Table1[[#This Row],[Created]])</f>
        <v>6</v>
      </c>
      <c r="AW385" s="39" t="str">
        <f>TEXT(Table1[[#This Row],[Created]],"MMM")</f>
        <v>May</v>
      </c>
      <c r="AX385" s="40">
        <f>VLOOKUP(Table1[[#This Row],[Assigned to]],GD_Resource[[#All],[SNOW ID Unique]:[Team]],4,0)</f>
        <v>0</v>
      </c>
    </row>
    <row r="386" spans="1:50" ht="37.5" customHeight="1" x14ac:dyDescent="0.25">
      <c r="A386" s="37" t="s">
        <v>1586</v>
      </c>
      <c r="B386" s="37" t="s">
        <v>138</v>
      </c>
      <c r="C386" s="37" t="s">
        <v>251</v>
      </c>
      <c r="D386" s="37" t="s">
        <v>258</v>
      </c>
      <c r="E386" s="37" t="s">
        <v>12</v>
      </c>
      <c r="F386" s="37" t="s">
        <v>1587</v>
      </c>
      <c r="G386" s="60">
        <v>44697.777916666673</v>
      </c>
      <c r="H386" s="37" t="s">
        <v>36</v>
      </c>
      <c r="I386" s="60"/>
      <c r="J386" s="37" t="s">
        <v>547</v>
      </c>
      <c r="K386" s="37" t="s">
        <v>1588</v>
      </c>
      <c r="L386" s="60"/>
      <c r="M386" s="37"/>
      <c r="N386" s="60">
        <v>44687.903252314813</v>
      </c>
      <c r="O386" s="37" t="s">
        <v>1589</v>
      </c>
      <c r="P386" s="38" t="b">
        <v>0</v>
      </c>
      <c r="Q386" s="37"/>
      <c r="R386" s="37" t="s">
        <v>147</v>
      </c>
      <c r="S386" s="38">
        <v>0</v>
      </c>
      <c r="T386" s="37" t="s">
        <v>124</v>
      </c>
      <c r="U386" s="37" t="s">
        <v>90</v>
      </c>
      <c r="V386" s="60">
        <v>44697.777916666673</v>
      </c>
      <c r="W386" s="38">
        <v>854499</v>
      </c>
      <c r="X386" s="37" t="s">
        <v>1590</v>
      </c>
      <c r="Y386" s="38">
        <v>0</v>
      </c>
      <c r="Z386" s="38" t="b">
        <v>0</v>
      </c>
      <c r="AA386" s="60">
        <v>44687.903252314813</v>
      </c>
      <c r="AB386" s="60">
        <v>44687.903252314813</v>
      </c>
      <c r="AC386" s="38">
        <v>1</v>
      </c>
      <c r="AD386" s="60">
        <v>44687.903715277767</v>
      </c>
      <c r="AE386" s="60">
        <v>44690.756701388891</v>
      </c>
      <c r="AF386" s="60">
        <v>44687.903715277767</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19</v>
      </c>
      <c r="AM386" s="39">
        <f>WEEKNUM(Table1[[#This Row],[Resolved]])</f>
        <v>21</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2022</v>
      </c>
      <c r="AS386" s="39">
        <f>YEAR(Table1[[#This Row],[Created]])</f>
        <v>2022</v>
      </c>
      <c r="AT386" s="39">
        <f>DAY(Table1[[#This Row],[Resolved]])</f>
        <v>16</v>
      </c>
      <c r="AU386" s="39" t="str">
        <f>TEXT(Table1[[#This Row],[Resolved]],"MMM")</f>
        <v>May</v>
      </c>
      <c r="AV386" s="39">
        <f>DAY(Table1[[#This Row],[Created]])</f>
        <v>6</v>
      </c>
      <c r="AW386" s="39" t="str">
        <f>TEXT(Table1[[#This Row],[Created]],"MMM")</f>
        <v>May</v>
      </c>
      <c r="AX386" s="40" t="e">
        <f>VLOOKUP(Table1[[#This Row],[Assigned to]],GD_Resource[[#All],[SNOW ID Unique]:[Team]],4,0)</f>
        <v>#N/A</v>
      </c>
    </row>
    <row r="387" spans="1:50" ht="37.5" customHeight="1" x14ac:dyDescent="0.25">
      <c r="A387" s="37" t="s">
        <v>1591</v>
      </c>
      <c r="B387" s="37" t="s">
        <v>115</v>
      </c>
      <c r="C387" s="37" t="s">
        <v>251</v>
      </c>
      <c r="D387" s="37" t="s">
        <v>258</v>
      </c>
      <c r="E387" s="37" t="s">
        <v>12</v>
      </c>
      <c r="F387" s="37" t="s">
        <v>1592</v>
      </c>
      <c r="G387" s="60">
        <v>44698.898865740739</v>
      </c>
      <c r="H387" s="37" t="s">
        <v>36</v>
      </c>
      <c r="I387" s="60"/>
      <c r="J387" s="37"/>
      <c r="K387" s="37"/>
      <c r="L387" s="60"/>
      <c r="M387" s="37"/>
      <c r="N387" s="60">
        <v>44687.890833333331</v>
      </c>
      <c r="O387" s="37" t="s">
        <v>1593</v>
      </c>
      <c r="P387" s="38" t="b">
        <v>0</v>
      </c>
      <c r="Q387" s="37"/>
      <c r="R387" s="37" t="s">
        <v>147</v>
      </c>
      <c r="S387" s="38">
        <v>0</v>
      </c>
      <c r="T387" s="37" t="s">
        <v>124</v>
      </c>
      <c r="U387" s="37" t="s">
        <v>58</v>
      </c>
      <c r="V387" s="60"/>
      <c r="W387" s="38"/>
      <c r="X387" s="37" t="s">
        <v>1594</v>
      </c>
      <c r="Y387" s="38">
        <v>0</v>
      </c>
      <c r="Z387" s="38" t="b">
        <v>1</v>
      </c>
      <c r="AA387" s="60">
        <v>44687.937592592592</v>
      </c>
      <c r="AB387" s="60">
        <v>44687.893807870372</v>
      </c>
      <c r="AC387" s="38">
        <v>1</v>
      </c>
      <c r="AD387" s="60">
        <v>44687.947442129633</v>
      </c>
      <c r="AE387" s="60">
        <v>44690.756585648152</v>
      </c>
      <c r="AF387" s="60">
        <v>44687.947442129633</v>
      </c>
      <c r="AG387" s="37"/>
      <c r="AH387" s="37" t="s">
        <v>403</v>
      </c>
      <c r="AI387" s="37"/>
      <c r="AJ387" s="16">
        <f ca="1">IF(Table1[[#This Row],[State]]="Closed","Zero",IF(Table1[[#This Row],[State]]="Resolved","Zero",TODAY()-Table1[[#This Row],[First Assigned to Osprey-Resolver]]))</f>
        <v>8.2434143518476048</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19</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6</v>
      </c>
      <c r="AW387" s="39" t="str">
        <f>TEXT(Table1[[#This Row],[Created]],"MMM")</f>
        <v>May</v>
      </c>
      <c r="AX387" s="40" t="e">
        <f>VLOOKUP(Table1[[#This Row],[Assigned to]],GD_Resource[[#All],[SNOW ID Unique]:[Team]],4,0)</f>
        <v>#N/A</v>
      </c>
    </row>
    <row r="388" spans="1:50" ht="62.7" customHeight="1" x14ac:dyDescent="0.25">
      <c r="A388" s="37" t="s">
        <v>1595</v>
      </c>
      <c r="B388" s="37" t="s">
        <v>115</v>
      </c>
      <c r="C388" s="37" t="s">
        <v>251</v>
      </c>
      <c r="D388" s="37" t="s">
        <v>258</v>
      </c>
      <c r="E388" s="37" t="s">
        <v>12</v>
      </c>
      <c r="F388" s="37" t="s">
        <v>1596</v>
      </c>
      <c r="G388" s="60">
        <v>44693.834849537037</v>
      </c>
      <c r="H388" s="37" t="s">
        <v>36</v>
      </c>
      <c r="I388" s="60"/>
      <c r="J388" s="37" t="s">
        <v>547</v>
      </c>
      <c r="K388" s="37" t="s">
        <v>1597</v>
      </c>
      <c r="L388" s="60"/>
      <c r="M388" s="37"/>
      <c r="N388" s="60">
        <v>44687.905902777777</v>
      </c>
      <c r="O388" s="37" t="s">
        <v>1598</v>
      </c>
      <c r="P388" s="38" t="b">
        <v>0</v>
      </c>
      <c r="Q388" s="37"/>
      <c r="R388" s="37" t="s">
        <v>147</v>
      </c>
      <c r="S388" s="38">
        <v>0</v>
      </c>
      <c r="T388" s="37" t="s">
        <v>124</v>
      </c>
      <c r="U388" s="37" t="s">
        <v>90</v>
      </c>
      <c r="V388" s="60">
        <v>44693.834861111107</v>
      </c>
      <c r="W388" s="38">
        <v>512324</v>
      </c>
      <c r="X388" s="37" t="s">
        <v>1599</v>
      </c>
      <c r="Y388" s="38">
        <v>0</v>
      </c>
      <c r="Z388" s="38" t="b">
        <v>0</v>
      </c>
      <c r="AA388" s="60">
        <v>44687.905902777777</v>
      </c>
      <c r="AB388" s="60"/>
      <c r="AC388" s="38">
        <v>1</v>
      </c>
      <c r="AD388" s="60"/>
      <c r="AE388" s="60">
        <v>44693.814363425918</v>
      </c>
      <c r="AF388" s="60">
        <v>44693.806793981479</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19</v>
      </c>
      <c r="AM388" s="39">
        <f>WEEKNUM(Table1[[#This Row],[Resolved]])</f>
        <v>20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2022</v>
      </c>
      <c r="AS388" s="39">
        <f>YEAR(Table1[[#This Row],[Created]])</f>
        <v>2022</v>
      </c>
      <c r="AT388" s="39">
        <f>DAY(Table1[[#This Row],[Resolved]])</f>
        <v>12</v>
      </c>
      <c r="AU388" s="39" t="str">
        <f>TEXT(Table1[[#This Row],[Resolved]],"MMM")</f>
        <v>May</v>
      </c>
      <c r="AV388" s="39">
        <f>DAY(Table1[[#This Row],[Created]])</f>
        <v>6</v>
      </c>
      <c r="AW388" s="39" t="str">
        <f>TEXT(Table1[[#This Row],[Created]],"MMM")</f>
        <v>May</v>
      </c>
      <c r="AX388" s="40" t="e">
        <f>VLOOKUP(Table1[[#This Row],[Assigned to]],GD_Resource[[#All],[SNOW ID Unique]:[Team]],4,0)</f>
        <v>#N/A</v>
      </c>
    </row>
    <row r="389" spans="1:50" ht="137.69999999999999" customHeight="1" x14ac:dyDescent="0.25">
      <c r="A389" s="37" t="s">
        <v>1600</v>
      </c>
      <c r="B389" s="37" t="s">
        <v>115</v>
      </c>
      <c r="C389" s="37" t="s">
        <v>295</v>
      </c>
      <c r="D389" s="37" t="s">
        <v>296</v>
      </c>
      <c r="E389" s="37" t="s">
        <v>12</v>
      </c>
      <c r="F389" s="37" t="s">
        <v>1601</v>
      </c>
      <c r="G389" s="60">
        <v>44698.749537037038</v>
      </c>
      <c r="H389" s="37" t="s">
        <v>25</v>
      </c>
      <c r="I389" s="60"/>
      <c r="J389" s="37" t="s">
        <v>1459</v>
      </c>
      <c r="K389" s="37" t="s">
        <v>1602</v>
      </c>
      <c r="L389" s="60"/>
      <c r="M389" s="37"/>
      <c r="N389" s="60">
        <v>44688.104942129627</v>
      </c>
      <c r="O389" s="37" t="s">
        <v>1552</v>
      </c>
      <c r="P389" s="38" t="b">
        <v>0</v>
      </c>
      <c r="Q389" s="37"/>
      <c r="R389" s="37" t="s">
        <v>147</v>
      </c>
      <c r="S389" s="38">
        <v>0</v>
      </c>
      <c r="T389" s="37" t="s">
        <v>124</v>
      </c>
      <c r="U389" s="37" t="s">
        <v>90</v>
      </c>
      <c r="V389" s="60">
        <v>44698.749537037038</v>
      </c>
      <c r="W389" s="38">
        <v>923332</v>
      </c>
      <c r="X389" s="37" t="s">
        <v>1603</v>
      </c>
      <c r="Y389" s="38">
        <v>0</v>
      </c>
      <c r="Z389" s="38" t="b">
        <v>0</v>
      </c>
      <c r="AA389" s="60">
        <v>44688.211331018523</v>
      </c>
      <c r="AB389" s="60"/>
      <c r="AC389" s="38">
        <v>0</v>
      </c>
      <c r="AD389" s="60"/>
      <c r="AE389" s="60">
        <v>44688.211331018523</v>
      </c>
      <c r="AF389" s="60">
        <v>44688.104942129627</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19</v>
      </c>
      <c r="AM389" s="39">
        <f>WEEKNUM(Table1[[#This Row],[Resolved]])</f>
        <v>21</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17</v>
      </c>
      <c r="AU389" s="39" t="str">
        <f>TEXT(Table1[[#This Row],[Resolved]],"MMM")</f>
        <v>May</v>
      </c>
      <c r="AV389" s="39">
        <f>DAY(Table1[[#This Row],[Created]])</f>
        <v>7</v>
      </c>
      <c r="AW389" s="39" t="str">
        <f>TEXT(Table1[[#This Row],[Created]],"MMM")</f>
        <v>May</v>
      </c>
      <c r="AX389" s="40">
        <f>VLOOKUP(Table1[[#This Row],[Assigned to]],GD_Resource[[#All],[SNOW ID Unique]:[Team]],4,0)</f>
        <v>0</v>
      </c>
    </row>
    <row r="390" spans="1:50" ht="37.5" customHeight="1" x14ac:dyDescent="0.25">
      <c r="A390" s="37" t="s">
        <v>1604</v>
      </c>
      <c r="B390" s="37" t="s">
        <v>115</v>
      </c>
      <c r="C390" s="37" t="s">
        <v>454</v>
      </c>
      <c r="D390" s="37" t="s">
        <v>837</v>
      </c>
      <c r="E390" s="37" t="s">
        <v>12</v>
      </c>
      <c r="F390" s="37" t="s">
        <v>1605</v>
      </c>
      <c r="G390" s="60">
        <v>44697.763449074067</v>
      </c>
      <c r="H390" s="37" t="s">
        <v>14</v>
      </c>
      <c r="I390" s="60"/>
      <c r="J390" s="37" t="s">
        <v>1459</v>
      </c>
      <c r="K390" s="37" t="s">
        <v>1547</v>
      </c>
      <c r="L390" s="60"/>
      <c r="M390" s="37"/>
      <c r="N390" s="60">
        <v>44688.165381944447</v>
      </c>
      <c r="O390" s="37" t="s">
        <v>1606</v>
      </c>
      <c r="P390" s="38" t="b">
        <v>0</v>
      </c>
      <c r="Q390" s="37"/>
      <c r="R390" s="37" t="s">
        <v>215</v>
      </c>
      <c r="S390" s="38">
        <v>0</v>
      </c>
      <c r="T390" s="37" t="s">
        <v>124</v>
      </c>
      <c r="U390" s="37" t="s">
        <v>90</v>
      </c>
      <c r="V390" s="60">
        <v>44697.763449074067</v>
      </c>
      <c r="W390" s="38">
        <v>829273</v>
      </c>
      <c r="X390" s="37" t="s">
        <v>1607</v>
      </c>
      <c r="Y390" s="38">
        <v>0</v>
      </c>
      <c r="Z390" s="38" t="b">
        <v>0</v>
      </c>
      <c r="AA390" s="60">
        <v>44690.854062500002</v>
      </c>
      <c r="AB390" s="60">
        <v>44688.185127314813</v>
      </c>
      <c r="AC390" s="38">
        <v>1</v>
      </c>
      <c r="AD390" s="60">
        <v>44690.97929398148</v>
      </c>
      <c r="AE390" s="60">
        <v>44690.986064814817</v>
      </c>
      <c r="AF390" s="60">
        <v>44690.97929398148</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19</v>
      </c>
      <c r="AM390" s="39">
        <f>WEEKNUM(Table1[[#This Row],[Resolved]])</f>
        <v>21</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16</v>
      </c>
      <c r="AU390" s="39" t="str">
        <f>TEXT(Table1[[#This Row],[Resolved]],"MMM")</f>
        <v>May</v>
      </c>
      <c r="AV390" s="39">
        <f>DAY(Table1[[#This Row],[Created]])</f>
        <v>7</v>
      </c>
      <c r="AW390" s="39" t="str">
        <f>TEXT(Table1[[#This Row],[Created]],"MMM")</f>
        <v>May</v>
      </c>
      <c r="AX390" s="40">
        <f>VLOOKUP(Table1[[#This Row],[Assigned to]],GD_Resource[[#All],[SNOW ID Unique]:[Team]],4,0)</f>
        <v>0</v>
      </c>
    </row>
    <row r="391" spans="1:50" ht="49.95" customHeight="1" x14ac:dyDescent="0.25">
      <c r="A391" s="37" t="s">
        <v>1608</v>
      </c>
      <c r="B391" s="37" t="s">
        <v>115</v>
      </c>
      <c r="C391" s="37" t="s">
        <v>709</v>
      </c>
      <c r="D391" s="37" t="s">
        <v>323</v>
      </c>
      <c r="E391" s="37" t="s">
        <v>12</v>
      </c>
      <c r="F391" s="37" t="s">
        <v>1609</v>
      </c>
      <c r="G391" s="60">
        <v>44692.845613425918</v>
      </c>
      <c r="H391" s="37" t="s">
        <v>20</v>
      </c>
      <c r="I391" s="60"/>
      <c r="J391" s="37" t="s">
        <v>328</v>
      </c>
      <c r="K391" s="37" t="s">
        <v>1609</v>
      </c>
      <c r="L391" s="60"/>
      <c r="M391" s="37"/>
      <c r="N391" s="60">
        <v>44690.196817129632</v>
      </c>
      <c r="O391" s="37" t="s">
        <v>1610</v>
      </c>
      <c r="P391" s="38" t="b">
        <v>0</v>
      </c>
      <c r="Q391" s="37"/>
      <c r="R391" s="37"/>
      <c r="S391" s="38">
        <v>0</v>
      </c>
      <c r="T391" s="37" t="s">
        <v>124</v>
      </c>
      <c r="U391" s="37" t="s">
        <v>90</v>
      </c>
      <c r="V391" s="60">
        <v>44692.845613425918</v>
      </c>
      <c r="W391" s="38">
        <v>228856</v>
      </c>
      <c r="X391" s="37" t="s">
        <v>720</v>
      </c>
      <c r="Y391" s="38">
        <v>0</v>
      </c>
      <c r="Z391" s="38" t="b">
        <v>0</v>
      </c>
      <c r="AA391" s="60">
        <v>44690.531689814823</v>
      </c>
      <c r="AB391" s="60">
        <v>44690.202465277784</v>
      </c>
      <c r="AC391" s="38">
        <v>4</v>
      </c>
      <c r="AD391" s="60">
        <v>44690.407523148147</v>
      </c>
      <c r="AE391" s="60">
        <v>44690.536168981482</v>
      </c>
      <c r="AF391" s="60">
        <v>44690.534444444442</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20</v>
      </c>
      <c r="AM391" s="39">
        <f>WEEKNUM(Table1[[#This Row],[Resolved]])</f>
        <v>20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11</v>
      </c>
      <c r="AU391" s="39" t="str">
        <f>TEXT(Table1[[#This Row],[Resolved]],"MMM")</f>
        <v>May</v>
      </c>
      <c r="AV391" s="39">
        <f>DAY(Table1[[#This Row],[Created]])</f>
        <v>9</v>
      </c>
      <c r="AW391" s="39" t="str">
        <f>TEXT(Table1[[#This Row],[Created]],"MMM")</f>
        <v>May</v>
      </c>
      <c r="AX391" s="40">
        <f>VLOOKUP(Table1[[#This Row],[Assigned to]],GD_Resource[[#All],[SNOW ID Unique]:[Team]],4,0)</f>
        <v>0</v>
      </c>
    </row>
    <row r="392" spans="1:50" ht="62.7" customHeight="1" x14ac:dyDescent="0.25">
      <c r="A392" s="37" t="s">
        <v>1611</v>
      </c>
      <c r="B392" s="37" t="s">
        <v>115</v>
      </c>
      <c r="C392" s="37" t="s">
        <v>116</v>
      </c>
      <c r="D392" s="37" t="s">
        <v>349</v>
      </c>
      <c r="E392" s="37" t="s">
        <v>12</v>
      </c>
      <c r="F392" s="37" t="s">
        <v>1612</v>
      </c>
      <c r="G392" s="60">
        <v>44693.422858796293</v>
      </c>
      <c r="H392" s="37" t="s">
        <v>28</v>
      </c>
      <c r="I392" s="60"/>
      <c r="J392" s="37" t="s">
        <v>328</v>
      </c>
      <c r="K392" s="37" t="s">
        <v>1613</v>
      </c>
      <c r="L392" s="60"/>
      <c r="M392" s="37"/>
      <c r="N392" s="60">
        <v>44690.445520833331</v>
      </c>
      <c r="O392" s="37" t="s">
        <v>1614</v>
      </c>
      <c r="P392" s="38" t="b">
        <v>0</v>
      </c>
      <c r="Q392" s="37"/>
      <c r="R392" s="37" t="s">
        <v>123</v>
      </c>
      <c r="S392" s="38">
        <v>0</v>
      </c>
      <c r="T392" s="37" t="s">
        <v>124</v>
      </c>
      <c r="U392" s="37" t="s">
        <v>90</v>
      </c>
      <c r="V392" s="60">
        <v>44693.422858796293</v>
      </c>
      <c r="W392" s="38">
        <v>257242</v>
      </c>
      <c r="X392" s="37" t="s">
        <v>1615</v>
      </c>
      <c r="Y392" s="38">
        <v>0</v>
      </c>
      <c r="Z392" s="38" t="b">
        <v>0</v>
      </c>
      <c r="AA392" s="60">
        <v>44690.607581018521</v>
      </c>
      <c r="AB392" s="60">
        <v>44690.455879629633</v>
      </c>
      <c r="AC392" s="38">
        <v>2</v>
      </c>
      <c r="AD392" s="60">
        <v>44690.657442129632</v>
      </c>
      <c r="AE392" s="60">
        <v>44690.66134259259</v>
      </c>
      <c r="AF392" s="60">
        <v>44690.657442129632</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20</v>
      </c>
      <c r="AM392" s="39">
        <f>WEEKNUM(Table1[[#This Row],[Resolved]])</f>
        <v>20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12</v>
      </c>
      <c r="AU392" s="39" t="str">
        <f>TEXT(Table1[[#This Row],[Resolved]],"MMM")</f>
        <v>May</v>
      </c>
      <c r="AV392" s="39">
        <f>DAY(Table1[[#This Row],[Created]])</f>
        <v>9</v>
      </c>
      <c r="AW392" s="39" t="str">
        <f>TEXT(Table1[[#This Row],[Created]],"MMM")</f>
        <v>May</v>
      </c>
      <c r="AX392" s="40">
        <f>VLOOKUP(Table1[[#This Row],[Assigned to]],GD_Resource[[#All],[SNOW ID Unique]:[Team]],4,0)</f>
        <v>0</v>
      </c>
    </row>
    <row r="393" spans="1:50" ht="37.5" customHeight="1" x14ac:dyDescent="0.25">
      <c r="A393" s="37" t="s">
        <v>1616</v>
      </c>
      <c r="B393" s="37" t="s">
        <v>115</v>
      </c>
      <c r="C393" s="37" t="s">
        <v>116</v>
      </c>
      <c r="D393" s="37" t="s">
        <v>615</v>
      </c>
      <c r="E393" s="37" t="s">
        <v>12</v>
      </c>
      <c r="F393" s="37" t="s">
        <v>1617</v>
      </c>
      <c r="G393" s="60">
        <v>44697.541377314818</v>
      </c>
      <c r="H393" s="37" t="s">
        <v>26</v>
      </c>
      <c r="I393" s="60"/>
      <c r="J393" s="37" t="s">
        <v>328</v>
      </c>
      <c r="K393" s="37" t="s">
        <v>1618</v>
      </c>
      <c r="L393" s="60"/>
      <c r="M393" s="37"/>
      <c r="N393" s="60">
        <v>44690.451851851853</v>
      </c>
      <c r="O393" s="37" t="s">
        <v>1614</v>
      </c>
      <c r="P393" s="38" t="b">
        <v>0</v>
      </c>
      <c r="Q393" s="37"/>
      <c r="R393" s="37" t="s">
        <v>123</v>
      </c>
      <c r="S393" s="38">
        <v>0</v>
      </c>
      <c r="T393" s="37" t="s">
        <v>124</v>
      </c>
      <c r="U393" s="37" t="s">
        <v>59</v>
      </c>
      <c r="V393" s="60"/>
      <c r="W393" s="38">
        <v>274874</v>
      </c>
      <c r="X393" s="37" t="s">
        <v>1615</v>
      </c>
      <c r="Y393" s="38">
        <v>1</v>
      </c>
      <c r="Z393" s="38" t="b">
        <v>1</v>
      </c>
      <c r="AA393" s="60">
        <v>44690.59648148148</v>
      </c>
      <c r="AB393" s="60">
        <v>44690.456273148149</v>
      </c>
      <c r="AC393" s="38">
        <v>1</v>
      </c>
      <c r="AD393" s="60">
        <v>44690.741053240738</v>
      </c>
      <c r="AE393" s="60">
        <v>44690.744270833333</v>
      </c>
      <c r="AF393" s="60">
        <v>44690.741053240738</v>
      </c>
      <c r="AG393" s="37"/>
      <c r="AH393" s="37"/>
      <c r="AI393" s="37"/>
      <c r="AJ393" s="16">
        <f ca="1">IF(Table1[[#This Row],[State]]="Closed","Zero",IF(Table1[[#This Row],[State]]="Resolved","Zero",TODAY()-Table1[[#This Row],[First Assigned to Osprey-Resolver]]))</f>
        <v>8.2557291666671517</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20</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9</v>
      </c>
      <c r="AW393" s="39" t="str">
        <f>TEXT(Table1[[#This Row],[Created]],"MMM")</f>
        <v>May</v>
      </c>
      <c r="AX393" s="40">
        <f>VLOOKUP(Table1[[#This Row],[Assigned to]],GD_Resource[[#All],[SNOW ID Unique]:[Team]],4,0)</f>
        <v>0</v>
      </c>
    </row>
    <row r="394" spans="1:50" ht="37.5" customHeight="1" x14ac:dyDescent="0.25">
      <c r="A394" s="37" t="s">
        <v>1619</v>
      </c>
      <c r="B394" s="37" t="s">
        <v>115</v>
      </c>
      <c r="C394" s="37" t="s">
        <v>116</v>
      </c>
      <c r="D394" s="37" t="s">
        <v>323</v>
      </c>
      <c r="E394" s="37" t="s">
        <v>12</v>
      </c>
      <c r="F394" s="37" t="s">
        <v>1620</v>
      </c>
      <c r="G394" s="60">
        <v>44697.97446759259</v>
      </c>
      <c r="H394" s="37" t="s">
        <v>20</v>
      </c>
      <c r="I394" s="60"/>
      <c r="J394" s="37" t="s">
        <v>328</v>
      </c>
      <c r="K394" s="37" t="s">
        <v>1620</v>
      </c>
      <c r="L394" s="60"/>
      <c r="M394" s="37"/>
      <c r="N394" s="60">
        <v>44690.65829861111</v>
      </c>
      <c r="O394" s="37" t="s">
        <v>687</v>
      </c>
      <c r="P394" s="38" t="b">
        <v>0</v>
      </c>
      <c r="Q394" s="37"/>
      <c r="R394" s="37" t="s">
        <v>123</v>
      </c>
      <c r="S394" s="38">
        <v>0</v>
      </c>
      <c r="T394" s="37" t="s">
        <v>124</v>
      </c>
      <c r="U394" s="37" t="s">
        <v>90</v>
      </c>
      <c r="V394" s="60">
        <v>44697.97446759259</v>
      </c>
      <c r="W394" s="38">
        <v>632117</v>
      </c>
      <c r="X394" s="37" t="s">
        <v>688</v>
      </c>
      <c r="Y394" s="38">
        <v>0</v>
      </c>
      <c r="Z394" s="38" t="b">
        <v>0</v>
      </c>
      <c r="AA394" s="60">
        <v>44690.837569444448</v>
      </c>
      <c r="AB394" s="60">
        <v>44690.665173611109</v>
      </c>
      <c r="AC394" s="38">
        <v>1</v>
      </c>
      <c r="AD394" s="60">
        <v>44690.871192129627</v>
      </c>
      <c r="AE394" s="60">
        <v>44690.878634259258</v>
      </c>
      <c r="AF394" s="60">
        <v>44690.871192129627</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20</v>
      </c>
      <c r="AM394" s="39">
        <f>WEEKNUM(Table1[[#This Row],[Resolved]])</f>
        <v>21</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16</v>
      </c>
      <c r="AU394" s="39" t="str">
        <f>TEXT(Table1[[#This Row],[Resolved]],"MMM")</f>
        <v>May</v>
      </c>
      <c r="AV394" s="39">
        <f>DAY(Table1[[#This Row],[Created]])</f>
        <v>9</v>
      </c>
      <c r="AW394" s="39" t="str">
        <f>TEXT(Table1[[#This Row],[Created]],"MMM")</f>
        <v>May</v>
      </c>
      <c r="AX394" s="40">
        <f>VLOOKUP(Table1[[#This Row],[Assigned to]],GD_Resource[[#All],[SNOW ID Unique]:[Team]],4,0)</f>
        <v>0</v>
      </c>
    </row>
    <row r="395" spans="1:50" ht="37.5" customHeight="1" x14ac:dyDescent="0.25">
      <c r="A395" s="37" t="s">
        <v>1621</v>
      </c>
      <c r="B395" s="37" t="s">
        <v>115</v>
      </c>
      <c r="C395" s="37" t="s">
        <v>1622</v>
      </c>
      <c r="D395" s="37" t="s">
        <v>1623</v>
      </c>
      <c r="E395" s="37" t="s">
        <v>12</v>
      </c>
      <c r="F395" s="37" t="s">
        <v>1624</v>
      </c>
      <c r="G395" s="60">
        <v>44694.718738425923</v>
      </c>
      <c r="H395" s="37" t="s">
        <v>16</v>
      </c>
      <c r="I395" s="60"/>
      <c r="J395" s="37" t="s">
        <v>328</v>
      </c>
      <c r="K395" s="37" t="s">
        <v>1625</v>
      </c>
      <c r="L395" s="60"/>
      <c r="M395" s="37"/>
      <c r="N395" s="60">
        <v>44690.702569444453</v>
      </c>
      <c r="O395" s="37" t="s">
        <v>1623</v>
      </c>
      <c r="P395" s="38" t="b">
        <v>0</v>
      </c>
      <c r="Q395" s="37"/>
      <c r="R395" s="37" t="s">
        <v>147</v>
      </c>
      <c r="S395" s="38">
        <v>0</v>
      </c>
      <c r="T395" s="37" t="s">
        <v>124</v>
      </c>
      <c r="U395" s="37" t="s">
        <v>90</v>
      </c>
      <c r="V395" s="60">
        <v>44694.718738425923</v>
      </c>
      <c r="W395" s="38">
        <v>347524</v>
      </c>
      <c r="X395" s="37" t="s">
        <v>399</v>
      </c>
      <c r="Y395" s="38">
        <v>0</v>
      </c>
      <c r="Z395" s="38" t="b">
        <v>0</v>
      </c>
      <c r="AA395" s="60">
        <v>44690.702569444453</v>
      </c>
      <c r="AB395" s="60"/>
      <c r="AC395" s="38">
        <v>0</v>
      </c>
      <c r="AD395" s="60"/>
      <c r="AE395" s="60">
        <v>44690.702569444453</v>
      </c>
      <c r="AF395" s="60">
        <v>44690.702569444453</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20</v>
      </c>
      <c r="AM395" s="39">
        <f>WEEKNUM(Table1[[#This Row],[Resolved]])</f>
        <v>20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13</v>
      </c>
      <c r="AU395" s="39" t="str">
        <f>TEXT(Table1[[#This Row],[Resolved]],"MMM")</f>
        <v>May</v>
      </c>
      <c r="AV395" s="39">
        <f>DAY(Table1[[#This Row],[Created]])</f>
        <v>9</v>
      </c>
      <c r="AW395" s="39" t="str">
        <f>TEXT(Table1[[#This Row],[Created]],"MMM")</f>
        <v>May</v>
      </c>
      <c r="AX395" s="40">
        <f>VLOOKUP(Table1[[#This Row],[Assigned to]],GD_Resource[[#All],[SNOW ID Unique]:[Team]],4,0)</f>
        <v>0</v>
      </c>
    </row>
    <row r="396" spans="1:50" ht="37.5" customHeight="1" x14ac:dyDescent="0.25">
      <c r="A396" s="37" t="s">
        <v>1626</v>
      </c>
      <c r="B396" s="37" t="s">
        <v>115</v>
      </c>
      <c r="C396" s="37" t="s">
        <v>116</v>
      </c>
      <c r="D396" s="37" t="s">
        <v>1002</v>
      </c>
      <c r="E396" s="37" t="s">
        <v>12</v>
      </c>
      <c r="F396" s="37" t="s">
        <v>1627</v>
      </c>
      <c r="G396" s="60">
        <v>44697.93408564815</v>
      </c>
      <c r="H396" s="37" t="s">
        <v>13</v>
      </c>
      <c r="I396" s="60"/>
      <c r="J396" s="37" t="s">
        <v>328</v>
      </c>
      <c r="K396" s="37" t="s">
        <v>1628</v>
      </c>
      <c r="L396" s="60"/>
      <c r="M396" s="37"/>
      <c r="N396" s="60">
        <v>44690.697731481479</v>
      </c>
      <c r="O396" s="37" t="s">
        <v>266</v>
      </c>
      <c r="P396" s="38" t="b">
        <v>0</v>
      </c>
      <c r="Q396" s="37"/>
      <c r="R396" s="37" t="s">
        <v>123</v>
      </c>
      <c r="S396" s="38">
        <v>0</v>
      </c>
      <c r="T396" s="37" t="s">
        <v>124</v>
      </c>
      <c r="U396" s="37" t="s">
        <v>58</v>
      </c>
      <c r="V396" s="60"/>
      <c r="W396" s="38">
        <v>260822</v>
      </c>
      <c r="X396" s="37" t="s">
        <v>267</v>
      </c>
      <c r="Y396" s="38">
        <v>1</v>
      </c>
      <c r="Z396" s="38" t="b">
        <v>1</v>
      </c>
      <c r="AA396" s="60">
        <v>44690.72347222222</v>
      </c>
      <c r="AB396" s="60"/>
      <c r="AC396" s="38">
        <v>1</v>
      </c>
      <c r="AD396" s="60"/>
      <c r="AE396" s="60">
        <v>44690.72347222222</v>
      </c>
      <c r="AF396" s="60">
        <v>44690.708761574067</v>
      </c>
      <c r="AG396" s="37"/>
      <c r="AH396" s="37" t="s">
        <v>156</v>
      </c>
      <c r="AI396" s="37"/>
      <c r="AJ396" s="16">
        <f ca="1">IF(Table1[[#This Row],[State]]="Closed","Zero",IF(Table1[[#This Row],[State]]="Resolved","Zero",TODAY()-Table1[[#This Row],[First Assigned to Osprey-Resolver]]))</f>
        <v>8.2765277777798474</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20</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9</v>
      </c>
      <c r="AW396" s="39" t="str">
        <f>TEXT(Table1[[#This Row],[Created]],"MMM")</f>
        <v>May</v>
      </c>
      <c r="AX396" s="40">
        <f>VLOOKUP(Table1[[#This Row],[Assigned to]],GD_Resource[[#All],[SNOW ID Unique]:[Team]],4,0)</f>
        <v>0</v>
      </c>
    </row>
    <row r="397" spans="1:50" ht="37.5" customHeight="1" x14ac:dyDescent="0.25">
      <c r="A397" s="37" t="s">
        <v>1629</v>
      </c>
      <c r="B397" s="37" t="s">
        <v>115</v>
      </c>
      <c r="C397" s="37" t="s">
        <v>183</v>
      </c>
      <c r="D397" s="37" t="s">
        <v>345</v>
      </c>
      <c r="E397" s="37" t="s">
        <v>12</v>
      </c>
      <c r="F397" s="37" t="s">
        <v>1630</v>
      </c>
      <c r="G397" s="60">
        <v>44692.778541666667</v>
      </c>
      <c r="H397" s="37" t="s">
        <v>40</v>
      </c>
      <c r="I397" s="60"/>
      <c r="J397" s="37" t="s">
        <v>328</v>
      </c>
      <c r="K397" s="37" t="s">
        <v>1631</v>
      </c>
      <c r="L397" s="60"/>
      <c r="M397" s="37"/>
      <c r="N397" s="60">
        <v>44690.713078703702</v>
      </c>
      <c r="O397" s="37" t="s">
        <v>1042</v>
      </c>
      <c r="P397" s="38" t="b">
        <v>0</v>
      </c>
      <c r="Q397" s="37"/>
      <c r="R397" s="37" t="s">
        <v>189</v>
      </c>
      <c r="S397" s="38">
        <v>0</v>
      </c>
      <c r="T397" s="37" t="s">
        <v>124</v>
      </c>
      <c r="U397" s="37" t="s">
        <v>90</v>
      </c>
      <c r="V397" s="60">
        <v>44692.778541666667</v>
      </c>
      <c r="W397" s="38">
        <v>178456</v>
      </c>
      <c r="X397" s="37" t="s">
        <v>1043</v>
      </c>
      <c r="Y397" s="38">
        <v>0</v>
      </c>
      <c r="Z397" s="38" t="b">
        <v>0</v>
      </c>
      <c r="AA397" s="60">
        <v>44690.773576388892</v>
      </c>
      <c r="AB397" s="60">
        <v>44690.713356481479</v>
      </c>
      <c r="AC397" s="38">
        <v>2</v>
      </c>
      <c r="AD397" s="60">
        <v>44690.781319444453</v>
      </c>
      <c r="AE397" s="60">
        <v>44690.784398148149</v>
      </c>
      <c r="AF397" s="60">
        <v>44690.781319444453</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20</v>
      </c>
      <c r="AM397" s="39">
        <f>WEEKNUM(Table1[[#This Row],[Resolved]])</f>
        <v>20</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2022</v>
      </c>
      <c r="AS397" s="39">
        <f>YEAR(Table1[[#This Row],[Created]])</f>
        <v>2022</v>
      </c>
      <c r="AT397" s="39">
        <f>DAY(Table1[[#This Row],[Resolved]])</f>
        <v>11</v>
      </c>
      <c r="AU397" s="39" t="str">
        <f>TEXT(Table1[[#This Row],[Resolved]],"MMM")</f>
        <v>May</v>
      </c>
      <c r="AV397" s="39">
        <f>DAY(Table1[[#This Row],[Created]])</f>
        <v>9</v>
      </c>
      <c r="AW397" s="39" t="str">
        <f>TEXT(Table1[[#This Row],[Created]],"MMM")</f>
        <v>May</v>
      </c>
      <c r="AX397" s="40" t="e">
        <f>VLOOKUP(Table1[[#This Row],[Assigned to]],GD_Resource[[#All],[SNOW ID Unique]:[Team]],4,0)</f>
        <v>#N/A</v>
      </c>
    </row>
    <row r="398" spans="1:50" ht="37.5" customHeight="1" x14ac:dyDescent="0.25">
      <c r="A398" s="37" t="s">
        <v>1632</v>
      </c>
      <c r="B398" s="37" t="s">
        <v>115</v>
      </c>
      <c r="C398" s="37" t="s">
        <v>709</v>
      </c>
      <c r="D398" s="37" t="s">
        <v>323</v>
      </c>
      <c r="E398" s="37" t="s">
        <v>12</v>
      </c>
      <c r="F398" s="37" t="s">
        <v>1633</v>
      </c>
      <c r="G398" s="60">
        <v>44692.79420138889</v>
      </c>
      <c r="H398" s="37" t="s">
        <v>20</v>
      </c>
      <c r="I398" s="60"/>
      <c r="J398" s="37" t="s">
        <v>328</v>
      </c>
      <c r="K398" s="37" t="s">
        <v>1633</v>
      </c>
      <c r="L398" s="60"/>
      <c r="M398" s="37"/>
      <c r="N398" s="60">
        <v>44690.735937500001</v>
      </c>
      <c r="O398" s="37" t="s">
        <v>1083</v>
      </c>
      <c r="P398" s="38" t="b">
        <v>0</v>
      </c>
      <c r="Q398" s="37"/>
      <c r="R398" s="37"/>
      <c r="S398" s="38">
        <v>0</v>
      </c>
      <c r="T398" s="37" t="s">
        <v>124</v>
      </c>
      <c r="U398" s="37" t="s">
        <v>90</v>
      </c>
      <c r="V398" s="60">
        <v>44692.79420138889</v>
      </c>
      <c r="W398" s="38">
        <v>177834</v>
      </c>
      <c r="X398" s="37" t="s">
        <v>1084</v>
      </c>
      <c r="Y398" s="38">
        <v>0</v>
      </c>
      <c r="Z398" s="38" t="b">
        <v>0</v>
      </c>
      <c r="AA398" s="60">
        <v>44690.752546296288</v>
      </c>
      <c r="AB398" s="60">
        <v>44690.736273148148</v>
      </c>
      <c r="AC398" s="38">
        <v>2</v>
      </c>
      <c r="AD398" s="60">
        <v>44690.743356481478</v>
      </c>
      <c r="AE398" s="60">
        <v>44690.752546296288</v>
      </c>
      <c r="AF398" s="60">
        <v>44690.743356481478</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20</v>
      </c>
      <c r="AM398" s="39">
        <f>WEEKNUM(Table1[[#This Row],[Resolved]])</f>
        <v>20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11</v>
      </c>
      <c r="AU398" s="39" t="str">
        <f>TEXT(Table1[[#This Row],[Resolved]],"MMM")</f>
        <v>May</v>
      </c>
      <c r="AV398" s="39">
        <f>DAY(Table1[[#This Row],[Created]])</f>
        <v>9</v>
      </c>
      <c r="AW398" s="39" t="str">
        <f>TEXT(Table1[[#This Row],[Created]],"MMM")</f>
        <v>May</v>
      </c>
      <c r="AX398" s="40">
        <f>VLOOKUP(Table1[[#This Row],[Assigned to]],GD_Resource[[#All],[SNOW ID Unique]:[Team]],4,0)</f>
        <v>0</v>
      </c>
    </row>
    <row r="399" spans="1:50" ht="37.5" customHeight="1" x14ac:dyDescent="0.25">
      <c r="A399" s="37" t="s">
        <v>1634</v>
      </c>
      <c r="B399" s="37" t="s">
        <v>138</v>
      </c>
      <c r="C399" s="37" t="s">
        <v>116</v>
      </c>
      <c r="D399" s="37" t="s">
        <v>1216</v>
      </c>
      <c r="E399" s="37" t="s">
        <v>12</v>
      </c>
      <c r="F399" s="37" t="s">
        <v>1635</v>
      </c>
      <c r="G399" s="60">
        <v>44692.676261574074</v>
      </c>
      <c r="H399" s="37" t="s">
        <v>18</v>
      </c>
      <c r="I399" s="60"/>
      <c r="J399" s="37" t="s">
        <v>328</v>
      </c>
      <c r="K399" s="37" t="s">
        <v>1636</v>
      </c>
      <c r="L399" s="60"/>
      <c r="M399" s="37"/>
      <c r="N399" s="60">
        <v>44690.754467592589</v>
      </c>
      <c r="O399" s="37" t="s">
        <v>727</v>
      </c>
      <c r="P399" s="38" t="b">
        <v>0</v>
      </c>
      <c r="Q399" s="37"/>
      <c r="R399" s="37" t="s">
        <v>123</v>
      </c>
      <c r="S399" s="38">
        <v>0</v>
      </c>
      <c r="T399" s="37" t="s">
        <v>124</v>
      </c>
      <c r="U399" s="37" t="s">
        <v>90</v>
      </c>
      <c r="V399" s="60">
        <v>44692.676261574074</v>
      </c>
      <c r="W399" s="38">
        <v>166043</v>
      </c>
      <c r="X399" s="37" t="s">
        <v>171</v>
      </c>
      <c r="Y399" s="38">
        <v>0</v>
      </c>
      <c r="Z399" s="38" t="b">
        <v>0</v>
      </c>
      <c r="AA399" s="60">
        <v>44690.774618055562</v>
      </c>
      <c r="AB399" s="60">
        <v>44690.758020833331</v>
      </c>
      <c r="AC399" s="38">
        <v>1</v>
      </c>
      <c r="AD399" s="60">
        <v>44690.783530092587</v>
      </c>
      <c r="AE399" s="60">
        <v>44690.785821759258</v>
      </c>
      <c r="AF399" s="60">
        <v>44690.783530092587</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20</v>
      </c>
      <c r="AM399" s="39">
        <f>WEEKNUM(Table1[[#This Row],[Resolved]])</f>
        <v>20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11</v>
      </c>
      <c r="AU399" s="39" t="str">
        <f>TEXT(Table1[[#This Row],[Resolved]],"MMM")</f>
        <v>May</v>
      </c>
      <c r="AV399" s="39">
        <f>DAY(Table1[[#This Row],[Created]])</f>
        <v>9</v>
      </c>
      <c r="AW399" s="39" t="str">
        <f>TEXT(Table1[[#This Row],[Created]],"MMM")</f>
        <v>May</v>
      </c>
      <c r="AX399" s="40">
        <f>VLOOKUP(Table1[[#This Row],[Assigned to]],GD_Resource[[#All],[SNOW ID Unique]:[Team]],4,0)</f>
        <v>0</v>
      </c>
    </row>
    <row r="400" spans="1:50" ht="37.5" customHeight="1" x14ac:dyDescent="0.25">
      <c r="A400" s="37" t="s">
        <v>1637</v>
      </c>
      <c r="B400" s="37" t="s">
        <v>138</v>
      </c>
      <c r="C400" s="37" t="s">
        <v>240</v>
      </c>
      <c r="D400" s="37" t="s">
        <v>536</v>
      </c>
      <c r="E400" s="37" t="s">
        <v>12</v>
      </c>
      <c r="F400" s="37" t="s">
        <v>1638</v>
      </c>
      <c r="G400" s="60">
        <v>44694.318101851852</v>
      </c>
      <c r="H400" s="37" t="s">
        <v>21</v>
      </c>
      <c r="I400" s="60"/>
      <c r="J400" s="37" t="s">
        <v>328</v>
      </c>
      <c r="K400" s="37" t="s">
        <v>1572</v>
      </c>
      <c r="L400" s="60"/>
      <c r="M400" s="37"/>
      <c r="N400" s="60">
        <v>44690.771504629629</v>
      </c>
      <c r="O400" s="37" t="s">
        <v>1573</v>
      </c>
      <c r="P400" s="38" t="b">
        <v>0</v>
      </c>
      <c r="Q400" s="37"/>
      <c r="R400" s="37" t="s">
        <v>147</v>
      </c>
      <c r="S400" s="38">
        <v>0</v>
      </c>
      <c r="T400" s="37" t="s">
        <v>124</v>
      </c>
      <c r="U400" s="37" t="s">
        <v>90</v>
      </c>
      <c r="V400" s="60">
        <v>44694.318101851852</v>
      </c>
      <c r="W400" s="38">
        <v>306426</v>
      </c>
      <c r="X400" s="37" t="s">
        <v>1574</v>
      </c>
      <c r="Y400" s="38">
        <v>0</v>
      </c>
      <c r="Z400" s="38" t="b">
        <v>0</v>
      </c>
      <c r="AA400" s="60">
        <v>44690.787152777782</v>
      </c>
      <c r="AB400" s="60">
        <v>44690.787152777782</v>
      </c>
      <c r="AC400" s="38">
        <v>1</v>
      </c>
      <c r="AD400" s="60">
        <v>44690.848993055559</v>
      </c>
      <c r="AE400" s="60">
        <v>44690.989224537043</v>
      </c>
      <c r="AF400" s="60">
        <v>44690.848993055559</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20</v>
      </c>
      <c r="AM400" s="39">
        <f>WEEKNUM(Table1[[#This Row],[Resolved]])</f>
        <v>20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13</v>
      </c>
      <c r="AU400" s="39" t="str">
        <f>TEXT(Table1[[#This Row],[Resolved]],"MMM")</f>
        <v>May</v>
      </c>
      <c r="AV400" s="39">
        <f>DAY(Table1[[#This Row],[Created]])</f>
        <v>9</v>
      </c>
      <c r="AW400" s="39" t="str">
        <f>TEXT(Table1[[#This Row],[Created]],"MMM")</f>
        <v>May</v>
      </c>
      <c r="AX400" s="40">
        <f>VLOOKUP(Table1[[#This Row],[Assigned to]],GD_Resource[[#All],[SNOW ID Unique]:[Team]],4,0)</f>
        <v>0</v>
      </c>
    </row>
    <row r="401" spans="1:50" ht="175.2" customHeight="1" x14ac:dyDescent="0.25">
      <c r="A401" s="37" t="s">
        <v>1639</v>
      </c>
      <c r="B401" s="37" t="s">
        <v>138</v>
      </c>
      <c r="C401" s="37" t="s">
        <v>338</v>
      </c>
      <c r="D401" s="37" t="s">
        <v>339</v>
      </c>
      <c r="E401" s="37" t="s">
        <v>12</v>
      </c>
      <c r="F401" s="37" t="s">
        <v>1640</v>
      </c>
      <c r="G401" s="60">
        <v>44692.781145833331</v>
      </c>
      <c r="H401" s="37" t="s">
        <v>19</v>
      </c>
      <c r="I401" s="60"/>
      <c r="J401" s="37" t="s">
        <v>328</v>
      </c>
      <c r="K401" s="37" t="s">
        <v>1502</v>
      </c>
      <c r="L401" s="60"/>
      <c r="M401" s="37"/>
      <c r="N401" s="60">
        <v>44690.784363425933</v>
      </c>
      <c r="O401" s="37" t="s">
        <v>1641</v>
      </c>
      <c r="P401" s="38" t="b">
        <v>0</v>
      </c>
      <c r="Q401" s="37"/>
      <c r="R401" s="37" t="s">
        <v>215</v>
      </c>
      <c r="S401" s="38">
        <v>0</v>
      </c>
      <c r="T401" s="37" t="s">
        <v>124</v>
      </c>
      <c r="U401" s="37" t="s">
        <v>90</v>
      </c>
      <c r="V401" s="60">
        <v>44692.781145833331</v>
      </c>
      <c r="W401" s="38">
        <v>172522</v>
      </c>
      <c r="X401" s="37" t="s">
        <v>1642</v>
      </c>
      <c r="Y401" s="38">
        <v>0</v>
      </c>
      <c r="Z401" s="38" t="b">
        <v>0</v>
      </c>
      <c r="AA401" s="60">
        <v>44690.787210648137</v>
      </c>
      <c r="AB401" s="60">
        <v>44690.784363425933</v>
      </c>
      <c r="AC401" s="38">
        <v>1</v>
      </c>
      <c r="AD401" s="60">
        <v>44690.961504629631</v>
      </c>
      <c r="AE401" s="60">
        <v>44690.965289351851</v>
      </c>
      <c r="AF401" s="60">
        <v>44690.961504629631</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20</v>
      </c>
      <c r="AM401" s="39">
        <f>WEEKNUM(Table1[[#This Row],[Resolved]])</f>
        <v>20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11</v>
      </c>
      <c r="AU401" s="39" t="str">
        <f>TEXT(Table1[[#This Row],[Resolved]],"MMM")</f>
        <v>May</v>
      </c>
      <c r="AV401" s="39">
        <f>DAY(Table1[[#This Row],[Created]])</f>
        <v>9</v>
      </c>
      <c r="AW401" s="39" t="str">
        <f>TEXT(Table1[[#This Row],[Created]],"MMM")</f>
        <v>May</v>
      </c>
      <c r="AX401" s="40">
        <f>VLOOKUP(Table1[[#This Row],[Assigned to]],GD_Resource[[#All],[SNOW ID Unique]:[Team]],4,0)</f>
        <v>0</v>
      </c>
    </row>
    <row r="402" spans="1:50" ht="62.7" customHeight="1" x14ac:dyDescent="0.25">
      <c r="A402" s="37" t="s">
        <v>1643</v>
      </c>
      <c r="B402" s="37" t="s">
        <v>115</v>
      </c>
      <c r="C402" s="37" t="s">
        <v>183</v>
      </c>
      <c r="D402" s="37" t="s">
        <v>1644</v>
      </c>
      <c r="E402" s="37" t="s">
        <v>12</v>
      </c>
      <c r="F402" s="37" t="s">
        <v>1645</v>
      </c>
      <c r="G402" s="60">
        <v>44697.817002314812</v>
      </c>
      <c r="H402" s="37" t="s">
        <v>49</v>
      </c>
      <c r="I402" s="60"/>
      <c r="J402" s="37"/>
      <c r="K402" s="37"/>
      <c r="L402" s="60"/>
      <c r="M402" s="37"/>
      <c r="N402" s="60">
        <v>44690.804224537038</v>
      </c>
      <c r="O402" s="37" t="s">
        <v>1646</v>
      </c>
      <c r="P402" s="38" t="b">
        <v>0</v>
      </c>
      <c r="Q402" s="37"/>
      <c r="R402" s="37" t="s">
        <v>189</v>
      </c>
      <c r="S402" s="38">
        <v>0</v>
      </c>
      <c r="T402" s="37" t="s">
        <v>124</v>
      </c>
      <c r="U402" s="37" t="s">
        <v>58</v>
      </c>
      <c r="V402" s="60"/>
      <c r="W402" s="38"/>
      <c r="X402" s="37" t="s">
        <v>720</v>
      </c>
      <c r="Y402" s="38">
        <v>0</v>
      </c>
      <c r="Z402" s="38" t="b">
        <v>1</v>
      </c>
      <c r="AA402" s="60">
        <v>44690.813599537039</v>
      </c>
      <c r="AB402" s="60">
        <v>44690.804560185177</v>
      </c>
      <c r="AC402" s="38">
        <v>2</v>
      </c>
      <c r="AD402" s="60">
        <v>44690.813981481479</v>
      </c>
      <c r="AE402" s="60">
        <v>44690.816967592589</v>
      </c>
      <c r="AF402" s="60">
        <v>44690.813981481479</v>
      </c>
      <c r="AG402" s="37"/>
      <c r="AH402" s="37" t="s">
        <v>248</v>
      </c>
      <c r="AI402" s="37"/>
      <c r="AJ402" s="16">
        <f ca="1">IF(Table1[[#This Row],[State]]="Closed","Zero",IF(Table1[[#This Row],[State]]="Resolved","Zero",TODAY()-Table1[[#This Row],[First Assigned to Osprey-Resolver]]))</f>
        <v>8.1830324074107921</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20</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9</v>
      </c>
      <c r="AW402" s="39" t="str">
        <f>TEXT(Table1[[#This Row],[Created]],"MMM")</f>
        <v>May</v>
      </c>
      <c r="AX402" s="40">
        <f>VLOOKUP(Table1[[#This Row],[Assigned to]],GD_Resource[[#All],[SNOW ID Unique]:[Team]],4,0)</f>
        <v>0</v>
      </c>
    </row>
    <row r="403" spans="1:50" ht="49.95" customHeight="1" x14ac:dyDescent="0.25">
      <c r="A403" s="37" t="s">
        <v>1647</v>
      </c>
      <c r="B403" s="37" t="s">
        <v>115</v>
      </c>
      <c r="C403" s="37" t="s">
        <v>338</v>
      </c>
      <c r="D403" s="37" t="s">
        <v>339</v>
      </c>
      <c r="E403" s="37" t="s">
        <v>12</v>
      </c>
      <c r="F403" s="37" t="s">
        <v>1648</v>
      </c>
      <c r="G403" s="60">
        <v>44691.041527777779</v>
      </c>
      <c r="H403" s="37" t="s">
        <v>23</v>
      </c>
      <c r="I403" s="60"/>
      <c r="J403" s="37" t="s">
        <v>120</v>
      </c>
      <c r="K403" s="37" t="s">
        <v>1649</v>
      </c>
      <c r="L403" s="60">
        <v>44691.041527777779</v>
      </c>
      <c r="M403" s="37" t="s">
        <v>19</v>
      </c>
      <c r="N403" s="60">
        <v>44690.811469907407</v>
      </c>
      <c r="O403" s="37" t="s">
        <v>1650</v>
      </c>
      <c r="P403" s="38" t="b">
        <v>0</v>
      </c>
      <c r="Q403" s="37"/>
      <c r="R403" s="37" t="s">
        <v>215</v>
      </c>
      <c r="S403" s="38">
        <v>0</v>
      </c>
      <c r="T403" s="37" t="s">
        <v>124</v>
      </c>
      <c r="U403" s="37" t="s">
        <v>120</v>
      </c>
      <c r="V403" s="60"/>
      <c r="W403" s="38">
        <v>19877</v>
      </c>
      <c r="X403" s="37" t="s">
        <v>1651</v>
      </c>
      <c r="Y403" s="38">
        <v>0</v>
      </c>
      <c r="Z403" s="38" t="b">
        <v>0</v>
      </c>
      <c r="AA403" s="60">
        <v>44690.926192129627</v>
      </c>
      <c r="AB403" s="60">
        <v>44690.813854166663</v>
      </c>
      <c r="AC403" s="38">
        <v>1</v>
      </c>
      <c r="AD403" s="60">
        <v>44690.928564814807</v>
      </c>
      <c r="AE403" s="60">
        <v>44690.956550925926</v>
      </c>
      <c r="AF403" s="60">
        <v>44690.928564814807</v>
      </c>
      <c r="AG403" s="37"/>
      <c r="AH403" s="37"/>
      <c r="AI403" s="37"/>
      <c r="AJ403" s="16">
        <f ca="1">IF(Table1[[#This Row],[State]]="Closed","Zero",IF(Table1[[#This Row],[State]]="Resolved","Zero",TODAY()-Table1[[#This Row],[First Assigned to Osprey-Resolver]]))</f>
        <v>8.0434490740735782</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20</v>
      </c>
      <c r="AM403" s="39">
        <f>WEEKNUM(Table1[[#This Row],[Resolved]])</f>
        <v>0</v>
      </c>
      <c r="AN403" s="39">
        <f>WEEKNUM(Table1[[#This Row],[Closed]])</f>
        <v>20</v>
      </c>
      <c r="AO403" s="39" t="str">
        <f>IFERROR(INDEX(GD_Resource[], MATCH(Table1[[#This Row],[Assigned to]], GD_Resource[SNOW ID Unique], 0), 2), "Not GD")</f>
        <v>WPP-US</v>
      </c>
      <c r="AP403" s="39" t="str">
        <f t="shared" si="6"/>
        <v>GD</v>
      </c>
      <c r="AQ403" s="39">
        <f>YEAR(Table1[[#This Row],[Closed]])</f>
        <v>2022</v>
      </c>
      <c r="AR403" s="39">
        <f>YEAR(Table1[[#This Row],[Resolved]])</f>
        <v>1900</v>
      </c>
      <c r="AS403" s="39">
        <f>YEAR(Table1[[#This Row],[Created]])</f>
        <v>2022</v>
      </c>
      <c r="AT403" s="39">
        <f>DAY(Table1[[#This Row],[Resolved]])</f>
        <v>0</v>
      </c>
      <c r="AU403" s="39" t="str">
        <f>TEXT(Table1[[#This Row],[Resolved]],"MMM")</f>
        <v>Jan</v>
      </c>
      <c r="AV403" s="39">
        <f>DAY(Table1[[#This Row],[Created]])</f>
        <v>9</v>
      </c>
      <c r="AW403" s="39" t="str">
        <f>TEXT(Table1[[#This Row],[Created]],"MMM")</f>
        <v>May</v>
      </c>
      <c r="AX403" s="40">
        <f>VLOOKUP(Table1[[#This Row],[Assigned to]],GD_Resource[[#All],[SNOW ID Unique]:[Team]],4,0)</f>
        <v>0</v>
      </c>
    </row>
    <row r="404" spans="1:50" ht="62.7" customHeight="1" x14ac:dyDescent="0.25">
      <c r="A404" s="37" t="s">
        <v>1652</v>
      </c>
      <c r="B404" s="37" t="s">
        <v>115</v>
      </c>
      <c r="C404" s="37" t="s">
        <v>1653</v>
      </c>
      <c r="D404" s="37" t="s">
        <v>296</v>
      </c>
      <c r="E404" s="37" t="s">
        <v>12</v>
      </c>
      <c r="F404" s="37" t="s">
        <v>1654</v>
      </c>
      <c r="G404" s="60">
        <v>44698.752881944441</v>
      </c>
      <c r="H404" s="37" t="s">
        <v>25</v>
      </c>
      <c r="I404" s="60"/>
      <c r="J404" s="37" t="s">
        <v>1459</v>
      </c>
      <c r="K404" s="37" t="s">
        <v>1655</v>
      </c>
      <c r="L404" s="60"/>
      <c r="M404" s="37"/>
      <c r="N404" s="60">
        <v>44690.830451388887</v>
      </c>
      <c r="O404" s="37" t="s">
        <v>1656</v>
      </c>
      <c r="P404" s="38" t="b">
        <v>0</v>
      </c>
      <c r="Q404" s="37"/>
      <c r="R404" s="37" t="s">
        <v>215</v>
      </c>
      <c r="S404" s="38">
        <v>0</v>
      </c>
      <c r="T404" s="37" t="s">
        <v>124</v>
      </c>
      <c r="U404" s="37" t="s">
        <v>90</v>
      </c>
      <c r="V404" s="60">
        <v>44698.752881944441</v>
      </c>
      <c r="W404" s="38">
        <v>685078</v>
      </c>
      <c r="X404" s="37" t="s">
        <v>1657</v>
      </c>
      <c r="Y404" s="38">
        <v>1</v>
      </c>
      <c r="Z404" s="38" t="b">
        <v>0</v>
      </c>
      <c r="AA404" s="60">
        <v>44690.830451388887</v>
      </c>
      <c r="AB404" s="60">
        <v>44690.830451388887</v>
      </c>
      <c r="AC404" s="38">
        <v>1</v>
      </c>
      <c r="AD404" s="60">
        <v>44690.956736111111</v>
      </c>
      <c r="AE404" s="60">
        <v>44690.965543981481</v>
      </c>
      <c r="AF404" s="60">
        <v>44690.956736111111</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20</v>
      </c>
      <c r="AM404" s="39">
        <f>WEEKNUM(Table1[[#This Row],[Resolved]])</f>
        <v>21</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17</v>
      </c>
      <c r="AU404" s="39" t="str">
        <f>TEXT(Table1[[#This Row],[Resolved]],"MMM")</f>
        <v>May</v>
      </c>
      <c r="AV404" s="39">
        <f>DAY(Table1[[#This Row],[Created]])</f>
        <v>9</v>
      </c>
      <c r="AW404" s="39" t="str">
        <f>TEXT(Table1[[#This Row],[Created]],"MMM")</f>
        <v>May</v>
      </c>
      <c r="AX404" s="40">
        <f>VLOOKUP(Table1[[#This Row],[Assigned to]],GD_Resource[[#All],[SNOW ID Unique]:[Team]],4,0)</f>
        <v>0</v>
      </c>
    </row>
    <row r="405" spans="1:50" ht="37.5" customHeight="1" x14ac:dyDescent="0.25">
      <c r="A405" s="37" t="s">
        <v>1658</v>
      </c>
      <c r="B405" s="37" t="s">
        <v>138</v>
      </c>
      <c r="C405" s="37" t="s">
        <v>116</v>
      </c>
      <c r="D405" s="37" t="s">
        <v>323</v>
      </c>
      <c r="E405" s="37" t="s">
        <v>12</v>
      </c>
      <c r="F405" s="37" t="s">
        <v>1659</v>
      </c>
      <c r="G405" s="60">
        <v>44692.539895833332</v>
      </c>
      <c r="H405" s="37" t="s">
        <v>20</v>
      </c>
      <c r="I405" s="60"/>
      <c r="J405" s="37" t="s">
        <v>328</v>
      </c>
      <c r="K405" s="37" t="s">
        <v>1660</v>
      </c>
      <c r="L405" s="60"/>
      <c r="M405" s="37"/>
      <c r="N405" s="60">
        <v>44690.826932870368</v>
      </c>
      <c r="O405" s="37" t="s">
        <v>712</v>
      </c>
      <c r="P405" s="38" t="b">
        <v>0</v>
      </c>
      <c r="Q405" s="37"/>
      <c r="R405" s="37" t="s">
        <v>123</v>
      </c>
      <c r="S405" s="38">
        <v>0</v>
      </c>
      <c r="T405" s="37" t="s">
        <v>124</v>
      </c>
      <c r="U405" s="37" t="s">
        <v>90</v>
      </c>
      <c r="V405" s="60">
        <v>44692.539895833332</v>
      </c>
      <c r="W405" s="38">
        <v>148000</v>
      </c>
      <c r="X405" s="37" t="s">
        <v>321</v>
      </c>
      <c r="Y405" s="38">
        <v>0</v>
      </c>
      <c r="Z405" s="38" t="b">
        <v>0</v>
      </c>
      <c r="AA405" s="60">
        <v>44690.858854166669</v>
      </c>
      <c r="AB405" s="60">
        <v>44690.831921296303</v>
      </c>
      <c r="AC405" s="38">
        <v>1</v>
      </c>
      <c r="AD405" s="60">
        <v>44690.912962962961</v>
      </c>
      <c r="AE405" s="60">
        <v>44690.916018518517</v>
      </c>
      <c r="AF405" s="60">
        <v>44690.912962962961</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20</v>
      </c>
      <c r="AM405" s="39">
        <f>WEEKNUM(Table1[[#This Row],[Resolved]])</f>
        <v>20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11</v>
      </c>
      <c r="AU405" s="39" t="str">
        <f>TEXT(Table1[[#This Row],[Resolved]],"MMM")</f>
        <v>May</v>
      </c>
      <c r="AV405" s="39">
        <f>DAY(Table1[[#This Row],[Created]])</f>
        <v>9</v>
      </c>
      <c r="AW405" s="39" t="str">
        <f>TEXT(Table1[[#This Row],[Created]],"MMM")</f>
        <v>May</v>
      </c>
      <c r="AX405" s="40">
        <f>VLOOKUP(Table1[[#This Row],[Assigned to]],GD_Resource[[#All],[SNOW ID Unique]:[Team]],4,0)</f>
        <v>0</v>
      </c>
    </row>
    <row r="406" spans="1:50" ht="37.5" customHeight="1" x14ac:dyDescent="0.25">
      <c r="A406" s="37" t="s">
        <v>1661</v>
      </c>
      <c r="B406" s="37" t="s">
        <v>115</v>
      </c>
      <c r="C406" s="37" t="s">
        <v>240</v>
      </c>
      <c r="D406" s="37" t="s">
        <v>536</v>
      </c>
      <c r="E406" s="37" t="s">
        <v>12</v>
      </c>
      <c r="F406" s="37" t="s">
        <v>1662</v>
      </c>
      <c r="G406" s="60">
        <v>44698.763356481482</v>
      </c>
      <c r="H406" s="37" t="s">
        <v>21</v>
      </c>
      <c r="I406" s="60"/>
      <c r="J406" s="37"/>
      <c r="K406" s="37"/>
      <c r="L406" s="60"/>
      <c r="M406" s="37"/>
      <c r="N406" s="60">
        <v>44690.848090277781</v>
      </c>
      <c r="O406" s="37" t="s">
        <v>1663</v>
      </c>
      <c r="P406" s="38" t="b">
        <v>0</v>
      </c>
      <c r="Q406" s="37"/>
      <c r="R406" s="37" t="s">
        <v>147</v>
      </c>
      <c r="S406" s="38">
        <v>0</v>
      </c>
      <c r="T406" s="37" t="s">
        <v>124</v>
      </c>
      <c r="U406" s="37" t="s">
        <v>58</v>
      </c>
      <c r="V406" s="60"/>
      <c r="W406" s="38"/>
      <c r="X406" s="37" t="s">
        <v>1664</v>
      </c>
      <c r="Y406" s="38">
        <v>0</v>
      </c>
      <c r="Z406" s="38" t="b">
        <v>1</v>
      </c>
      <c r="AA406" s="60">
        <v>44690.927384259259</v>
      </c>
      <c r="AB406" s="60">
        <v>44690.85261574074</v>
      </c>
      <c r="AC406" s="38">
        <v>1</v>
      </c>
      <c r="AD406" s="60">
        <v>44690.96707175926</v>
      </c>
      <c r="AE406" s="60">
        <v>44690.99422453704</v>
      </c>
      <c r="AF406" s="60">
        <v>44690.96707175926</v>
      </c>
      <c r="AG406" s="37"/>
      <c r="AH406" s="37" t="s">
        <v>713</v>
      </c>
      <c r="AI406" s="37"/>
      <c r="AJ406" s="16">
        <f ca="1">IF(Table1[[#This Row],[State]]="Closed","Zero",IF(Table1[[#This Row],[State]]="Resolved","Zero",TODAY()-Table1[[#This Row],[First Assigned to Osprey-Resolver]]))</f>
        <v>8.0057754629597184</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20</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9</v>
      </c>
      <c r="AW406" s="39" t="str">
        <f>TEXT(Table1[[#This Row],[Created]],"MMM")</f>
        <v>May</v>
      </c>
      <c r="AX406" s="40">
        <f>VLOOKUP(Table1[[#This Row],[Assigned to]],GD_Resource[[#All],[SNOW ID Unique]:[Team]],4,0)</f>
        <v>0</v>
      </c>
    </row>
    <row r="407" spans="1:50" ht="37.5" customHeight="1" x14ac:dyDescent="0.25">
      <c r="A407" s="37" t="s">
        <v>1665</v>
      </c>
      <c r="B407" s="37" t="s">
        <v>138</v>
      </c>
      <c r="C407" s="37" t="s">
        <v>338</v>
      </c>
      <c r="D407" s="37" t="s">
        <v>339</v>
      </c>
      <c r="E407" s="37" t="s">
        <v>12</v>
      </c>
      <c r="F407" s="37" t="s">
        <v>1666</v>
      </c>
      <c r="G407" s="60">
        <v>44692.77888888889</v>
      </c>
      <c r="H407" s="37" t="s">
        <v>19</v>
      </c>
      <c r="I407" s="60"/>
      <c r="J407" s="37" t="s">
        <v>328</v>
      </c>
      <c r="K407" s="37" t="s">
        <v>1667</v>
      </c>
      <c r="L407" s="60"/>
      <c r="M407" s="37"/>
      <c r="N407" s="60">
        <v>44690.849641203713</v>
      </c>
      <c r="O407" s="37" t="s">
        <v>1668</v>
      </c>
      <c r="P407" s="38" t="b">
        <v>0</v>
      </c>
      <c r="Q407" s="37"/>
      <c r="R407" s="37" t="s">
        <v>215</v>
      </c>
      <c r="S407" s="38">
        <v>0</v>
      </c>
      <c r="T407" s="37" t="s">
        <v>124</v>
      </c>
      <c r="U407" s="37" t="s">
        <v>90</v>
      </c>
      <c r="V407" s="60">
        <v>44692.77888888889</v>
      </c>
      <c r="W407" s="38">
        <v>166687</v>
      </c>
      <c r="X407" s="37" t="s">
        <v>1669</v>
      </c>
      <c r="Y407" s="38">
        <v>0</v>
      </c>
      <c r="Z407" s="38" t="b">
        <v>0</v>
      </c>
      <c r="AA407" s="60">
        <v>44690.927465277768</v>
      </c>
      <c r="AB407" s="60">
        <v>44690.849641203713</v>
      </c>
      <c r="AC407" s="38">
        <v>1</v>
      </c>
      <c r="AD407" s="60">
        <v>44690.9453125</v>
      </c>
      <c r="AE407" s="60">
        <v>44690.964965277781</v>
      </c>
      <c r="AF407" s="60">
        <v>44690.9453125</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20</v>
      </c>
      <c r="AM407" s="39">
        <f>WEEKNUM(Table1[[#This Row],[Resolved]])</f>
        <v>20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11</v>
      </c>
      <c r="AU407" s="39" t="str">
        <f>TEXT(Table1[[#This Row],[Resolved]],"MMM")</f>
        <v>May</v>
      </c>
      <c r="AV407" s="39">
        <f>DAY(Table1[[#This Row],[Created]])</f>
        <v>9</v>
      </c>
      <c r="AW407" s="39" t="str">
        <f>TEXT(Table1[[#This Row],[Created]],"MMM")</f>
        <v>May</v>
      </c>
      <c r="AX407" s="40">
        <f>VLOOKUP(Table1[[#This Row],[Assigned to]],GD_Resource[[#All],[SNOW ID Unique]:[Team]],4,0)</f>
        <v>0</v>
      </c>
    </row>
    <row r="408" spans="1:50" ht="37.5" customHeight="1" x14ac:dyDescent="0.25">
      <c r="A408" s="37" t="s">
        <v>1670</v>
      </c>
      <c r="B408" s="37" t="s">
        <v>115</v>
      </c>
      <c r="C408" s="37" t="s">
        <v>709</v>
      </c>
      <c r="D408" s="37" t="s">
        <v>1671</v>
      </c>
      <c r="E408" s="37" t="s">
        <v>12</v>
      </c>
      <c r="F408" s="37" t="s">
        <v>1672</v>
      </c>
      <c r="G408" s="60">
        <v>44693.73337962963</v>
      </c>
      <c r="H408" s="37" t="s">
        <v>26</v>
      </c>
      <c r="I408" s="60"/>
      <c r="J408" s="37"/>
      <c r="K408" s="37"/>
      <c r="L408" s="60"/>
      <c r="M408" s="37"/>
      <c r="N408" s="60">
        <v>44690.849826388891</v>
      </c>
      <c r="O408" s="37" t="s">
        <v>727</v>
      </c>
      <c r="P408" s="38" t="b">
        <v>0</v>
      </c>
      <c r="Q408" s="37"/>
      <c r="R408" s="37"/>
      <c r="S408" s="38">
        <v>0</v>
      </c>
      <c r="T408" s="37" t="s">
        <v>124</v>
      </c>
      <c r="U408" s="37" t="s">
        <v>58</v>
      </c>
      <c r="V408" s="60"/>
      <c r="W408" s="38"/>
      <c r="X408" s="37" t="s">
        <v>171</v>
      </c>
      <c r="Y408" s="38">
        <v>0</v>
      </c>
      <c r="Z408" s="38" t="b">
        <v>1</v>
      </c>
      <c r="AA408" s="60">
        <v>44690.852372685193</v>
      </c>
      <c r="AB408" s="60">
        <v>44690.85015046296</v>
      </c>
      <c r="AC408" s="38">
        <v>2</v>
      </c>
      <c r="AD408" s="60">
        <v>44691.060277777768</v>
      </c>
      <c r="AE408" s="60">
        <v>44691.064259259263</v>
      </c>
      <c r="AF408" s="60">
        <v>44691.060277777768</v>
      </c>
      <c r="AG408" s="37"/>
      <c r="AH408" s="37" t="s">
        <v>713</v>
      </c>
      <c r="AI408" s="37"/>
      <c r="AJ408" s="16">
        <f ca="1">IF(Table1[[#This Row],[State]]="Closed","Zero",IF(Table1[[#This Row],[State]]="Resolved","Zero",TODAY()-Table1[[#This Row],[First Assigned to Osprey-Resolver]]))</f>
        <v>7.9357407407369465</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20</v>
      </c>
      <c r="AM408" s="39">
        <f>WEEKNUM(Table1[[#This Row],[Resolved]])</f>
        <v>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9</v>
      </c>
      <c r="AW408" s="39" t="str">
        <f>TEXT(Table1[[#This Row],[Created]],"MMM")</f>
        <v>May</v>
      </c>
      <c r="AX408" s="40">
        <f>VLOOKUP(Table1[[#This Row],[Assigned to]],GD_Resource[[#All],[SNOW ID Unique]:[Team]],4,0)</f>
        <v>0</v>
      </c>
    </row>
    <row r="409" spans="1:50" ht="37.5" customHeight="1" x14ac:dyDescent="0.25">
      <c r="A409" s="37" t="s">
        <v>1673</v>
      </c>
      <c r="B409" s="37" t="s">
        <v>115</v>
      </c>
      <c r="C409" s="37" t="s">
        <v>251</v>
      </c>
      <c r="D409" s="37" t="s">
        <v>380</v>
      </c>
      <c r="E409" s="37" t="s">
        <v>12</v>
      </c>
      <c r="F409" s="37" t="s">
        <v>1674</v>
      </c>
      <c r="G409" s="60">
        <v>44697.592442129629</v>
      </c>
      <c r="H409" s="37" t="s">
        <v>29</v>
      </c>
      <c r="I409" s="60"/>
      <c r="J409" s="37" t="s">
        <v>328</v>
      </c>
      <c r="K409" s="37" t="s">
        <v>1675</v>
      </c>
      <c r="L409" s="60"/>
      <c r="M409" s="37"/>
      <c r="N409" s="60">
        <v>44690.887152777781</v>
      </c>
      <c r="O409" s="37" t="s">
        <v>1676</v>
      </c>
      <c r="P409" s="38" t="b">
        <v>0</v>
      </c>
      <c r="Q409" s="37"/>
      <c r="R409" s="37" t="s">
        <v>147</v>
      </c>
      <c r="S409" s="38">
        <v>0</v>
      </c>
      <c r="T409" s="37" t="s">
        <v>124</v>
      </c>
      <c r="U409" s="37" t="s">
        <v>90</v>
      </c>
      <c r="V409" s="60">
        <v>44697.592453703714</v>
      </c>
      <c r="W409" s="38">
        <v>579409</v>
      </c>
      <c r="X409" s="37" t="s">
        <v>1677</v>
      </c>
      <c r="Y409" s="38">
        <v>0</v>
      </c>
      <c r="Z409" s="38" t="b">
        <v>0</v>
      </c>
      <c r="AA409" s="60">
        <v>44690.887152777781</v>
      </c>
      <c r="AB409" s="60">
        <v>44690.887152777781</v>
      </c>
      <c r="AC409" s="38">
        <v>1</v>
      </c>
      <c r="AD409" s="60">
        <v>44690.936307870368</v>
      </c>
      <c r="AE409" s="60">
        <v>44690.939687500002</v>
      </c>
      <c r="AF409" s="60">
        <v>44690.936307870368</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20</v>
      </c>
      <c r="AM409" s="39">
        <f>WEEKNUM(Table1[[#This Row],[Resolved]])</f>
        <v>21</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16</v>
      </c>
      <c r="AU409" s="39" t="str">
        <f>TEXT(Table1[[#This Row],[Resolved]],"MMM")</f>
        <v>May</v>
      </c>
      <c r="AV409" s="39">
        <f>DAY(Table1[[#This Row],[Created]])</f>
        <v>9</v>
      </c>
      <c r="AW409" s="39" t="str">
        <f>TEXT(Table1[[#This Row],[Created]],"MMM")</f>
        <v>May</v>
      </c>
      <c r="AX409" s="40">
        <f>VLOOKUP(Table1[[#This Row],[Assigned to]],GD_Resource[[#All],[SNOW ID Unique]:[Team]],4,0)</f>
        <v>0</v>
      </c>
    </row>
    <row r="410" spans="1:50" ht="37.5" customHeight="1" x14ac:dyDescent="0.25">
      <c r="A410" s="37" t="s">
        <v>1678</v>
      </c>
      <c r="B410" s="37" t="s">
        <v>138</v>
      </c>
      <c r="C410" s="37" t="s">
        <v>116</v>
      </c>
      <c r="D410" s="37" t="s">
        <v>615</v>
      </c>
      <c r="E410" s="37" t="s">
        <v>12</v>
      </c>
      <c r="F410" s="37" t="s">
        <v>1679</v>
      </c>
      <c r="G410" s="60">
        <v>44698.90121527778</v>
      </c>
      <c r="H410" s="37" t="s">
        <v>13</v>
      </c>
      <c r="I410" s="60"/>
      <c r="J410" s="37" t="s">
        <v>328</v>
      </c>
      <c r="K410" s="37" t="s">
        <v>1680</v>
      </c>
      <c r="L410" s="60"/>
      <c r="M410" s="37"/>
      <c r="N410" s="60">
        <v>44690.924791666657</v>
      </c>
      <c r="O410" s="37" t="s">
        <v>291</v>
      </c>
      <c r="P410" s="38" t="b">
        <v>0</v>
      </c>
      <c r="Q410" s="37"/>
      <c r="R410" s="37" t="s">
        <v>123</v>
      </c>
      <c r="S410" s="38">
        <v>0</v>
      </c>
      <c r="T410" s="37" t="s">
        <v>124</v>
      </c>
      <c r="U410" s="37" t="s">
        <v>59</v>
      </c>
      <c r="V410" s="60"/>
      <c r="W410" s="38">
        <v>241710</v>
      </c>
      <c r="X410" s="37" t="s">
        <v>197</v>
      </c>
      <c r="Y410" s="38">
        <v>1</v>
      </c>
      <c r="Z410" s="38" t="b">
        <v>1</v>
      </c>
      <c r="AA410" s="60">
        <v>44690.977581018517</v>
      </c>
      <c r="AB410" s="60">
        <v>44690.977581018517</v>
      </c>
      <c r="AC410" s="38">
        <v>1</v>
      </c>
      <c r="AD410" s="60">
        <v>44691.037430555552</v>
      </c>
      <c r="AE410" s="60">
        <v>44691.040405092594</v>
      </c>
      <c r="AF410" s="60">
        <v>44691.037430555552</v>
      </c>
      <c r="AG410" s="37" t="s">
        <v>198</v>
      </c>
      <c r="AH410" s="37"/>
      <c r="AI410" s="37" t="s">
        <v>199</v>
      </c>
      <c r="AJ410" s="16">
        <f ca="1">IF(Table1[[#This Row],[State]]="Closed","Zero",IF(Table1[[#This Row],[State]]="Resolved","Zero",TODAY()-Table1[[#This Row],[First Assigned to Osprey-Resolver]]))</f>
        <v>7.9595949074064265</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20</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9</v>
      </c>
      <c r="AW410" s="39" t="str">
        <f>TEXT(Table1[[#This Row],[Created]],"MMM")</f>
        <v>May</v>
      </c>
      <c r="AX410" s="40">
        <f>VLOOKUP(Table1[[#This Row],[Assigned to]],GD_Resource[[#All],[SNOW ID Unique]:[Team]],4,0)</f>
        <v>0</v>
      </c>
    </row>
    <row r="411" spans="1:50" ht="37.5" customHeight="1" x14ac:dyDescent="0.25">
      <c r="A411" s="37" t="s">
        <v>1681</v>
      </c>
      <c r="B411" s="37" t="s">
        <v>115</v>
      </c>
      <c r="C411" s="37" t="s">
        <v>116</v>
      </c>
      <c r="D411" s="37" t="s">
        <v>291</v>
      </c>
      <c r="E411" s="37" t="s">
        <v>12</v>
      </c>
      <c r="F411" s="37" t="s">
        <v>1682</v>
      </c>
      <c r="G411" s="60">
        <v>44698.909548611111</v>
      </c>
      <c r="H411" s="37" t="s">
        <v>28</v>
      </c>
      <c r="I411" s="60"/>
      <c r="J411" s="37" t="s">
        <v>328</v>
      </c>
      <c r="K411" s="37" t="s">
        <v>1683</v>
      </c>
      <c r="L411" s="60"/>
      <c r="M411" s="37"/>
      <c r="N411" s="60">
        <v>44690.941064814811</v>
      </c>
      <c r="O411" s="37" t="s">
        <v>291</v>
      </c>
      <c r="P411" s="38" t="b">
        <v>0</v>
      </c>
      <c r="Q411" s="37"/>
      <c r="R411" s="37" t="s">
        <v>123</v>
      </c>
      <c r="S411" s="38">
        <v>0</v>
      </c>
      <c r="T411" s="37" t="s">
        <v>124</v>
      </c>
      <c r="U411" s="37" t="s">
        <v>59</v>
      </c>
      <c r="V411" s="60"/>
      <c r="W411" s="38">
        <v>131552</v>
      </c>
      <c r="X411" s="37" t="s">
        <v>197</v>
      </c>
      <c r="Y411" s="38">
        <v>2</v>
      </c>
      <c r="Z411" s="38" t="b">
        <v>0</v>
      </c>
      <c r="AA411" s="60">
        <v>44691.005057870367</v>
      </c>
      <c r="AB411" s="60">
        <v>44691.005057870367</v>
      </c>
      <c r="AC411" s="38">
        <v>1</v>
      </c>
      <c r="AD411" s="60">
        <v>44691.005902777782</v>
      </c>
      <c r="AE411" s="60">
        <v>44691.019166666672</v>
      </c>
      <c r="AF411" s="60">
        <v>44691.005902777782</v>
      </c>
      <c r="AG411" s="37" t="s">
        <v>198</v>
      </c>
      <c r="AH411" s="37"/>
      <c r="AI411" s="37" t="s">
        <v>199</v>
      </c>
      <c r="AJ411" s="16">
        <f ca="1">IF(Table1[[#This Row],[State]]="Closed","Zero",IF(Table1[[#This Row],[State]]="Resolved","Zero",TODAY()-Table1[[#This Row],[First Assigned to Osprey-Resolver]]))</f>
        <v>7.9808333333276096</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20</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9</v>
      </c>
      <c r="AW411" s="39" t="str">
        <f>TEXT(Table1[[#This Row],[Created]],"MMM")</f>
        <v>May</v>
      </c>
      <c r="AX411" s="40">
        <f>VLOOKUP(Table1[[#This Row],[Assigned to]],GD_Resource[[#All],[SNOW ID Unique]:[Team]],4,0)</f>
        <v>0</v>
      </c>
    </row>
    <row r="412" spans="1:50" ht="37.5" customHeight="1" x14ac:dyDescent="0.25">
      <c r="A412" s="37" t="s">
        <v>1684</v>
      </c>
      <c r="B412" s="37" t="s">
        <v>115</v>
      </c>
      <c r="C412" s="37" t="s">
        <v>338</v>
      </c>
      <c r="D412" s="37" t="s">
        <v>339</v>
      </c>
      <c r="E412" s="37" t="s">
        <v>12</v>
      </c>
      <c r="F412" s="37" t="s">
        <v>1685</v>
      </c>
      <c r="G412" s="60">
        <v>44699.030416666668</v>
      </c>
      <c r="H412" s="37" t="s">
        <v>19</v>
      </c>
      <c r="I412" s="60"/>
      <c r="J412" s="37" t="s">
        <v>328</v>
      </c>
      <c r="K412" s="37" t="s">
        <v>1686</v>
      </c>
      <c r="L412" s="60"/>
      <c r="M412" s="37"/>
      <c r="N412" s="60">
        <v>44691.002465277779</v>
      </c>
      <c r="O412" s="37" t="s">
        <v>1687</v>
      </c>
      <c r="P412" s="38" t="b">
        <v>0</v>
      </c>
      <c r="Q412" s="37"/>
      <c r="R412" s="37" t="s">
        <v>215</v>
      </c>
      <c r="S412" s="38">
        <v>0</v>
      </c>
      <c r="T412" s="37" t="s">
        <v>124</v>
      </c>
      <c r="U412" s="37" t="s">
        <v>90</v>
      </c>
      <c r="V412" s="60">
        <v>44699.030416666668</v>
      </c>
      <c r="W412" s="38">
        <v>693615</v>
      </c>
      <c r="X412" s="37" t="s">
        <v>1688</v>
      </c>
      <c r="Y412" s="38">
        <v>0</v>
      </c>
      <c r="Z412" s="38" t="b">
        <v>0</v>
      </c>
      <c r="AA412" s="60">
        <v>44691.007326388892</v>
      </c>
      <c r="AB412" s="60">
        <v>44691.002465277779</v>
      </c>
      <c r="AC412" s="38">
        <v>1</v>
      </c>
      <c r="AD412" s="60">
        <v>44691.04310185185</v>
      </c>
      <c r="AE412" s="60">
        <v>44691.145648148151</v>
      </c>
      <c r="AF412" s="60">
        <v>44691.04310185185</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20</v>
      </c>
      <c r="AM412" s="39">
        <f>WEEKNUM(Table1[[#This Row],[Resolved]])</f>
        <v>21</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18</v>
      </c>
      <c r="AU412" s="39" t="str">
        <f>TEXT(Table1[[#This Row],[Resolved]],"MMM")</f>
        <v>May</v>
      </c>
      <c r="AV412" s="39">
        <f>DAY(Table1[[#This Row],[Created]])</f>
        <v>10</v>
      </c>
      <c r="AW412" s="39" t="str">
        <f>TEXT(Table1[[#This Row],[Created]],"MMM")</f>
        <v>May</v>
      </c>
      <c r="AX412" s="40">
        <f>VLOOKUP(Table1[[#This Row],[Assigned to]],GD_Resource[[#All],[SNOW ID Unique]:[Team]],4,0)</f>
        <v>0</v>
      </c>
    </row>
    <row r="413" spans="1:50" ht="37.5" customHeight="1" x14ac:dyDescent="0.25">
      <c r="A413" s="37" t="s">
        <v>1689</v>
      </c>
      <c r="B413" s="37" t="s">
        <v>115</v>
      </c>
      <c r="C413" s="37" t="s">
        <v>240</v>
      </c>
      <c r="D413" s="37" t="s">
        <v>886</v>
      </c>
      <c r="E413" s="37" t="s">
        <v>12</v>
      </c>
      <c r="F413" s="37" t="s">
        <v>1690</v>
      </c>
      <c r="G413" s="60">
        <v>44692.793541666673</v>
      </c>
      <c r="H413" s="37" t="s">
        <v>32</v>
      </c>
      <c r="I413" s="60"/>
      <c r="J413" s="37" t="s">
        <v>328</v>
      </c>
      <c r="K413" s="37" t="s">
        <v>1691</v>
      </c>
      <c r="L413" s="60"/>
      <c r="M413" s="37"/>
      <c r="N413" s="60">
        <v>44691.027430555558</v>
      </c>
      <c r="O413" s="37" t="s">
        <v>552</v>
      </c>
      <c r="P413" s="38" t="b">
        <v>0</v>
      </c>
      <c r="Q413" s="37"/>
      <c r="R413" s="37" t="s">
        <v>147</v>
      </c>
      <c r="S413" s="38">
        <v>0</v>
      </c>
      <c r="T413" s="37" t="s">
        <v>124</v>
      </c>
      <c r="U413" s="37" t="s">
        <v>90</v>
      </c>
      <c r="V413" s="60">
        <v>44692.793541666673</v>
      </c>
      <c r="W413" s="38">
        <v>152592</v>
      </c>
      <c r="X413" s="37" t="s">
        <v>553</v>
      </c>
      <c r="Y413" s="38">
        <v>0</v>
      </c>
      <c r="Z413" s="38" t="b">
        <v>0</v>
      </c>
      <c r="AA413" s="60">
        <v>44691.033634259264</v>
      </c>
      <c r="AB413" s="60">
        <v>44691.033634259264</v>
      </c>
      <c r="AC413" s="38">
        <v>1</v>
      </c>
      <c r="AD413" s="60">
        <v>44691.057557870372</v>
      </c>
      <c r="AE413" s="60">
        <v>44691.165914351863</v>
      </c>
      <c r="AF413" s="60">
        <v>44691.057557870372</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20</v>
      </c>
      <c r="AM413" s="39">
        <f>WEEKNUM(Table1[[#This Row],[Resolved]])</f>
        <v>20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11</v>
      </c>
      <c r="AU413" s="39" t="str">
        <f>TEXT(Table1[[#This Row],[Resolved]],"MMM")</f>
        <v>May</v>
      </c>
      <c r="AV413" s="39">
        <f>DAY(Table1[[#This Row],[Created]])</f>
        <v>10</v>
      </c>
      <c r="AW413" s="39" t="str">
        <f>TEXT(Table1[[#This Row],[Created]],"MMM")</f>
        <v>May</v>
      </c>
      <c r="AX413" s="40">
        <f>VLOOKUP(Table1[[#This Row],[Assigned to]],GD_Resource[[#All],[SNOW ID Unique]:[Team]],4,0)</f>
        <v>0</v>
      </c>
    </row>
    <row r="414" spans="1:50" ht="187.5" customHeight="1" x14ac:dyDescent="0.25">
      <c r="A414" s="37" t="s">
        <v>1692</v>
      </c>
      <c r="B414" s="37" t="s">
        <v>115</v>
      </c>
      <c r="C414" s="37" t="s">
        <v>139</v>
      </c>
      <c r="D414" s="37" t="s">
        <v>615</v>
      </c>
      <c r="E414" s="37" t="s">
        <v>12</v>
      </c>
      <c r="F414" s="37" t="s">
        <v>1693</v>
      </c>
      <c r="G414" s="60">
        <v>44691.039247685178</v>
      </c>
      <c r="H414" s="37" t="s">
        <v>143</v>
      </c>
      <c r="I414" s="60"/>
      <c r="J414" s="37"/>
      <c r="K414" s="37"/>
      <c r="L414" s="60"/>
      <c r="M414" s="37"/>
      <c r="N414" s="60">
        <v>44691.033263888887</v>
      </c>
      <c r="O414" s="37" t="s">
        <v>211</v>
      </c>
      <c r="P414" s="38" t="b">
        <v>0</v>
      </c>
      <c r="Q414" s="37"/>
      <c r="R414" s="37" t="s">
        <v>147</v>
      </c>
      <c r="S414" s="38">
        <v>0</v>
      </c>
      <c r="T414" s="37" t="s">
        <v>124</v>
      </c>
      <c r="U414" s="37" t="s">
        <v>59</v>
      </c>
      <c r="V414" s="60"/>
      <c r="W414" s="38"/>
      <c r="X414" s="37" t="s">
        <v>1694</v>
      </c>
      <c r="Y414" s="38">
        <v>0</v>
      </c>
      <c r="Z414" s="38" t="b">
        <v>1</v>
      </c>
      <c r="AA414" s="60">
        <v>44691.033263888887</v>
      </c>
      <c r="AB414" s="60"/>
      <c r="AC414" s="38">
        <v>0</v>
      </c>
      <c r="AD414" s="60"/>
      <c r="AE414" s="60">
        <v>44691.033263888887</v>
      </c>
      <c r="AF414" s="60">
        <v>44691.033263888887</v>
      </c>
      <c r="AG414" s="37"/>
      <c r="AH414" s="37"/>
      <c r="AI414" s="37"/>
      <c r="AJ414" s="16">
        <f ca="1">IF(Table1[[#This Row],[State]]="Closed","Zero",IF(Table1[[#This Row],[State]]="Resolved","Zero",TODAY()-Table1[[#This Row],[First Assigned to Osprey-Resolver]]))</f>
        <v>7.9667361111132777</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20</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10</v>
      </c>
      <c r="AW414" s="39" t="str">
        <f>TEXT(Table1[[#This Row],[Created]],"MMM")</f>
        <v>May</v>
      </c>
      <c r="AX414" s="40" t="e">
        <f>VLOOKUP(Table1[[#This Row],[Assigned to]],GD_Resource[[#All],[SNOW ID Unique]:[Team]],4,0)</f>
        <v>#N/A</v>
      </c>
    </row>
    <row r="415" spans="1:50" ht="49.95" customHeight="1" x14ac:dyDescent="0.25">
      <c r="A415" s="37" t="s">
        <v>1695</v>
      </c>
      <c r="B415" s="37" t="s">
        <v>115</v>
      </c>
      <c r="C415" s="37" t="s">
        <v>454</v>
      </c>
      <c r="D415" s="37" t="s">
        <v>837</v>
      </c>
      <c r="E415" s="37" t="s">
        <v>12</v>
      </c>
      <c r="F415" s="37" t="s">
        <v>1696</v>
      </c>
      <c r="G415" s="60">
        <v>44692.808807870373</v>
      </c>
      <c r="H415" s="37" t="s">
        <v>14</v>
      </c>
      <c r="I415" s="60"/>
      <c r="J415" s="37" t="s">
        <v>328</v>
      </c>
      <c r="K415" s="37" t="s">
        <v>1697</v>
      </c>
      <c r="L415" s="60"/>
      <c r="M415" s="37"/>
      <c r="N415" s="60">
        <v>44691.046412037038</v>
      </c>
      <c r="O415" s="37" t="s">
        <v>1698</v>
      </c>
      <c r="P415" s="38" t="b">
        <v>0</v>
      </c>
      <c r="Q415" s="37"/>
      <c r="R415" s="37" t="s">
        <v>215</v>
      </c>
      <c r="S415" s="38">
        <v>0</v>
      </c>
      <c r="T415" s="37" t="s">
        <v>124</v>
      </c>
      <c r="U415" s="37" t="s">
        <v>90</v>
      </c>
      <c r="V415" s="60">
        <v>44692.808807870373</v>
      </c>
      <c r="W415" s="38">
        <v>152271</v>
      </c>
      <c r="X415" s="37" t="s">
        <v>1699</v>
      </c>
      <c r="Y415" s="38">
        <v>0</v>
      </c>
      <c r="Z415" s="38" t="b">
        <v>0</v>
      </c>
      <c r="AA415" s="60">
        <v>44691.121087962973</v>
      </c>
      <c r="AB415" s="60">
        <v>44691.046412037038</v>
      </c>
      <c r="AC415" s="38">
        <v>1</v>
      </c>
      <c r="AD415" s="60">
        <v>44691.139409722222</v>
      </c>
      <c r="AE415" s="60">
        <v>44691.26190972222</v>
      </c>
      <c r="AF415" s="60">
        <v>44691.139409722222</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20</v>
      </c>
      <c r="AM415" s="39">
        <f>WEEKNUM(Table1[[#This Row],[Resolved]])</f>
        <v>20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11</v>
      </c>
      <c r="AU415" s="39" t="str">
        <f>TEXT(Table1[[#This Row],[Resolved]],"MMM")</f>
        <v>May</v>
      </c>
      <c r="AV415" s="39">
        <f>DAY(Table1[[#This Row],[Created]])</f>
        <v>10</v>
      </c>
      <c r="AW415" s="39" t="str">
        <f>TEXT(Table1[[#This Row],[Created]],"MMM")</f>
        <v>May</v>
      </c>
      <c r="AX415" s="40">
        <f>VLOOKUP(Table1[[#This Row],[Assigned to]],GD_Resource[[#All],[SNOW ID Unique]:[Team]],4,0)</f>
        <v>0</v>
      </c>
    </row>
    <row r="416" spans="1:50" ht="62.7" customHeight="1" x14ac:dyDescent="0.25">
      <c r="A416" s="37" t="s">
        <v>1700</v>
      </c>
      <c r="B416" s="37" t="s">
        <v>115</v>
      </c>
      <c r="C416" s="37" t="s">
        <v>251</v>
      </c>
      <c r="D416" s="37" t="s">
        <v>252</v>
      </c>
      <c r="E416" s="37" t="s">
        <v>12</v>
      </c>
      <c r="F416" s="37" t="s">
        <v>1701</v>
      </c>
      <c r="G416" s="60">
        <v>44698.971458333333</v>
      </c>
      <c r="H416" s="37" t="s">
        <v>17</v>
      </c>
      <c r="I416" s="60"/>
      <c r="J416" s="37"/>
      <c r="K416" s="37"/>
      <c r="L416" s="60"/>
      <c r="M416" s="37"/>
      <c r="N416" s="60">
        <v>44691.060578703713</v>
      </c>
      <c r="O416" s="37" t="s">
        <v>1702</v>
      </c>
      <c r="P416" s="38" t="b">
        <v>0</v>
      </c>
      <c r="Q416" s="37"/>
      <c r="R416" s="37" t="s">
        <v>147</v>
      </c>
      <c r="S416" s="38">
        <v>0</v>
      </c>
      <c r="T416" s="37" t="s">
        <v>124</v>
      </c>
      <c r="U416" s="37" t="s">
        <v>58</v>
      </c>
      <c r="V416" s="60"/>
      <c r="W416" s="38"/>
      <c r="X416" s="37" t="s">
        <v>1703</v>
      </c>
      <c r="Y416" s="38">
        <v>0</v>
      </c>
      <c r="Z416" s="38" t="b">
        <v>1</v>
      </c>
      <c r="AA416" s="60">
        <v>44691.062777777777</v>
      </c>
      <c r="AB416" s="60"/>
      <c r="AC416" s="38">
        <v>0</v>
      </c>
      <c r="AD416" s="60"/>
      <c r="AE416" s="60">
        <v>44691.062777777777</v>
      </c>
      <c r="AF416" s="60">
        <v>44691.060578703713</v>
      </c>
      <c r="AG416" s="37"/>
      <c r="AH416" s="37" t="s">
        <v>723</v>
      </c>
      <c r="AI416" s="37"/>
      <c r="AJ416" s="16">
        <f ca="1">IF(Table1[[#This Row],[State]]="Closed","Zero",IF(Table1[[#This Row],[State]]="Resolved","Zero",TODAY()-Table1[[#This Row],[First Assigned to Osprey-Resolver]]))</f>
        <v>7.937222222222772</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20</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10</v>
      </c>
      <c r="AW416" s="39" t="str">
        <f>TEXT(Table1[[#This Row],[Created]],"MMM")</f>
        <v>May</v>
      </c>
      <c r="AX416" s="40">
        <f>VLOOKUP(Table1[[#This Row],[Assigned to]],GD_Resource[[#All],[SNOW ID Unique]:[Team]],4,0)</f>
        <v>0</v>
      </c>
    </row>
    <row r="417" spans="1:50" ht="49.95" customHeight="1" x14ac:dyDescent="0.25">
      <c r="A417" s="37" t="s">
        <v>1704</v>
      </c>
      <c r="B417" s="37" t="s">
        <v>115</v>
      </c>
      <c r="C417" s="37" t="s">
        <v>116</v>
      </c>
      <c r="D417" s="37" t="s">
        <v>323</v>
      </c>
      <c r="E417" s="37" t="s">
        <v>12</v>
      </c>
      <c r="F417" s="37" t="s">
        <v>1705</v>
      </c>
      <c r="G417" s="60">
        <v>44698.862083333333</v>
      </c>
      <c r="H417" s="37" t="s">
        <v>20</v>
      </c>
      <c r="I417" s="60"/>
      <c r="J417" s="37"/>
      <c r="K417" s="37"/>
      <c r="L417" s="60"/>
      <c r="M417" s="37"/>
      <c r="N417" s="60">
        <v>44691.075462962966</v>
      </c>
      <c r="O417" s="37" t="s">
        <v>291</v>
      </c>
      <c r="P417" s="38" t="b">
        <v>0</v>
      </c>
      <c r="Q417" s="37"/>
      <c r="R417" s="37" t="s">
        <v>123</v>
      </c>
      <c r="S417" s="38">
        <v>0</v>
      </c>
      <c r="T417" s="37" t="s">
        <v>124</v>
      </c>
      <c r="U417" s="37" t="s">
        <v>58</v>
      </c>
      <c r="V417" s="60"/>
      <c r="W417" s="38"/>
      <c r="X417" s="37" t="s">
        <v>197</v>
      </c>
      <c r="Y417" s="38">
        <v>0</v>
      </c>
      <c r="Z417" s="38" t="b">
        <v>1</v>
      </c>
      <c r="AA417" s="60">
        <v>44691.581516203703</v>
      </c>
      <c r="AB417" s="60">
        <v>44691.581516203703</v>
      </c>
      <c r="AC417" s="38">
        <v>1</v>
      </c>
      <c r="AD417" s="60">
        <v>44691.646064814813</v>
      </c>
      <c r="AE417" s="60">
        <v>44691.647812499999</v>
      </c>
      <c r="AF417" s="60">
        <v>44691.646064814813</v>
      </c>
      <c r="AG417" s="37" t="s">
        <v>198</v>
      </c>
      <c r="AH417" s="37" t="s">
        <v>1146</v>
      </c>
      <c r="AI417" s="37" t="s">
        <v>199</v>
      </c>
      <c r="AJ417" s="16">
        <f ca="1">IF(Table1[[#This Row],[State]]="Closed","Zero",IF(Table1[[#This Row],[State]]="Resolved","Zero",TODAY()-Table1[[#This Row],[First Assigned to Osprey-Resolver]]))</f>
        <v>7.3521875000005821</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20</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10</v>
      </c>
      <c r="AW417" s="39" t="str">
        <f>TEXT(Table1[[#This Row],[Created]],"MMM")</f>
        <v>May</v>
      </c>
      <c r="AX417" s="40">
        <f>VLOOKUP(Table1[[#This Row],[Assigned to]],GD_Resource[[#All],[SNOW ID Unique]:[Team]],4,0)</f>
        <v>0</v>
      </c>
    </row>
    <row r="418" spans="1:50" ht="37.5" customHeight="1" x14ac:dyDescent="0.25">
      <c r="A418" s="37" t="s">
        <v>1706</v>
      </c>
      <c r="B418" s="37" t="s">
        <v>138</v>
      </c>
      <c r="C418" s="37" t="s">
        <v>307</v>
      </c>
      <c r="D418" s="37" t="s">
        <v>308</v>
      </c>
      <c r="E418" s="37" t="s">
        <v>12</v>
      </c>
      <c r="F418" s="37" t="s">
        <v>1707</v>
      </c>
      <c r="G418" s="60">
        <v>44691.744791666657</v>
      </c>
      <c r="H418" s="37" t="s">
        <v>246</v>
      </c>
      <c r="I418" s="60"/>
      <c r="J418" s="37"/>
      <c r="K418" s="37"/>
      <c r="L418" s="60"/>
      <c r="M418" s="37"/>
      <c r="N418" s="60">
        <v>44691.075682870367</v>
      </c>
      <c r="O418" s="37" t="s">
        <v>1708</v>
      </c>
      <c r="P418" s="38" t="b">
        <v>0</v>
      </c>
      <c r="Q418" s="37"/>
      <c r="R418" s="37" t="s">
        <v>133</v>
      </c>
      <c r="S418" s="38">
        <v>0</v>
      </c>
      <c r="T418" s="37" t="s">
        <v>124</v>
      </c>
      <c r="U418" s="37" t="s">
        <v>58</v>
      </c>
      <c r="V418" s="60"/>
      <c r="W418" s="38"/>
      <c r="X418" s="37" t="s">
        <v>1709</v>
      </c>
      <c r="Y418" s="38">
        <v>0</v>
      </c>
      <c r="Z418" s="38" t="b">
        <v>1</v>
      </c>
      <c r="AA418" s="60">
        <v>44691.121851851851</v>
      </c>
      <c r="AB418" s="60">
        <v>44691.075682870367</v>
      </c>
      <c r="AC418" s="38">
        <v>1</v>
      </c>
      <c r="AD418" s="60">
        <v>44691.138009259259</v>
      </c>
      <c r="AE418" s="60">
        <v>44691.561481481483</v>
      </c>
      <c r="AF418" s="60">
        <v>44691.138009259259</v>
      </c>
      <c r="AG418" s="37"/>
      <c r="AH418" s="37" t="s">
        <v>248</v>
      </c>
      <c r="AI418" s="37"/>
      <c r="AJ418" s="16">
        <f ca="1">IF(Table1[[#This Row],[State]]="Closed","Zero",IF(Table1[[#This Row],[State]]="Resolved","Zero",TODAY()-Table1[[#This Row],[First Assigned to Osprey-Resolver]]))</f>
        <v>7.4385185185165028</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20</v>
      </c>
      <c r="AM418" s="39">
        <f>WEEKNUM(Table1[[#This Row],[Resolved]])</f>
        <v>0</v>
      </c>
      <c r="AN418" s="39">
        <f>WEEKNUM(Table1[[#This Row],[Closed]])</f>
        <v>0</v>
      </c>
      <c r="AO418" s="39" t="str">
        <f>IFERROR(INDEX(GD_Resource[], MATCH(Table1[[#This Row],[Assigned to]], GD_Resource[SNOW ID Unique], 0), 2), "Not GD")</f>
        <v>Not GD</v>
      </c>
      <c r="AP418" s="39" t="str">
        <f t="shared" si="6"/>
        <v>Geo</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10</v>
      </c>
      <c r="AW418" s="39" t="str">
        <f>TEXT(Table1[[#This Row],[Created]],"MMM")</f>
        <v>May</v>
      </c>
      <c r="AX418" s="40" t="e">
        <f>VLOOKUP(Table1[[#This Row],[Assigned to]],GD_Resource[[#All],[SNOW ID Unique]:[Team]],4,0)</f>
        <v>#N/A</v>
      </c>
    </row>
    <row r="419" spans="1:50" ht="37.5" customHeight="1" x14ac:dyDescent="0.25">
      <c r="A419" s="37" t="s">
        <v>1710</v>
      </c>
      <c r="B419" s="37" t="s">
        <v>115</v>
      </c>
      <c r="C419" s="37" t="s">
        <v>251</v>
      </c>
      <c r="D419" s="37" t="s">
        <v>463</v>
      </c>
      <c r="E419" s="37" t="s">
        <v>12</v>
      </c>
      <c r="F419" s="37" t="s">
        <v>1711</v>
      </c>
      <c r="G419" s="60">
        <v>44697.915138888893</v>
      </c>
      <c r="H419" s="37" t="s">
        <v>50</v>
      </c>
      <c r="I419" s="60"/>
      <c r="J419" s="37"/>
      <c r="K419" s="37"/>
      <c r="L419" s="60"/>
      <c r="M419" s="37"/>
      <c r="N419" s="60">
        <v>44691.087650462963</v>
      </c>
      <c r="O419" s="37" t="s">
        <v>1712</v>
      </c>
      <c r="P419" s="38" t="b">
        <v>0</v>
      </c>
      <c r="Q419" s="37"/>
      <c r="R419" s="37" t="s">
        <v>147</v>
      </c>
      <c r="S419" s="38">
        <v>0</v>
      </c>
      <c r="T419" s="37" t="s">
        <v>124</v>
      </c>
      <c r="U419" s="37" t="s">
        <v>59</v>
      </c>
      <c r="V419" s="60"/>
      <c r="W419" s="38"/>
      <c r="X419" s="37" t="s">
        <v>1713</v>
      </c>
      <c r="Y419" s="38">
        <v>0</v>
      </c>
      <c r="Z419" s="38" t="b">
        <v>0</v>
      </c>
      <c r="AA419" s="60">
        <v>44691.123263888891</v>
      </c>
      <c r="AB419" s="60">
        <v>44691.1018287037</v>
      </c>
      <c r="AC419" s="38">
        <v>1</v>
      </c>
      <c r="AD419" s="60">
        <v>44691.128923611112</v>
      </c>
      <c r="AE419" s="60">
        <v>44691.131307870368</v>
      </c>
      <c r="AF419" s="60">
        <v>44691.128923611112</v>
      </c>
      <c r="AG419" s="37"/>
      <c r="AH419" s="37"/>
      <c r="AI419" s="37"/>
      <c r="AJ419" s="16">
        <f ca="1">IF(Table1[[#This Row],[State]]="Closed","Zero",IF(Table1[[#This Row],[State]]="Resolved","Zero",TODAY()-Table1[[#This Row],[First Assigned to Osprey-Resolver]]))</f>
        <v>7.8686921296321088</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20</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10</v>
      </c>
      <c r="AW419" s="39" t="str">
        <f>TEXT(Table1[[#This Row],[Created]],"MMM")</f>
        <v>May</v>
      </c>
      <c r="AX419" s="40">
        <f>VLOOKUP(Table1[[#This Row],[Assigned to]],GD_Resource[[#All],[SNOW ID Unique]:[Team]],4,0)</f>
        <v>0</v>
      </c>
    </row>
    <row r="420" spans="1:50" ht="62.7" customHeight="1" x14ac:dyDescent="0.25">
      <c r="A420" s="37" t="s">
        <v>1714</v>
      </c>
      <c r="B420" s="37" t="s">
        <v>115</v>
      </c>
      <c r="C420" s="37" t="s">
        <v>159</v>
      </c>
      <c r="D420" s="37" t="s">
        <v>1715</v>
      </c>
      <c r="E420" s="37" t="s">
        <v>7</v>
      </c>
      <c r="F420" s="37" t="s">
        <v>1716</v>
      </c>
      <c r="G420" s="60">
        <v>44694.863969907397</v>
      </c>
      <c r="H420" s="37" t="s">
        <v>11</v>
      </c>
      <c r="I420" s="60"/>
      <c r="J420" s="37" t="s">
        <v>328</v>
      </c>
      <c r="K420" s="37" t="s">
        <v>1717</v>
      </c>
      <c r="L420" s="60"/>
      <c r="M420" s="37"/>
      <c r="N420" s="60">
        <v>44691.099247685182</v>
      </c>
      <c r="O420" s="37" t="s">
        <v>532</v>
      </c>
      <c r="P420" s="38" t="b">
        <v>0</v>
      </c>
      <c r="Q420" s="37"/>
      <c r="R420" s="37" t="s">
        <v>123</v>
      </c>
      <c r="S420" s="38">
        <v>0</v>
      </c>
      <c r="T420" s="37" t="s">
        <v>124</v>
      </c>
      <c r="U420" s="37" t="s">
        <v>90</v>
      </c>
      <c r="V420" s="60">
        <v>44694.863969907397</v>
      </c>
      <c r="W420" s="38">
        <v>325272</v>
      </c>
      <c r="X420" s="37" t="s">
        <v>533</v>
      </c>
      <c r="Y420" s="38">
        <v>0</v>
      </c>
      <c r="Z420" s="38" t="b">
        <v>0</v>
      </c>
      <c r="AA420" s="60">
        <v>44691.121863425928</v>
      </c>
      <c r="AB420" s="60">
        <v>44691.102013888893</v>
      </c>
      <c r="AC420" s="38">
        <v>1</v>
      </c>
      <c r="AD420" s="60">
        <v>44691.137280092589</v>
      </c>
      <c r="AE420" s="60">
        <v>44691.140763888892</v>
      </c>
      <c r="AF420" s="60">
        <v>44691.137280092589</v>
      </c>
      <c r="AG420" s="37" t="s">
        <v>135</v>
      </c>
      <c r="AH420" s="37"/>
      <c r="AI420" s="37" t="s">
        <v>165</v>
      </c>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20</v>
      </c>
      <c r="AM420" s="39">
        <f>WEEKNUM(Table1[[#This Row],[Resolved]])</f>
        <v>20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13</v>
      </c>
      <c r="AU420" s="39" t="str">
        <f>TEXT(Table1[[#This Row],[Resolved]],"MMM")</f>
        <v>May</v>
      </c>
      <c r="AV420" s="39">
        <f>DAY(Table1[[#This Row],[Created]])</f>
        <v>10</v>
      </c>
      <c r="AW420" s="39" t="str">
        <f>TEXT(Table1[[#This Row],[Created]],"MMM")</f>
        <v>May</v>
      </c>
      <c r="AX420" s="40">
        <f>VLOOKUP(Table1[[#This Row],[Assigned to]],GD_Resource[[#All],[SNOW ID Unique]:[Team]],4,0)</f>
        <v>0</v>
      </c>
    </row>
    <row r="421" spans="1:50" ht="62.7" customHeight="1" x14ac:dyDescent="0.25">
      <c r="A421" s="37" t="s">
        <v>1718</v>
      </c>
      <c r="B421" s="37" t="s">
        <v>115</v>
      </c>
      <c r="C421" s="37" t="s">
        <v>251</v>
      </c>
      <c r="D421" s="37" t="s">
        <v>258</v>
      </c>
      <c r="E421" s="37" t="s">
        <v>12</v>
      </c>
      <c r="F421" s="37" t="s">
        <v>1168</v>
      </c>
      <c r="G421" s="60">
        <v>44698.897557870368</v>
      </c>
      <c r="H421" s="37" t="s">
        <v>36</v>
      </c>
      <c r="I421" s="60"/>
      <c r="J421" s="37" t="s">
        <v>547</v>
      </c>
      <c r="K421" s="37" t="s">
        <v>1719</v>
      </c>
      <c r="L421" s="60"/>
      <c r="M421" s="37"/>
      <c r="N421" s="60">
        <v>44691.214733796303</v>
      </c>
      <c r="O421" s="37" t="s">
        <v>1720</v>
      </c>
      <c r="P421" s="38" t="b">
        <v>0</v>
      </c>
      <c r="Q421" s="37"/>
      <c r="R421" s="37" t="s">
        <v>147</v>
      </c>
      <c r="S421" s="38">
        <v>0</v>
      </c>
      <c r="T421" s="37" t="s">
        <v>124</v>
      </c>
      <c r="U421" s="37" t="s">
        <v>90</v>
      </c>
      <c r="V421" s="60">
        <v>44698.897557870368</v>
      </c>
      <c r="W421" s="38">
        <v>663796</v>
      </c>
      <c r="X421" s="37" t="s">
        <v>1721</v>
      </c>
      <c r="Y421" s="38">
        <v>0</v>
      </c>
      <c r="Z421" s="38" t="b">
        <v>0</v>
      </c>
      <c r="AA421" s="60">
        <v>44691.815972222219</v>
      </c>
      <c r="AB421" s="60">
        <v>44691.22693287037</v>
      </c>
      <c r="AC421" s="38">
        <v>1</v>
      </c>
      <c r="AD421" s="60">
        <v>44691.84170138889</v>
      </c>
      <c r="AE421" s="60">
        <v>44691.842685185176</v>
      </c>
      <c r="AF421" s="60">
        <v>44691.84170138889</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20</v>
      </c>
      <c r="AM421" s="39">
        <f>WEEKNUM(Table1[[#This Row],[Resolved]])</f>
        <v>21</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2022</v>
      </c>
      <c r="AS421" s="39">
        <f>YEAR(Table1[[#This Row],[Created]])</f>
        <v>2022</v>
      </c>
      <c r="AT421" s="39">
        <f>DAY(Table1[[#This Row],[Resolved]])</f>
        <v>17</v>
      </c>
      <c r="AU421" s="39" t="str">
        <f>TEXT(Table1[[#This Row],[Resolved]],"MMM")</f>
        <v>May</v>
      </c>
      <c r="AV421" s="39">
        <f>DAY(Table1[[#This Row],[Created]])</f>
        <v>10</v>
      </c>
      <c r="AW421" s="39" t="str">
        <f>TEXT(Table1[[#This Row],[Created]],"MMM")</f>
        <v>May</v>
      </c>
      <c r="AX421" s="40" t="e">
        <f>VLOOKUP(Table1[[#This Row],[Assigned to]],GD_Resource[[#All],[SNOW ID Unique]:[Team]],4,0)</f>
        <v>#N/A</v>
      </c>
    </row>
    <row r="422" spans="1:50" ht="37.5" customHeight="1" x14ac:dyDescent="0.25">
      <c r="A422" s="37" t="s">
        <v>1722</v>
      </c>
      <c r="B422" s="37" t="s">
        <v>115</v>
      </c>
      <c r="C422" s="37" t="s">
        <v>116</v>
      </c>
      <c r="D422" s="37" t="s">
        <v>349</v>
      </c>
      <c r="E422" s="37" t="s">
        <v>12</v>
      </c>
      <c r="F422" s="37" t="s">
        <v>1723</v>
      </c>
      <c r="G422" s="60">
        <v>44693.413101851853</v>
      </c>
      <c r="H422" s="37" t="s">
        <v>28</v>
      </c>
      <c r="I422" s="60"/>
      <c r="J422" s="37" t="s">
        <v>328</v>
      </c>
      <c r="K422" s="37" t="s">
        <v>1724</v>
      </c>
      <c r="L422" s="60"/>
      <c r="M422" s="37"/>
      <c r="N422" s="60">
        <v>44691.579664351862</v>
      </c>
      <c r="O422" s="37" t="s">
        <v>266</v>
      </c>
      <c r="P422" s="38" t="b">
        <v>0</v>
      </c>
      <c r="Q422" s="37"/>
      <c r="R422" s="37" t="s">
        <v>123</v>
      </c>
      <c r="S422" s="38">
        <v>0</v>
      </c>
      <c r="T422" s="37" t="s">
        <v>124</v>
      </c>
      <c r="U422" s="37" t="s">
        <v>90</v>
      </c>
      <c r="V422" s="60">
        <v>44693.413101851853</v>
      </c>
      <c r="W422" s="38">
        <v>158409</v>
      </c>
      <c r="X422" s="37" t="s">
        <v>267</v>
      </c>
      <c r="Y422" s="38">
        <v>0</v>
      </c>
      <c r="Z422" s="38" t="b">
        <v>0</v>
      </c>
      <c r="AA422" s="60">
        <v>44691.653877314813</v>
      </c>
      <c r="AB422" s="60"/>
      <c r="AC422" s="38">
        <v>1</v>
      </c>
      <c r="AD422" s="60"/>
      <c r="AE422" s="60">
        <v>44691.653877314813</v>
      </c>
      <c r="AF422" s="60">
        <v>44691.584236111114</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20</v>
      </c>
      <c r="AM422" s="39">
        <f>WEEKNUM(Table1[[#This Row],[Resolved]])</f>
        <v>20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12</v>
      </c>
      <c r="AU422" s="39" t="str">
        <f>TEXT(Table1[[#This Row],[Resolved]],"MMM")</f>
        <v>May</v>
      </c>
      <c r="AV422" s="39">
        <f>DAY(Table1[[#This Row],[Created]])</f>
        <v>10</v>
      </c>
      <c r="AW422" s="39" t="str">
        <f>TEXT(Table1[[#This Row],[Created]],"MMM")</f>
        <v>May</v>
      </c>
      <c r="AX422" s="40">
        <f>VLOOKUP(Table1[[#This Row],[Assigned to]],GD_Resource[[#All],[SNOW ID Unique]:[Team]],4,0)</f>
        <v>0</v>
      </c>
    </row>
    <row r="423" spans="1:50" ht="37.5" customHeight="1" x14ac:dyDescent="0.25">
      <c r="A423" s="37" t="s">
        <v>1725</v>
      </c>
      <c r="B423" s="37" t="s">
        <v>115</v>
      </c>
      <c r="C423" s="37" t="s">
        <v>116</v>
      </c>
      <c r="D423" s="37" t="s">
        <v>323</v>
      </c>
      <c r="E423" s="37" t="s">
        <v>12</v>
      </c>
      <c r="F423" s="37" t="s">
        <v>1726</v>
      </c>
      <c r="G423" s="60">
        <v>44692.580381944441</v>
      </c>
      <c r="H423" s="37" t="s">
        <v>20</v>
      </c>
      <c r="I423" s="60"/>
      <c r="J423" s="37" t="s">
        <v>130</v>
      </c>
      <c r="K423" s="37" t="s">
        <v>1608</v>
      </c>
      <c r="L423" s="60"/>
      <c r="M423" s="37"/>
      <c r="N423" s="60">
        <v>44691.735752314817</v>
      </c>
      <c r="O423" s="37" t="s">
        <v>1727</v>
      </c>
      <c r="P423" s="38" t="b">
        <v>0</v>
      </c>
      <c r="Q423" s="37"/>
      <c r="R423" s="37" t="s">
        <v>123</v>
      </c>
      <c r="S423" s="38">
        <v>0</v>
      </c>
      <c r="T423" s="37" t="s">
        <v>124</v>
      </c>
      <c r="U423" s="37" t="s">
        <v>90</v>
      </c>
      <c r="V423" s="60">
        <v>44692.580381944441</v>
      </c>
      <c r="W423" s="38">
        <v>72976</v>
      </c>
      <c r="X423" s="37" t="s">
        <v>1728</v>
      </c>
      <c r="Y423" s="38">
        <v>1</v>
      </c>
      <c r="Z423" s="38" t="b">
        <v>0</v>
      </c>
      <c r="AA423" s="60">
        <v>44691.738032407397</v>
      </c>
      <c r="AB423" s="60">
        <v>44691.736168981479</v>
      </c>
      <c r="AC423" s="38">
        <v>1</v>
      </c>
      <c r="AD423" s="60">
        <v>44691.737303240741</v>
      </c>
      <c r="AE423" s="60">
        <v>44691.738032407397</v>
      </c>
      <c r="AF423" s="60">
        <v>44691.737303240741</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20</v>
      </c>
      <c r="AM423" s="39">
        <f>WEEKNUM(Table1[[#This Row],[Resolved]])</f>
        <v>20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11</v>
      </c>
      <c r="AU423" s="39" t="str">
        <f>TEXT(Table1[[#This Row],[Resolved]],"MMM")</f>
        <v>May</v>
      </c>
      <c r="AV423" s="39">
        <f>DAY(Table1[[#This Row],[Created]])</f>
        <v>10</v>
      </c>
      <c r="AW423" s="39" t="str">
        <f>TEXT(Table1[[#This Row],[Created]],"MMM")</f>
        <v>May</v>
      </c>
      <c r="AX423" s="40">
        <f>VLOOKUP(Table1[[#This Row],[Assigned to]],GD_Resource[[#All],[SNOW ID Unique]:[Team]],4,0)</f>
        <v>0</v>
      </c>
    </row>
    <row r="424" spans="1:50" ht="37.5" customHeight="1" x14ac:dyDescent="0.25">
      <c r="A424" s="37" t="s">
        <v>1729</v>
      </c>
      <c r="B424" s="37" t="s">
        <v>138</v>
      </c>
      <c r="C424" s="37" t="s">
        <v>116</v>
      </c>
      <c r="D424" s="37" t="s">
        <v>1216</v>
      </c>
      <c r="E424" s="37" t="s">
        <v>12</v>
      </c>
      <c r="F424" s="37" t="s">
        <v>1730</v>
      </c>
      <c r="G424" s="60">
        <v>44692.858483796299</v>
      </c>
      <c r="H424" s="37" t="s">
        <v>18</v>
      </c>
      <c r="I424" s="60"/>
      <c r="J424" s="37" t="s">
        <v>328</v>
      </c>
      <c r="K424" s="37" t="s">
        <v>1731</v>
      </c>
      <c r="L424" s="60"/>
      <c r="M424" s="37"/>
      <c r="N424" s="60">
        <v>44691.75105324074</v>
      </c>
      <c r="O424" s="37" t="s">
        <v>875</v>
      </c>
      <c r="P424" s="38" t="b">
        <v>0</v>
      </c>
      <c r="Q424" s="37"/>
      <c r="R424" s="37" t="s">
        <v>123</v>
      </c>
      <c r="S424" s="38">
        <v>0</v>
      </c>
      <c r="T424" s="37" t="s">
        <v>124</v>
      </c>
      <c r="U424" s="37" t="s">
        <v>90</v>
      </c>
      <c r="V424" s="60">
        <v>44692.858483796299</v>
      </c>
      <c r="W424" s="38">
        <v>95682</v>
      </c>
      <c r="X424" s="37" t="s">
        <v>876</v>
      </c>
      <c r="Y424" s="38">
        <v>0</v>
      </c>
      <c r="Z424" s="38" t="b">
        <v>0</v>
      </c>
      <c r="AA424" s="60">
        <v>44691.752881944441</v>
      </c>
      <c r="AB424" s="60">
        <v>44691.752881944441</v>
      </c>
      <c r="AC424" s="38">
        <v>1</v>
      </c>
      <c r="AD424" s="60">
        <v>44691.754016203697</v>
      </c>
      <c r="AE424" s="60">
        <v>44691.755740740737</v>
      </c>
      <c r="AF424" s="60">
        <v>44691.754016203697</v>
      </c>
      <c r="AG424" s="37" t="s">
        <v>331</v>
      </c>
      <c r="AH424" s="37"/>
      <c r="AI424" s="37" t="s">
        <v>877</v>
      </c>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20</v>
      </c>
      <c r="AM424" s="39">
        <f>WEEKNUM(Table1[[#This Row],[Resolved]])</f>
        <v>20</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11</v>
      </c>
      <c r="AU424" s="39" t="str">
        <f>TEXT(Table1[[#This Row],[Resolved]],"MMM")</f>
        <v>May</v>
      </c>
      <c r="AV424" s="39">
        <f>DAY(Table1[[#This Row],[Created]])</f>
        <v>10</v>
      </c>
      <c r="AW424" s="39" t="str">
        <f>TEXT(Table1[[#This Row],[Created]],"MMM")</f>
        <v>May</v>
      </c>
      <c r="AX424" s="40">
        <f>VLOOKUP(Table1[[#This Row],[Assigned to]],GD_Resource[[#All],[SNOW ID Unique]:[Team]],4,0)</f>
        <v>0</v>
      </c>
    </row>
    <row r="425" spans="1:50" ht="75" customHeight="1" x14ac:dyDescent="0.25">
      <c r="A425" s="37" t="s">
        <v>1732</v>
      </c>
      <c r="B425" s="37" t="s">
        <v>115</v>
      </c>
      <c r="C425" s="37" t="s">
        <v>379</v>
      </c>
      <c r="D425" s="37" t="s">
        <v>380</v>
      </c>
      <c r="E425" s="37" t="s">
        <v>12</v>
      </c>
      <c r="F425" s="37" t="s">
        <v>1733</v>
      </c>
      <c r="G425" s="60">
        <v>44692.641122685192</v>
      </c>
      <c r="H425" s="37" t="s">
        <v>29</v>
      </c>
      <c r="I425" s="60"/>
      <c r="J425" s="37" t="s">
        <v>328</v>
      </c>
      <c r="K425" s="37" t="s">
        <v>1675</v>
      </c>
      <c r="L425" s="60"/>
      <c r="M425" s="37"/>
      <c r="N425" s="60">
        <v>44691.780150462961</v>
      </c>
      <c r="O425" s="37" t="s">
        <v>1734</v>
      </c>
      <c r="P425" s="38" t="b">
        <v>0</v>
      </c>
      <c r="Q425" s="37"/>
      <c r="R425" s="37" t="s">
        <v>133</v>
      </c>
      <c r="S425" s="38">
        <v>0</v>
      </c>
      <c r="T425" s="37" t="s">
        <v>124</v>
      </c>
      <c r="U425" s="37" t="s">
        <v>90</v>
      </c>
      <c r="V425" s="60">
        <v>44692.641122685192</v>
      </c>
      <c r="W425" s="38">
        <v>74388</v>
      </c>
      <c r="X425" s="37" t="s">
        <v>1735</v>
      </c>
      <c r="Y425" s="38">
        <v>0</v>
      </c>
      <c r="Z425" s="38" t="b">
        <v>0</v>
      </c>
      <c r="AA425" s="60">
        <v>44691.792384259257</v>
      </c>
      <c r="AB425" s="60">
        <v>44691.790046296293</v>
      </c>
      <c r="AC425" s="38">
        <v>1</v>
      </c>
      <c r="AD425" s="60">
        <v>44691.792384259257</v>
      </c>
      <c r="AE425" s="60">
        <v>44691.792384259257</v>
      </c>
      <c r="AF425" s="60">
        <v>44691.792384259257</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20</v>
      </c>
      <c r="AM425" s="39">
        <f>WEEKNUM(Table1[[#This Row],[Resolved]])</f>
        <v>20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11</v>
      </c>
      <c r="AU425" s="39" t="str">
        <f>TEXT(Table1[[#This Row],[Resolved]],"MMM")</f>
        <v>May</v>
      </c>
      <c r="AV425" s="39">
        <f>DAY(Table1[[#This Row],[Created]])</f>
        <v>10</v>
      </c>
      <c r="AW425" s="39" t="str">
        <f>TEXT(Table1[[#This Row],[Created]],"MMM")</f>
        <v>May</v>
      </c>
      <c r="AX425" s="40">
        <f>VLOOKUP(Table1[[#This Row],[Assigned to]],GD_Resource[[#All],[SNOW ID Unique]:[Team]],4,0)</f>
        <v>0</v>
      </c>
    </row>
    <row r="426" spans="1:50" ht="37.5" customHeight="1" x14ac:dyDescent="0.25">
      <c r="A426" s="37" t="s">
        <v>1736</v>
      </c>
      <c r="B426" s="37" t="s">
        <v>115</v>
      </c>
      <c r="C426" s="37" t="s">
        <v>295</v>
      </c>
      <c r="D426" s="37" t="s">
        <v>296</v>
      </c>
      <c r="E426" s="37" t="s">
        <v>12</v>
      </c>
      <c r="F426" s="37" t="s">
        <v>1737</v>
      </c>
      <c r="G426" s="60">
        <v>44694.857997685183</v>
      </c>
      <c r="H426" s="37" t="s">
        <v>25</v>
      </c>
      <c r="I426" s="60"/>
      <c r="J426" s="37" t="s">
        <v>328</v>
      </c>
      <c r="K426" s="37" t="s">
        <v>1738</v>
      </c>
      <c r="L426" s="60"/>
      <c r="M426" s="37"/>
      <c r="N426" s="60">
        <v>44691.808912037042</v>
      </c>
      <c r="O426" s="37" t="s">
        <v>1739</v>
      </c>
      <c r="P426" s="38" t="b">
        <v>0</v>
      </c>
      <c r="Q426" s="37"/>
      <c r="R426" s="37" t="s">
        <v>147</v>
      </c>
      <c r="S426" s="38">
        <v>0</v>
      </c>
      <c r="T426" s="37" t="s">
        <v>124</v>
      </c>
      <c r="U426" s="37" t="s">
        <v>90</v>
      </c>
      <c r="V426" s="60">
        <v>44694.857997685183</v>
      </c>
      <c r="W426" s="38">
        <v>263441</v>
      </c>
      <c r="X426" s="37" t="s">
        <v>1740</v>
      </c>
      <c r="Y426" s="38">
        <v>0</v>
      </c>
      <c r="Z426" s="38" t="b">
        <v>0</v>
      </c>
      <c r="AA426" s="60">
        <v>44691.815833333327</v>
      </c>
      <c r="AB426" s="60">
        <v>44691.810925925929</v>
      </c>
      <c r="AC426" s="38">
        <v>1</v>
      </c>
      <c r="AD426" s="60">
        <v>44691.838842592602</v>
      </c>
      <c r="AE426" s="60">
        <v>44691.967303240737</v>
      </c>
      <c r="AF426" s="60">
        <v>44691.838842592602</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20</v>
      </c>
      <c r="AM426" s="39">
        <f>WEEKNUM(Table1[[#This Row],[Resolved]])</f>
        <v>20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13</v>
      </c>
      <c r="AU426" s="39" t="str">
        <f>TEXT(Table1[[#This Row],[Resolved]],"MMM")</f>
        <v>May</v>
      </c>
      <c r="AV426" s="39">
        <f>DAY(Table1[[#This Row],[Created]])</f>
        <v>10</v>
      </c>
      <c r="AW426" s="39" t="str">
        <f>TEXT(Table1[[#This Row],[Created]],"MMM")</f>
        <v>May</v>
      </c>
      <c r="AX426" s="40">
        <f>VLOOKUP(Table1[[#This Row],[Assigned to]],GD_Resource[[#All],[SNOW ID Unique]:[Team]],4,0)</f>
        <v>0</v>
      </c>
    </row>
    <row r="427" spans="1:50" ht="37.5" customHeight="1" x14ac:dyDescent="0.25">
      <c r="A427" s="37" t="s">
        <v>1741</v>
      </c>
      <c r="B427" s="37" t="s">
        <v>115</v>
      </c>
      <c r="C427" s="37" t="s">
        <v>295</v>
      </c>
      <c r="D427" s="37" t="s">
        <v>1742</v>
      </c>
      <c r="E427" s="37" t="s">
        <v>7</v>
      </c>
      <c r="F427" s="37" t="s">
        <v>1743</v>
      </c>
      <c r="G427" s="60">
        <v>44699.041342592587</v>
      </c>
      <c r="H427" s="37" t="s">
        <v>10</v>
      </c>
      <c r="I427" s="60"/>
      <c r="J427" s="37" t="s">
        <v>328</v>
      </c>
      <c r="K427" s="37" t="s">
        <v>1744</v>
      </c>
      <c r="L427" s="60"/>
      <c r="M427" s="37"/>
      <c r="N427" s="60">
        <v>44691.82539351852</v>
      </c>
      <c r="O427" s="37" t="s">
        <v>1745</v>
      </c>
      <c r="P427" s="38" t="b">
        <v>0</v>
      </c>
      <c r="Q427" s="37"/>
      <c r="R427" s="37" t="s">
        <v>147</v>
      </c>
      <c r="S427" s="38">
        <v>0</v>
      </c>
      <c r="T427" s="37" t="s">
        <v>124</v>
      </c>
      <c r="U427" s="37" t="s">
        <v>90</v>
      </c>
      <c r="V427" s="60">
        <v>44693.810671296298</v>
      </c>
      <c r="W427" s="38">
        <v>171945</v>
      </c>
      <c r="X427" s="37" t="s">
        <v>1746</v>
      </c>
      <c r="Y427" s="38">
        <v>0</v>
      </c>
      <c r="Z427" s="38" t="b">
        <v>0</v>
      </c>
      <c r="AA427" s="60">
        <v>44691.82539351852</v>
      </c>
      <c r="AB427" s="60">
        <v>44691.82539351852</v>
      </c>
      <c r="AC427" s="38">
        <v>1</v>
      </c>
      <c r="AD427" s="60">
        <v>44691.82953703704</v>
      </c>
      <c r="AE427" s="60">
        <v>44691.953067129631</v>
      </c>
      <c r="AF427" s="60">
        <v>44691.82953703704</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20</v>
      </c>
      <c r="AM427" s="39">
        <f>WEEKNUM(Table1[[#This Row],[Resolved]])</f>
        <v>20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12</v>
      </c>
      <c r="AU427" s="39" t="str">
        <f>TEXT(Table1[[#This Row],[Resolved]],"MMM")</f>
        <v>May</v>
      </c>
      <c r="AV427" s="39">
        <f>DAY(Table1[[#This Row],[Created]])</f>
        <v>10</v>
      </c>
      <c r="AW427" s="39" t="str">
        <f>TEXT(Table1[[#This Row],[Created]],"MMM")</f>
        <v>May</v>
      </c>
      <c r="AX427" s="40">
        <f>VLOOKUP(Table1[[#This Row],[Assigned to]],GD_Resource[[#All],[SNOW ID Unique]:[Team]],4,0)</f>
        <v>0</v>
      </c>
    </row>
    <row r="428" spans="1:50" ht="124.95" customHeight="1" x14ac:dyDescent="0.25">
      <c r="A428" s="37" t="s">
        <v>1747</v>
      </c>
      <c r="B428" s="37" t="s">
        <v>115</v>
      </c>
      <c r="C428" s="37" t="s">
        <v>116</v>
      </c>
      <c r="D428" s="37" t="s">
        <v>323</v>
      </c>
      <c r="E428" s="37" t="s">
        <v>12</v>
      </c>
      <c r="F428" s="37" t="s">
        <v>1748</v>
      </c>
      <c r="G428" s="60">
        <v>44699.055104166669</v>
      </c>
      <c r="H428" s="37" t="s">
        <v>20</v>
      </c>
      <c r="I428" s="60"/>
      <c r="J428" s="37"/>
      <c r="K428" s="37"/>
      <c r="L428" s="60"/>
      <c r="M428" s="37"/>
      <c r="N428" s="60">
        <v>44691.82402777778</v>
      </c>
      <c r="O428" s="37" t="s">
        <v>661</v>
      </c>
      <c r="P428" s="38" t="b">
        <v>0</v>
      </c>
      <c r="Q428" s="37"/>
      <c r="R428" s="37" t="s">
        <v>123</v>
      </c>
      <c r="S428" s="38">
        <v>0</v>
      </c>
      <c r="T428" s="37" t="s">
        <v>124</v>
      </c>
      <c r="U428" s="37" t="s">
        <v>58</v>
      </c>
      <c r="V428" s="60"/>
      <c r="W428" s="38"/>
      <c r="X428" s="37" t="s">
        <v>662</v>
      </c>
      <c r="Y428" s="38">
        <v>0</v>
      </c>
      <c r="Z428" s="38" t="b">
        <v>1</v>
      </c>
      <c r="AA428" s="60">
        <v>44691.859317129631</v>
      </c>
      <c r="AB428" s="60">
        <v>44691.824467592603</v>
      </c>
      <c r="AC428" s="38">
        <v>1</v>
      </c>
      <c r="AD428" s="60">
        <v>44691.849849537037</v>
      </c>
      <c r="AE428" s="60">
        <v>44691.859317129631</v>
      </c>
      <c r="AF428" s="60">
        <v>44691.849849537037</v>
      </c>
      <c r="AG428" s="37"/>
      <c r="AH428" s="37" t="s">
        <v>248</v>
      </c>
      <c r="AI428" s="37"/>
      <c r="AJ428" s="16">
        <f ca="1">IF(Table1[[#This Row],[State]]="Closed","Zero",IF(Table1[[#This Row],[State]]="Resolved","Zero",TODAY()-Table1[[#This Row],[First Assigned to Osprey-Resolver]]))</f>
        <v>7.1406828703693463</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20</v>
      </c>
      <c r="AM428" s="39">
        <f>WEEKNUM(Table1[[#This Row],[Resolved]])</f>
        <v>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10</v>
      </c>
      <c r="AW428" s="39" t="str">
        <f>TEXT(Table1[[#This Row],[Created]],"MMM")</f>
        <v>May</v>
      </c>
      <c r="AX428" s="40">
        <f>VLOOKUP(Table1[[#This Row],[Assigned to]],GD_Resource[[#All],[SNOW ID Unique]:[Team]],4,0)</f>
        <v>0</v>
      </c>
    </row>
    <row r="429" spans="1:50" ht="62.7" customHeight="1" x14ac:dyDescent="0.25">
      <c r="A429" s="37" t="s">
        <v>1749</v>
      </c>
      <c r="B429" s="37" t="s">
        <v>138</v>
      </c>
      <c r="C429" s="37" t="s">
        <v>338</v>
      </c>
      <c r="D429" s="37" t="s">
        <v>339</v>
      </c>
      <c r="E429" s="37" t="s">
        <v>12</v>
      </c>
      <c r="F429" s="37" t="s">
        <v>1750</v>
      </c>
      <c r="G429" s="60">
        <v>44693.608217592591</v>
      </c>
      <c r="H429" s="37" t="s">
        <v>19</v>
      </c>
      <c r="I429" s="60"/>
      <c r="J429" s="37" t="s">
        <v>328</v>
      </c>
      <c r="K429" s="37" t="s">
        <v>1502</v>
      </c>
      <c r="L429" s="60"/>
      <c r="M429" s="37"/>
      <c r="N429" s="60">
        <v>44691.836354166669</v>
      </c>
      <c r="O429" s="37" t="s">
        <v>1751</v>
      </c>
      <c r="P429" s="38" t="b">
        <v>0</v>
      </c>
      <c r="Q429" s="37"/>
      <c r="R429" s="37" t="s">
        <v>215</v>
      </c>
      <c r="S429" s="38">
        <v>0</v>
      </c>
      <c r="T429" s="37" t="s">
        <v>124</v>
      </c>
      <c r="U429" s="37" t="s">
        <v>90</v>
      </c>
      <c r="V429" s="60">
        <v>44693.608217592591</v>
      </c>
      <c r="W429" s="38">
        <v>153205</v>
      </c>
      <c r="X429" s="37" t="s">
        <v>1752</v>
      </c>
      <c r="Y429" s="38">
        <v>0</v>
      </c>
      <c r="Z429" s="38" t="b">
        <v>0</v>
      </c>
      <c r="AA429" s="60">
        <v>44691.836354166669</v>
      </c>
      <c r="AB429" s="60">
        <v>44691.836354166669</v>
      </c>
      <c r="AC429" s="38">
        <v>1</v>
      </c>
      <c r="AD429" s="60">
        <v>44691.842534722222</v>
      </c>
      <c r="AE429" s="60">
        <v>44692.533946759257</v>
      </c>
      <c r="AF429" s="60">
        <v>44691.842534722222</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20</v>
      </c>
      <c r="AM429" s="39">
        <f>WEEKNUM(Table1[[#This Row],[Resolved]])</f>
        <v>20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12</v>
      </c>
      <c r="AU429" s="39" t="str">
        <f>TEXT(Table1[[#This Row],[Resolved]],"MMM")</f>
        <v>May</v>
      </c>
      <c r="AV429" s="39">
        <f>DAY(Table1[[#This Row],[Created]])</f>
        <v>10</v>
      </c>
      <c r="AW429" s="39" t="str">
        <f>TEXT(Table1[[#This Row],[Created]],"MMM")</f>
        <v>May</v>
      </c>
      <c r="AX429" s="40">
        <f>VLOOKUP(Table1[[#This Row],[Assigned to]],GD_Resource[[#All],[SNOW ID Unique]:[Team]],4,0)</f>
        <v>0</v>
      </c>
    </row>
    <row r="430" spans="1:50" ht="37.5" customHeight="1" x14ac:dyDescent="0.25">
      <c r="A430" s="37" t="s">
        <v>1753</v>
      </c>
      <c r="B430" s="37" t="s">
        <v>115</v>
      </c>
      <c r="C430" s="37" t="s">
        <v>295</v>
      </c>
      <c r="D430" s="37" t="s">
        <v>296</v>
      </c>
      <c r="E430" s="37" t="s">
        <v>12</v>
      </c>
      <c r="F430" s="37" t="s">
        <v>1754</v>
      </c>
      <c r="G430" s="60">
        <v>44697.76284722222</v>
      </c>
      <c r="H430" s="37" t="s">
        <v>25</v>
      </c>
      <c r="I430" s="60"/>
      <c r="J430" s="37" t="s">
        <v>1459</v>
      </c>
      <c r="K430" s="37" t="s">
        <v>1755</v>
      </c>
      <c r="L430" s="60"/>
      <c r="M430" s="37"/>
      <c r="N430" s="60">
        <v>44691.835324074083</v>
      </c>
      <c r="O430" s="37" t="s">
        <v>1756</v>
      </c>
      <c r="P430" s="38" t="b">
        <v>0</v>
      </c>
      <c r="Q430" s="37"/>
      <c r="R430" s="37" t="s">
        <v>147</v>
      </c>
      <c r="S430" s="38">
        <v>0</v>
      </c>
      <c r="T430" s="37" t="s">
        <v>124</v>
      </c>
      <c r="U430" s="37" t="s">
        <v>90</v>
      </c>
      <c r="V430" s="60">
        <v>44697.76284722222</v>
      </c>
      <c r="W430" s="38">
        <v>512138</v>
      </c>
      <c r="X430" s="37" t="s">
        <v>1757</v>
      </c>
      <c r="Y430" s="38">
        <v>0</v>
      </c>
      <c r="Z430" s="38" t="b">
        <v>0</v>
      </c>
      <c r="AA430" s="60">
        <v>44691.968368055554</v>
      </c>
      <c r="AB430" s="60"/>
      <c r="AC430" s="38">
        <v>1</v>
      </c>
      <c r="AD430" s="60"/>
      <c r="AE430" s="60">
        <v>44691.968368055554</v>
      </c>
      <c r="AF430" s="60">
        <v>44691.852905092594</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20</v>
      </c>
      <c r="AM430" s="39">
        <f>WEEKNUM(Table1[[#This Row],[Resolved]])</f>
        <v>21</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16</v>
      </c>
      <c r="AU430" s="39" t="str">
        <f>TEXT(Table1[[#This Row],[Resolved]],"MMM")</f>
        <v>May</v>
      </c>
      <c r="AV430" s="39">
        <f>DAY(Table1[[#This Row],[Created]])</f>
        <v>10</v>
      </c>
      <c r="AW430" s="39" t="str">
        <f>TEXT(Table1[[#This Row],[Created]],"MMM")</f>
        <v>May</v>
      </c>
      <c r="AX430" s="40">
        <f>VLOOKUP(Table1[[#This Row],[Assigned to]],GD_Resource[[#All],[SNOW ID Unique]:[Team]],4,0)</f>
        <v>0</v>
      </c>
    </row>
    <row r="431" spans="1:50" ht="37.5" customHeight="1" x14ac:dyDescent="0.25">
      <c r="A431" s="37" t="s">
        <v>1758</v>
      </c>
      <c r="B431" s="37" t="s">
        <v>138</v>
      </c>
      <c r="C431" s="37" t="s">
        <v>295</v>
      </c>
      <c r="D431" s="37" t="s">
        <v>1742</v>
      </c>
      <c r="E431" s="37" t="s">
        <v>12</v>
      </c>
      <c r="F431" s="37" t="s">
        <v>1759</v>
      </c>
      <c r="G431" s="60">
        <v>44695.150254629632</v>
      </c>
      <c r="H431" s="37" t="s">
        <v>25</v>
      </c>
      <c r="I431" s="60"/>
      <c r="J431" s="37" t="s">
        <v>328</v>
      </c>
      <c r="K431" s="37" t="s">
        <v>1744</v>
      </c>
      <c r="L431" s="60"/>
      <c r="M431" s="37"/>
      <c r="N431" s="60">
        <v>44691.847256944442</v>
      </c>
      <c r="O431" s="37" t="s">
        <v>1760</v>
      </c>
      <c r="P431" s="38" t="b">
        <v>0</v>
      </c>
      <c r="Q431" s="37"/>
      <c r="R431" s="37" t="s">
        <v>147</v>
      </c>
      <c r="S431" s="38">
        <v>0</v>
      </c>
      <c r="T431" s="37" t="s">
        <v>124</v>
      </c>
      <c r="U431" s="37" t="s">
        <v>90</v>
      </c>
      <c r="V431" s="60">
        <v>44693.064409722218</v>
      </c>
      <c r="W431" s="38">
        <v>105478</v>
      </c>
      <c r="X431" s="37" t="s">
        <v>1761</v>
      </c>
      <c r="Y431" s="38">
        <v>0</v>
      </c>
      <c r="Z431" s="38" t="b">
        <v>0</v>
      </c>
      <c r="AA431" s="60">
        <v>44691.847256944442</v>
      </c>
      <c r="AB431" s="60">
        <v>44691.847256944442</v>
      </c>
      <c r="AC431" s="38">
        <v>1</v>
      </c>
      <c r="AD431" s="60">
        <v>44691.853078703702</v>
      </c>
      <c r="AE431" s="60">
        <v>44691.856562499997</v>
      </c>
      <c r="AF431" s="60">
        <v>44691.853078703702</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20</v>
      </c>
      <c r="AM431" s="39">
        <f>WEEKNUM(Table1[[#This Row],[Resolved]])</f>
        <v>20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12</v>
      </c>
      <c r="AU431" s="39" t="str">
        <f>TEXT(Table1[[#This Row],[Resolved]],"MMM")</f>
        <v>May</v>
      </c>
      <c r="AV431" s="39">
        <f>DAY(Table1[[#This Row],[Created]])</f>
        <v>10</v>
      </c>
      <c r="AW431" s="39" t="str">
        <f>TEXT(Table1[[#This Row],[Created]],"MMM")</f>
        <v>May</v>
      </c>
      <c r="AX431" s="40">
        <f>VLOOKUP(Table1[[#This Row],[Assigned to]],GD_Resource[[#All],[SNOW ID Unique]:[Team]],4,0)</f>
        <v>0</v>
      </c>
    </row>
    <row r="432" spans="1:50" ht="49.95" customHeight="1" x14ac:dyDescent="0.25">
      <c r="A432" s="37" t="s">
        <v>1762</v>
      </c>
      <c r="B432" s="37" t="s">
        <v>115</v>
      </c>
      <c r="C432" s="37" t="s">
        <v>251</v>
      </c>
      <c r="D432" s="37" t="s">
        <v>258</v>
      </c>
      <c r="E432" s="37" t="s">
        <v>141</v>
      </c>
      <c r="F432" s="37" t="s">
        <v>1763</v>
      </c>
      <c r="G432" s="60">
        <v>44693.979560185187</v>
      </c>
      <c r="H432" s="37" t="s">
        <v>36</v>
      </c>
      <c r="I432" s="60"/>
      <c r="J432" s="37" t="s">
        <v>547</v>
      </c>
      <c r="K432" s="37" t="s">
        <v>1764</v>
      </c>
      <c r="L432" s="60"/>
      <c r="M432" s="37"/>
      <c r="N432" s="60">
        <v>44691.852303240739</v>
      </c>
      <c r="O432" s="37" t="s">
        <v>258</v>
      </c>
      <c r="P432" s="38" t="b">
        <v>0</v>
      </c>
      <c r="Q432" s="37"/>
      <c r="R432" s="37" t="s">
        <v>147</v>
      </c>
      <c r="S432" s="38">
        <v>0</v>
      </c>
      <c r="T432" s="37" t="s">
        <v>124</v>
      </c>
      <c r="U432" s="37" t="s">
        <v>90</v>
      </c>
      <c r="V432" s="60">
        <v>44693.979560185187</v>
      </c>
      <c r="W432" s="38">
        <v>183864</v>
      </c>
      <c r="X432" s="37" t="s">
        <v>36</v>
      </c>
      <c r="Y432" s="38">
        <v>0</v>
      </c>
      <c r="Z432" s="38" t="b">
        <v>0</v>
      </c>
      <c r="AA432" s="60">
        <v>44691.852303240739</v>
      </c>
      <c r="AB432" s="60"/>
      <c r="AC432" s="38">
        <v>0</v>
      </c>
      <c r="AD432" s="60"/>
      <c r="AE432" s="60">
        <v>44691.852303240739</v>
      </c>
      <c r="AF432" s="60">
        <v>44691.852303240739</v>
      </c>
      <c r="AG432" s="37" t="s">
        <v>135</v>
      </c>
      <c r="AH432" s="37"/>
      <c r="AI432" s="37" t="s">
        <v>256</v>
      </c>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20</v>
      </c>
      <c r="AM432" s="39">
        <f>WEEKNUM(Table1[[#This Row],[Resolved]])</f>
        <v>20</v>
      </c>
      <c r="AN432" s="39">
        <f>WEEKNUM(Table1[[#This Row],[Closed]])</f>
        <v>0</v>
      </c>
      <c r="AO432" s="39" t="str">
        <f>IFERROR(INDEX(GD_Resource[], MATCH(Table1[[#This Row],[Assigned to]], GD_Resource[SNOW ID Unique], 0), 2), "Not GD")</f>
        <v>Not GD</v>
      </c>
      <c r="AP432" s="39" t="str">
        <f t="shared" si="6"/>
        <v>Geo</v>
      </c>
      <c r="AQ432" s="39">
        <f>YEAR(Table1[[#This Row],[Closed]])</f>
        <v>1900</v>
      </c>
      <c r="AR432" s="39">
        <f>YEAR(Table1[[#This Row],[Resolved]])</f>
        <v>2022</v>
      </c>
      <c r="AS432" s="39">
        <f>YEAR(Table1[[#This Row],[Created]])</f>
        <v>2022</v>
      </c>
      <c r="AT432" s="39">
        <f>DAY(Table1[[#This Row],[Resolved]])</f>
        <v>12</v>
      </c>
      <c r="AU432" s="39" t="str">
        <f>TEXT(Table1[[#This Row],[Resolved]],"MMM")</f>
        <v>May</v>
      </c>
      <c r="AV432" s="39">
        <f>DAY(Table1[[#This Row],[Created]])</f>
        <v>10</v>
      </c>
      <c r="AW432" s="39" t="str">
        <f>TEXT(Table1[[#This Row],[Created]],"MMM")</f>
        <v>May</v>
      </c>
      <c r="AX432" s="40" t="e">
        <f>VLOOKUP(Table1[[#This Row],[Assigned to]],GD_Resource[[#All],[SNOW ID Unique]:[Team]],4,0)</f>
        <v>#N/A</v>
      </c>
    </row>
    <row r="433" spans="1:50" ht="62.7" customHeight="1" x14ac:dyDescent="0.25">
      <c r="A433" s="37" t="s">
        <v>1765</v>
      </c>
      <c r="B433" s="37" t="s">
        <v>115</v>
      </c>
      <c r="C433" s="37" t="s">
        <v>251</v>
      </c>
      <c r="D433" s="37" t="s">
        <v>258</v>
      </c>
      <c r="E433" s="37" t="s">
        <v>141</v>
      </c>
      <c r="F433" s="37" t="s">
        <v>1766</v>
      </c>
      <c r="G433" s="60">
        <v>44694.78869212963</v>
      </c>
      <c r="H433" s="37" t="s">
        <v>36</v>
      </c>
      <c r="I433" s="60"/>
      <c r="J433" s="37" t="s">
        <v>547</v>
      </c>
      <c r="K433" s="37" t="s">
        <v>1767</v>
      </c>
      <c r="L433" s="60"/>
      <c r="M433" s="37"/>
      <c r="N433" s="60">
        <v>44691.856249999997</v>
      </c>
      <c r="O433" s="37" t="s">
        <v>258</v>
      </c>
      <c r="P433" s="38" t="b">
        <v>0</v>
      </c>
      <c r="Q433" s="37"/>
      <c r="R433" s="37" t="s">
        <v>147</v>
      </c>
      <c r="S433" s="38">
        <v>0</v>
      </c>
      <c r="T433" s="37" t="s">
        <v>124</v>
      </c>
      <c r="U433" s="37" t="s">
        <v>90</v>
      </c>
      <c r="V433" s="60">
        <v>44694.78869212963</v>
      </c>
      <c r="W433" s="38">
        <v>253428</v>
      </c>
      <c r="X433" s="37" t="s">
        <v>36</v>
      </c>
      <c r="Y433" s="38">
        <v>0</v>
      </c>
      <c r="Z433" s="38" t="b">
        <v>0</v>
      </c>
      <c r="AA433" s="60">
        <v>44691.856249999997</v>
      </c>
      <c r="AB433" s="60"/>
      <c r="AC433" s="38">
        <v>0</v>
      </c>
      <c r="AD433" s="60"/>
      <c r="AE433" s="60">
        <v>44691.856249999997</v>
      </c>
      <c r="AF433" s="60">
        <v>44691.856249999997</v>
      </c>
      <c r="AG433" s="37" t="s">
        <v>135</v>
      </c>
      <c r="AH433" s="37"/>
      <c r="AI433" s="37" t="s">
        <v>256</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20</v>
      </c>
      <c r="AM433" s="39">
        <f>WEEKNUM(Table1[[#This Row],[Resolved]])</f>
        <v>20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2022</v>
      </c>
      <c r="AS433" s="39">
        <f>YEAR(Table1[[#This Row],[Created]])</f>
        <v>2022</v>
      </c>
      <c r="AT433" s="39">
        <f>DAY(Table1[[#This Row],[Resolved]])</f>
        <v>13</v>
      </c>
      <c r="AU433" s="39" t="str">
        <f>TEXT(Table1[[#This Row],[Resolved]],"MMM")</f>
        <v>May</v>
      </c>
      <c r="AV433" s="39">
        <f>DAY(Table1[[#This Row],[Created]])</f>
        <v>10</v>
      </c>
      <c r="AW433" s="39" t="str">
        <f>TEXT(Table1[[#This Row],[Created]],"MMM")</f>
        <v>May</v>
      </c>
      <c r="AX433" s="40" t="e">
        <f>VLOOKUP(Table1[[#This Row],[Assigned to]],GD_Resource[[#All],[SNOW ID Unique]:[Team]],4,0)</f>
        <v>#N/A</v>
      </c>
    </row>
    <row r="434" spans="1:50" ht="62.7" customHeight="1" x14ac:dyDescent="0.25">
      <c r="A434" s="37" t="s">
        <v>1768</v>
      </c>
      <c r="B434" s="37" t="s">
        <v>115</v>
      </c>
      <c r="C434" s="37" t="s">
        <v>251</v>
      </c>
      <c r="D434" s="37" t="s">
        <v>463</v>
      </c>
      <c r="E434" s="37" t="s">
        <v>12</v>
      </c>
      <c r="F434" s="37" t="s">
        <v>1769</v>
      </c>
      <c r="G434" s="60">
        <v>44694.764803240738</v>
      </c>
      <c r="H434" s="37" t="s">
        <v>50</v>
      </c>
      <c r="I434" s="60"/>
      <c r="J434" s="37"/>
      <c r="K434" s="37"/>
      <c r="L434" s="60"/>
      <c r="M434" s="37"/>
      <c r="N434" s="60">
        <v>44691.858159722222</v>
      </c>
      <c r="O434" s="37" t="s">
        <v>1351</v>
      </c>
      <c r="P434" s="38" t="b">
        <v>0</v>
      </c>
      <c r="Q434" s="37"/>
      <c r="R434" s="37" t="s">
        <v>147</v>
      </c>
      <c r="S434" s="38">
        <v>0</v>
      </c>
      <c r="T434" s="37" t="s">
        <v>124</v>
      </c>
      <c r="U434" s="37" t="s">
        <v>59</v>
      </c>
      <c r="V434" s="60"/>
      <c r="W434" s="38"/>
      <c r="X434" s="37" t="s">
        <v>1352</v>
      </c>
      <c r="Y434" s="38">
        <v>0</v>
      </c>
      <c r="Z434" s="38" t="b">
        <v>0</v>
      </c>
      <c r="AA434" s="60">
        <v>44691.859652777777</v>
      </c>
      <c r="AB434" s="60">
        <v>44691.858159722222</v>
      </c>
      <c r="AC434" s="38">
        <v>1</v>
      </c>
      <c r="AD434" s="60">
        <v>44691.861956018518</v>
      </c>
      <c r="AE434" s="60">
        <v>44691.867905092593</v>
      </c>
      <c r="AF434" s="60">
        <v>44691.861956018518</v>
      </c>
      <c r="AG434" s="37" t="s">
        <v>135</v>
      </c>
      <c r="AH434" s="37"/>
      <c r="AI434" s="37" t="s">
        <v>1284</v>
      </c>
      <c r="AJ434" s="16">
        <f ca="1">IF(Table1[[#This Row],[State]]="Closed","Zero",IF(Table1[[#This Row],[State]]="Resolved","Zero",TODAY()-Table1[[#This Row],[First Assigned to Osprey-Resolver]]))</f>
        <v>7.1320949074070086</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20</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10</v>
      </c>
      <c r="AW434" s="39" t="str">
        <f>TEXT(Table1[[#This Row],[Created]],"MMM")</f>
        <v>May</v>
      </c>
      <c r="AX434" s="40">
        <f>VLOOKUP(Table1[[#This Row],[Assigned to]],GD_Resource[[#All],[SNOW ID Unique]:[Team]],4,0)</f>
        <v>0</v>
      </c>
    </row>
    <row r="435" spans="1:50" ht="37.5" customHeight="1" x14ac:dyDescent="0.25">
      <c r="A435" s="37" t="s">
        <v>1770</v>
      </c>
      <c r="B435" s="37" t="s">
        <v>138</v>
      </c>
      <c r="C435" s="37" t="s">
        <v>307</v>
      </c>
      <c r="D435" s="37" t="s">
        <v>1771</v>
      </c>
      <c r="E435" s="37" t="s">
        <v>12</v>
      </c>
      <c r="F435" s="37" t="s">
        <v>1772</v>
      </c>
      <c r="G435" s="60">
        <v>44691.972280092603</v>
      </c>
      <c r="H435" s="37"/>
      <c r="I435" s="60"/>
      <c r="J435" s="37"/>
      <c r="K435" s="37"/>
      <c r="L435" s="60"/>
      <c r="M435" s="37"/>
      <c r="N435" s="60">
        <v>44691.858715277784</v>
      </c>
      <c r="O435" s="37" t="s">
        <v>1773</v>
      </c>
      <c r="P435" s="38" t="b">
        <v>0</v>
      </c>
      <c r="Q435" s="37"/>
      <c r="R435" s="37" t="s">
        <v>133</v>
      </c>
      <c r="S435" s="38">
        <v>0</v>
      </c>
      <c r="T435" s="37" t="s">
        <v>124</v>
      </c>
      <c r="U435" s="37" t="s">
        <v>618</v>
      </c>
      <c r="V435" s="60"/>
      <c r="W435" s="38"/>
      <c r="X435" s="37" t="s">
        <v>1774</v>
      </c>
      <c r="Y435" s="38">
        <v>0</v>
      </c>
      <c r="Z435" s="38" t="b">
        <v>0</v>
      </c>
      <c r="AA435" s="60">
        <v>44691.955023148148</v>
      </c>
      <c r="AB435" s="60">
        <v>44691.873668981483</v>
      </c>
      <c r="AC435" s="38">
        <v>1</v>
      </c>
      <c r="AD435" s="60">
        <v>44691.972280092603</v>
      </c>
      <c r="AE435" s="60"/>
      <c r="AF435" s="60">
        <v>44691.972280092603</v>
      </c>
      <c r="AG435" s="37"/>
      <c r="AH435" s="37"/>
      <c r="AI435" s="37"/>
      <c r="AJ435" s="16">
        <f ca="1">IF(Table1[[#This Row],[State]]="Closed","Zero",IF(Table1[[#This Row],[State]]="Resolved","Zero",TODAY()-Table1[[#This Row],[First Assigned to Osprey-Resolver]]))</f>
        <v>44699</v>
      </c>
      <c r="AK435" s="16" t="str">
        <f ca="1">IF(Table1[[#This Row],[Days Open]]&lt;=5,"00 - 05",IF(Table1[[#This Row],[Days Open]]&lt;=15,"06 - 15",IF(Table1[[#This Row],[Days Open]]&lt;=30,"16 - 30", IF(Table1[[#This Row],[Days Open]]&lt;=60,"31 - 60",IF(Table1[[#This Row],[Days Open]]&lt;=90,"61 - 90",IF(Table1[[#This Row],[Days Open]]="Zero","Closed","&gt;91 and above"))))))</f>
        <v>&gt;91 and above</v>
      </c>
      <c r="AL435" s="39">
        <f>WEEKNUM(Table1[[#This Row],[Created]])</f>
        <v>20</v>
      </c>
      <c r="AM435" s="39">
        <f>WEEKNUM(Table1[[#This Row],[Resolved]])</f>
        <v>0</v>
      </c>
      <c r="AN435" s="39">
        <f>WEEKNUM(Table1[[#This Row],[Closed]])</f>
        <v>0</v>
      </c>
      <c r="AO435" s="39" t="str">
        <f>IFERROR(INDEX(GD_Resource[], MATCH(Table1[[#This Row],[Assigned to]], GD_Resource[SNOW ID Unique], 0), 2), "Not GD")</f>
        <v>Not GD</v>
      </c>
      <c r="AP435" s="39" t="str">
        <f t="shared" si="6"/>
        <v>Geo</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10</v>
      </c>
      <c r="AW435" s="39" t="str">
        <f>TEXT(Table1[[#This Row],[Created]],"MMM")</f>
        <v>May</v>
      </c>
      <c r="AX435" s="40" t="e">
        <f>VLOOKUP(Table1[[#This Row],[Assigned to]],GD_Resource[[#All],[SNOW ID Unique]:[Team]],4,0)</f>
        <v>#N/A</v>
      </c>
    </row>
    <row r="436" spans="1:50" ht="212.7" customHeight="1" x14ac:dyDescent="0.25">
      <c r="A436" s="37" t="s">
        <v>1775</v>
      </c>
      <c r="B436" s="37" t="s">
        <v>138</v>
      </c>
      <c r="C436" s="37" t="s">
        <v>338</v>
      </c>
      <c r="D436" s="37" t="s">
        <v>339</v>
      </c>
      <c r="E436" s="37" t="s">
        <v>12</v>
      </c>
      <c r="F436" s="37" t="s">
        <v>1776</v>
      </c>
      <c r="G436" s="60">
        <v>44697.900671296287</v>
      </c>
      <c r="H436" s="37" t="s">
        <v>19</v>
      </c>
      <c r="I436" s="60"/>
      <c r="J436" s="37" t="s">
        <v>328</v>
      </c>
      <c r="K436" s="37" t="s">
        <v>1502</v>
      </c>
      <c r="L436" s="60"/>
      <c r="M436" s="37"/>
      <c r="N436" s="60">
        <v>44691.869467592587</v>
      </c>
      <c r="O436" s="37" t="s">
        <v>1777</v>
      </c>
      <c r="P436" s="38" t="b">
        <v>0</v>
      </c>
      <c r="Q436" s="37"/>
      <c r="R436" s="37" t="s">
        <v>215</v>
      </c>
      <c r="S436" s="38">
        <v>0</v>
      </c>
      <c r="T436" s="37" t="s">
        <v>124</v>
      </c>
      <c r="U436" s="37" t="s">
        <v>90</v>
      </c>
      <c r="V436" s="60">
        <v>44697.900671296287</v>
      </c>
      <c r="W436" s="38">
        <v>521096</v>
      </c>
      <c r="X436" s="37" t="s">
        <v>1778</v>
      </c>
      <c r="Y436" s="38">
        <v>0</v>
      </c>
      <c r="Z436" s="38" t="b">
        <v>0</v>
      </c>
      <c r="AA436" s="60">
        <v>44691.955104166656</v>
      </c>
      <c r="AB436" s="60">
        <v>44691.869467592587</v>
      </c>
      <c r="AC436" s="38">
        <v>1</v>
      </c>
      <c r="AD436" s="60">
        <v>44691.961631944447</v>
      </c>
      <c r="AE436" s="60">
        <v>44692.534409722219</v>
      </c>
      <c r="AF436" s="60">
        <v>44691.961631944447</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20</v>
      </c>
      <c r="AM436" s="39">
        <f>WEEKNUM(Table1[[#This Row],[Resolved]])</f>
        <v>21</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16</v>
      </c>
      <c r="AU436" s="39" t="str">
        <f>TEXT(Table1[[#This Row],[Resolved]],"MMM")</f>
        <v>May</v>
      </c>
      <c r="AV436" s="39">
        <f>DAY(Table1[[#This Row],[Created]])</f>
        <v>10</v>
      </c>
      <c r="AW436" s="39" t="str">
        <f>TEXT(Table1[[#This Row],[Created]],"MMM")</f>
        <v>May</v>
      </c>
      <c r="AX436" s="40">
        <f>VLOOKUP(Table1[[#This Row],[Assigned to]],GD_Resource[[#All],[SNOW ID Unique]:[Team]],4,0)</f>
        <v>0</v>
      </c>
    </row>
    <row r="437" spans="1:50" ht="37.5" customHeight="1" x14ac:dyDescent="0.25">
      <c r="A437" s="37" t="s">
        <v>1779</v>
      </c>
      <c r="B437" s="37" t="s">
        <v>115</v>
      </c>
      <c r="C437" s="37" t="s">
        <v>454</v>
      </c>
      <c r="D437" s="37" t="s">
        <v>837</v>
      </c>
      <c r="E437" s="37" t="s">
        <v>12</v>
      </c>
      <c r="F437" s="37" t="s">
        <v>1780</v>
      </c>
      <c r="G437" s="60">
        <v>44692.816238425927</v>
      </c>
      <c r="H437" s="37" t="s">
        <v>14</v>
      </c>
      <c r="I437" s="60"/>
      <c r="J437" s="37" t="s">
        <v>328</v>
      </c>
      <c r="K437" s="37" t="s">
        <v>1781</v>
      </c>
      <c r="L437" s="60"/>
      <c r="M437" s="37"/>
      <c r="N437" s="60">
        <v>44691.896851851852</v>
      </c>
      <c r="O437" s="37" t="s">
        <v>1782</v>
      </c>
      <c r="P437" s="38" t="b">
        <v>0</v>
      </c>
      <c r="Q437" s="37"/>
      <c r="R437" s="37" t="s">
        <v>215</v>
      </c>
      <c r="S437" s="38">
        <v>0</v>
      </c>
      <c r="T437" s="37" t="s">
        <v>124</v>
      </c>
      <c r="U437" s="37" t="s">
        <v>90</v>
      </c>
      <c r="V437" s="60">
        <v>44692.816238425927</v>
      </c>
      <c r="W437" s="38">
        <v>79435</v>
      </c>
      <c r="X437" s="37" t="s">
        <v>1783</v>
      </c>
      <c r="Y437" s="38">
        <v>0</v>
      </c>
      <c r="Z437" s="38" t="b">
        <v>0</v>
      </c>
      <c r="AA437" s="60">
        <v>44691.969189814823</v>
      </c>
      <c r="AB437" s="60">
        <v>44691.914293981477</v>
      </c>
      <c r="AC437" s="38">
        <v>1</v>
      </c>
      <c r="AD437" s="60">
        <v>44692.054791666669</v>
      </c>
      <c r="AE437" s="60">
        <v>44692.091516203713</v>
      </c>
      <c r="AF437" s="60">
        <v>44692.054791666669</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20</v>
      </c>
      <c r="AM437" s="39">
        <f>WEEKNUM(Table1[[#This Row],[Resolved]])</f>
        <v>20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11</v>
      </c>
      <c r="AU437" s="39" t="str">
        <f>TEXT(Table1[[#This Row],[Resolved]],"MMM")</f>
        <v>May</v>
      </c>
      <c r="AV437" s="39">
        <f>DAY(Table1[[#This Row],[Created]])</f>
        <v>10</v>
      </c>
      <c r="AW437" s="39" t="str">
        <f>TEXT(Table1[[#This Row],[Created]],"MMM")</f>
        <v>May</v>
      </c>
      <c r="AX437" s="40">
        <f>VLOOKUP(Table1[[#This Row],[Assigned to]],GD_Resource[[#All],[SNOW ID Unique]:[Team]],4,0)</f>
        <v>0</v>
      </c>
    </row>
    <row r="438" spans="1:50" ht="62.7" customHeight="1" x14ac:dyDescent="0.25">
      <c r="A438" s="37" t="s">
        <v>1784</v>
      </c>
      <c r="B438" s="37" t="s">
        <v>115</v>
      </c>
      <c r="C438" s="37" t="s">
        <v>251</v>
      </c>
      <c r="D438" s="37" t="s">
        <v>258</v>
      </c>
      <c r="E438" s="37" t="s">
        <v>12</v>
      </c>
      <c r="F438" s="37" t="s">
        <v>1785</v>
      </c>
      <c r="G438" s="60">
        <v>44693.978252314817</v>
      </c>
      <c r="H438" s="37" t="s">
        <v>36</v>
      </c>
      <c r="I438" s="60"/>
      <c r="J438" s="37" t="s">
        <v>547</v>
      </c>
      <c r="K438" s="37" t="s">
        <v>1786</v>
      </c>
      <c r="L438" s="60"/>
      <c r="M438" s="37"/>
      <c r="N438" s="60">
        <v>44691.901909722219</v>
      </c>
      <c r="O438" s="37" t="s">
        <v>1787</v>
      </c>
      <c r="P438" s="38" t="b">
        <v>0</v>
      </c>
      <c r="Q438" s="37"/>
      <c r="R438" s="37" t="s">
        <v>147</v>
      </c>
      <c r="S438" s="38">
        <v>0</v>
      </c>
      <c r="T438" s="37" t="s">
        <v>124</v>
      </c>
      <c r="U438" s="37" t="s">
        <v>90</v>
      </c>
      <c r="V438" s="60">
        <v>44693.978263888886</v>
      </c>
      <c r="W438" s="38">
        <v>179397</v>
      </c>
      <c r="X438" s="37" t="s">
        <v>1788</v>
      </c>
      <c r="Y438" s="38">
        <v>0</v>
      </c>
      <c r="Z438" s="38" t="b">
        <v>0</v>
      </c>
      <c r="AA438" s="60">
        <v>44691.97115740741</v>
      </c>
      <c r="AB438" s="60">
        <v>44691.901909722219</v>
      </c>
      <c r="AC438" s="38">
        <v>1</v>
      </c>
      <c r="AD438" s="60">
        <v>44691.973668981482</v>
      </c>
      <c r="AE438" s="60">
        <v>44691.977511574078</v>
      </c>
      <c r="AF438" s="60">
        <v>44691.973668981482</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20</v>
      </c>
      <c r="AM438" s="39">
        <f>WEEKNUM(Table1[[#This Row],[Resolved]])</f>
        <v>20</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2022</v>
      </c>
      <c r="AS438" s="39">
        <f>YEAR(Table1[[#This Row],[Created]])</f>
        <v>2022</v>
      </c>
      <c r="AT438" s="39">
        <f>DAY(Table1[[#This Row],[Resolved]])</f>
        <v>12</v>
      </c>
      <c r="AU438" s="39" t="str">
        <f>TEXT(Table1[[#This Row],[Resolved]],"MMM")</f>
        <v>May</v>
      </c>
      <c r="AV438" s="39">
        <f>DAY(Table1[[#This Row],[Created]])</f>
        <v>10</v>
      </c>
      <c r="AW438" s="39" t="str">
        <f>TEXT(Table1[[#This Row],[Created]],"MMM")</f>
        <v>May</v>
      </c>
      <c r="AX438" s="40" t="e">
        <f>VLOOKUP(Table1[[#This Row],[Assigned to]],GD_Resource[[#All],[SNOW ID Unique]:[Team]],4,0)</f>
        <v>#N/A</v>
      </c>
    </row>
    <row r="439" spans="1:50" ht="37.5" customHeight="1" x14ac:dyDescent="0.25">
      <c r="A439" s="37" t="s">
        <v>1789</v>
      </c>
      <c r="B439" s="37" t="s">
        <v>115</v>
      </c>
      <c r="C439" s="37" t="s">
        <v>251</v>
      </c>
      <c r="D439" s="37" t="s">
        <v>252</v>
      </c>
      <c r="E439" s="37" t="s">
        <v>12</v>
      </c>
      <c r="F439" s="37" t="s">
        <v>1790</v>
      </c>
      <c r="G439" s="60">
        <v>44698.830196759263</v>
      </c>
      <c r="H439" s="37" t="s">
        <v>17</v>
      </c>
      <c r="I439" s="60"/>
      <c r="J439" s="37"/>
      <c r="K439" s="37"/>
      <c r="L439" s="60"/>
      <c r="M439" s="37"/>
      <c r="N439" s="60">
        <v>44692.015543981477</v>
      </c>
      <c r="O439" s="37" t="s">
        <v>1791</v>
      </c>
      <c r="P439" s="38" t="b">
        <v>0</v>
      </c>
      <c r="Q439" s="37"/>
      <c r="R439" s="37" t="s">
        <v>147</v>
      </c>
      <c r="S439" s="38">
        <v>0</v>
      </c>
      <c r="T439" s="37" t="s">
        <v>124</v>
      </c>
      <c r="U439" s="37" t="s">
        <v>58</v>
      </c>
      <c r="V439" s="60"/>
      <c r="W439" s="38"/>
      <c r="X439" s="37" t="s">
        <v>1792</v>
      </c>
      <c r="Y439" s="38">
        <v>0</v>
      </c>
      <c r="Z439" s="38" t="b">
        <v>1</v>
      </c>
      <c r="AA439" s="60">
        <v>44692.015543981477</v>
      </c>
      <c r="AB439" s="60">
        <v>44692.015543981477</v>
      </c>
      <c r="AC439" s="38">
        <v>1</v>
      </c>
      <c r="AD439" s="60">
        <v>44692.024236111109</v>
      </c>
      <c r="AE439" s="60">
        <v>44692.028321759259</v>
      </c>
      <c r="AF439" s="60">
        <v>44692.024236111109</v>
      </c>
      <c r="AG439" s="37"/>
      <c r="AH439" s="37" t="s">
        <v>1324</v>
      </c>
      <c r="AI439" s="37"/>
      <c r="AJ439" s="16">
        <f ca="1">IF(Table1[[#This Row],[State]]="Closed","Zero",IF(Table1[[#This Row],[State]]="Resolved","Zero",TODAY()-Table1[[#This Row],[First Assigned to Osprey-Resolver]]))</f>
        <v>6.971678240741312</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20</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11</v>
      </c>
      <c r="AW439" s="39" t="str">
        <f>TEXT(Table1[[#This Row],[Created]],"MMM")</f>
        <v>May</v>
      </c>
      <c r="AX439" s="40">
        <f>VLOOKUP(Table1[[#This Row],[Assigned to]],GD_Resource[[#All],[SNOW ID Unique]:[Team]],4,0)</f>
        <v>0</v>
      </c>
    </row>
    <row r="440" spans="1:50" ht="37.5" customHeight="1" x14ac:dyDescent="0.25">
      <c r="A440" s="37" t="s">
        <v>1793</v>
      </c>
      <c r="B440" s="37" t="s">
        <v>115</v>
      </c>
      <c r="C440" s="37" t="s">
        <v>116</v>
      </c>
      <c r="D440" s="37" t="s">
        <v>273</v>
      </c>
      <c r="E440" s="37" t="s">
        <v>141</v>
      </c>
      <c r="F440" s="37" t="s">
        <v>1794</v>
      </c>
      <c r="G440" s="60">
        <v>44698.626111111109</v>
      </c>
      <c r="H440" s="37" t="s">
        <v>38</v>
      </c>
      <c r="I440" s="60"/>
      <c r="J440" s="37"/>
      <c r="K440" s="37"/>
      <c r="L440" s="60"/>
      <c r="M440" s="37"/>
      <c r="N440" s="60">
        <v>44691.981817129628</v>
      </c>
      <c r="O440" s="37" t="s">
        <v>712</v>
      </c>
      <c r="P440" s="38" t="b">
        <v>0</v>
      </c>
      <c r="Q440" s="37"/>
      <c r="R440" s="37" t="s">
        <v>123</v>
      </c>
      <c r="S440" s="38">
        <v>0</v>
      </c>
      <c r="T440" s="37" t="s">
        <v>124</v>
      </c>
      <c r="U440" s="37" t="s">
        <v>59</v>
      </c>
      <c r="V440" s="60"/>
      <c r="W440" s="38"/>
      <c r="X440" s="37" t="s">
        <v>321</v>
      </c>
      <c r="Y440" s="38">
        <v>0</v>
      </c>
      <c r="Z440" s="38" t="b">
        <v>0</v>
      </c>
      <c r="AA440" s="60">
        <v>44691.988993055558</v>
      </c>
      <c r="AB440" s="60">
        <v>44691.988993055558</v>
      </c>
      <c r="AC440" s="38">
        <v>1</v>
      </c>
      <c r="AD440" s="60">
        <v>44691.989317129628</v>
      </c>
      <c r="AE440" s="60">
        <v>44691.996053240742</v>
      </c>
      <c r="AF440" s="60">
        <v>44691.989317129628</v>
      </c>
      <c r="AG440" s="37"/>
      <c r="AH440" s="37"/>
      <c r="AI440" s="37"/>
      <c r="AJ440" s="16">
        <f ca="1">IF(Table1[[#This Row],[State]]="Closed","Zero",IF(Table1[[#This Row],[State]]="Resolved","Zero",TODAY()-Table1[[#This Row],[First Assigned to Osprey-Resolver]]))</f>
        <v>7.0039467592578148</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20</v>
      </c>
      <c r="AM440" s="39">
        <f>WEEKNUM(Table1[[#This Row],[Resolved]])</f>
        <v>0</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10</v>
      </c>
      <c r="AW440" s="39" t="str">
        <f>TEXT(Table1[[#This Row],[Created]],"MMM")</f>
        <v>May</v>
      </c>
      <c r="AX440" s="40" t="e">
        <f>VLOOKUP(Table1[[#This Row],[Assigned to]],GD_Resource[[#All],[SNOW ID Unique]:[Team]],4,0)</f>
        <v>#N/A</v>
      </c>
    </row>
    <row r="441" spans="1:50" ht="37.5" customHeight="1" x14ac:dyDescent="0.25">
      <c r="A441" s="37" t="s">
        <v>1795</v>
      </c>
      <c r="B441" s="37" t="s">
        <v>115</v>
      </c>
      <c r="C441" s="37" t="s">
        <v>251</v>
      </c>
      <c r="D441" s="37" t="s">
        <v>258</v>
      </c>
      <c r="E441" s="37" t="s">
        <v>12</v>
      </c>
      <c r="F441" s="37" t="s">
        <v>1796</v>
      </c>
      <c r="G441" s="60">
        <v>44693.915023148147</v>
      </c>
      <c r="H441" s="37" t="s">
        <v>36</v>
      </c>
      <c r="I441" s="60"/>
      <c r="J441" s="37" t="s">
        <v>547</v>
      </c>
      <c r="K441" s="37" t="s">
        <v>1797</v>
      </c>
      <c r="L441" s="60"/>
      <c r="M441" s="37"/>
      <c r="N441" s="60">
        <v>44692.00267361111</v>
      </c>
      <c r="O441" s="37" t="s">
        <v>1798</v>
      </c>
      <c r="P441" s="38" t="b">
        <v>0</v>
      </c>
      <c r="Q441" s="37"/>
      <c r="R441" s="37" t="s">
        <v>147</v>
      </c>
      <c r="S441" s="38">
        <v>0</v>
      </c>
      <c r="T441" s="37" t="s">
        <v>124</v>
      </c>
      <c r="U441" s="37" t="s">
        <v>90</v>
      </c>
      <c r="V441" s="60">
        <v>44693.915023148147</v>
      </c>
      <c r="W441" s="38">
        <v>165227</v>
      </c>
      <c r="X441" s="37" t="s">
        <v>1799</v>
      </c>
      <c r="Y441" s="38">
        <v>0</v>
      </c>
      <c r="Z441" s="38" t="b">
        <v>0</v>
      </c>
      <c r="AA441" s="60">
        <v>44692.103067129632</v>
      </c>
      <c r="AB441" s="60">
        <v>44692.018518518518</v>
      </c>
      <c r="AC441" s="38">
        <v>3</v>
      </c>
      <c r="AD441" s="60">
        <v>44692.106087962973</v>
      </c>
      <c r="AE441" s="60">
        <v>44692.533333333333</v>
      </c>
      <c r="AF441" s="60">
        <v>44692.106087962973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20</v>
      </c>
      <c r="AM441" s="39">
        <f>WEEKNUM(Table1[[#This Row],[Resolved]])</f>
        <v>20</v>
      </c>
      <c r="AN441" s="39">
        <f>WEEKNUM(Table1[[#This Row],[Closed]])</f>
        <v>0</v>
      </c>
      <c r="AO441" s="39" t="str">
        <f>IFERROR(INDEX(GD_Resource[], MATCH(Table1[[#This Row],[Assigned to]], GD_Resource[SNOW ID Unique], 0), 2), "Not GD")</f>
        <v>Not GD</v>
      </c>
      <c r="AP441" s="39" t="str">
        <f t="shared" si="6"/>
        <v>Geo</v>
      </c>
      <c r="AQ441" s="39">
        <f>YEAR(Table1[[#This Row],[Closed]])</f>
        <v>1900</v>
      </c>
      <c r="AR441" s="39">
        <f>YEAR(Table1[[#This Row],[Resolved]])</f>
        <v>2022</v>
      </c>
      <c r="AS441" s="39">
        <f>YEAR(Table1[[#This Row],[Created]])</f>
        <v>2022</v>
      </c>
      <c r="AT441" s="39">
        <f>DAY(Table1[[#This Row],[Resolved]])</f>
        <v>12</v>
      </c>
      <c r="AU441" s="39" t="str">
        <f>TEXT(Table1[[#This Row],[Resolved]],"MMM")</f>
        <v>May</v>
      </c>
      <c r="AV441" s="39">
        <f>DAY(Table1[[#This Row],[Created]])</f>
        <v>11</v>
      </c>
      <c r="AW441" s="39" t="str">
        <f>TEXT(Table1[[#This Row],[Created]],"MMM")</f>
        <v>May</v>
      </c>
      <c r="AX441" s="40" t="e">
        <f>VLOOKUP(Table1[[#This Row],[Assigned to]],GD_Resource[[#All],[SNOW ID Unique]:[Team]],4,0)</f>
        <v>#N/A</v>
      </c>
    </row>
    <row r="442" spans="1:50" ht="49.95" customHeight="1" x14ac:dyDescent="0.25">
      <c r="A442" s="37" t="s">
        <v>1800</v>
      </c>
      <c r="B442" s="37" t="s">
        <v>115</v>
      </c>
      <c r="C442" s="37" t="s">
        <v>295</v>
      </c>
      <c r="D442" s="37" t="s">
        <v>296</v>
      </c>
      <c r="E442" s="37" t="s">
        <v>12</v>
      </c>
      <c r="F442" s="37" t="s">
        <v>1801</v>
      </c>
      <c r="G442" s="60">
        <v>44699.076828703714</v>
      </c>
      <c r="H442" s="37" t="s">
        <v>25</v>
      </c>
      <c r="I442" s="60"/>
      <c r="J442" s="37" t="s">
        <v>328</v>
      </c>
      <c r="K442" s="37" t="s">
        <v>1802</v>
      </c>
      <c r="L442" s="60"/>
      <c r="M442" s="37"/>
      <c r="N442" s="60">
        <v>44692.069097222222</v>
      </c>
      <c r="O442" s="37" t="s">
        <v>1803</v>
      </c>
      <c r="P442" s="38" t="b">
        <v>0</v>
      </c>
      <c r="Q442" s="37"/>
      <c r="R442" s="37" t="s">
        <v>147</v>
      </c>
      <c r="S442" s="38">
        <v>0</v>
      </c>
      <c r="T442" s="37" t="s">
        <v>124</v>
      </c>
      <c r="U442" s="37" t="s">
        <v>59</v>
      </c>
      <c r="V442" s="60"/>
      <c r="W442" s="38">
        <v>585580</v>
      </c>
      <c r="X442" s="37" t="s">
        <v>1804</v>
      </c>
      <c r="Y442" s="38">
        <v>1</v>
      </c>
      <c r="Z442" s="38" t="b">
        <v>0</v>
      </c>
      <c r="AA442" s="60">
        <v>44692.780624999999</v>
      </c>
      <c r="AB442" s="60">
        <v>44692.081064814818</v>
      </c>
      <c r="AC442" s="38">
        <v>3</v>
      </c>
      <c r="AD442" s="60">
        <v>44692.793321759258</v>
      </c>
      <c r="AE442" s="60">
        <v>44692.797569444447</v>
      </c>
      <c r="AF442" s="60">
        <v>44692.793321759258</v>
      </c>
      <c r="AG442" s="37"/>
      <c r="AH442" s="37"/>
      <c r="AI442" s="37"/>
      <c r="AJ442" s="16">
        <f ca="1">IF(Table1[[#This Row],[State]]="Closed","Zero",IF(Table1[[#This Row],[State]]="Resolved","Zero",TODAY()-Table1[[#This Row],[First Assigned to Osprey-Resolver]]))</f>
        <v>6.2024305555532919</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20</v>
      </c>
      <c r="AM442" s="39">
        <f>WEEKNUM(Table1[[#This Row],[Resolved]])</f>
        <v>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11</v>
      </c>
      <c r="AW442" s="39" t="str">
        <f>TEXT(Table1[[#This Row],[Created]],"MMM")</f>
        <v>May</v>
      </c>
      <c r="AX442" s="40">
        <f>VLOOKUP(Table1[[#This Row],[Assigned to]],GD_Resource[[#All],[SNOW ID Unique]:[Team]],4,0)</f>
        <v>0</v>
      </c>
    </row>
    <row r="443" spans="1:50" ht="37.5" customHeight="1" x14ac:dyDescent="0.25">
      <c r="A443" s="37" t="s">
        <v>1805</v>
      </c>
      <c r="B443" s="37" t="s">
        <v>115</v>
      </c>
      <c r="C443" s="37" t="s">
        <v>127</v>
      </c>
      <c r="D443" s="37" t="s">
        <v>128</v>
      </c>
      <c r="E443" s="37" t="s">
        <v>12</v>
      </c>
      <c r="F443" s="37" t="s">
        <v>1806</v>
      </c>
      <c r="G443" s="60">
        <v>44698.0778587963</v>
      </c>
      <c r="H443" s="37" t="s">
        <v>39</v>
      </c>
      <c r="I443" s="60"/>
      <c r="J443" s="37"/>
      <c r="K443" s="37"/>
      <c r="L443" s="60"/>
      <c r="M443" s="37"/>
      <c r="N443" s="60">
        <v>44692.160370370373</v>
      </c>
      <c r="O443" s="37" t="s">
        <v>1807</v>
      </c>
      <c r="P443" s="38" t="b">
        <v>0</v>
      </c>
      <c r="Q443" s="37"/>
      <c r="R443" s="37" t="s">
        <v>133</v>
      </c>
      <c r="S443" s="38">
        <v>0</v>
      </c>
      <c r="T443" s="37" t="s">
        <v>124</v>
      </c>
      <c r="U443" s="37" t="s">
        <v>58</v>
      </c>
      <c r="V443" s="60"/>
      <c r="W443" s="38"/>
      <c r="X443" s="37" t="s">
        <v>1808</v>
      </c>
      <c r="Y443" s="38">
        <v>0</v>
      </c>
      <c r="Z443" s="38" t="b">
        <v>1</v>
      </c>
      <c r="AA443" s="60">
        <v>44698.076331018521</v>
      </c>
      <c r="AB443" s="60"/>
      <c r="AC443" s="38">
        <v>0</v>
      </c>
      <c r="AD443" s="60"/>
      <c r="AE443" s="60">
        <v>44698.076331018521</v>
      </c>
      <c r="AF443" s="60">
        <v>44692.160370370373</v>
      </c>
      <c r="AG443" s="37"/>
      <c r="AH443" s="37" t="s">
        <v>248</v>
      </c>
      <c r="AI443" s="37"/>
      <c r="AJ443" s="16">
        <f ca="1">IF(Table1[[#This Row],[State]]="Closed","Zero",IF(Table1[[#This Row],[State]]="Resolved","Zero",TODAY()-Table1[[#This Row],[First Assigned to Osprey-Resolver]]))</f>
        <v>0.92366898147884058</v>
      </c>
      <c r="AK443" s="16" t="str">
        <f ca="1">IF(Table1[[#This Row],[Days Open]]&lt;=5,"00 - 05",IF(Table1[[#This Row],[Days Open]]&lt;=15,"06 - 15",IF(Table1[[#This Row],[Days Open]]&lt;=30,"16 - 30", IF(Table1[[#This Row],[Days Open]]&lt;=60,"31 - 60",IF(Table1[[#This Row],[Days Open]]&lt;=90,"61 - 90",IF(Table1[[#This Row],[Days Open]]="Zero","Closed","&gt;91 and above"))))))</f>
        <v>00 - 05</v>
      </c>
      <c r="AL443" s="39">
        <f>WEEKNUM(Table1[[#This Row],[Created]])</f>
        <v>20</v>
      </c>
      <c r="AM443" s="39">
        <f>WEEKNUM(Table1[[#This Row],[Resolved]])</f>
        <v>0</v>
      </c>
      <c r="AN443" s="39">
        <f>WEEKNUM(Table1[[#This Row],[Closed]])</f>
        <v>0</v>
      </c>
      <c r="AO443" s="39" t="str">
        <f>IFERROR(INDEX(GD_Resource[], MATCH(Table1[[#This Row],[Assigned to]], GD_Resource[SNOW ID Unique], 0), 2), "Not GD")</f>
        <v>Not GD</v>
      </c>
      <c r="AP443" s="39" t="str">
        <f t="shared" si="6"/>
        <v>Geo</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11</v>
      </c>
      <c r="AW443" s="39" t="str">
        <f>TEXT(Table1[[#This Row],[Created]],"MMM")</f>
        <v>May</v>
      </c>
      <c r="AX443" s="40" t="e">
        <f>VLOOKUP(Table1[[#This Row],[Assigned to]],GD_Resource[[#All],[SNOW ID Unique]:[Team]],4,0)</f>
        <v>#N/A</v>
      </c>
    </row>
    <row r="444" spans="1:50" ht="75" customHeight="1" x14ac:dyDescent="0.25">
      <c r="A444" s="37" t="s">
        <v>1809</v>
      </c>
      <c r="B444" s="37" t="s">
        <v>115</v>
      </c>
      <c r="C444" s="37" t="s">
        <v>116</v>
      </c>
      <c r="D444" s="37" t="s">
        <v>615</v>
      </c>
      <c r="E444" s="37" t="s">
        <v>12</v>
      </c>
      <c r="F444" s="37" t="s">
        <v>1810</v>
      </c>
      <c r="G444" s="60">
        <v>44698.879629629628</v>
      </c>
      <c r="H444" s="37" t="s">
        <v>13</v>
      </c>
      <c r="I444" s="60"/>
      <c r="J444" s="37"/>
      <c r="K444" s="37"/>
      <c r="L444" s="60"/>
      <c r="M444" s="37"/>
      <c r="N444" s="60">
        <v>44692.135914351849</v>
      </c>
      <c r="O444" s="37" t="s">
        <v>291</v>
      </c>
      <c r="P444" s="38" t="b">
        <v>0</v>
      </c>
      <c r="Q444" s="37"/>
      <c r="R444" s="37" t="s">
        <v>123</v>
      </c>
      <c r="S444" s="38">
        <v>0</v>
      </c>
      <c r="T444" s="37" t="s">
        <v>124</v>
      </c>
      <c r="U444" s="37" t="s">
        <v>59</v>
      </c>
      <c r="V444" s="60"/>
      <c r="W444" s="38"/>
      <c r="X444" s="37" t="s">
        <v>197</v>
      </c>
      <c r="Y444" s="38">
        <v>0</v>
      </c>
      <c r="Z444" s="38" t="b">
        <v>1</v>
      </c>
      <c r="AA444" s="60">
        <v>44692.673009259262</v>
      </c>
      <c r="AB444" s="60">
        <v>44692.673009259262</v>
      </c>
      <c r="AC444" s="38">
        <v>1</v>
      </c>
      <c r="AD444" s="60">
        <v>44692.801238425927</v>
      </c>
      <c r="AE444" s="60">
        <v>44692.833993055552</v>
      </c>
      <c r="AF444" s="60">
        <v>44692.801238425927</v>
      </c>
      <c r="AG444" s="37" t="s">
        <v>198</v>
      </c>
      <c r="AH444" s="37"/>
      <c r="AI444" s="37" t="s">
        <v>199</v>
      </c>
      <c r="AJ444" s="16">
        <f ca="1">IF(Table1[[#This Row],[State]]="Closed","Zero",IF(Table1[[#This Row],[State]]="Resolved","Zero",TODAY()-Table1[[#This Row],[First Assigned to Osprey-Resolver]]))</f>
        <v>6.1660069444478722</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20</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11</v>
      </c>
      <c r="AW444" s="39" t="str">
        <f>TEXT(Table1[[#This Row],[Created]],"MMM")</f>
        <v>May</v>
      </c>
      <c r="AX444" s="40">
        <f>VLOOKUP(Table1[[#This Row],[Assigned to]],GD_Resource[[#All],[SNOW ID Unique]:[Team]],4,0)</f>
        <v>0</v>
      </c>
    </row>
    <row r="445" spans="1:50" ht="37.5" customHeight="1" x14ac:dyDescent="0.25">
      <c r="A445" s="37" t="s">
        <v>1811</v>
      </c>
      <c r="B445" s="37" t="s">
        <v>115</v>
      </c>
      <c r="C445" s="37" t="s">
        <v>251</v>
      </c>
      <c r="D445" s="37" t="s">
        <v>1109</v>
      </c>
      <c r="E445" s="37" t="s">
        <v>12</v>
      </c>
      <c r="F445" s="37" t="s">
        <v>1812</v>
      </c>
      <c r="G445" s="60">
        <v>44694.670381944437</v>
      </c>
      <c r="H445" s="37" t="s">
        <v>8</v>
      </c>
      <c r="I445" s="60"/>
      <c r="J445" s="37"/>
      <c r="K445" s="37"/>
      <c r="L445" s="60"/>
      <c r="M445" s="37"/>
      <c r="N445" s="60">
        <v>44692.141284722216</v>
      </c>
      <c r="O445" s="37" t="s">
        <v>1813</v>
      </c>
      <c r="P445" s="38" t="b">
        <v>0</v>
      </c>
      <c r="Q445" s="37"/>
      <c r="R445" s="37" t="s">
        <v>147</v>
      </c>
      <c r="S445" s="38">
        <v>0</v>
      </c>
      <c r="T445" s="37" t="s">
        <v>124</v>
      </c>
      <c r="U445" s="37" t="s">
        <v>58</v>
      </c>
      <c r="V445" s="60"/>
      <c r="W445" s="38"/>
      <c r="X445" s="37" t="s">
        <v>1814</v>
      </c>
      <c r="Y445" s="38">
        <v>0</v>
      </c>
      <c r="Z445" s="38" t="b">
        <v>1</v>
      </c>
      <c r="AA445" s="60">
        <v>44692.143599537027</v>
      </c>
      <c r="AB445" s="60">
        <v>44692.14340277778</v>
      </c>
      <c r="AC445" s="38">
        <v>1</v>
      </c>
      <c r="AD445" s="60">
        <v>44692.143946759257</v>
      </c>
      <c r="AE445" s="60">
        <v>44692.149363425917</v>
      </c>
      <c r="AF445" s="60">
        <v>44692.143946759257</v>
      </c>
      <c r="AG445" s="37"/>
      <c r="AH445" s="37" t="s">
        <v>248</v>
      </c>
      <c r="AI445" s="37"/>
      <c r="AJ445" s="16">
        <f ca="1">IF(Table1[[#This Row],[State]]="Closed","Zero",IF(Table1[[#This Row],[State]]="Resolved","Zero",TODAY()-Table1[[#This Row],[First Assigned to Osprey-Resolver]]))</f>
        <v>6.8506365740831825</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20</v>
      </c>
      <c r="AM445" s="39">
        <f>WEEKNUM(Table1[[#This Row],[Resolved]])</f>
        <v>0</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11</v>
      </c>
      <c r="AW445" s="39" t="str">
        <f>TEXT(Table1[[#This Row],[Created]],"MMM")</f>
        <v>May</v>
      </c>
      <c r="AX445" s="40">
        <f>VLOOKUP(Table1[[#This Row],[Assigned to]],GD_Resource[[#All],[SNOW ID Unique]:[Team]],4,0)</f>
        <v>0</v>
      </c>
    </row>
    <row r="446" spans="1:50" ht="62.7" customHeight="1" x14ac:dyDescent="0.25">
      <c r="A446" s="37" t="s">
        <v>1815</v>
      </c>
      <c r="B446" s="37" t="s">
        <v>138</v>
      </c>
      <c r="C446" s="37" t="s">
        <v>116</v>
      </c>
      <c r="D446" s="37" t="s">
        <v>349</v>
      </c>
      <c r="E446" s="37" t="s">
        <v>12</v>
      </c>
      <c r="F446" s="37" t="s">
        <v>1816</v>
      </c>
      <c r="G446" s="60">
        <v>44692.586655092593</v>
      </c>
      <c r="H446" s="37" t="s">
        <v>28</v>
      </c>
      <c r="I446" s="60"/>
      <c r="J446" s="37" t="s">
        <v>328</v>
      </c>
      <c r="K446" s="37" t="s">
        <v>1724</v>
      </c>
      <c r="L446" s="60"/>
      <c r="M446" s="37"/>
      <c r="N446" s="60">
        <v>44692.47179398148</v>
      </c>
      <c r="O446" s="37" t="s">
        <v>1817</v>
      </c>
      <c r="P446" s="38" t="b">
        <v>0</v>
      </c>
      <c r="Q446" s="37"/>
      <c r="R446" s="37" t="s">
        <v>123</v>
      </c>
      <c r="S446" s="38">
        <v>0</v>
      </c>
      <c r="T446" s="37" t="s">
        <v>124</v>
      </c>
      <c r="U446" s="37" t="s">
        <v>90</v>
      </c>
      <c r="V446" s="60">
        <v>44692.586655092593</v>
      </c>
      <c r="W446" s="38">
        <v>9924</v>
      </c>
      <c r="X446" s="37" t="s">
        <v>1818</v>
      </c>
      <c r="Y446" s="38">
        <v>0</v>
      </c>
      <c r="Z446" s="38" t="b">
        <v>0</v>
      </c>
      <c r="AA446" s="60">
        <v>44692.473298611112</v>
      </c>
      <c r="AB446" s="60">
        <v>44692.473298611112</v>
      </c>
      <c r="AC446" s="38">
        <v>2</v>
      </c>
      <c r="AD446" s="60">
        <v>44692.473796296297</v>
      </c>
      <c r="AE446" s="60">
        <v>44692.480763888889</v>
      </c>
      <c r="AF446" s="60">
        <v>44692.473796296297</v>
      </c>
      <c r="AG446" s="37" t="s">
        <v>331</v>
      </c>
      <c r="AH446" s="37"/>
      <c r="AI446" s="37" t="s">
        <v>743</v>
      </c>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20</v>
      </c>
      <c r="AM446" s="39">
        <f>WEEKNUM(Table1[[#This Row],[Resolved]])</f>
        <v>20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11</v>
      </c>
      <c r="AU446" s="39" t="str">
        <f>TEXT(Table1[[#This Row],[Resolved]],"MMM")</f>
        <v>May</v>
      </c>
      <c r="AV446" s="39">
        <f>DAY(Table1[[#This Row],[Created]])</f>
        <v>11</v>
      </c>
      <c r="AW446" s="39" t="str">
        <f>TEXT(Table1[[#This Row],[Created]],"MMM")</f>
        <v>May</v>
      </c>
      <c r="AX446" s="40">
        <f>VLOOKUP(Table1[[#This Row],[Assigned to]],GD_Resource[[#All],[SNOW ID Unique]:[Team]],4,0)</f>
        <v>0</v>
      </c>
    </row>
    <row r="447" spans="1:50" ht="37.5" customHeight="1" x14ac:dyDescent="0.25">
      <c r="A447" s="37" t="s">
        <v>1819</v>
      </c>
      <c r="B447" s="37" t="s">
        <v>115</v>
      </c>
      <c r="C447" s="37" t="s">
        <v>709</v>
      </c>
      <c r="D447" s="37" t="s">
        <v>727</v>
      </c>
      <c r="E447" s="37" t="s">
        <v>12</v>
      </c>
      <c r="F447" s="37" t="s">
        <v>1820</v>
      </c>
      <c r="G447" s="60">
        <v>44698.590208333328</v>
      </c>
      <c r="H447" s="37" t="s">
        <v>40</v>
      </c>
      <c r="I447" s="60"/>
      <c r="J447" s="37"/>
      <c r="K447" s="37"/>
      <c r="L447" s="60"/>
      <c r="M447" s="37"/>
      <c r="N447" s="60">
        <v>44692.576180555552</v>
      </c>
      <c r="O447" s="37" t="s">
        <v>727</v>
      </c>
      <c r="P447" s="38" t="b">
        <v>0</v>
      </c>
      <c r="Q447" s="37"/>
      <c r="R447" s="37"/>
      <c r="S447" s="38">
        <v>0</v>
      </c>
      <c r="T447" s="37" t="s">
        <v>124</v>
      </c>
      <c r="U447" s="37" t="s">
        <v>58</v>
      </c>
      <c r="V447" s="60"/>
      <c r="W447" s="38"/>
      <c r="X447" s="37" t="s">
        <v>171</v>
      </c>
      <c r="Y447" s="38">
        <v>0</v>
      </c>
      <c r="Z447" s="38" t="b">
        <v>1</v>
      </c>
      <c r="AA447" s="60">
        <v>44692.696932870371</v>
      </c>
      <c r="AB447" s="60">
        <v>44692.576342592591</v>
      </c>
      <c r="AC447" s="38">
        <v>4</v>
      </c>
      <c r="AD447" s="60">
        <v>44692.734479166669</v>
      </c>
      <c r="AE447" s="60">
        <v>44692.740983796299</v>
      </c>
      <c r="AF447" s="60">
        <v>44692.734479166669</v>
      </c>
      <c r="AG447" s="37"/>
      <c r="AH447" s="37" t="s">
        <v>713</v>
      </c>
      <c r="AI447" s="37"/>
      <c r="AJ447" s="16">
        <f ca="1">IF(Table1[[#This Row],[State]]="Closed","Zero",IF(Table1[[#This Row],[State]]="Resolved","Zero",TODAY()-Table1[[#This Row],[First Assigned to Osprey-Resolver]]))</f>
        <v>6.2590162037013215</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20</v>
      </c>
      <c r="AM447" s="39">
        <f>WEEKNUM(Table1[[#This Row],[Resolved]])</f>
        <v>0</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11</v>
      </c>
      <c r="AW447" s="39" t="str">
        <f>TEXT(Table1[[#This Row],[Created]],"MMM")</f>
        <v>May</v>
      </c>
      <c r="AX447" s="40" t="e">
        <f>VLOOKUP(Table1[[#This Row],[Assigned to]],GD_Resource[[#All],[SNOW ID Unique]:[Team]],4,0)</f>
        <v>#N/A</v>
      </c>
    </row>
    <row r="448" spans="1:50" ht="49.95" customHeight="1" x14ac:dyDescent="0.25">
      <c r="A448" s="37" t="s">
        <v>1821</v>
      </c>
      <c r="B448" s="37" t="s">
        <v>115</v>
      </c>
      <c r="C448" s="37" t="s">
        <v>116</v>
      </c>
      <c r="D448" s="37" t="s">
        <v>1216</v>
      </c>
      <c r="E448" s="37" t="s">
        <v>12</v>
      </c>
      <c r="F448" s="37" t="s">
        <v>1822</v>
      </c>
      <c r="G448" s="60">
        <v>44698.715821759259</v>
      </c>
      <c r="H448" s="37" t="s">
        <v>18</v>
      </c>
      <c r="I448" s="60"/>
      <c r="J448" s="37" t="s">
        <v>328</v>
      </c>
      <c r="K448" s="37" t="s">
        <v>1823</v>
      </c>
      <c r="L448" s="60"/>
      <c r="M448" s="37"/>
      <c r="N448" s="60">
        <v>44692.579733796287</v>
      </c>
      <c r="O448" s="37" t="s">
        <v>727</v>
      </c>
      <c r="P448" s="38" t="b">
        <v>0</v>
      </c>
      <c r="Q448" s="37"/>
      <c r="R448" s="37" t="s">
        <v>123</v>
      </c>
      <c r="S448" s="38">
        <v>0</v>
      </c>
      <c r="T448" s="37" t="s">
        <v>124</v>
      </c>
      <c r="U448" s="37" t="s">
        <v>90</v>
      </c>
      <c r="V448" s="60">
        <v>44698.715821759259</v>
      </c>
      <c r="W448" s="38">
        <v>530158</v>
      </c>
      <c r="X448" s="37" t="s">
        <v>171</v>
      </c>
      <c r="Y448" s="38">
        <v>1</v>
      </c>
      <c r="Z448" s="38" t="b">
        <v>0</v>
      </c>
      <c r="AA448" s="60">
        <v>44692.620949074073</v>
      </c>
      <c r="AB448" s="60">
        <v>44692.580046296287</v>
      </c>
      <c r="AC448" s="38">
        <v>1</v>
      </c>
      <c r="AD448" s="60">
        <v>44692.64472222222</v>
      </c>
      <c r="AE448" s="60">
        <v>44692.647696759261</v>
      </c>
      <c r="AF448" s="60">
        <v>44692.64472222222</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20</v>
      </c>
      <c r="AM448" s="39">
        <f>WEEKNUM(Table1[[#This Row],[Resolved]])</f>
        <v>21</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17</v>
      </c>
      <c r="AU448" s="39" t="str">
        <f>TEXT(Table1[[#This Row],[Resolved]],"MMM")</f>
        <v>May</v>
      </c>
      <c r="AV448" s="39">
        <f>DAY(Table1[[#This Row],[Created]])</f>
        <v>11</v>
      </c>
      <c r="AW448" s="39" t="str">
        <f>TEXT(Table1[[#This Row],[Created]],"MMM")</f>
        <v>May</v>
      </c>
      <c r="AX448" s="40">
        <f>VLOOKUP(Table1[[#This Row],[Assigned to]],GD_Resource[[#All],[SNOW ID Unique]:[Team]],4,0)</f>
        <v>0</v>
      </c>
    </row>
    <row r="449" spans="1:50" ht="37.5" customHeight="1" x14ac:dyDescent="0.25">
      <c r="A449" s="37" t="s">
        <v>1824</v>
      </c>
      <c r="B449" s="37" t="s">
        <v>138</v>
      </c>
      <c r="C449" s="37" t="s">
        <v>116</v>
      </c>
      <c r="D449" s="37" t="s">
        <v>1216</v>
      </c>
      <c r="E449" s="37" t="s">
        <v>12</v>
      </c>
      <c r="F449" s="37" t="s">
        <v>1825</v>
      </c>
      <c r="G449" s="60">
        <v>44692.85769675926</v>
      </c>
      <c r="H449" s="37" t="s">
        <v>18</v>
      </c>
      <c r="I449" s="60"/>
      <c r="J449" s="37" t="s">
        <v>328</v>
      </c>
      <c r="K449" s="37" t="s">
        <v>1826</v>
      </c>
      <c r="L449" s="60"/>
      <c r="M449" s="37"/>
      <c r="N449" s="60">
        <v>44692.606585648151</v>
      </c>
      <c r="O449" s="37" t="s">
        <v>727</v>
      </c>
      <c r="P449" s="38" t="b">
        <v>0</v>
      </c>
      <c r="Q449" s="37"/>
      <c r="R449" s="37" t="s">
        <v>123</v>
      </c>
      <c r="S449" s="38">
        <v>0</v>
      </c>
      <c r="T449" s="37" t="s">
        <v>124</v>
      </c>
      <c r="U449" s="37" t="s">
        <v>90</v>
      </c>
      <c r="V449" s="60">
        <v>44692.85769675926</v>
      </c>
      <c r="W449" s="38">
        <v>21696</v>
      </c>
      <c r="X449" s="37" t="s">
        <v>171</v>
      </c>
      <c r="Y449" s="38">
        <v>0</v>
      </c>
      <c r="Z449" s="38" t="b">
        <v>0</v>
      </c>
      <c r="AA449" s="60">
        <v>44692.625706018523</v>
      </c>
      <c r="AB449" s="60">
        <v>44692.606840277767</v>
      </c>
      <c r="AC449" s="38">
        <v>1</v>
      </c>
      <c r="AD449" s="60">
        <v>44692.707002314812</v>
      </c>
      <c r="AE449" s="60">
        <v>44692.710520833331</v>
      </c>
      <c r="AF449" s="60">
        <v>44692.707002314812</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20</v>
      </c>
      <c r="AM449" s="39">
        <f>WEEKNUM(Table1[[#This Row],[Resolved]])</f>
        <v>20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11</v>
      </c>
      <c r="AU449" s="39" t="str">
        <f>TEXT(Table1[[#This Row],[Resolved]],"MMM")</f>
        <v>May</v>
      </c>
      <c r="AV449" s="39">
        <f>DAY(Table1[[#This Row],[Created]])</f>
        <v>11</v>
      </c>
      <c r="AW449" s="39" t="str">
        <f>TEXT(Table1[[#This Row],[Created]],"MMM")</f>
        <v>May</v>
      </c>
      <c r="AX449" s="40">
        <f>VLOOKUP(Table1[[#This Row],[Assigned to]],GD_Resource[[#All],[SNOW ID Unique]:[Team]],4,0)</f>
        <v>0</v>
      </c>
    </row>
    <row r="450" spans="1:50" ht="49.95" customHeight="1" x14ac:dyDescent="0.25">
      <c r="A450" s="37" t="s">
        <v>1827</v>
      </c>
      <c r="B450" s="37" t="s">
        <v>115</v>
      </c>
      <c r="C450" s="37" t="s">
        <v>116</v>
      </c>
      <c r="D450" s="37" t="s">
        <v>349</v>
      </c>
      <c r="E450" s="37" t="s">
        <v>12</v>
      </c>
      <c r="F450" s="37" t="s">
        <v>1828</v>
      </c>
      <c r="G450" s="60">
        <v>44698.531400462962</v>
      </c>
      <c r="H450" s="37" t="s">
        <v>28</v>
      </c>
      <c r="I450" s="60"/>
      <c r="J450" s="37"/>
      <c r="K450" s="37"/>
      <c r="L450" s="60"/>
      <c r="M450" s="37"/>
      <c r="N450" s="60">
        <v>44692.737326388888</v>
      </c>
      <c r="O450" s="37" t="s">
        <v>1156</v>
      </c>
      <c r="P450" s="38" t="b">
        <v>0</v>
      </c>
      <c r="Q450" s="37"/>
      <c r="R450" s="37" t="s">
        <v>123</v>
      </c>
      <c r="S450" s="38">
        <v>0</v>
      </c>
      <c r="T450" s="37" t="s">
        <v>124</v>
      </c>
      <c r="U450" s="37" t="s">
        <v>58</v>
      </c>
      <c r="V450" s="60"/>
      <c r="W450" s="38"/>
      <c r="X450" s="37" t="s">
        <v>1829</v>
      </c>
      <c r="Y450" s="38">
        <v>0</v>
      </c>
      <c r="Z450" s="38" t="b">
        <v>1</v>
      </c>
      <c r="AA450" s="60">
        <v>44692.764143518521</v>
      </c>
      <c r="AB450" s="60"/>
      <c r="AC450" s="38">
        <v>0</v>
      </c>
      <c r="AD450" s="60"/>
      <c r="AE450" s="60">
        <v>44692.764143518521</v>
      </c>
      <c r="AF450" s="60">
        <v>44692.737326388888</v>
      </c>
      <c r="AG450" s="37"/>
      <c r="AH450" s="37" t="s">
        <v>1146</v>
      </c>
      <c r="AI450" s="37"/>
      <c r="AJ450" s="16">
        <f ca="1">IF(Table1[[#This Row],[State]]="Closed","Zero",IF(Table1[[#This Row],[State]]="Resolved","Zero",TODAY()-Table1[[#This Row],[First Assigned to Osprey-Resolver]]))</f>
        <v>6.2358564814785495</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20</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11</v>
      </c>
      <c r="AW450" s="39" t="str">
        <f>TEXT(Table1[[#This Row],[Created]],"MMM")</f>
        <v>May</v>
      </c>
      <c r="AX450" s="40">
        <f>VLOOKUP(Table1[[#This Row],[Assigned to]],GD_Resource[[#All],[SNOW ID Unique]:[Team]],4,0)</f>
        <v>0</v>
      </c>
    </row>
    <row r="451" spans="1:50" ht="62.7" customHeight="1" x14ac:dyDescent="0.25">
      <c r="A451" s="37" t="s">
        <v>1830</v>
      </c>
      <c r="B451" s="37" t="s">
        <v>138</v>
      </c>
      <c r="C451" s="37" t="s">
        <v>127</v>
      </c>
      <c r="D451" s="37" t="s">
        <v>128</v>
      </c>
      <c r="E451" s="37" t="s">
        <v>12</v>
      </c>
      <c r="F451" s="37" t="s">
        <v>1831</v>
      </c>
      <c r="G451" s="60">
        <v>44698.102997685193</v>
      </c>
      <c r="H451" s="37" t="s">
        <v>39</v>
      </c>
      <c r="I451" s="60"/>
      <c r="J451" s="37"/>
      <c r="K451" s="37"/>
      <c r="L451" s="60"/>
      <c r="M451" s="37"/>
      <c r="N451" s="60">
        <v>44692.75644675926</v>
      </c>
      <c r="O451" s="37" t="s">
        <v>1832</v>
      </c>
      <c r="P451" s="38" t="b">
        <v>0</v>
      </c>
      <c r="Q451" s="37"/>
      <c r="R451" s="37" t="s">
        <v>133</v>
      </c>
      <c r="S451" s="38">
        <v>0</v>
      </c>
      <c r="T451" s="37" t="s">
        <v>124</v>
      </c>
      <c r="U451" s="37" t="s">
        <v>59</v>
      </c>
      <c r="V451" s="60"/>
      <c r="W451" s="38"/>
      <c r="X451" s="37" t="s">
        <v>1833</v>
      </c>
      <c r="Y451" s="38">
        <v>0</v>
      </c>
      <c r="Z451" s="38" t="b">
        <v>0</v>
      </c>
      <c r="AA451" s="60">
        <v>44692.75644675926</v>
      </c>
      <c r="AB451" s="60">
        <v>44692.75644675926</v>
      </c>
      <c r="AC451" s="38">
        <v>1</v>
      </c>
      <c r="AD451" s="60">
        <v>44692.827673611107</v>
      </c>
      <c r="AE451" s="60">
        <v>44698.102997685193</v>
      </c>
      <c r="AF451" s="60">
        <v>44692.827673611107</v>
      </c>
      <c r="AG451" s="37" t="s">
        <v>135</v>
      </c>
      <c r="AH451" s="37"/>
      <c r="AI451" s="37" t="s">
        <v>136</v>
      </c>
      <c r="AJ451" s="16">
        <f ca="1">IF(Table1[[#This Row],[State]]="Closed","Zero",IF(Table1[[#This Row],[State]]="Resolved","Zero",TODAY()-Table1[[#This Row],[First Assigned to Osprey-Resolver]]))</f>
        <v>0.8970023148067412</v>
      </c>
      <c r="AK451" s="16" t="str">
        <f ca="1">IF(Table1[[#This Row],[Days Open]]&lt;=5,"00 - 05",IF(Table1[[#This Row],[Days Open]]&lt;=15,"06 - 15",IF(Table1[[#This Row],[Days Open]]&lt;=30,"16 - 30", IF(Table1[[#This Row],[Days Open]]&lt;=60,"31 - 60",IF(Table1[[#This Row],[Days Open]]&lt;=90,"61 - 90",IF(Table1[[#This Row],[Days Open]]="Zero","Closed","&gt;91 and above"))))))</f>
        <v>00 - 05</v>
      </c>
      <c r="AL451" s="39">
        <f>WEEKNUM(Table1[[#This Row],[Created]])</f>
        <v>20</v>
      </c>
      <c r="AM451" s="39">
        <f>WEEKNUM(Table1[[#This Row],[Resolved]])</f>
        <v>0</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1900</v>
      </c>
      <c r="AS451" s="39">
        <f>YEAR(Table1[[#This Row],[Created]])</f>
        <v>2022</v>
      </c>
      <c r="AT451" s="39">
        <f>DAY(Table1[[#This Row],[Resolved]])</f>
        <v>0</v>
      </c>
      <c r="AU451" s="39" t="str">
        <f>TEXT(Table1[[#This Row],[Resolved]],"MMM")</f>
        <v>Jan</v>
      </c>
      <c r="AV451" s="39">
        <f>DAY(Table1[[#This Row],[Created]])</f>
        <v>11</v>
      </c>
      <c r="AW451" s="39" t="str">
        <f>TEXT(Table1[[#This Row],[Created]],"MMM")</f>
        <v>May</v>
      </c>
      <c r="AX451" s="40" t="e">
        <f>VLOOKUP(Table1[[#This Row],[Assigned to]],GD_Resource[[#All],[SNOW ID Unique]:[Team]],4,0)</f>
        <v>#N/A</v>
      </c>
    </row>
    <row r="452" spans="1:50" ht="62.7" customHeight="1" x14ac:dyDescent="0.25">
      <c r="A452" s="37" t="s">
        <v>1834</v>
      </c>
      <c r="B452" s="37" t="s">
        <v>115</v>
      </c>
      <c r="C452" s="37" t="s">
        <v>251</v>
      </c>
      <c r="D452" s="37" t="s">
        <v>380</v>
      </c>
      <c r="E452" s="37" t="s">
        <v>12</v>
      </c>
      <c r="F452" s="37" t="s">
        <v>1835</v>
      </c>
      <c r="G452" s="60">
        <v>44693.792974537027</v>
      </c>
      <c r="H452" s="37" t="s">
        <v>29</v>
      </c>
      <c r="I452" s="60"/>
      <c r="J452" s="37" t="s">
        <v>328</v>
      </c>
      <c r="K452" s="37" t="s">
        <v>1675</v>
      </c>
      <c r="L452" s="60"/>
      <c r="M452" s="37"/>
      <c r="N452" s="60">
        <v>44692.778217592589</v>
      </c>
      <c r="O452" s="37" t="s">
        <v>1734</v>
      </c>
      <c r="P452" s="38" t="b">
        <v>0</v>
      </c>
      <c r="Q452" s="37"/>
      <c r="R452" s="37" t="s">
        <v>147</v>
      </c>
      <c r="S452" s="38">
        <v>0</v>
      </c>
      <c r="T452" s="37" t="s">
        <v>124</v>
      </c>
      <c r="U452" s="37" t="s">
        <v>90</v>
      </c>
      <c r="V452" s="60">
        <v>44693.792974537027</v>
      </c>
      <c r="W452" s="38">
        <v>87675</v>
      </c>
      <c r="X452" s="37" t="s">
        <v>1735</v>
      </c>
      <c r="Y452" s="38">
        <v>1</v>
      </c>
      <c r="Z452" s="38" t="b">
        <v>0</v>
      </c>
      <c r="AA452" s="60">
        <v>44692.793194444443</v>
      </c>
      <c r="AB452" s="60">
        <v>44692.790092592593</v>
      </c>
      <c r="AC452" s="38">
        <v>1</v>
      </c>
      <c r="AD452" s="60">
        <v>44692.793194444443</v>
      </c>
      <c r="AE452" s="60">
        <v>44692.793194444443</v>
      </c>
      <c r="AF452" s="60">
        <v>44692.793194444443</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20</v>
      </c>
      <c r="AM452" s="39">
        <f>WEEKNUM(Table1[[#This Row],[Resolved]])</f>
        <v>20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12</v>
      </c>
      <c r="AU452" s="39" t="str">
        <f>TEXT(Table1[[#This Row],[Resolved]],"MMM")</f>
        <v>May</v>
      </c>
      <c r="AV452" s="39">
        <f>DAY(Table1[[#This Row],[Created]])</f>
        <v>11</v>
      </c>
      <c r="AW452" s="39" t="str">
        <f>TEXT(Table1[[#This Row],[Created]],"MMM")</f>
        <v>May</v>
      </c>
      <c r="AX452" s="40">
        <f>VLOOKUP(Table1[[#This Row],[Assigned to]],GD_Resource[[#All],[SNOW ID Unique]:[Team]],4,0)</f>
        <v>0</v>
      </c>
    </row>
    <row r="453" spans="1:50" ht="49.95" customHeight="1" x14ac:dyDescent="0.25">
      <c r="A453" s="37" t="s">
        <v>1836</v>
      </c>
      <c r="B453" s="37" t="s">
        <v>115</v>
      </c>
      <c r="C453" s="37" t="s">
        <v>127</v>
      </c>
      <c r="D453" s="37" t="s">
        <v>1837</v>
      </c>
      <c r="E453" s="37" t="s">
        <v>12</v>
      </c>
      <c r="F453" s="37" t="s">
        <v>1838</v>
      </c>
      <c r="G453" s="60">
        <v>44693.714722222219</v>
      </c>
      <c r="H453" s="37"/>
      <c r="I453" s="60"/>
      <c r="J453" s="37" t="s">
        <v>328</v>
      </c>
      <c r="K453" s="37" t="s">
        <v>1839</v>
      </c>
      <c r="L453" s="60"/>
      <c r="M453" s="37"/>
      <c r="N453" s="60">
        <v>44692.802534722221</v>
      </c>
      <c r="O453" s="37" t="s">
        <v>1840</v>
      </c>
      <c r="P453" s="38" t="b">
        <v>0</v>
      </c>
      <c r="Q453" s="37"/>
      <c r="R453" s="37" t="s">
        <v>133</v>
      </c>
      <c r="S453" s="38">
        <v>0</v>
      </c>
      <c r="T453" s="37" t="s">
        <v>124</v>
      </c>
      <c r="U453" s="37" t="s">
        <v>618</v>
      </c>
      <c r="V453" s="60"/>
      <c r="W453" s="38">
        <v>2940</v>
      </c>
      <c r="X453" s="37" t="s">
        <v>1841</v>
      </c>
      <c r="Y453" s="38">
        <v>1</v>
      </c>
      <c r="Z453" s="38" t="b">
        <v>0</v>
      </c>
      <c r="AA453" s="60">
        <v>44692.810925925929</v>
      </c>
      <c r="AB453" s="60">
        <v>44692.817627314813</v>
      </c>
      <c r="AC453" s="38">
        <v>5</v>
      </c>
      <c r="AD453" s="60">
        <v>44692.839791666673</v>
      </c>
      <c r="AE453" s="60">
        <v>44692.810925925929</v>
      </c>
      <c r="AF453" s="60">
        <v>44692.803078703713</v>
      </c>
      <c r="AG453" s="37"/>
      <c r="AH453" s="37"/>
      <c r="AI453" s="37"/>
      <c r="AJ453" s="16">
        <f ca="1">IF(Table1[[#This Row],[State]]="Closed","Zero",IF(Table1[[#This Row],[State]]="Resolved","Zero",TODAY()-Table1[[#This Row],[First Assigned to Osprey-Resolver]]))</f>
        <v>6.1890740740709589</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20</v>
      </c>
      <c r="AM453" s="39">
        <f>WEEKNUM(Table1[[#This Row],[Resolved]])</f>
        <v>0</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11</v>
      </c>
      <c r="AW453" s="39" t="str">
        <f>TEXT(Table1[[#This Row],[Created]],"MMM")</f>
        <v>May</v>
      </c>
      <c r="AX453" s="40" t="e">
        <f>VLOOKUP(Table1[[#This Row],[Assigned to]],GD_Resource[[#All],[SNOW ID Unique]:[Team]],4,0)</f>
        <v>#N/A</v>
      </c>
    </row>
    <row r="454" spans="1:50" ht="37.5" customHeight="1" x14ac:dyDescent="0.25">
      <c r="A454" s="37" t="s">
        <v>1842</v>
      </c>
      <c r="B454" s="37" t="s">
        <v>138</v>
      </c>
      <c r="C454" s="37" t="s">
        <v>139</v>
      </c>
      <c r="D454" s="37" t="s">
        <v>176</v>
      </c>
      <c r="E454" s="37" t="s">
        <v>12</v>
      </c>
      <c r="F454" s="37" t="s">
        <v>1843</v>
      </c>
      <c r="G454" s="60">
        <v>44693.688692129632</v>
      </c>
      <c r="H454" s="37" t="s">
        <v>31</v>
      </c>
      <c r="I454" s="60"/>
      <c r="J454" s="37" t="s">
        <v>328</v>
      </c>
      <c r="K454" s="37" t="s">
        <v>1844</v>
      </c>
      <c r="L454" s="60"/>
      <c r="M454" s="37"/>
      <c r="N454" s="60">
        <v>44692.845868055563</v>
      </c>
      <c r="O454" s="37" t="s">
        <v>281</v>
      </c>
      <c r="P454" s="38" t="b">
        <v>0</v>
      </c>
      <c r="Q454" s="37"/>
      <c r="R454" s="37" t="s">
        <v>189</v>
      </c>
      <c r="S454" s="38">
        <v>0</v>
      </c>
      <c r="T454" s="37" t="s">
        <v>124</v>
      </c>
      <c r="U454" s="37" t="s">
        <v>90</v>
      </c>
      <c r="V454" s="60">
        <v>44693.688692129632</v>
      </c>
      <c r="W454" s="38">
        <v>72820</v>
      </c>
      <c r="X454" s="37" t="s">
        <v>282</v>
      </c>
      <c r="Y454" s="38">
        <v>0</v>
      </c>
      <c r="Z454" s="38" t="b">
        <v>0</v>
      </c>
      <c r="AA454" s="60">
        <v>44692.866122685176</v>
      </c>
      <c r="AB454" s="60">
        <v>44692.853726851848</v>
      </c>
      <c r="AC454" s="38">
        <v>1</v>
      </c>
      <c r="AD454" s="60">
        <v>44692.914942129632</v>
      </c>
      <c r="AE454" s="60">
        <v>44693.398344907408</v>
      </c>
      <c r="AF454" s="60">
        <v>44692.914942129632</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20</v>
      </c>
      <c r="AM454" s="39">
        <f>WEEKNUM(Table1[[#This Row],[Resolved]])</f>
        <v>20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12</v>
      </c>
      <c r="AU454" s="39" t="str">
        <f>TEXT(Table1[[#This Row],[Resolved]],"MMM")</f>
        <v>May</v>
      </c>
      <c r="AV454" s="39">
        <f>DAY(Table1[[#This Row],[Created]])</f>
        <v>11</v>
      </c>
      <c r="AW454" s="39" t="str">
        <f>TEXT(Table1[[#This Row],[Created]],"MMM")</f>
        <v>May</v>
      </c>
      <c r="AX454" s="40">
        <f>VLOOKUP(Table1[[#This Row],[Assigned to]],GD_Resource[[#All],[SNOW ID Unique]:[Team]],4,0)</f>
        <v>0</v>
      </c>
    </row>
    <row r="455" spans="1:50" ht="100.2" customHeight="1" x14ac:dyDescent="0.25">
      <c r="A455" s="37" t="s">
        <v>1845</v>
      </c>
      <c r="B455" s="37" t="s">
        <v>115</v>
      </c>
      <c r="C455" s="37" t="s">
        <v>116</v>
      </c>
      <c r="D455" s="37" t="s">
        <v>1156</v>
      </c>
      <c r="E455" s="37" t="s">
        <v>12</v>
      </c>
      <c r="F455" s="37" t="s">
        <v>1846</v>
      </c>
      <c r="G455" s="60">
        <v>44698.809027777781</v>
      </c>
      <c r="H455" s="37" t="s">
        <v>38</v>
      </c>
      <c r="I455" s="60"/>
      <c r="J455" s="37"/>
      <c r="K455" s="37"/>
      <c r="L455" s="60"/>
      <c r="M455" s="37"/>
      <c r="N455" s="60">
        <v>44692.84957175926</v>
      </c>
      <c r="O455" s="37" t="s">
        <v>204</v>
      </c>
      <c r="P455" s="38" t="b">
        <v>0</v>
      </c>
      <c r="Q455" s="37"/>
      <c r="R455" s="37" t="s">
        <v>123</v>
      </c>
      <c r="S455" s="38">
        <v>0</v>
      </c>
      <c r="T455" s="37" t="s">
        <v>124</v>
      </c>
      <c r="U455" s="37" t="s">
        <v>59</v>
      </c>
      <c r="V455" s="60"/>
      <c r="W455" s="38"/>
      <c r="X455" s="37" t="s">
        <v>662</v>
      </c>
      <c r="Y455" s="38">
        <v>0</v>
      </c>
      <c r="Z455" s="38" t="b">
        <v>0</v>
      </c>
      <c r="AA455" s="60">
        <v>44692.84957175926</v>
      </c>
      <c r="AB455" s="60"/>
      <c r="AC455" s="38">
        <v>0</v>
      </c>
      <c r="AD455" s="60"/>
      <c r="AE455" s="60">
        <v>44692.84957175926</v>
      </c>
      <c r="AF455" s="60">
        <v>44692.84957175926</v>
      </c>
      <c r="AG455" s="37"/>
      <c r="AH455" s="37"/>
      <c r="AI455" s="37"/>
      <c r="AJ455" s="16">
        <f ca="1">IF(Table1[[#This Row],[State]]="Closed","Zero",IF(Table1[[#This Row],[State]]="Resolved","Zero",TODAY()-Table1[[#This Row],[First Assigned to Osprey-Resolver]]))</f>
        <v>6.1504282407404389</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20</v>
      </c>
      <c r="AM455" s="39">
        <f>WEEKNUM(Table1[[#This Row],[Resolved]])</f>
        <v>0</v>
      </c>
      <c r="AN455" s="39">
        <f>WEEKNUM(Table1[[#This Row],[Closed]])</f>
        <v>0</v>
      </c>
      <c r="AO455" s="39" t="str">
        <f>IFERROR(INDEX(GD_Resource[], MATCH(Table1[[#This Row],[Assigned to]], GD_Resource[SNOW ID Unique], 0), 2), "Not GD")</f>
        <v>Not GD</v>
      </c>
      <c r="AP455" s="39" t="str">
        <f t="shared" si="7"/>
        <v>Geo</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11</v>
      </c>
      <c r="AW455" s="39" t="str">
        <f>TEXT(Table1[[#This Row],[Created]],"MMM")</f>
        <v>May</v>
      </c>
      <c r="AX455" s="40" t="e">
        <f>VLOOKUP(Table1[[#This Row],[Assigned to]],GD_Resource[[#All],[SNOW ID Unique]:[Team]],4,0)</f>
        <v>#N/A</v>
      </c>
    </row>
    <row r="456" spans="1:50" ht="49.95" customHeight="1" x14ac:dyDescent="0.25">
      <c r="A456" s="37" t="s">
        <v>1847</v>
      </c>
      <c r="B456" s="37" t="s">
        <v>115</v>
      </c>
      <c r="C456" s="37" t="s">
        <v>116</v>
      </c>
      <c r="D456" s="37" t="s">
        <v>1848</v>
      </c>
      <c r="E456" s="37" t="s">
        <v>12</v>
      </c>
      <c r="F456" s="37" t="s">
        <v>1849</v>
      </c>
      <c r="G456" s="60">
        <v>44698.992476851847</v>
      </c>
      <c r="H456" s="37" t="s">
        <v>1850</v>
      </c>
      <c r="I456" s="60"/>
      <c r="J456" s="37"/>
      <c r="K456" s="37"/>
      <c r="L456" s="60"/>
      <c r="M456" s="37"/>
      <c r="N456" s="60">
        <v>44692.851481481477</v>
      </c>
      <c r="O456" s="37" t="s">
        <v>204</v>
      </c>
      <c r="P456" s="38" t="b">
        <v>0</v>
      </c>
      <c r="Q456" s="37"/>
      <c r="R456" s="37" t="s">
        <v>123</v>
      </c>
      <c r="S456" s="38">
        <v>0</v>
      </c>
      <c r="T456" s="37" t="s">
        <v>124</v>
      </c>
      <c r="U456" s="37" t="s">
        <v>59</v>
      </c>
      <c r="V456" s="60"/>
      <c r="W456" s="38"/>
      <c r="X456" s="37" t="s">
        <v>1851</v>
      </c>
      <c r="Y456" s="38">
        <v>0</v>
      </c>
      <c r="Z456" s="38" t="b">
        <v>0</v>
      </c>
      <c r="AA456" s="60">
        <v>44692.851481481477</v>
      </c>
      <c r="AB456" s="60"/>
      <c r="AC456" s="38">
        <v>0</v>
      </c>
      <c r="AD456" s="60"/>
      <c r="AE456" s="60">
        <v>44692.851481481477</v>
      </c>
      <c r="AF456" s="60">
        <v>44692.851481481477</v>
      </c>
      <c r="AG456" s="37"/>
      <c r="AH456" s="37"/>
      <c r="AI456" s="37"/>
      <c r="AJ456" s="16">
        <f ca="1">IF(Table1[[#This Row],[State]]="Closed","Zero",IF(Table1[[#This Row],[State]]="Resolved","Zero",TODAY()-Table1[[#This Row],[First Assigned to Osprey-Resolver]]))</f>
        <v>6.1485185185229057</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20</v>
      </c>
      <c r="AM456" s="39">
        <f>WEEKNUM(Table1[[#This Row],[Resolved]])</f>
        <v>0</v>
      </c>
      <c r="AN456" s="39">
        <f>WEEKNUM(Table1[[#This Row],[Closed]])</f>
        <v>0</v>
      </c>
      <c r="AO456" s="39" t="str">
        <f>IFERROR(INDEX(GD_Resource[], MATCH(Table1[[#This Row],[Assigned to]], GD_Resource[SNOW ID Unique], 0), 2), "Not GD")</f>
        <v>Not GD</v>
      </c>
      <c r="AP456" s="39" t="str">
        <f t="shared" si="7"/>
        <v>Geo</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11</v>
      </c>
      <c r="AW456" s="39" t="str">
        <f>TEXT(Table1[[#This Row],[Created]],"MMM")</f>
        <v>May</v>
      </c>
      <c r="AX456" s="40" t="e">
        <f>VLOOKUP(Table1[[#This Row],[Assigned to]],GD_Resource[[#All],[SNOW ID Unique]:[Team]],4,0)</f>
        <v>#N/A</v>
      </c>
    </row>
    <row r="457" spans="1:50" ht="62.7" customHeight="1" x14ac:dyDescent="0.25">
      <c r="A457" s="37" t="s">
        <v>1852</v>
      </c>
      <c r="B457" s="37" t="s">
        <v>115</v>
      </c>
      <c r="C457" s="37" t="s">
        <v>116</v>
      </c>
      <c r="D457" s="37" t="s">
        <v>273</v>
      </c>
      <c r="E457" s="37" t="s">
        <v>12</v>
      </c>
      <c r="F457" s="37" t="s">
        <v>1853</v>
      </c>
      <c r="G457" s="60">
        <v>44698.797071759262</v>
      </c>
      <c r="H457" s="37" t="s">
        <v>48</v>
      </c>
      <c r="I457" s="60"/>
      <c r="J457" s="37"/>
      <c r="K457" s="37"/>
      <c r="L457" s="60"/>
      <c r="M457" s="37"/>
      <c r="N457" s="60">
        <v>44692.854710648149</v>
      </c>
      <c r="O457" s="37" t="s">
        <v>204</v>
      </c>
      <c r="P457" s="38" t="b">
        <v>0</v>
      </c>
      <c r="Q457" s="37"/>
      <c r="R457" s="37" t="s">
        <v>123</v>
      </c>
      <c r="S457" s="38">
        <v>0</v>
      </c>
      <c r="T457" s="37" t="s">
        <v>124</v>
      </c>
      <c r="U457" s="37" t="s">
        <v>59</v>
      </c>
      <c r="V457" s="60"/>
      <c r="W457" s="38"/>
      <c r="X457" s="37" t="s">
        <v>1854</v>
      </c>
      <c r="Y457" s="38">
        <v>0</v>
      </c>
      <c r="Z457" s="38" t="b">
        <v>0</v>
      </c>
      <c r="AA457" s="60">
        <v>44692.854710648149</v>
      </c>
      <c r="AB457" s="60"/>
      <c r="AC457" s="38">
        <v>0</v>
      </c>
      <c r="AD457" s="60"/>
      <c r="AE457" s="60">
        <v>44692.854710648149</v>
      </c>
      <c r="AF457" s="60">
        <v>44692.854710648149</v>
      </c>
      <c r="AG457" s="37"/>
      <c r="AH457" s="37"/>
      <c r="AI457" s="37"/>
      <c r="AJ457" s="16">
        <f ca="1">IF(Table1[[#This Row],[State]]="Closed","Zero",IF(Table1[[#This Row],[State]]="Resolved","Zero",TODAY()-Table1[[#This Row],[First Assigned to Osprey-Resolver]]))</f>
        <v>6.1452893518508063</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20</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11</v>
      </c>
      <c r="AW457" s="39" t="str">
        <f>TEXT(Table1[[#This Row],[Created]],"MMM")</f>
        <v>May</v>
      </c>
      <c r="AX457" s="40">
        <f>VLOOKUP(Table1[[#This Row],[Assigned to]],GD_Resource[[#All],[SNOW ID Unique]:[Team]],4,0)</f>
        <v>0</v>
      </c>
    </row>
    <row r="458" spans="1:50" ht="37.5" customHeight="1" x14ac:dyDescent="0.25">
      <c r="A458" s="37" t="s">
        <v>1855</v>
      </c>
      <c r="B458" s="37" t="s">
        <v>115</v>
      </c>
      <c r="C458" s="37" t="s">
        <v>116</v>
      </c>
      <c r="D458" s="37" t="s">
        <v>273</v>
      </c>
      <c r="E458" s="37" t="s">
        <v>12</v>
      </c>
      <c r="F458" s="37" t="s">
        <v>1856</v>
      </c>
      <c r="G458" s="60">
        <v>44698.797407407408</v>
      </c>
      <c r="H458" s="37" t="s">
        <v>1850</v>
      </c>
      <c r="I458" s="60"/>
      <c r="J458" s="37"/>
      <c r="K458" s="37"/>
      <c r="L458" s="60"/>
      <c r="M458" s="37"/>
      <c r="N458" s="60">
        <v>44692.857164351852</v>
      </c>
      <c r="O458" s="37" t="s">
        <v>204</v>
      </c>
      <c r="P458" s="38" t="b">
        <v>0</v>
      </c>
      <c r="Q458" s="37"/>
      <c r="R458" s="37" t="s">
        <v>123</v>
      </c>
      <c r="S458" s="38">
        <v>0</v>
      </c>
      <c r="T458" s="37" t="s">
        <v>124</v>
      </c>
      <c r="U458" s="37" t="s">
        <v>59</v>
      </c>
      <c r="V458" s="60"/>
      <c r="W458" s="38"/>
      <c r="X458" s="37" t="s">
        <v>305</v>
      </c>
      <c r="Y458" s="38">
        <v>0</v>
      </c>
      <c r="Z458" s="38" t="b">
        <v>0</v>
      </c>
      <c r="AA458" s="60">
        <v>44692.857164351852</v>
      </c>
      <c r="AB458" s="60"/>
      <c r="AC458" s="38">
        <v>0</v>
      </c>
      <c r="AD458" s="60"/>
      <c r="AE458" s="60">
        <v>44692.857164351852</v>
      </c>
      <c r="AF458" s="60">
        <v>44692.857164351852</v>
      </c>
      <c r="AG458" s="37"/>
      <c r="AH458" s="37"/>
      <c r="AI458" s="37"/>
      <c r="AJ458" s="16">
        <f ca="1">IF(Table1[[#This Row],[State]]="Closed","Zero",IF(Table1[[#This Row],[State]]="Resolved","Zero",TODAY()-Table1[[#This Row],[First Assigned to Osprey-Resolver]]))</f>
        <v>6.1428356481483206</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20</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11</v>
      </c>
      <c r="AW458" s="39" t="str">
        <f>TEXT(Table1[[#This Row],[Created]],"MMM")</f>
        <v>May</v>
      </c>
      <c r="AX458" s="40" t="e">
        <f>VLOOKUP(Table1[[#This Row],[Assigned to]],GD_Resource[[#All],[SNOW ID Unique]:[Team]],4,0)</f>
        <v>#N/A</v>
      </c>
    </row>
    <row r="459" spans="1:50" ht="49.95" customHeight="1" x14ac:dyDescent="0.25">
      <c r="A459" s="37" t="s">
        <v>1857</v>
      </c>
      <c r="B459" s="37" t="s">
        <v>115</v>
      </c>
      <c r="C459" s="37" t="s">
        <v>240</v>
      </c>
      <c r="D459" s="37" t="s">
        <v>886</v>
      </c>
      <c r="E459" s="37" t="s">
        <v>12</v>
      </c>
      <c r="F459" s="37" t="s">
        <v>1858</v>
      </c>
      <c r="G459" s="60">
        <v>44697.517928240741</v>
      </c>
      <c r="H459" s="37" t="s">
        <v>32</v>
      </c>
      <c r="I459" s="60"/>
      <c r="J459" s="37" t="s">
        <v>328</v>
      </c>
      <c r="K459" s="37" t="s">
        <v>1859</v>
      </c>
      <c r="L459" s="60"/>
      <c r="M459" s="37"/>
      <c r="N459" s="60">
        <v>44692.866620370369</v>
      </c>
      <c r="O459" s="37" t="s">
        <v>552</v>
      </c>
      <c r="P459" s="38" t="b">
        <v>0</v>
      </c>
      <c r="Q459" s="37"/>
      <c r="R459" s="37" t="s">
        <v>147</v>
      </c>
      <c r="S459" s="38">
        <v>0</v>
      </c>
      <c r="T459" s="37" t="s">
        <v>124</v>
      </c>
      <c r="U459" s="37" t="s">
        <v>90</v>
      </c>
      <c r="V459" s="60">
        <v>44697.517939814818</v>
      </c>
      <c r="W459" s="38">
        <v>401874</v>
      </c>
      <c r="X459" s="37" t="s">
        <v>553</v>
      </c>
      <c r="Y459" s="38">
        <v>0</v>
      </c>
      <c r="Z459" s="38" t="b">
        <v>0</v>
      </c>
      <c r="AA459" s="60">
        <v>44692.871782407397</v>
      </c>
      <c r="AB459" s="60">
        <v>44692.871782407397</v>
      </c>
      <c r="AC459" s="38">
        <v>1</v>
      </c>
      <c r="AD459" s="60">
        <v>44692.933229166672</v>
      </c>
      <c r="AE459" s="60">
        <v>44692.940150462957</v>
      </c>
      <c r="AF459" s="60">
        <v>44692.933229166672</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20</v>
      </c>
      <c r="AM459" s="39">
        <f>WEEKNUM(Table1[[#This Row],[Resolved]])</f>
        <v>21</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16</v>
      </c>
      <c r="AU459" s="39" t="str">
        <f>TEXT(Table1[[#This Row],[Resolved]],"MMM")</f>
        <v>May</v>
      </c>
      <c r="AV459" s="39">
        <f>DAY(Table1[[#This Row],[Created]])</f>
        <v>11</v>
      </c>
      <c r="AW459" s="39" t="str">
        <f>TEXT(Table1[[#This Row],[Created]],"MMM")</f>
        <v>May</v>
      </c>
      <c r="AX459" s="40">
        <f>VLOOKUP(Table1[[#This Row],[Assigned to]],GD_Resource[[#All],[SNOW ID Unique]:[Team]],4,0)</f>
        <v>0</v>
      </c>
    </row>
    <row r="460" spans="1:50" ht="62.7" customHeight="1" x14ac:dyDescent="0.25">
      <c r="A460" s="37" t="s">
        <v>1860</v>
      </c>
      <c r="B460" s="37" t="s">
        <v>115</v>
      </c>
      <c r="C460" s="37" t="s">
        <v>116</v>
      </c>
      <c r="D460" s="37" t="s">
        <v>273</v>
      </c>
      <c r="E460" s="37" t="s">
        <v>12</v>
      </c>
      <c r="F460" s="37" t="s">
        <v>1861</v>
      </c>
      <c r="G460" s="60">
        <v>44698.885949074072</v>
      </c>
      <c r="H460" s="37" t="s">
        <v>1850</v>
      </c>
      <c r="I460" s="60"/>
      <c r="J460" s="37"/>
      <c r="K460" s="37"/>
      <c r="L460" s="60"/>
      <c r="M460" s="37"/>
      <c r="N460" s="60">
        <v>44692.868969907409</v>
      </c>
      <c r="O460" s="37" t="s">
        <v>204</v>
      </c>
      <c r="P460" s="38" t="b">
        <v>0</v>
      </c>
      <c r="Q460" s="37"/>
      <c r="R460" s="37" t="s">
        <v>123</v>
      </c>
      <c r="S460" s="38">
        <v>0</v>
      </c>
      <c r="T460" s="37" t="s">
        <v>124</v>
      </c>
      <c r="U460" s="37" t="s">
        <v>59</v>
      </c>
      <c r="V460" s="60"/>
      <c r="W460" s="38"/>
      <c r="X460" s="37" t="s">
        <v>870</v>
      </c>
      <c r="Y460" s="38">
        <v>0</v>
      </c>
      <c r="Z460" s="38" t="b">
        <v>0</v>
      </c>
      <c r="AA460" s="60">
        <v>44692.868969907409</v>
      </c>
      <c r="AB460" s="60"/>
      <c r="AC460" s="38">
        <v>0</v>
      </c>
      <c r="AD460" s="60"/>
      <c r="AE460" s="60">
        <v>44692.868969907409</v>
      </c>
      <c r="AF460" s="60">
        <v>44692.868969907409</v>
      </c>
      <c r="AG460" s="37"/>
      <c r="AH460" s="37"/>
      <c r="AI460" s="37"/>
      <c r="AJ460" s="16">
        <f ca="1">IF(Table1[[#This Row],[State]]="Closed","Zero",IF(Table1[[#This Row],[State]]="Resolved","Zero",TODAY()-Table1[[#This Row],[First Assigned to Osprey-Resolver]]))</f>
        <v>6.1310300925906631</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20</v>
      </c>
      <c r="AM460" s="39">
        <f>WEEKNUM(Table1[[#This Row],[Resolved]])</f>
        <v>0</v>
      </c>
      <c r="AN460" s="39">
        <f>WEEKNUM(Table1[[#This Row],[Closed]])</f>
        <v>0</v>
      </c>
      <c r="AO460" s="39" t="str">
        <f>IFERROR(INDEX(GD_Resource[], MATCH(Table1[[#This Row],[Assigned to]], GD_Resource[SNOW ID Unique], 0), 2), "Not GD")</f>
        <v>Not GD</v>
      </c>
      <c r="AP460" s="39" t="str">
        <f t="shared" si="7"/>
        <v>Geo</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11</v>
      </c>
      <c r="AW460" s="39" t="str">
        <f>TEXT(Table1[[#This Row],[Created]],"MMM")</f>
        <v>May</v>
      </c>
      <c r="AX460" s="40" t="e">
        <f>VLOOKUP(Table1[[#This Row],[Assigned to]],GD_Resource[[#All],[SNOW ID Unique]:[Team]],4,0)</f>
        <v>#N/A</v>
      </c>
    </row>
    <row r="461" spans="1:50" ht="137.69999999999999" customHeight="1" x14ac:dyDescent="0.25">
      <c r="A461" s="37" t="s">
        <v>1862</v>
      </c>
      <c r="B461" s="37" t="s">
        <v>115</v>
      </c>
      <c r="C461" s="37" t="s">
        <v>116</v>
      </c>
      <c r="D461" s="37" t="s">
        <v>273</v>
      </c>
      <c r="E461" s="37" t="s">
        <v>12</v>
      </c>
      <c r="F461" s="37" t="s">
        <v>1863</v>
      </c>
      <c r="G461" s="60">
        <v>44698.798668981479</v>
      </c>
      <c r="H461" s="37" t="s">
        <v>1850</v>
      </c>
      <c r="I461" s="60"/>
      <c r="J461" s="37"/>
      <c r="K461" s="37"/>
      <c r="L461" s="60"/>
      <c r="M461" s="37"/>
      <c r="N461" s="60">
        <v>44692.871666666673</v>
      </c>
      <c r="O461" s="37" t="s">
        <v>204</v>
      </c>
      <c r="P461" s="38" t="b">
        <v>0</v>
      </c>
      <c r="Q461" s="37"/>
      <c r="R461" s="37" t="s">
        <v>123</v>
      </c>
      <c r="S461" s="38">
        <v>0</v>
      </c>
      <c r="T461" s="37" t="s">
        <v>124</v>
      </c>
      <c r="U461" s="37" t="s">
        <v>59</v>
      </c>
      <c r="V461" s="60"/>
      <c r="W461" s="38"/>
      <c r="X461" s="37" t="s">
        <v>1864</v>
      </c>
      <c r="Y461" s="38">
        <v>0</v>
      </c>
      <c r="Z461" s="38" t="b">
        <v>0</v>
      </c>
      <c r="AA461" s="60">
        <v>44692.871666666673</v>
      </c>
      <c r="AB461" s="60"/>
      <c r="AC461" s="38">
        <v>0</v>
      </c>
      <c r="AD461" s="60"/>
      <c r="AE461" s="60">
        <v>44692.871666666673</v>
      </c>
      <c r="AF461" s="60">
        <v>44692.871666666673</v>
      </c>
      <c r="AG461" s="37"/>
      <c r="AH461" s="37"/>
      <c r="AI461" s="37"/>
      <c r="AJ461" s="16">
        <f ca="1">IF(Table1[[#This Row],[State]]="Closed","Zero",IF(Table1[[#This Row],[State]]="Resolved","Zero",TODAY()-Table1[[#This Row],[First Assigned to Osprey-Resolver]]))</f>
        <v>6.1283333333267365</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20</v>
      </c>
      <c r="AM461" s="39">
        <f>WEEKNUM(Table1[[#This Row],[Resolved]])</f>
        <v>0</v>
      </c>
      <c r="AN461" s="39">
        <f>WEEKNUM(Table1[[#This Row],[Closed]])</f>
        <v>0</v>
      </c>
      <c r="AO461" s="39" t="str">
        <f>IFERROR(INDEX(GD_Resource[], MATCH(Table1[[#This Row],[Assigned to]], GD_Resource[SNOW ID Unique], 0), 2), "Not GD")</f>
        <v>Not GD</v>
      </c>
      <c r="AP461" s="39" t="str">
        <f t="shared" si="7"/>
        <v>Geo</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11</v>
      </c>
      <c r="AW461" s="39" t="str">
        <f>TEXT(Table1[[#This Row],[Created]],"MMM")</f>
        <v>May</v>
      </c>
      <c r="AX461" s="40" t="e">
        <f>VLOOKUP(Table1[[#This Row],[Assigned to]],GD_Resource[[#All],[SNOW ID Unique]:[Team]],4,0)</f>
        <v>#N/A</v>
      </c>
    </row>
    <row r="462" spans="1:50" ht="49.95" customHeight="1" x14ac:dyDescent="0.25">
      <c r="A462" s="37" t="s">
        <v>1865</v>
      </c>
      <c r="B462" s="37" t="s">
        <v>115</v>
      </c>
      <c r="C462" s="37" t="s">
        <v>116</v>
      </c>
      <c r="D462" s="37" t="s">
        <v>273</v>
      </c>
      <c r="E462" s="37" t="s">
        <v>12</v>
      </c>
      <c r="F462" s="37" t="s">
        <v>1866</v>
      </c>
      <c r="G462" s="60">
        <v>44698.799340277779</v>
      </c>
      <c r="H462" s="37" t="s">
        <v>48</v>
      </c>
      <c r="I462" s="60"/>
      <c r="J462" s="37"/>
      <c r="K462" s="37"/>
      <c r="L462" s="60"/>
      <c r="M462" s="37"/>
      <c r="N462" s="60">
        <v>44692.877592592587</v>
      </c>
      <c r="O462" s="37" t="s">
        <v>204</v>
      </c>
      <c r="P462" s="38" t="b">
        <v>0</v>
      </c>
      <c r="Q462" s="37"/>
      <c r="R462" s="37" t="s">
        <v>123</v>
      </c>
      <c r="S462" s="38">
        <v>0</v>
      </c>
      <c r="T462" s="37" t="s">
        <v>124</v>
      </c>
      <c r="U462" s="37" t="s">
        <v>59</v>
      </c>
      <c r="V462" s="60"/>
      <c r="W462" s="38"/>
      <c r="X462" s="37" t="s">
        <v>742</v>
      </c>
      <c r="Y462" s="38">
        <v>0</v>
      </c>
      <c r="Z462" s="38" t="b">
        <v>0</v>
      </c>
      <c r="AA462" s="60">
        <v>44692.877592592587</v>
      </c>
      <c r="AB462" s="60"/>
      <c r="AC462" s="38">
        <v>0</v>
      </c>
      <c r="AD462" s="60"/>
      <c r="AE462" s="60">
        <v>44692.877592592587</v>
      </c>
      <c r="AF462" s="60">
        <v>44692.877592592587</v>
      </c>
      <c r="AG462" s="37"/>
      <c r="AH462" s="37"/>
      <c r="AI462" s="37"/>
      <c r="AJ462" s="16">
        <f ca="1">IF(Table1[[#This Row],[State]]="Closed","Zero",IF(Table1[[#This Row],[State]]="Resolved","Zero",TODAY()-Table1[[#This Row],[First Assigned to Osprey-Resolver]]))</f>
        <v>6.1224074074125383</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20</v>
      </c>
      <c r="AM462" s="39">
        <f>WEEKNUM(Table1[[#This Row],[Resolved]])</f>
        <v>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11</v>
      </c>
      <c r="AW462" s="39" t="str">
        <f>TEXT(Table1[[#This Row],[Created]],"MMM")</f>
        <v>May</v>
      </c>
      <c r="AX462" s="40">
        <f>VLOOKUP(Table1[[#This Row],[Assigned to]],GD_Resource[[#All],[SNOW ID Unique]:[Team]],4,0)</f>
        <v>0</v>
      </c>
    </row>
    <row r="463" spans="1:50" ht="37.5" customHeight="1" x14ac:dyDescent="0.25">
      <c r="A463" s="37" t="s">
        <v>1867</v>
      </c>
      <c r="B463" s="37" t="s">
        <v>115</v>
      </c>
      <c r="C463" s="37" t="s">
        <v>116</v>
      </c>
      <c r="D463" s="37" t="s">
        <v>273</v>
      </c>
      <c r="E463" s="37" t="s">
        <v>12</v>
      </c>
      <c r="F463" s="37" t="s">
        <v>1868</v>
      </c>
      <c r="G463" s="60">
        <v>44698.799988425933</v>
      </c>
      <c r="H463" s="37" t="s">
        <v>1850</v>
      </c>
      <c r="I463" s="60"/>
      <c r="J463" s="37"/>
      <c r="K463" s="37"/>
      <c r="L463" s="60"/>
      <c r="M463" s="37"/>
      <c r="N463" s="60">
        <v>44692.88013888889</v>
      </c>
      <c r="O463" s="37" t="s">
        <v>204</v>
      </c>
      <c r="P463" s="38" t="b">
        <v>0</v>
      </c>
      <c r="Q463" s="37"/>
      <c r="R463" s="37" t="s">
        <v>123</v>
      </c>
      <c r="S463" s="38">
        <v>0</v>
      </c>
      <c r="T463" s="37" t="s">
        <v>124</v>
      </c>
      <c r="U463" s="37" t="s">
        <v>59</v>
      </c>
      <c r="V463" s="60"/>
      <c r="W463" s="38"/>
      <c r="X463" s="37" t="s">
        <v>1869</v>
      </c>
      <c r="Y463" s="38">
        <v>0</v>
      </c>
      <c r="Z463" s="38" t="b">
        <v>0</v>
      </c>
      <c r="AA463" s="60">
        <v>44692.88013888889</v>
      </c>
      <c r="AB463" s="60"/>
      <c r="AC463" s="38">
        <v>0</v>
      </c>
      <c r="AD463" s="60"/>
      <c r="AE463" s="60">
        <v>44692.88013888889</v>
      </c>
      <c r="AF463" s="60">
        <v>44692.88013888889</v>
      </c>
      <c r="AG463" s="37"/>
      <c r="AH463" s="37"/>
      <c r="AI463" s="37"/>
      <c r="AJ463" s="16">
        <f ca="1">IF(Table1[[#This Row],[State]]="Closed","Zero",IF(Table1[[#This Row],[State]]="Resolved","Zero",TODAY()-Table1[[#This Row],[First Assigned to Osprey-Resolver]]))</f>
        <v>6.1198611111103673</v>
      </c>
      <c r="AK463" s="16" t="str">
        <f ca="1">IF(Table1[[#This Row],[Days Open]]&lt;=5,"00 - 05",IF(Table1[[#This Row],[Days Open]]&lt;=15,"06 - 15",IF(Table1[[#This Row],[Days Open]]&lt;=30,"16 - 30", IF(Table1[[#This Row],[Days Open]]&lt;=60,"31 - 60",IF(Table1[[#This Row],[Days Open]]&lt;=90,"61 - 90",IF(Table1[[#This Row],[Days Open]]="Zero","Closed","&gt;91 and above"))))))</f>
        <v>06 - 15</v>
      </c>
      <c r="AL463" s="39">
        <f>WEEKNUM(Table1[[#This Row],[Created]])</f>
        <v>20</v>
      </c>
      <c r="AM463" s="39">
        <f>WEEKNUM(Table1[[#This Row],[Resolved]])</f>
        <v>0</v>
      </c>
      <c r="AN463" s="39">
        <f>WEEKNUM(Table1[[#This Row],[Closed]])</f>
        <v>0</v>
      </c>
      <c r="AO463" s="39" t="str">
        <f>IFERROR(INDEX(GD_Resource[], MATCH(Table1[[#This Row],[Assigned to]], GD_Resource[SNOW ID Unique], 0), 2), "Not GD")</f>
        <v>Not GD</v>
      </c>
      <c r="AP463" s="39" t="str">
        <f t="shared" si="7"/>
        <v>Geo</v>
      </c>
      <c r="AQ463" s="39">
        <f>YEAR(Table1[[#This Row],[Closed]])</f>
        <v>1900</v>
      </c>
      <c r="AR463" s="39">
        <f>YEAR(Table1[[#This Row],[Resolved]])</f>
        <v>1900</v>
      </c>
      <c r="AS463" s="39">
        <f>YEAR(Table1[[#This Row],[Created]])</f>
        <v>2022</v>
      </c>
      <c r="AT463" s="39">
        <f>DAY(Table1[[#This Row],[Resolved]])</f>
        <v>0</v>
      </c>
      <c r="AU463" s="39" t="str">
        <f>TEXT(Table1[[#This Row],[Resolved]],"MMM")</f>
        <v>Jan</v>
      </c>
      <c r="AV463" s="39">
        <f>DAY(Table1[[#This Row],[Created]])</f>
        <v>11</v>
      </c>
      <c r="AW463" s="39" t="str">
        <f>TEXT(Table1[[#This Row],[Created]],"MMM")</f>
        <v>May</v>
      </c>
      <c r="AX463" s="40" t="e">
        <f>VLOOKUP(Table1[[#This Row],[Assigned to]],GD_Resource[[#All],[SNOW ID Unique]:[Team]],4,0)</f>
        <v>#N/A</v>
      </c>
    </row>
    <row r="464" spans="1:50" ht="49.95" customHeight="1" x14ac:dyDescent="0.25">
      <c r="A464" s="37" t="s">
        <v>1870</v>
      </c>
      <c r="B464" s="37" t="s">
        <v>115</v>
      </c>
      <c r="C464" s="37" t="s">
        <v>116</v>
      </c>
      <c r="D464" s="37" t="s">
        <v>273</v>
      </c>
      <c r="E464" s="37" t="s">
        <v>12</v>
      </c>
      <c r="F464" s="37" t="s">
        <v>1871</v>
      </c>
      <c r="G464" s="60">
        <v>44698.801145833328</v>
      </c>
      <c r="H464" s="37" t="s">
        <v>38</v>
      </c>
      <c r="I464" s="60"/>
      <c r="J464" s="37"/>
      <c r="K464" s="37"/>
      <c r="L464" s="60"/>
      <c r="M464" s="37"/>
      <c r="N464" s="60">
        <v>44692.881828703707</v>
      </c>
      <c r="O464" s="37" t="s">
        <v>204</v>
      </c>
      <c r="P464" s="38" t="b">
        <v>0</v>
      </c>
      <c r="Q464" s="37"/>
      <c r="R464" s="37" t="s">
        <v>123</v>
      </c>
      <c r="S464" s="38">
        <v>0</v>
      </c>
      <c r="T464" s="37" t="s">
        <v>124</v>
      </c>
      <c r="U464" s="37" t="s">
        <v>59</v>
      </c>
      <c r="V464" s="60"/>
      <c r="W464" s="38"/>
      <c r="X464" s="37" t="s">
        <v>1872</v>
      </c>
      <c r="Y464" s="38">
        <v>0</v>
      </c>
      <c r="Z464" s="38" t="b">
        <v>0</v>
      </c>
      <c r="AA464" s="60">
        <v>44692.881828703707</v>
      </c>
      <c r="AB464" s="60"/>
      <c r="AC464" s="38">
        <v>0</v>
      </c>
      <c r="AD464" s="60"/>
      <c r="AE464" s="60">
        <v>44692.881828703707</v>
      </c>
      <c r="AF464" s="60">
        <v>44692.881828703707</v>
      </c>
      <c r="AG464" s="37"/>
      <c r="AH464" s="37"/>
      <c r="AI464" s="37"/>
      <c r="AJ464" s="16">
        <f ca="1">IF(Table1[[#This Row],[State]]="Closed","Zero",IF(Table1[[#This Row],[State]]="Resolved","Zero",TODAY()-Table1[[#This Row],[First Assigned to Osprey-Resolver]]))</f>
        <v>6.1181712962934398</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20</v>
      </c>
      <c r="AM464" s="39">
        <f>WEEKNUM(Table1[[#This Row],[Resolved]])</f>
        <v>0</v>
      </c>
      <c r="AN464" s="39">
        <f>WEEKNUM(Table1[[#This Row],[Closed]])</f>
        <v>0</v>
      </c>
      <c r="AO464" s="39" t="str">
        <f>IFERROR(INDEX(GD_Resource[], MATCH(Table1[[#This Row],[Assigned to]], GD_Resource[SNOW ID Unique], 0), 2), "Not GD")</f>
        <v>Not GD</v>
      </c>
      <c r="AP464" s="39" t="str">
        <f t="shared" si="7"/>
        <v>Geo</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11</v>
      </c>
      <c r="AW464" s="39" t="str">
        <f>TEXT(Table1[[#This Row],[Created]],"MMM")</f>
        <v>May</v>
      </c>
      <c r="AX464" s="40" t="e">
        <f>VLOOKUP(Table1[[#This Row],[Assigned to]],GD_Resource[[#All],[SNOW ID Unique]:[Team]],4,0)</f>
        <v>#N/A</v>
      </c>
    </row>
    <row r="465" spans="1:50" ht="49.95" customHeight="1" x14ac:dyDescent="0.25">
      <c r="A465" s="37" t="s">
        <v>1873</v>
      </c>
      <c r="B465" s="37" t="s">
        <v>115</v>
      </c>
      <c r="C465" s="37" t="s">
        <v>251</v>
      </c>
      <c r="D465" s="37" t="s">
        <v>258</v>
      </c>
      <c r="E465" s="37" t="s">
        <v>12</v>
      </c>
      <c r="F465" s="37" t="s">
        <v>1874</v>
      </c>
      <c r="G465" s="60">
        <v>44693.805405092593</v>
      </c>
      <c r="H465" s="37" t="s">
        <v>36</v>
      </c>
      <c r="I465" s="60"/>
      <c r="J465" s="37" t="s">
        <v>547</v>
      </c>
      <c r="K465" s="37" t="s">
        <v>1875</v>
      </c>
      <c r="L465" s="60"/>
      <c r="M465" s="37"/>
      <c r="N465" s="60">
        <v>44692.887627314813</v>
      </c>
      <c r="O465" s="37" t="s">
        <v>1876</v>
      </c>
      <c r="P465" s="38" t="b">
        <v>0</v>
      </c>
      <c r="Q465" s="37"/>
      <c r="R465" s="37" t="s">
        <v>147</v>
      </c>
      <c r="S465" s="38">
        <v>0</v>
      </c>
      <c r="T465" s="37" t="s">
        <v>124</v>
      </c>
      <c r="U465" s="37" t="s">
        <v>90</v>
      </c>
      <c r="V465" s="60">
        <v>44693.805405092593</v>
      </c>
      <c r="W465" s="38">
        <v>79296</v>
      </c>
      <c r="X465" s="37" t="s">
        <v>1877</v>
      </c>
      <c r="Y465" s="38">
        <v>0</v>
      </c>
      <c r="Z465" s="38" t="b">
        <v>0</v>
      </c>
      <c r="AA465" s="60">
        <v>44692.889201388891</v>
      </c>
      <c r="AB465" s="60">
        <v>44692.887627314813</v>
      </c>
      <c r="AC465" s="38">
        <v>1</v>
      </c>
      <c r="AD465" s="60">
        <v>44692.899027777778</v>
      </c>
      <c r="AE465" s="60">
        <v>44692.900104166663</v>
      </c>
      <c r="AF465" s="60">
        <v>44692.899027777778</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20</v>
      </c>
      <c r="AM465" s="39">
        <f>WEEKNUM(Table1[[#This Row],[Resolved]])</f>
        <v>20</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2022</v>
      </c>
      <c r="AS465" s="39">
        <f>YEAR(Table1[[#This Row],[Created]])</f>
        <v>2022</v>
      </c>
      <c r="AT465" s="39">
        <f>DAY(Table1[[#This Row],[Resolved]])</f>
        <v>12</v>
      </c>
      <c r="AU465" s="39" t="str">
        <f>TEXT(Table1[[#This Row],[Resolved]],"MMM")</f>
        <v>May</v>
      </c>
      <c r="AV465" s="39">
        <f>DAY(Table1[[#This Row],[Created]])</f>
        <v>11</v>
      </c>
      <c r="AW465" s="39" t="str">
        <f>TEXT(Table1[[#This Row],[Created]],"MMM")</f>
        <v>May</v>
      </c>
      <c r="AX465" s="40" t="e">
        <f>VLOOKUP(Table1[[#This Row],[Assigned to]],GD_Resource[[#All],[SNOW ID Unique]:[Team]],4,0)</f>
        <v>#N/A</v>
      </c>
    </row>
    <row r="466" spans="1:50" ht="37.5" customHeight="1" x14ac:dyDescent="0.25">
      <c r="A466" s="37" t="s">
        <v>1878</v>
      </c>
      <c r="B466" s="37" t="s">
        <v>115</v>
      </c>
      <c r="C466" s="37" t="s">
        <v>338</v>
      </c>
      <c r="D466" s="37" t="s">
        <v>1879</v>
      </c>
      <c r="E466" s="37" t="s">
        <v>12</v>
      </c>
      <c r="F466" s="37" t="s">
        <v>1880</v>
      </c>
      <c r="G466" s="60">
        <v>44693.661180555559</v>
      </c>
      <c r="H466" s="37" t="s">
        <v>23</v>
      </c>
      <c r="I466" s="60"/>
      <c r="J466" s="37" t="s">
        <v>328</v>
      </c>
      <c r="K466" s="37" t="s">
        <v>1881</v>
      </c>
      <c r="L466" s="60"/>
      <c r="M466" s="37"/>
      <c r="N466" s="60">
        <v>44692.897476851853</v>
      </c>
      <c r="O466" s="37" t="s">
        <v>1879</v>
      </c>
      <c r="P466" s="38" t="b">
        <v>0</v>
      </c>
      <c r="Q466" s="37"/>
      <c r="R466" s="37" t="s">
        <v>215</v>
      </c>
      <c r="S466" s="38">
        <v>0</v>
      </c>
      <c r="T466" s="37" t="s">
        <v>124</v>
      </c>
      <c r="U466" s="37" t="s">
        <v>90</v>
      </c>
      <c r="V466" s="60">
        <v>44693.661192129628</v>
      </c>
      <c r="W466" s="38">
        <v>66128</v>
      </c>
      <c r="X466" s="37" t="s">
        <v>1882</v>
      </c>
      <c r="Y466" s="38">
        <v>0</v>
      </c>
      <c r="Z466" s="38" t="b">
        <v>0</v>
      </c>
      <c r="AA466" s="60">
        <v>44692.897476851853</v>
      </c>
      <c r="AB466" s="60"/>
      <c r="AC466" s="38">
        <v>0</v>
      </c>
      <c r="AD466" s="60"/>
      <c r="AE466" s="60">
        <v>44692.897476851853</v>
      </c>
      <c r="AF466" s="60">
        <v>44692.897476851853</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20</v>
      </c>
      <c r="AM466" s="39">
        <f>WEEKNUM(Table1[[#This Row],[Resolved]])</f>
        <v>20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12</v>
      </c>
      <c r="AU466" s="39" t="str">
        <f>TEXT(Table1[[#This Row],[Resolved]],"MMM")</f>
        <v>May</v>
      </c>
      <c r="AV466" s="39">
        <f>DAY(Table1[[#This Row],[Created]])</f>
        <v>11</v>
      </c>
      <c r="AW466" s="39" t="str">
        <f>TEXT(Table1[[#This Row],[Created]],"MMM")</f>
        <v>May</v>
      </c>
      <c r="AX466" s="40">
        <f>VLOOKUP(Table1[[#This Row],[Assigned to]],GD_Resource[[#All],[SNOW ID Unique]:[Team]],4,0)</f>
        <v>0</v>
      </c>
    </row>
    <row r="467" spans="1:50" ht="37.5" customHeight="1" x14ac:dyDescent="0.25">
      <c r="A467" s="37" t="s">
        <v>1883</v>
      </c>
      <c r="B467" s="37" t="s">
        <v>115</v>
      </c>
      <c r="C467" s="37" t="s">
        <v>116</v>
      </c>
      <c r="D467" s="37" t="s">
        <v>509</v>
      </c>
      <c r="E467" s="37" t="s">
        <v>12</v>
      </c>
      <c r="F467" s="37" t="s">
        <v>1884</v>
      </c>
      <c r="G467" s="60">
        <v>44698.739942129629</v>
      </c>
      <c r="H467" s="37" t="s">
        <v>38</v>
      </c>
      <c r="I467" s="60"/>
      <c r="J467" s="37"/>
      <c r="K467" s="37"/>
      <c r="L467" s="60"/>
      <c r="M467" s="37"/>
      <c r="N467" s="60">
        <v>44692.901331018518</v>
      </c>
      <c r="O467" s="37" t="s">
        <v>204</v>
      </c>
      <c r="P467" s="38" t="b">
        <v>0</v>
      </c>
      <c r="Q467" s="37"/>
      <c r="R467" s="37" t="s">
        <v>123</v>
      </c>
      <c r="S467" s="38">
        <v>0</v>
      </c>
      <c r="T467" s="37" t="s">
        <v>124</v>
      </c>
      <c r="U467" s="37" t="s">
        <v>58</v>
      </c>
      <c r="V467" s="60"/>
      <c r="W467" s="38"/>
      <c r="X467" s="37" t="s">
        <v>768</v>
      </c>
      <c r="Y467" s="38">
        <v>0</v>
      </c>
      <c r="Z467" s="38" t="b">
        <v>1</v>
      </c>
      <c r="AA467" s="60">
        <v>44692.901331018518</v>
      </c>
      <c r="AB467" s="60"/>
      <c r="AC467" s="38">
        <v>0</v>
      </c>
      <c r="AD467" s="60"/>
      <c r="AE467" s="60">
        <v>44692.901331018518</v>
      </c>
      <c r="AF467" s="60">
        <v>44692.901331018518</v>
      </c>
      <c r="AG467" s="37"/>
      <c r="AH467" s="37" t="s">
        <v>248</v>
      </c>
      <c r="AI467" s="37"/>
      <c r="AJ467" s="16">
        <f ca="1">IF(Table1[[#This Row],[State]]="Closed","Zero",IF(Table1[[#This Row],[State]]="Resolved","Zero",TODAY()-Table1[[#This Row],[First Assigned to Osprey-Resolver]]))</f>
        <v>6.098668981481751</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20</v>
      </c>
      <c r="AM467" s="39">
        <f>WEEKNUM(Table1[[#This Row],[Resolved]])</f>
        <v>0</v>
      </c>
      <c r="AN467" s="39">
        <f>WEEKNUM(Table1[[#This Row],[Closed]])</f>
        <v>0</v>
      </c>
      <c r="AO467" s="39" t="str">
        <f>IFERROR(INDEX(GD_Resource[], MATCH(Table1[[#This Row],[Assigned to]], GD_Resource[SNOW ID Unique], 0), 2), "Not GD")</f>
        <v>Not GD</v>
      </c>
      <c r="AP467" s="39" t="str">
        <f t="shared" si="7"/>
        <v>Geo</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11</v>
      </c>
      <c r="AW467" s="39" t="str">
        <f>TEXT(Table1[[#This Row],[Created]],"MMM")</f>
        <v>May</v>
      </c>
      <c r="AX467" s="40" t="e">
        <f>VLOOKUP(Table1[[#This Row],[Assigned to]],GD_Resource[[#All],[SNOW ID Unique]:[Team]],4,0)</f>
        <v>#N/A</v>
      </c>
    </row>
    <row r="468" spans="1:50" ht="49.95" customHeight="1" x14ac:dyDescent="0.25">
      <c r="A468" s="37" t="s">
        <v>1885</v>
      </c>
      <c r="B468" s="37" t="s">
        <v>115</v>
      </c>
      <c r="C468" s="37" t="s">
        <v>116</v>
      </c>
      <c r="D468" s="37" t="s">
        <v>814</v>
      </c>
      <c r="E468" s="37" t="s">
        <v>12</v>
      </c>
      <c r="F468" s="37" t="s">
        <v>1886</v>
      </c>
      <c r="G468" s="60">
        <v>44698.747557870367</v>
      </c>
      <c r="H468" s="37" t="s">
        <v>48</v>
      </c>
      <c r="I468" s="60"/>
      <c r="J468" s="37"/>
      <c r="K468" s="37"/>
      <c r="L468" s="60"/>
      <c r="M468" s="37"/>
      <c r="N468" s="60">
        <v>44692.902569444443</v>
      </c>
      <c r="O468" s="37" t="s">
        <v>204</v>
      </c>
      <c r="P468" s="38" t="b">
        <v>0</v>
      </c>
      <c r="Q468" s="37"/>
      <c r="R468" s="37" t="s">
        <v>123</v>
      </c>
      <c r="S468" s="38">
        <v>0</v>
      </c>
      <c r="T468" s="37" t="s">
        <v>124</v>
      </c>
      <c r="U468" s="37" t="s">
        <v>59</v>
      </c>
      <c r="V468" s="60"/>
      <c r="W468" s="38"/>
      <c r="X468" s="37" t="s">
        <v>768</v>
      </c>
      <c r="Y468" s="38">
        <v>0</v>
      </c>
      <c r="Z468" s="38" t="b">
        <v>0</v>
      </c>
      <c r="AA468" s="60">
        <v>44692.902569444443</v>
      </c>
      <c r="AB468" s="60"/>
      <c r="AC468" s="38">
        <v>0</v>
      </c>
      <c r="AD468" s="60"/>
      <c r="AE468" s="60">
        <v>44692.902569444443</v>
      </c>
      <c r="AF468" s="60">
        <v>44692.902569444443</v>
      </c>
      <c r="AG468" s="37"/>
      <c r="AH468" s="37"/>
      <c r="AI468" s="37"/>
      <c r="AJ468" s="16">
        <f ca="1">IF(Table1[[#This Row],[State]]="Closed","Zero",IF(Table1[[#This Row],[State]]="Resolved","Zero",TODAY()-Table1[[#This Row],[First Assigned to Osprey-Resolver]]))</f>
        <v>6.0974305555573665</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20</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11</v>
      </c>
      <c r="AW468" s="39" t="str">
        <f>TEXT(Table1[[#This Row],[Created]],"MMM")</f>
        <v>May</v>
      </c>
      <c r="AX468" s="40">
        <f>VLOOKUP(Table1[[#This Row],[Assigned to]],GD_Resource[[#All],[SNOW ID Unique]:[Team]],4,0)</f>
        <v>0</v>
      </c>
    </row>
    <row r="469" spans="1:50" ht="49.95" customHeight="1" x14ac:dyDescent="0.25">
      <c r="A469" s="37" t="s">
        <v>1887</v>
      </c>
      <c r="B469" s="37" t="s">
        <v>115</v>
      </c>
      <c r="C469" s="37" t="s">
        <v>116</v>
      </c>
      <c r="D469" s="37" t="s">
        <v>273</v>
      </c>
      <c r="E469" s="37" t="s">
        <v>12</v>
      </c>
      <c r="F469" s="37" t="s">
        <v>1888</v>
      </c>
      <c r="G469" s="60">
        <v>44698.740393518521</v>
      </c>
      <c r="H469" s="37" t="s">
        <v>1850</v>
      </c>
      <c r="I469" s="60"/>
      <c r="J469" s="37"/>
      <c r="K469" s="37"/>
      <c r="L469" s="60"/>
      <c r="M469" s="37"/>
      <c r="N469" s="60">
        <v>44692.90483796296</v>
      </c>
      <c r="O469" s="37" t="s">
        <v>204</v>
      </c>
      <c r="P469" s="38" t="b">
        <v>0</v>
      </c>
      <c r="Q469" s="37"/>
      <c r="R469" s="37" t="s">
        <v>123</v>
      </c>
      <c r="S469" s="38">
        <v>0</v>
      </c>
      <c r="T469" s="37" t="s">
        <v>124</v>
      </c>
      <c r="U469" s="37" t="s">
        <v>59</v>
      </c>
      <c r="V469" s="60"/>
      <c r="W469" s="38"/>
      <c r="X469" s="37" t="s">
        <v>996</v>
      </c>
      <c r="Y469" s="38">
        <v>0</v>
      </c>
      <c r="Z469" s="38" t="b">
        <v>0</v>
      </c>
      <c r="AA469" s="60">
        <v>44692.90483796296</v>
      </c>
      <c r="AB469" s="60"/>
      <c r="AC469" s="38">
        <v>0</v>
      </c>
      <c r="AD469" s="60"/>
      <c r="AE469" s="60">
        <v>44692.90483796296</v>
      </c>
      <c r="AF469" s="60">
        <v>44692.90483796296</v>
      </c>
      <c r="AG469" s="37" t="s">
        <v>331</v>
      </c>
      <c r="AH469" s="37"/>
      <c r="AI469" s="37" t="s">
        <v>997</v>
      </c>
      <c r="AJ469" s="16">
        <f ca="1">IF(Table1[[#This Row],[State]]="Closed","Zero",IF(Table1[[#This Row],[State]]="Resolved","Zero",TODAY()-Table1[[#This Row],[First Assigned to Osprey-Resolver]]))</f>
        <v>6.0951620370396995</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20</v>
      </c>
      <c r="AM469" s="39">
        <f>WEEKNUM(Table1[[#This Row],[Resolved]])</f>
        <v>0</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11</v>
      </c>
      <c r="AW469" s="39" t="str">
        <f>TEXT(Table1[[#This Row],[Created]],"MMM")</f>
        <v>May</v>
      </c>
      <c r="AX469" s="40" t="e">
        <f>VLOOKUP(Table1[[#This Row],[Assigned to]],GD_Resource[[#All],[SNOW ID Unique]:[Team]],4,0)</f>
        <v>#N/A</v>
      </c>
    </row>
    <row r="470" spans="1:50" ht="37.5" customHeight="1" x14ac:dyDescent="0.25">
      <c r="A470" s="37" t="s">
        <v>1889</v>
      </c>
      <c r="B470" s="37" t="s">
        <v>115</v>
      </c>
      <c r="C470" s="37" t="s">
        <v>116</v>
      </c>
      <c r="D470" s="37" t="s">
        <v>509</v>
      </c>
      <c r="E470" s="37" t="s">
        <v>12</v>
      </c>
      <c r="F470" s="37" t="s">
        <v>1890</v>
      </c>
      <c r="G470" s="60">
        <v>44698.741203703707</v>
      </c>
      <c r="H470" s="37" t="s">
        <v>38</v>
      </c>
      <c r="I470" s="60"/>
      <c r="J470" s="37"/>
      <c r="K470" s="37"/>
      <c r="L470" s="60"/>
      <c r="M470" s="37"/>
      <c r="N470" s="60">
        <v>44692.906122685177</v>
      </c>
      <c r="O470" s="37" t="s">
        <v>204</v>
      </c>
      <c r="P470" s="38" t="b">
        <v>0</v>
      </c>
      <c r="Q470" s="37"/>
      <c r="R470" s="37" t="s">
        <v>123</v>
      </c>
      <c r="S470" s="38">
        <v>0</v>
      </c>
      <c r="T470" s="37" t="s">
        <v>124</v>
      </c>
      <c r="U470" s="37" t="s">
        <v>59</v>
      </c>
      <c r="V470" s="60"/>
      <c r="W470" s="38"/>
      <c r="X470" s="37" t="s">
        <v>1043</v>
      </c>
      <c r="Y470" s="38">
        <v>0</v>
      </c>
      <c r="Z470" s="38" t="b">
        <v>0</v>
      </c>
      <c r="AA470" s="60">
        <v>44692.906122685177</v>
      </c>
      <c r="AB470" s="60"/>
      <c r="AC470" s="38">
        <v>0</v>
      </c>
      <c r="AD470" s="60"/>
      <c r="AE470" s="60">
        <v>44692.906122685177</v>
      </c>
      <c r="AF470" s="60">
        <v>44692.906122685177</v>
      </c>
      <c r="AG470" s="37"/>
      <c r="AH470" s="37"/>
      <c r="AI470" s="37"/>
      <c r="AJ470" s="16">
        <f ca="1">IF(Table1[[#This Row],[State]]="Closed","Zero",IF(Table1[[#This Row],[State]]="Resolved","Zero",TODAY()-Table1[[#This Row],[First Assigned to Osprey-Resolver]]))</f>
        <v>6.0938773148227483</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20</v>
      </c>
      <c r="AM470" s="39">
        <f>WEEKNUM(Table1[[#This Row],[Resolved]])</f>
        <v>0</v>
      </c>
      <c r="AN470" s="39">
        <f>WEEKNUM(Table1[[#This Row],[Closed]])</f>
        <v>0</v>
      </c>
      <c r="AO470" s="39" t="str">
        <f>IFERROR(INDEX(GD_Resource[], MATCH(Table1[[#This Row],[Assigned to]], GD_Resource[SNOW ID Unique], 0), 2), "Not GD")</f>
        <v>Not GD</v>
      </c>
      <c r="AP470" s="39" t="str">
        <f t="shared" si="7"/>
        <v>Geo</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11</v>
      </c>
      <c r="AW470" s="39" t="str">
        <f>TEXT(Table1[[#This Row],[Created]],"MMM")</f>
        <v>May</v>
      </c>
      <c r="AX470" s="40" t="e">
        <f>VLOOKUP(Table1[[#This Row],[Assigned to]],GD_Resource[[#All],[SNOW ID Unique]:[Team]],4,0)</f>
        <v>#N/A</v>
      </c>
    </row>
    <row r="471" spans="1:50" ht="62.7" customHeight="1" x14ac:dyDescent="0.25">
      <c r="A471" s="37" t="s">
        <v>1891</v>
      </c>
      <c r="B471" s="37" t="s">
        <v>115</v>
      </c>
      <c r="C471" s="37" t="s">
        <v>116</v>
      </c>
      <c r="D471" s="37" t="s">
        <v>1042</v>
      </c>
      <c r="E471" s="37" t="s">
        <v>12</v>
      </c>
      <c r="F471" s="37" t="s">
        <v>1892</v>
      </c>
      <c r="G471" s="60">
        <v>44698.885370370372</v>
      </c>
      <c r="H471" s="37" t="s">
        <v>1850</v>
      </c>
      <c r="I471" s="60"/>
      <c r="J471" s="37"/>
      <c r="K471" s="37"/>
      <c r="L471" s="60"/>
      <c r="M471" s="37"/>
      <c r="N471" s="60">
        <v>44692.907696759263</v>
      </c>
      <c r="O471" s="37" t="s">
        <v>204</v>
      </c>
      <c r="P471" s="38" t="b">
        <v>0</v>
      </c>
      <c r="Q471" s="37"/>
      <c r="R471" s="37" t="s">
        <v>123</v>
      </c>
      <c r="S471" s="38">
        <v>0</v>
      </c>
      <c r="T471" s="37" t="s">
        <v>124</v>
      </c>
      <c r="U471" s="37" t="s">
        <v>59</v>
      </c>
      <c r="V471" s="60"/>
      <c r="W471" s="38"/>
      <c r="X471" s="37" t="s">
        <v>1043</v>
      </c>
      <c r="Y471" s="38">
        <v>0</v>
      </c>
      <c r="Z471" s="38" t="b">
        <v>0</v>
      </c>
      <c r="AA471" s="60">
        <v>44692.907696759263</v>
      </c>
      <c r="AB471" s="60"/>
      <c r="AC471" s="38">
        <v>0</v>
      </c>
      <c r="AD471" s="60"/>
      <c r="AE471" s="60">
        <v>44692.907696759263</v>
      </c>
      <c r="AF471" s="60">
        <v>44692.907696759263</v>
      </c>
      <c r="AG471" s="37"/>
      <c r="AH471" s="37"/>
      <c r="AI471" s="37"/>
      <c r="AJ471" s="16">
        <f ca="1">IF(Table1[[#This Row],[State]]="Closed","Zero",IF(Table1[[#This Row],[State]]="Resolved","Zero",TODAY()-Table1[[#This Row],[First Assigned to Osprey-Resolver]]))</f>
        <v>6.0923032407372375</v>
      </c>
      <c r="AK471" s="16" t="str">
        <f ca="1">IF(Table1[[#This Row],[Days Open]]&lt;=5,"00 - 05",IF(Table1[[#This Row],[Days Open]]&lt;=15,"06 - 15",IF(Table1[[#This Row],[Days Open]]&lt;=30,"16 - 30", IF(Table1[[#This Row],[Days Open]]&lt;=60,"31 - 60",IF(Table1[[#This Row],[Days Open]]&lt;=90,"61 - 90",IF(Table1[[#This Row],[Days Open]]="Zero","Closed","&gt;91 and above"))))))</f>
        <v>06 - 15</v>
      </c>
      <c r="AL471" s="39">
        <f>WEEKNUM(Table1[[#This Row],[Created]])</f>
        <v>20</v>
      </c>
      <c r="AM471" s="39">
        <f>WEEKNUM(Table1[[#This Row],[Resolved]])</f>
        <v>0</v>
      </c>
      <c r="AN471" s="39">
        <f>WEEKNUM(Table1[[#This Row],[Closed]])</f>
        <v>0</v>
      </c>
      <c r="AO471" s="39" t="str">
        <f>IFERROR(INDEX(GD_Resource[], MATCH(Table1[[#This Row],[Assigned to]], GD_Resource[SNOW ID Unique], 0), 2), "Not GD")</f>
        <v>Not GD</v>
      </c>
      <c r="AP471" s="39" t="str">
        <f t="shared" si="7"/>
        <v>Geo</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11</v>
      </c>
      <c r="AW471" s="39" t="str">
        <f>TEXT(Table1[[#This Row],[Created]],"MMM")</f>
        <v>May</v>
      </c>
      <c r="AX471" s="40" t="e">
        <f>VLOOKUP(Table1[[#This Row],[Assigned to]],GD_Resource[[#All],[SNOW ID Unique]:[Team]],4,0)</f>
        <v>#N/A</v>
      </c>
    </row>
    <row r="472" spans="1:50" ht="49.95" customHeight="1" x14ac:dyDescent="0.25">
      <c r="A472" s="37" t="s">
        <v>1893</v>
      </c>
      <c r="B472" s="37" t="s">
        <v>115</v>
      </c>
      <c r="C472" s="37" t="s">
        <v>116</v>
      </c>
      <c r="D472" s="37" t="s">
        <v>204</v>
      </c>
      <c r="E472" s="37" t="s">
        <v>12</v>
      </c>
      <c r="F472" s="37" t="s">
        <v>1894</v>
      </c>
      <c r="G472" s="60">
        <v>44692.908692129633</v>
      </c>
      <c r="H472" s="37" t="s">
        <v>48</v>
      </c>
      <c r="I472" s="60"/>
      <c r="J472" s="37"/>
      <c r="K472" s="37"/>
      <c r="L472" s="60"/>
      <c r="M472" s="37"/>
      <c r="N472" s="60">
        <v>44692.908692129633</v>
      </c>
      <c r="O472" s="37" t="s">
        <v>204</v>
      </c>
      <c r="P472" s="38" t="b">
        <v>0</v>
      </c>
      <c r="Q472" s="37"/>
      <c r="R472" s="37" t="s">
        <v>123</v>
      </c>
      <c r="S472" s="38">
        <v>0</v>
      </c>
      <c r="T472" s="37" t="s">
        <v>124</v>
      </c>
      <c r="U472" s="37" t="s">
        <v>59</v>
      </c>
      <c r="V472" s="60"/>
      <c r="W472" s="38"/>
      <c r="X472" s="37" t="s">
        <v>768</v>
      </c>
      <c r="Y472" s="38">
        <v>0</v>
      </c>
      <c r="Z472" s="38" t="b">
        <v>0</v>
      </c>
      <c r="AA472" s="60">
        <v>44692.908692129633</v>
      </c>
      <c r="AB472" s="60"/>
      <c r="AC472" s="38">
        <v>0</v>
      </c>
      <c r="AD472" s="60"/>
      <c r="AE472" s="60">
        <v>44692.908692129633</v>
      </c>
      <c r="AF472" s="60">
        <v>44692.908692129633</v>
      </c>
      <c r="AG472" s="37"/>
      <c r="AH472" s="37"/>
      <c r="AI472" s="37"/>
      <c r="AJ472" s="16">
        <f ca="1">IF(Table1[[#This Row],[State]]="Closed","Zero",IF(Table1[[#This Row],[State]]="Resolved","Zero",TODAY()-Table1[[#This Row],[First Assigned to Osprey-Resolver]]))</f>
        <v>6.091307870367018</v>
      </c>
      <c r="AK472" s="16" t="str">
        <f ca="1">IF(Table1[[#This Row],[Days Open]]&lt;=5,"00 - 05",IF(Table1[[#This Row],[Days Open]]&lt;=15,"06 - 15",IF(Table1[[#This Row],[Days Open]]&lt;=30,"16 - 30", IF(Table1[[#This Row],[Days Open]]&lt;=60,"31 - 60",IF(Table1[[#This Row],[Days Open]]&lt;=90,"61 - 90",IF(Table1[[#This Row],[Days Open]]="Zero","Closed","&gt;91 and above"))))))</f>
        <v>06 - 15</v>
      </c>
      <c r="AL472" s="39">
        <f>WEEKNUM(Table1[[#This Row],[Created]])</f>
        <v>20</v>
      </c>
      <c r="AM472" s="39">
        <f>WEEKNUM(Table1[[#This Row],[Resolved]])</f>
        <v>0</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1900</v>
      </c>
      <c r="AS472" s="39">
        <f>YEAR(Table1[[#This Row],[Created]])</f>
        <v>2022</v>
      </c>
      <c r="AT472" s="39">
        <f>DAY(Table1[[#This Row],[Resolved]])</f>
        <v>0</v>
      </c>
      <c r="AU472" s="39" t="str">
        <f>TEXT(Table1[[#This Row],[Resolved]],"MMM")</f>
        <v>Jan</v>
      </c>
      <c r="AV472" s="39">
        <f>DAY(Table1[[#This Row],[Created]])</f>
        <v>11</v>
      </c>
      <c r="AW472" s="39" t="str">
        <f>TEXT(Table1[[#This Row],[Created]],"MMM")</f>
        <v>May</v>
      </c>
      <c r="AX472" s="40">
        <f>VLOOKUP(Table1[[#This Row],[Assigned to]],GD_Resource[[#All],[SNOW ID Unique]:[Team]],4,0)</f>
        <v>0</v>
      </c>
    </row>
    <row r="473" spans="1:50" ht="49.95" customHeight="1" x14ac:dyDescent="0.25">
      <c r="A473" s="37" t="s">
        <v>1895</v>
      </c>
      <c r="B473" s="37" t="s">
        <v>115</v>
      </c>
      <c r="C473" s="37" t="s">
        <v>116</v>
      </c>
      <c r="D473" s="37" t="s">
        <v>1896</v>
      </c>
      <c r="E473" s="37" t="s">
        <v>12</v>
      </c>
      <c r="F473" s="37" t="s">
        <v>1897</v>
      </c>
      <c r="G473" s="60">
        <v>44698.849363425928</v>
      </c>
      <c r="H473" s="37" t="s">
        <v>13</v>
      </c>
      <c r="I473" s="60"/>
      <c r="J473" s="37"/>
      <c r="K473" s="37"/>
      <c r="L473" s="60"/>
      <c r="M473" s="37"/>
      <c r="N473" s="60">
        <v>44692.914039351846</v>
      </c>
      <c r="O473" s="37" t="s">
        <v>204</v>
      </c>
      <c r="P473" s="38" t="b">
        <v>0</v>
      </c>
      <c r="Q473" s="37"/>
      <c r="R473" s="37" t="s">
        <v>123</v>
      </c>
      <c r="S473" s="38">
        <v>0</v>
      </c>
      <c r="T473" s="37" t="s">
        <v>124</v>
      </c>
      <c r="U473" s="37" t="s">
        <v>59</v>
      </c>
      <c r="V473" s="60"/>
      <c r="W473" s="38"/>
      <c r="X473" s="37" t="s">
        <v>1898</v>
      </c>
      <c r="Y473" s="38">
        <v>0</v>
      </c>
      <c r="Z473" s="38" t="b">
        <v>0</v>
      </c>
      <c r="AA473" s="60">
        <v>44692.914039351846</v>
      </c>
      <c r="AB473" s="60"/>
      <c r="AC473" s="38">
        <v>0</v>
      </c>
      <c r="AD473" s="60"/>
      <c r="AE473" s="60">
        <v>44692.914039351846</v>
      </c>
      <c r="AF473" s="60">
        <v>44692.914039351846</v>
      </c>
      <c r="AG473" s="37"/>
      <c r="AH473" s="37"/>
      <c r="AI473" s="37"/>
      <c r="AJ473" s="16">
        <f ca="1">IF(Table1[[#This Row],[State]]="Closed","Zero",IF(Table1[[#This Row],[State]]="Resolved","Zero",TODAY()-Table1[[#This Row],[First Assigned to Osprey-Resolver]]))</f>
        <v>6.0859606481535593</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20</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11</v>
      </c>
      <c r="AW473" s="39" t="str">
        <f>TEXT(Table1[[#This Row],[Created]],"MMM")</f>
        <v>May</v>
      </c>
      <c r="AX473" s="40">
        <f>VLOOKUP(Table1[[#This Row],[Assigned to]],GD_Resource[[#All],[SNOW ID Unique]:[Team]],4,0)</f>
        <v>0</v>
      </c>
    </row>
    <row r="474" spans="1:50" ht="37.5" customHeight="1" x14ac:dyDescent="0.25">
      <c r="A474" s="37" t="s">
        <v>1899</v>
      </c>
      <c r="B474" s="37" t="s">
        <v>115</v>
      </c>
      <c r="C474" s="37" t="s">
        <v>116</v>
      </c>
      <c r="D474" s="37" t="s">
        <v>1896</v>
      </c>
      <c r="E474" s="37" t="s">
        <v>12</v>
      </c>
      <c r="F474" s="37" t="s">
        <v>1900</v>
      </c>
      <c r="G474" s="60">
        <v>44698.85050925926</v>
      </c>
      <c r="H474" s="37" t="s">
        <v>13</v>
      </c>
      <c r="I474" s="60"/>
      <c r="J474" s="37"/>
      <c r="K474" s="37"/>
      <c r="L474" s="60"/>
      <c r="M474" s="37"/>
      <c r="N474" s="60">
        <v>44692.915381944447</v>
      </c>
      <c r="O474" s="37" t="s">
        <v>204</v>
      </c>
      <c r="P474" s="38" t="b">
        <v>0</v>
      </c>
      <c r="Q474" s="37"/>
      <c r="R474" s="37" t="s">
        <v>123</v>
      </c>
      <c r="S474" s="38">
        <v>0</v>
      </c>
      <c r="T474" s="37" t="s">
        <v>124</v>
      </c>
      <c r="U474" s="37" t="s">
        <v>59</v>
      </c>
      <c r="V474" s="60"/>
      <c r="W474" s="38"/>
      <c r="X474" s="37" t="s">
        <v>1898</v>
      </c>
      <c r="Y474" s="38">
        <v>0</v>
      </c>
      <c r="Z474" s="38" t="b">
        <v>0</v>
      </c>
      <c r="AA474" s="60">
        <v>44692.915381944447</v>
      </c>
      <c r="AB474" s="60"/>
      <c r="AC474" s="38">
        <v>0</v>
      </c>
      <c r="AD474" s="60"/>
      <c r="AE474" s="60">
        <v>44692.915381944447</v>
      </c>
      <c r="AF474" s="60">
        <v>44692.915381944447</v>
      </c>
      <c r="AG474" s="37"/>
      <c r="AH474" s="37"/>
      <c r="AI474" s="37"/>
      <c r="AJ474" s="16">
        <f ca="1">IF(Table1[[#This Row],[State]]="Closed","Zero",IF(Table1[[#This Row],[State]]="Resolved","Zero",TODAY()-Table1[[#This Row],[First Assigned to Osprey-Resolver]]))</f>
        <v>6.0846180555527098</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20</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11</v>
      </c>
      <c r="AW474" s="39" t="str">
        <f>TEXT(Table1[[#This Row],[Created]],"MMM")</f>
        <v>May</v>
      </c>
      <c r="AX474" s="40">
        <f>VLOOKUP(Table1[[#This Row],[Assigned to]],GD_Resource[[#All],[SNOW ID Unique]:[Team]],4,0)</f>
        <v>0</v>
      </c>
    </row>
    <row r="475" spans="1:50" ht="37.5" customHeight="1" x14ac:dyDescent="0.25">
      <c r="A475" s="37" t="s">
        <v>1901</v>
      </c>
      <c r="B475" s="37" t="s">
        <v>115</v>
      </c>
      <c r="C475" s="37" t="s">
        <v>116</v>
      </c>
      <c r="D475" s="37" t="s">
        <v>1896</v>
      </c>
      <c r="E475" s="37" t="s">
        <v>12</v>
      </c>
      <c r="F475" s="37" t="s">
        <v>1902</v>
      </c>
      <c r="G475" s="60">
        <v>44698.850046296298</v>
      </c>
      <c r="H475" s="37" t="s">
        <v>13</v>
      </c>
      <c r="I475" s="60"/>
      <c r="J475" s="37"/>
      <c r="K475" s="37"/>
      <c r="L475" s="60"/>
      <c r="M475" s="37"/>
      <c r="N475" s="60">
        <v>44692.917013888888</v>
      </c>
      <c r="O475" s="37" t="s">
        <v>204</v>
      </c>
      <c r="P475" s="38" t="b">
        <v>0</v>
      </c>
      <c r="Q475" s="37"/>
      <c r="R475" s="37" t="s">
        <v>123</v>
      </c>
      <c r="S475" s="38">
        <v>0</v>
      </c>
      <c r="T475" s="37" t="s">
        <v>124</v>
      </c>
      <c r="U475" s="37" t="s">
        <v>59</v>
      </c>
      <c r="V475" s="60"/>
      <c r="W475" s="38"/>
      <c r="X475" s="37" t="s">
        <v>1898</v>
      </c>
      <c r="Y475" s="38">
        <v>0</v>
      </c>
      <c r="Z475" s="38" t="b">
        <v>0</v>
      </c>
      <c r="AA475" s="60">
        <v>44692.917013888888</v>
      </c>
      <c r="AB475" s="60"/>
      <c r="AC475" s="38">
        <v>0</v>
      </c>
      <c r="AD475" s="60"/>
      <c r="AE475" s="60">
        <v>44692.917013888888</v>
      </c>
      <c r="AF475" s="60">
        <v>44692.917013888888</v>
      </c>
      <c r="AG475" s="37"/>
      <c r="AH475" s="37"/>
      <c r="AI475" s="37"/>
      <c r="AJ475" s="16">
        <f ca="1">IF(Table1[[#This Row],[State]]="Closed","Zero",IF(Table1[[#This Row],[State]]="Resolved","Zero",TODAY()-Table1[[#This Row],[First Assigned to Osprey-Resolver]]))</f>
        <v>6.0829861111124046</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20</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11</v>
      </c>
      <c r="AW475" s="39" t="str">
        <f>TEXT(Table1[[#This Row],[Created]],"MMM")</f>
        <v>May</v>
      </c>
      <c r="AX475" s="40">
        <f>VLOOKUP(Table1[[#This Row],[Assigned to]],GD_Resource[[#All],[SNOW ID Unique]:[Team]],4,0)</f>
        <v>0</v>
      </c>
    </row>
    <row r="476" spans="1:50" ht="49.95" customHeight="1" x14ac:dyDescent="0.25">
      <c r="A476" s="37" t="s">
        <v>1903</v>
      </c>
      <c r="B476" s="37" t="s">
        <v>115</v>
      </c>
      <c r="C476" s="37" t="s">
        <v>116</v>
      </c>
      <c r="D476" s="37" t="s">
        <v>1896</v>
      </c>
      <c r="E476" s="37" t="s">
        <v>12</v>
      </c>
      <c r="F476" s="37" t="s">
        <v>1904</v>
      </c>
      <c r="G476" s="60">
        <v>44698.848553240743</v>
      </c>
      <c r="H476" s="37" t="s">
        <v>13</v>
      </c>
      <c r="I476" s="60"/>
      <c r="J476" s="37"/>
      <c r="K476" s="37"/>
      <c r="L476" s="60"/>
      <c r="M476" s="37"/>
      <c r="N476" s="60">
        <v>44692.918414351851</v>
      </c>
      <c r="O476" s="37" t="s">
        <v>204</v>
      </c>
      <c r="P476" s="38" t="b">
        <v>0</v>
      </c>
      <c r="Q476" s="37"/>
      <c r="R476" s="37" t="s">
        <v>123</v>
      </c>
      <c r="S476" s="38">
        <v>0</v>
      </c>
      <c r="T476" s="37" t="s">
        <v>124</v>
      </c>
      <c r="U476" s="37" t="s">
        <v>59</v>
      </c>
      <c r="V476" s="60"/>
      <c r="W476" s="38"/>
      <c r="X476" s="37" t="s">
        <v>1898</v>
      </c>
      <c r="Y476" s="38">
        <v>0</v>
      </c>
      <c r="Z476" s="38" t="b">
        <v>0</v>
      </c>
      <c r="AA476" s="60">
        <v>44692.918414351851</v>
      </c>
      <c r="AB476" s="60"/>
      <c r="AC476" s="38">
        <v>0</v>
      </c>
      <c r="AD476" s="60"/>
      <c r="AE476" s="60">
        <v>44692.918414351851</v>
      </c>
      <c r="AF476" s="60">
        <v>44692.918414351851</v>
      </c>
      <c r="AG476" s="37"/>
      <c r="AH476" s="37"/>
      <c r="AI476" s="37"/>
      <c r="AJ476" s="16">
        <f ca="1">IF(Table1[[#This Row],[State]]="Closed","Zero",IF(Table1[[#This Row],[State]]="Resolved","Zero",TODAY()-Table1[[#This Row],[First Assigned to Osprey-Resolver]]))</f>
        <v>6.0815856481494848</v>
      </c>
      <c r="AK476" s="16" t="str">
        <f ca="1">IF(Table1[[#This Row],[Days Open]]&lt;=5,"00 - 05",IF(Table1[[#This Row],[Days Open]]&lt;=15,"06 - 15",IF(Table1[[#This Row],[Days Open]]&lt;=30,"16 - 30", IF(Table1[[#This Row],[Days Open]]&lt;=60,"31 - 60",IF(Table1[[#This Row],[Days Open]]&lt;=90,"61 - 90",IF(Table1[[#This Row],[Days Open]]="Zero","Closed","&gt;91 and above"))))))</f>
        <v>06 - 15</v>
      </c>
      <c r="AL476" s="39">
        <f>WEEKNUM(Table1[[#This Row],[Created]])</f>
        <v>20</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11</v>
      </c>
      <c r="AW476" s="39" t="str">
        <f>TEXT(Table1[[#This Row],[Created]],"MMM")</f>
        <v>May</v>
      </c>
      <c r="AX476" s="40">
        <f>VLOOKUP(Table1[[#This Row],[Assigned to]],GD_Resource[[#All],[SNOW ID Unique]:[Team]],4,0)</f>
        <v>0</v>
      </c>
    </row>
    <row r="477" spans="1:50" ht="37.5" customHeight="1" x14ac:dyDescent="0.25">
      <c r="A477" s="37" t="s">
        <v>1905</v>
      </c>
      <c r="B477" s="37" t="s">
        <v>115</v>
      </c>
      <c r="C477" s="37" t="s">
        <v>251</v>
      </c>
      <c r="D477" s="37" t="s">
        <v>258</v>
      </c>
      <c r="E477" s="37" t="s">
        <v>12</v>
      </c>
      <c r="F477" s="37" t="s">
        <v>1906</v>
      </c>
      <c r="G477" s="60">
        <v>44693.086770833332</v>
      </c>
      <c r="H477" s="37" t="s">
        <v>36</v>
      </c>
      <c r="I477" s="60"/>
      <c r="J477" s="37" t="s">
        <v>547</v>
      </c>
      <c r="K477" s="37" t="s">
        <v>1907</v>
      </c>
      <c r="L477" s="60"/>
      <c r="M477" s="37"/>
      <c r="N477" s="60">
        <v>44692.926412037043</v>
      </c>
      <c r="O477" s="37" t="s">
        <v>1908</v>
      </c>
      <c r="P477" s="38" t="b">
        <v>0</v>
      </c>
      <c r="Q477" s="37"/>
      <c r="R477" s="37" t="s">
        <v>147</v>
      </c>
      <c r="S477" s="38">
        <v>0</v>
      </c>
      <c r="T477" s="37" t="s">
        <v>124</v>
      </c>
      <c r="U477" s="37" t="s">
        <v>90</v>
      </c>
      <c r="V477" s="60">
        <v>44693.086770833332</v>
      </c>
      <c r="W477" s="38">
        <v>13855</v>
      </c>
      <c r="X477" s="37" t="s">
        <v>1909</v>
      </c>
      <c r="Y477" s="38">
        <v>0</v>
      </c>
      <c r="Z477" s="38" t="b">
        <v>0</v>
      </c>
      <c r="AA477" s="60">
        <v>44692.927581018521</v>
      </c>
      <c r="AB477" s="60">
        <v>44692.927581018521</v>
      </c>
      <c r="AC477" s="38">
        <v>1</v>
      </c>
      <c r="AD477" s="60">
        <v>44692.950879629629</v>
      </c>
      <c r="AE477" s="60">
        <v>44692.977777777778</v>
      </c>
      <c r="AF477" s="60">
        <v>44692.950879629629</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20</v>
      </c>
      <c r="AM477" s="39">
        <f>WEEKNUM(Table1[[#This Row],[Resolved]])</f>
        <v>20</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2022</v>
      </c>
      <c r="AS477" s="39">
        <f>YEAR(Table1[[#This Row],[Created]])</f>
        <v>2022</v>
      </c>
      <c r="AT477" s="39">
        <f>DAY(Table1[[#This Row],[Resolved]])</f>
        <v>12</v>
      </c>
      <c r="AU477" s="39" t="str">
        <f>TEXT(Table1[[#This Row],[Resolved]],"MMM")</f>
        <v>May</v>
      </c>
      <c r="AV477" s="39">
        <f>DAY(Table1[[#This Row],[Created]])</f>
        <v>11</v>
      </c>
      <c r="AW477" s="39" t="str">
        <f>TEXT(Table1[[#This Row],[Created]],"MMM")</f>
        <v>May</v>
      </c>
      <c r="AX477" s="40" t="e">
        <f>VLOOKUP(Table1[[#This Row],[Assigned to]],GD_Resource[[#All],[SNOW ID Unique]:[Team]],4,0)</f>
        <v>#N/A</v>
      </c>
    </row>
    <row r="478" spans="1:50" ht="37.5" customHeight="1" x14ac:dyDescent="0.25">
      <c r="A478" s="37" t="s">
        <v>1910</v>
      </c>
      <c r="B478" s="37" t="s">
        <v>115</v>
      </c>
      <c r="C478" s="37" t="s">
        <v>251</v>
      </c>
      <c r="D478" s="37" t="s">
        <v>252</v>
      </c>
      <c r="E478" s="37" t="s">
        <v>12</v>
      </c>
      <c r="F478" s="37" t="s">
        <v>1911</v>
      </c>
      <c r="G478" s="60">
        <v>44698.830254629633</v>
      </c>
      <c r="H478" s="37" t="s">
        <v>17</v>
      </c>
      <c r="I478" s="60"/>
      <c r="J478" s="37" t="s">
        <v>328</v>
      </c>
      <c r="K478" s="37" t="s">
        <v>1287</v>
      </c>
      <c r="L478" s="60"/>
      <c r="M478" s="37"/>
      <c r="N478" s="60">
        <v>44693.007905092592</v>
      </c>
      <c r="O478" s="37" t="s">
        <v>1912</v>
      </c>
      <c r="P478" s="38" t="b">
        <v>0</v>
      </c>
      <c r="Q478" s="37"/>
      <c r="R478" s="37" t="s">
        <v>147</v>
      </c>
      <c r="S478" s="38">
        <v>0</v>
      </c>
      <c r="T478" s="37" t="s">
        <v>124</v>
      </c>
      <c r="U478" s="37" t="s">
        <v>58</v>
      </c>
      <c r="V478" s="60"/>
      <c r="W478" s="38">
        <v>403006</v>
      </c>
      <c r="X478" s="37" t="s">
        <v>1913</v>
      </c>
      <c r="Y478" s="38">
        <v>1</v>
      </c>
      <c r="Z478" s="38" t="b">
        <v>1</v>
      </c>
      <c r="AA478" s="60">
        <v>44693.017372685194</v>
      </c>
      <c r="AB478" s="60">
        <v>44693.017372685194</v>
      </c>
      <c r="AC478" s="38">
        <v>1</v>
      </c>
      <c r="AD478" s="60">
        <v>44693.064976851849</v>
      </c>
      <c r="AE478" s="60">
        <v>44693.068240740737</v>
      </c>
      <c r="AF478" s="60">
        <v>44693.064976851849</v>
      </c>
      <c r="AG478" s="37"/>
      <c r="AH478" s="37" t="s">
        <v>723</v>
      </c>
      <c r="AI478" s="37" t="s">
        <v>1914</v>
      </c>
      <c r="AJ478" s="16">
        <f ca="1">IF(Table1[[#This Row],[State]]="Closed","Zero",IF(Table1[[#This Row],[State]]="Resolved","Zero",TODAY()-Table1[[#This Row],[First Assigned to Osprey-Resolver]]))</f>
        <v>5.9317592592633446</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20</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12</v>
      </c>
      <c r="AW478" s="39" t="str">
        <f>TEXT(Table1[[#This Row],[Created]],"MMM")</f>
        <v>May</v>
      </c>
      <c r="AX478" s="40">
        <f>VLOOKUP(Table1[[#This Row],[Assigned to]],GD_Resource[[#All],[SNOW ID Unique]:[Team]],4,0)</f>
        <v>0</v>
      </c>
    </row>
    <row r="479" spans="1:50" ht="49.95" customHeight="1" x14ac:dyDescent="0.25">
      <c r="A479" s="37" t="s">
        <v>1915</v>
      </c>
      <c r="B479" s="37" t="s">
        <v>115</v>
      </c>
      <c r="C479" s="37" t="s">
        <v>295</v>
      </c>
      <c r="D479" s="37" t="s">
        <v>296</v>
      </c>
      <c r="E479" s="37" t="s">
        <v>12</v>
      </c>
      <c r="F479" s="37" t="s">
        <v>1168</v>
      </c>
      <c r="G479" s="60">
        <v>44694.830914351849</v>
      </c>
      <c r="H479" s="37" t="s">
        <v>51</v>
      </c>
      <c r="I479" s="60"/>
      <c r="J479" s="37"/>
      <c r="K479" s="37"/>
      <c r="L479" s="60"/>
      <c r="M479" s="37"/>
      <c r="N479" s="60">
        <v>44693.04415509259</v>
      </c>
      <c r="O479" s="37" t="s">
        <v>1916</v>
      </c>
      <c r="P479" s="38" t="b">
        <v>0</v>
      </c>
      <c r="Q479" s="37"/>
      <c r="R479" s="37" t="s">
        <v>147</v>
      </c>
      <c r="S479" s="38">
        <v>0</v>
      </c>
      <c r="T479" s="37" t="s">
        <v>124</v>
      </c>
      <c r="U479" s="37" t="s">
        <v>58</v>
      </c>
      <c r="V479" s="60"/>
      <c r="W479" s="38"/>
      <c r="X479" s="37" t="s">
        <v>1917</v>
      </c>
      <c r="Y479" s="38">
        <v>0</v>
      </c>
      <c r="Z479" s="38" t="b">
        <v>1</v>
      </c>
      <c r="AA479" s="60">
        <v>44693.116226851853</v>
      </c>
      <c r="AB479" s="60">
        <v>44693.060706018521</v>
      </c>
      <c r="AC479" s="38">
        <v>1</v>
      </c>
      <c r="AD479" s="60">
        <v>44693.128368055557</v>
      </c>
      <c r="AE479" s="60">
        <v>44693.133391203701</v>
      </c>
      <c r="AF479" s="60">
        <v>44693.128368055557</v>
      </c>
      <c r="AG479" s="37"/>
      <c r="AH479" s="37" t="s">
        <v>248</v>
      </c>
      <c r="AI479" s="37"/>
      <c r="AJ479" s="16">
        <f ca="1">IF(Table1[[#This Row],[State]]="Closed","Zero",IF(Table1[[#This Row],[State]]="Resolved","Zero",TODAY()-Table1[[#This Row],[First Assigned to Osprey-Resolver]]))</f>
        <v>5.8666087962992606</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20</v>
      </c>
      <c r="AM479" s="39">
        <f>WEEKNUM(Table1[[#This Row],[Resolved]])</f>
        <v>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12</v>
      </c>
      <c r="AW479" s="39" t="str">
        <f>TEXT(Table1[[#This Row],[Created]],"MMM")</f>
        <v>May</v>
      </c>
      <c r="AX479" s="40">
        <f>VLOOKUP(Table1[[#This Row],[Assigned to]],GD_Resource[[#All],[SNOW ID Unique]:[Team]],4,0)</f>
        <v>0</v>
      </c>
    </row>
    <row r="480" spans="1:50" ht="49.95" customHeight="1" x14ac:dyDescent="0.25">
      <c r="A480" s="37" t="s">
        <v>1918</v>
      </c>
      <c r="B480" s="37" t="s">
        <v>115</v>
      </c>
      <c r="C480" s="37" t="s">
        <v>1653</v>
      </c>
      <c r="D480" s="37" t="s">
        <v>296</v>
      </c>
      <c r="E480" s="37" t="s">
        <v>141</v>
      </c>
      <c r="F480" s="37" t="s">
        <v>1919</v>
      </c>
      <c r="G480" s="60">
        <v>44697.882453703707</v>
      </c>
      <c r="H480" s="37" t="s">
        <v>25</v>
      </c>
      <c r="I480" s="60"/>
      <c r="J480" s="37"/>
      <c r="K480" s="37"/>
      <c r="L480" s="60"/>
      <c r="M480" s="37"/>
      <c r="N480" s="60">
        <v>44693.073877314811</v>
      </c>
      <c r="O480" s="37" t="s">
        <v>296</v>
      </c>
      <c r="P480" s="38" t="b">
        <v>0</v>
      </c>
      <c r="Q480" s="37"/>
      <c r="R480" s="37" t="s">
        <v>215</v>
      </c>
      <c r="S480" s="38">
        <v>0</v>
      </c>
      <c r="T480" s="37" t="s">
        <v>124</v>
      </c>
      <c r="U480" s="37" t="s">
        <v>58</v>
      </c>
      <c r="V480" s="60"/>
      <c r="W480" s="38"/>
      <c r="X480" s="37" t="s">
        <v>300</v>
      </c>
      <c r="Y480" s="38">
        <v>0</v>
      </c>
      <c r="Z480" s="38" t="b">
        <v>1</v>
      </c>
      <c r="AA480" s="60">
        <v>44697.880798611113</v>
      </c>
      <c r="AB480" s="60"/>
      <c r="AC480" s="38">
        <v>0</v>
      </c>
      <c r="AD480" s="60"/>
      <c r="AE480" s="60">
        <v>44697.880798611113</v>
      </c>
      <c r="AF480" s="60">
        <v>44693.073877314811</v>
      </c>
      <c r="AG480" s="37"/>
      <c r="AH480" s="37" t="s">
        <v>403</v>
      </c>
      <c r="AI480" s="37" t="s">
        <v>165</v>
      </c>
      <c r="AJ480" s="16">
        <f ca="1">IF(Table1[[#This Row],[State]]="Closed","Zero",IF(Table1[[#This Row],[State]]="Resolved","Zero",TODAY()-Table1[[#This Row],[First Assigned to Osprey-Resolver]]))</f>
        <v>1.1192013888867223</v>
      </c>
      <c r="AK480" s="16" t="str">
        <f ca="1">IF(Table1[[#This Row],[Days Open]]&lt;=5,"00 - 05",IF(Table1[[#This Row],[Days Open]]&lt;=15,"06 - 15",IF(Table1[[#This Row],[Days Open]]&lt;=30,"16 - 30", IF(Table1[[#This Row],[Days Open]]&lt;=60,"31 - 60",IF(Table1[[#This Row],[Days Open]]&lt;=90,"61 - 90",IF(Table1[[#This Row],[Days Open]]="Zero","Closed","&gt;91 and above"))))))</f>
        <v>00 - 05</v>
      </c>
      <c r="AL480" s="39">
        <f>WEEKNUM(Table1[[#This Row],[Created]])</f>
        <v>20</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12</v>
      </c>
      <c r="AW480" s="39" t="str">
        <f>TEXT(Table1[[#This Row],[Created]],"MMM")</f>
        <v>May</v>
      </c>
      <c r="AX480" s="40">
        <f>VLOOKUP(Table1[[#This Row],[Assigned to]],GD_Resource[[#All],[SNOW ID Unique]:[Team]],4,0)</f>
        <v>0</v>
      </c>
    </row>
    <row r="481" spans="1:50" ht="75" customHeight="1" x14ac:dyDescent="0.25">
      <c r="A481" s="37" t="s">
        <v>1920</v>
      </c>
      <c r="B481" s="37" t="s">
        <v>115</v>
      </c>
      <c r="C481" s="37" t="s">
        <v>116</v>
      </c>
      <c r="D481" s="37" t="s">
        <v>291</v>
      </c>
      <c r="E481" s="37" t="s">
        <v>12</v>
      </c>
      <c r="F481" s="37" t="s">
        <v>1921</v>
      </c>
      <c r="G481" s="60">
        <v>44699.087673611109</v>
      </c>
      <c r="H481" s="37" t="s">
        <v>13</v>
      </c>
      <c r="I481" s="60"/>
      <c r="J481" s="37"/>
      <c r="K481" s="37"/>
      <c r="L481" s="60"/>
      <c r="M481" s="37"/>
      <c r="N481" s="60">
        <v>44693.177835648137</v>
      </c>
      <c r="O481" s="37" t="s">
        <v>291</v>
      </c>
      <c r="P481" s="38" t="b">
        <v>0</v>
      </c>
      <c r="Q481" s="37"/>
      <c r="R481" s="37" t="s">
        <v>123</v>
      </c>
      <c r="S481" s="38">
        <v>0</v>
      </c>
      <c r="T481" s="37" t="s">
        <v>124</v>
      </c>
      <c r="U481" s="37" t="s">
        <v>59</v>
      </c>
      <c r="V481" s="60"/>
      <c r="W481" s="38"/>
      <c r="X481" s="37" t="s">
        <v>197</v>
      </c>
      <c r="Y481" s="38">
        <v>0</v>
      </c>
      <c r="Z481" s="38" t="b">
        <v>1</v>
      </c>
      <c r="AA481" s="60">
        <v>44693.521562499998</v>
      </c>
      <c r="AB481" s="60">
        <v>44693.179432870369</v>
      </c>
      <c r="AC481" s="38">
        <v>1</v>
      </c>
      <c r="AD481" s="60">
        <v>44693.602488425917</v>
      </c>
      <c r="AE481" s="60">
        <v>44693.626400462963</v>
      </c>
      <c r="AF481" s="60">
        <v>44693.602488425917</v>
      </c>
      <c r="AG481" s="37" t="s">
        <v>198</v>
      </c>
      <c r="AH481" s="37"/>
      <c r="AI481" s="37" t="s">
        <v>199</v>
      </c>
      <c r="AJ481" s="16">
        <f ca="1">IF(Table1[[#This Row],[State]]="Closed","Zero",IF(Table1[[#This Row],[State]]="Resolved","Zero",TODAY()-Table1[[#This Row],[First Assigned to Osprey-Resolver]]))</f>
        <v>5.3735995370370802</v>
      </c>
      <c r="AK481" s="16" t="str">
        <f ca="1">IF(Table1[[#This Row],[Days Open]]&lt;=5,"00 - 05",IF(Table1[[#This Row],[Days Open]]&lt;=15,"06 - 15",IF(Table1[[#This Row],[Days Open]]&lt;=30,"16 - 30", IF(Table1[[#This Row],[Days Open]]&lt;=60,"31 - 60",IF(Table1[[#This Row],[Days Open]]&lt;=90,"61 - 90",IF(Table1[[#This Row],[Days Open]]="Zero","Closed","&gt;91 and above"))))))</f>
        <v>06 - 15</v>
      </c>
      <c r="AL481" s="39">
        <f>WEEKNUM(Table1[[#This Row],[Created]])</f>
        <v>20</v>
      </c>
      <c r="AM481" s="39">
        <f>WEEKNUM(Table1[[#This Row],[Resolved]])</f>
        <v>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12</v>
      </c>
      <c r="AW481" s="39" t="str">
        <f>TEXT(Table1[[#This Row],[Created]],"MMM")</f>
        <v>May</v>
      </c>
      <c r="AX481" s="40">
        <f>VLOOKUP(Table1[[#This Row],[Assigned to]],GD_Resource[[#All],[SNOW ID Unique]:[Team]],4,0)</f>
        <v>0</v>
      </c>
    </row>
    <row r="482" spans="1:50" ht="37.5" customHeight="1" x14ac:dyDescent="0.25">
      <c r="A482" s="37" t="s">
        <v>1922</v>
      </c>
      <c r="B482" s="37" t="s">
        <v>115</v>
      </c>
      <c r="C482" s="37" t="s">
        <v>116</v>
      </c>
      <c r="D482" s="37" t="s">
        <v>1216</v>
      </c>
      <c r="E482" s="37" t="s">
        <v>12</v>
      </c>
      <c r="F482" s="37" t="s">
        <v>1923</v>
      </c>
      <c r="G482" s="60">
        <v>44694.539733796293</v>
      </c>
      <c r="H482" s="37" t="s">
        <v>18</v>
      </c>
      <c r="I482" s="60"/>
      <c r="J482" s="37" t="s">
        <v>328</v>
      </c>
      <c r="K482" s="37" t="s">
        <v>1924</v>
      </c>
      <c r="L482" s="60"/>
      <c r="M482" s="37"/>
      <c r="N482" s="60">
        <v>44693.186030092591</v>
      </c>
      <c r="O482" s="37" t="s">
        <v>291</v>
      </c>
      <c r="P482" s="38" t="b">
        <v>0</v>
      </c>
      <c r="Q482" s="37"/>
      <c r="R482" s="37" t="s">
        <v>123</v>
      </c>
      <c r="S482" s="38">
        <v>0</v>
      </c>
      <c r="T482" s="37" t="s">
        <v>124</v>
      </c>
      <c r="U482" s="37" t="s">
        <v>90</v>
      </c>
      <c r="V482" s="60">
        <v>44694.539733796293</v>
      </c>
      <c r="W482" s="38">
        <v>116960</v>
      </c>
      <c r="X482" s="37" t="s">
        <v>197</v>
      </c>
      <c r="Y482" s="38">
        <v>0</v>
      </c>
      <c r="Z482" s="38" t="b">
        <v>0</v>
      </c>
      <c r="AA482" s="60">
        <v>44693.521666666667</v>
      </c>
      <c r="AB482" s="60">
        <v>44693.521666666667</v>
      </c>
      <c r="AC482" s="38">
        <v>1</v>
      </c>
      <c r="AD482" s="60">
        <v>44693.603622685187</v>
      </c>
      <c r="AE482" s="60">
        <v>44693.626805555563</v>
      </c>
      <c r="AF482" s="60">
        <v>44693.603622685187</v>
      </c>
      <c r="AG482" s="37" t="s">
        <v>198</v>
      </c>
      <c r="AH482" s="37"/>
      <c r="AI482" s="37" t="s">
        <v>199</v>
      </c>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20</v>
      </c>
      <c r="AM482" s="39">
        <f>WEEKNUM(Table1[[#This Row],[Resolved]])</f>
        <v>20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13</v>
      </c>
      <c r="AU482" s="39" t="str">
        <f>TEXT(Table1[[#This Row],[Resolved]],"MMM")</f>
        <v>May</v>
      </c>
      <c r="AV482" s="39">
        <f>DAY(Table1[[#This Row],[Created]])</f>
        <v>12</v>
      </c>
      <c r="AW482" s="39" t="str">
        <f>TEXT(Table1[[#This Row],[Created]],"MMM")</f>
        <v>May</v>
      </c>
      <c r="AX482" s="40">
        <f>VLOOKUP(Table1[[#This Row],[Assigned to]],GD_Resource[[#All],[SNOW ID Unique]:[Team]],4,0)</f>
        <v>0</v>
      </c>
    </row>
    <row r="483" spans="1:50" ht="62.7" customHeight="1" x14ac:dyDescent="0.25">
      <c r="A483" s="37" t="s">
        <v>1925</v>
      </c>
      <c r="B483" s="37" t="s">
        <v>115</v>
      </c>
      <c r="C483" s="37" t="s">
        <v>116</v>
      </c>
      <c r="D483" s="37" t="s">
        <v>349</v>
      </c>
      <c r="E483" s="37" t="s">
        <v>12</v>
      </c>
      <c r="F483" s="37" t="s">
        <v>1926</v>
      </c>
      <c r="G483" s="60">
        <v>44698.60832175926</v>
      </c>
      <c r="H483" s="37" t="s">
        <v>28</v>
      </c>
      <c r="I483" s="60"/>
      <c r="J483" s="37"/>
      <c r="K483" s="37"/>
      <c r="L483" s="60"/>
      <c r="M483" s="37"/>
      <c r="N483" s="60">
        <v>44693.71912037037</v>
      </c>
      <c r="O483" s="37" t="s">
        <v>1150</v>
      </c>
      <c r="P483" s="38" t="b">
        <v>1</v>
      </c>
      <c r="Q483" s="37"/>
      <c r="R483" s="37" t="s">
        <v>123</v>
      </c>
      <c r="S483" s="38">
        <v>1</v>
      </c>
      <c r="T483" s="37" t="s">
        <v>124</v>
      </c>
      <c r="U483" s="37" t="s">
        <v>58</v>
      </c>
      <c r="V483" s="60"/>
      <c r="W483" s="38"/>
      <c r="X483" s="37" t="s">
        <v>1151</v>
      </c>
      <c r="Y483" s="38">
        <v>0</v>
      </c>
      <c r="Z483" s="38" t="b">
        <v>1</v>
      </c>
      <c r="AA483" s="60">
        <v>44693.757511574076</v>
      </c>
      <c r="AB483" s="60">
        <v>44693.727256944447</v>
      </c>
      <c r="AC483" s="38">
        <v>1</v>
      </c>
      <c r="AD483" s="60">
        <v>44693.790335648147</v>
      </c>
      <c r="AE483" s="60">
        <v>44693.793414351851</v>
      </c>
      <c r="AF483" s="60">
        <v>44693.790335648147</v>
      </c>
      <c r="AG483" s="37"/>
      <c r="AH483" s="37" t="s">
        <v>248</v>
      </c>
      <c r="AI483" s="37"/>
      <c r="AJ483" s="16">
        <f ca="1">IF(Table1[[#This Row],[State]]="Closed","Zero",IF(Table1[[#This Row],[State]]="Resolved","Zero",TODAY()-Table1[[#This Row],[First Assigned to Osprey-Resolver]]))</f>
        <v>5.2065856481494848</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20</v>
      </c>
      <c r="AM483" s="39">
        <f>WEEKNUM(Table1[[#This Row],[Resolved]])</f>
        <v>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12</v>
      </c>
      <c r="AW483" s="39" t="str">
        <f>TEXT(Table1[[#This Row],[Created]],"MMM")</f>
        <v>May</v>
      </c>
      <c r="AX483" s="40">
        <f>VLOOKUP(Table1[[#This Row],[Assigned to]],GD_Resource[[#All],[SNOW ID Unique]:[Team]],4,0)</f>
        <v>0</v>
      </c>
    </row>
    <row r="484" spans="1:50" ht="37.5" customHeight="1" x14ac:dyDescent="0.25">
      <c r="A484" s="37" t="s">
        <v>1927</v>
      </c>
      <c r="B484" s="37" t="s">
        <v>115</v>
      </c>
      <c r="C484" s="37" t="s">
        <v>116</v>
      </c>
      <c r="D484" s="37" t="s">
        <v>1671</v>
      </c>
      <c r="E484" s="37" t="s">
        <v>12</v>
      </c>
      <c r="F484" s="37" t="s">
        <v>1928</v>
      </c>
      <c r="G484" s="60">
        <v>44693.884108796286</v>
      </c>
      <c r="H484" s="37" t="s">
        <v>26</v>
      </c>
      <c r="I484" s="60"/>
      <c r="J484" s="37" t="s">
        <v>328</v>
      </c>
      <c r="K484" s="37" t="s">
        <v>90</v>
      </c>
      <c r="L484" s="60"/>
      <c r="M484" s="37"/>
      <c r="N484" s="60">
        <v>44693.76829861111</v>
      </c>
      <c r="O484" s="37" t="s">
        <v>727</v>
      </c>
      <c r="P484" s="38" t="b">
        <v>0</v>
      </c>
      <c r="Q484" s="37"/>
      <c r="R484" s="37" t="s">
        <v>123</v>
      </c>
      <c r="S484" s="38">
        <v>0</v>
      </c>
      <c r="T484" s="37" t="s">
        <v>124</v>
      </c>
      <c r="U484" s="37" t="s">
        <v>90</v>
      </c>
      <c r="V484" s="60">
        <v>44693.884108796286</v>
      </c>
      <c r="W484" s="38">
        <v>10006</v>
      </c>
      <c r="X484" s="37" t="s">
        <v>171</v>
      </c>
      <c r="Y484" s="38">
        <v>0</v>
      </c>
      <c r="Z484" s="38" t="b">
        <v>0</v>
      </c>
      <c r="AA484" s="60">
        <v>44693.793287037042</v>
      </c>
      <c r="AB484" s="60">
        <v>44693.768680555557</v>
      </c>
      <c r="AC484" s="38">
        <v>1</v>
      </c>
      <c r="AD484" s="60">
        <v>44693.829502314817</v>
      </c>
      <c r="AE484" s="60">
        <v>44693.832118055558</v>
      </c>
      <c r="AF484" s="60">
        <v>44693.829502314817</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20</v>
      </c>
      <c r="AM484" s="39">
        <f>WEEKNUM(Table1[[#This Row],[Resolved]])</f>
        <v>20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12</v>
      </c>
      <c r="AU484" s="39" t="str">
        <f>TEXT(Table1[[#This Row],[Resolved]],"MMM")</f>
        <v>May</v>
      </c>
      <c r="AV484" s="39">
        <f>DAY(Table1[[#This Row],[Created]])</f>
        <v>12</v>
      </c>
      <c r="AW484" s="39" t="str">
        <f>TEXT(Table1[[#This Row],[Created]],"MMM")</f>
        <v>May</v>
      </c>
      <c r="AX484" s="40">
        <f>VLOOKUP(Table1[[#This Row],[Assigned to]],GD_Resource[[#All],[SNOW ID Unique]:[Team]],4,0)</f>
        <v>0</v>
      </c>
    </row>
    <row r="485" spans="1:50" ht="37.5" customHeight="1" x14ac:dyDescent="0.25">
      <c r="A485" s="37" t="s">
        <v>1929</v>
      </c>
      <c r="B485" s="37" t="s">
        <v>115</v>
      </c>
      <c r="C485" s="37" t="s">
        <v>251</v>
      </c>
      <c r="D485" s="37" t="s">
        <v>241</v>
      </c>
      <c r="E485" s="37" t="s">
        <v>12</v>
      </c>
      <c r="F485" s="37" t="s">
        <v>1930</v>
      </c>
      <c r="G485" s="60">
        <v>44698.650254629632</v>
      </c>
      <c r="H485" s="37" t="s">
        <v>24</v>
      </c>
      <c r="I485" s="60"/>
      <c r="J485" s="37"/>
      <c r="K485" s="37"/>
      <c r="L485" s="60"/>
      <c r="M485" s="37"/>
      <c r="N485" s="60">
        <v>44693.779062499998</v>
      </c>
      <c r="O485" s="37" t="s">
        <v>1931</v>
      </c>
      <c r="P485" s="38" t="b">
        <v>0</v>
      </c>
      <c r="Q485" s="37"/>
      <c r="R485" s="37" t="s">
        <v>147</v>
      </c>
      <c r="S485" s="38">
        <v>0</v>
      </c>
      <c r="T485" s="37" t="s">
        <v>124</v>
      </c>
      <c r="U485" s="37" t="s">
        <v>58</v>
      </c>
      <c r="V485" s="60"/>
      <c r="W485" s="38"/>
      <c r="X485" s="37" t="s">
        <v>1932</v>
      </c>
      <c r="Y485" s="38">
        <v>0</v>
      </c>
      <c r="Z485" s="38" t="b">
        <v>1</v>
      </c>
      <c r="AA485" s="60">
        <v>44693.780706018522</v>
      </c>
      <c r="AB485" s="60">
        <v>44693.780706018522</v>
      </c>
      <c r="AC485" s="38">
        <v>1</v>
      </c>
      <c r="AD485" s="60">
        <v>44693.783460648148</v>
      </c>
      <c r="AE485" s="60">
        <v>44693.786203703698</v>
      </c>
      <c r="AF485" s="60">
        <v>44693.783460648148</v>
      </c>
      <c r="AG485" s="37" t="s">
        <v>135</v>
      </c>
      <c r="AH485" s="37" t="s">
        <v>248</v>
      </c>
      <c r="AI485" s="37" t="s">
        <v>1284</v>
      </c>
      <c r="AJ485" s="16">
        <f ca="1">IF(Table1[[#This Row],[State]]="Closed","Zero",IF(Table1[[#This Row],[State]]="Resolved","Zero",TODAY()-Table1[[#This Row],[First Assigned to Osprey-Resolver]]))</f>
        <v>5.213796296302462</v>
      </c>
      <c r="AK485" s="16" t="str">
        <f ca="1">IF(Table1[[#This Row],[Days Open]]&lt;=5,"00 - 05",IF(Table1[[#This Row],[Days Open]]&lt;=15,"06 - 15",IF(Table1[[#This Row],[Days Open]]&lt;=30,"16 - 30", IF(Table1[[#This Row],[Days Open]]&lt;=60,"31 - 60",IF(Table1[[#This Row],[Days Open]]&lt;=90,"61 - 90",IF(Table1[[#This Row],[Days Open]]="Zero","Closed","&gt;91 and above"))))))</f>
        <v>06 - 15</v>
      </c>
      <c r="AL485" s="39">
        <f>WEEKNUM(Table1[[#This Row],[Created]])</f>
        <v>20</v>
      </c>
      <c r="AM485" s="39">
        <f>WEEKNUM(Table1[[#This Row],[Resolved]])</f>
        <v>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12</v>
      </c>
      <c r="AW485" s="39" t="str">
        <f>TEXT(Table1[[#This Row],[Created]],"MMM")</f>
        <v>May</v>
      </c>
      <c r="AX485" s="40">
        <f>VLOOKUP(Table1[[#This Row],[Assigned to]],GD_Resource[[#All],[SNOW ID Unique]:[Team]],4,0)</f>
        <v>0</v>
      </c>
    </row>
    <row r="486" spans="1:50" ht="62.7" customHeight="1" x14ac:dyDescent="0.25">
      <c r="A486" s="37" t="s">
        <v>1933</v>
      </c>
      <c r="B486" s="37" t="s">
        <v>138</v>
      </c>
      <c r="C486" s="37" t="s">
        <v>116</v>
      </c>
      <c r="D486" s="37" t="s">
        <v>727</v>
      </c>
      <c r="E486" s="37" t="s">
        <v>12</v>
      </c>
      <c r="F486" s="37" t="s">
        <v>1934</v>
      </c>
      <c r="G486" s="60">
        <v>44698.591284722221</v>
      </c>
      <c r="H486" s="37" t="s">
        <v>28</v>
      </c>
      <c r="I486" s="60"/>
      <c r="J486" s="37"/>
      <c r="K486" s="37"/>
      <c r="L486" s="60"/>
      <c r="M486" s="37"/>
      <c r="N486" s="60">
        <v>44693.809895833343</v>
      </c>
      <c r="O486" s="37" t="s">
        <v>727</v>
      </c>
      <c r="P486" s="38" t="b">
        <v>0</v>
      </c>
      <c r="Q486" s="37"/>
      <c r="R486" s="37" t="s">
        <v>123</v>
      </c>
      <c r="S486" s="38">
        <v>0</v>
      </c>
      <c r="T486" s="37" t="s">
        <v>124</v>
      </c>
      <c r="U486" s="37" t="s">
        <v>59</v>
      </c>
      <c r="V486" s="60"/>
      <c r="W486" s="38"/>
      <c r="X486" s="37" t="s">
        <v>171</v>
      </c>
      <c r="Y486" s="38">
        <v>0</v>
      </c>
      <c r="Z486" s="38" t="b">
        <v>1</v>
      </c>
      <c r="AA486" s="60">
        <v>44694.569189814807</v>
      </c>
      <c r="AB486" s="60">
        <v>44693.810347222221</v>
      </c>
      <c r="AC486" s="38">
        <v>1</v>
      </c>
      <c r="AD486" s="60">
        <v>44694.583020833343</v>
      </c>
      <c r="AE486" s="60">
        <v>44694.682824074072</v>
      </c>
      <c r="AF486" s="60">
        <v>44694.583020833343</v>
      </c>
      <c r="AG486" s="37"/>
      <c r="AH486" s="37"/>
      <c r="AI486" s="37"/>
      <c r="AJ486" s="16">
        <f ca="1">IF(Table1[[#This Row],[State]]="Closed","Zero",IF(Table1[[#This Row],[State]]="Resolved","Zero",TODAY()-Table1[[#This Row],[First Assigned to Osprey-Resolver]]))</f>
        <v>4.3171759259275859</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20</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12</v>
      </c>
      <c r="AW486" s="39" t="str">
        <f>TEXT(Table1[[#This Row],[Created]],"MMM")</f>
        <v>May</v>
      </c>
      <c r="AX486" s="40">
        <f>VLOOKUP(Table1[[#This Row],[Assigned to]],GD_Resource[[#All],[SNOW ID Unique]:[Team]],4,0)</f>
        <v>0</v>
      </c>
    </row>
    <row r="487" spans="1:50" ht="37.5" customHeight="1" x14ac:dyDescent="0.25">
      <c r="A487" s="37" t="s">
        <v>1935</v>
      </c>
      <c r="B487" s="37" t="s">
        <v>138</v>
      </c>
      <c r="C487" s="37" t="s">
        <v>338</v>
      </c>
      <c r="D487" s="37" t="s">
        <v>339</v>
      </c>
      <c r="E487" s="37" t="s">
        <v>12</v>
      </c>
      <c r="F487" s="37" t="s">
        <v>1936</v>
      </c>
      <c r="G487" s="60">
        <v>44697.894097222219</v>
      </c>
      <c r="H487" s="37" t="s">
        <v>19</v>
      </c>
      <c r="I487" s="60"/>
      <c r="J487" s="37" t="s">
        <v>328</v>
      </c>
      <c r="K487" s="37" t="s">
        <v>1502</v>
      </c>
      <c r="L487" s="60"/>
      <c r="M487" s="37"/>
      <c r="N487" s="60">
        <v>44693.81</v>
      </c>
      <c r="O487" s="37" t="s">
        <v>1937</v>
      </c>
      <c r="P487" s="38" t="b">
        <v>0</v>
      </c>
      <c r="Q487" s="37"/>
      <c r="R487" s="37" t="s">
        <v>215</v>
      </c>
      <c r="S487" s="38">
        <v>0</v>
      </c>
      <c r="T487" s="37" t="s">
        <v>124</v>
      </c>
      <c r="U487" s="37" t="s">
        <v>90</v>
      </c>
      <c r="V487" s="60">
        <v>44697.894097222219</v>
      </c>
      <c r="W487" s="38">
        <v>352866</v>
      </c>
      <c r="X487" s="37" t="s">
        <v>1938</v>
      </c>
      <c r="Y487" s="38">
        <v>0</v>
      </c>
      <c r="Z487" s="38" t="b">
        <v>0</v>
      </c>
      <c r="AA487" s="60">
        <v>44693.842789351853</v>
      </c>
      <c r="AB487" s="60">
        <v>44693.81</v>
      </c>
      <c r="AC487" s="38">
        <v>1</v>
      </c>
      <c r="AD487" s="60">
        <v>44693.84820601852</v>
      </c>
      <c r="AE487" s="60">
        <v>44694.285740740743</v>
      </c>
      <c r="AF487" s="60">
        <v>44693.84820601852</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20</v>
      </c>
      <c r="AM487" s="39">
        <f>WEEKNUM(Table1[[#This Row],[Resolved]])</f>
        <v>21</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16</v>
      </c>
      <c r="AU487" s="39" t="str">
        <f>TEXT(Table1[[#This Row],[Resolved]],"MMM")</f>
        <v>May</v>
      </c>
      <c r="AV487" s="39">
        <f>DAY(Table1[[#This Row],[Created]])</f>
        <v>12</v>
      </c>
      <c r="AW487" s="39" t="str">
        <f>TEXT(Table1[[#This Row],[Created]],"MMM")</f>
        <v>May</v>
      </c>
      <c r="AX487" s="40">
        <f>VLOOKUP(Table1[[#This Row],[Assigned to]],GD_Resource[[#All],[SNOW ID Unique]:[Team]],4,0)</f>
        <v>0</v>
      </c>
    </row>
    <row r="488" spans="1:50" ht="37.5" customHeight="1" x14ac:dyDescent="0.25">
      <c r="A488" s="37" t="s">
        <v>1939</v>
      </c>
      <c r="B488" s="37" t="s">
        <v>138</v>
      </c>
      <c r="C488" s="37" t="s">
        <v>116</v>
      </c>
      <c r="D488" s="37" t="s">
        <v>1578</v>
      </c>
      <c r="E488" s="37" t="s">
        <v>12</v>
      </c>
      <c r="F488" s="37" t="s">
        <v>1940</v>
      </c>
      <c r="G488" s="60">
        <v>44695.178449074083</v>
      </c>
      <c r="H488" s="37" t="s">
        <v>15</v>
      </c>
      <c r="I488" s="60"/>
      <c r="J488" s="37" t="s">
        <v>328</v>
      </c>
      <c r="K488" s="37" t="s">
        <v>1941</v>
      </c>
      <c r="L488" s="60"/>
      <c r="M488" s="37"/>
      <c r="N488" s="60">
        <v>44693.815266203703</v>
      </c>
      <c r="O488" s="37" t="s">
        <v>727</v>
      </c>
      <c r="P488" s="38" t="b">
        <v>0</v>
      </c>
      <c r="Q488" s="37"/>
      <c r="R488" s="37" t="s">
        <v>123</v>
      </c>
      <c r="S488" s="38">
        <v>0</v>
      </c>
      <c r="T488" s="37" t="s">
        <v>124</v>
      </c>
      <c r="U488" s="37" t="s">
        <v>90</v>
      </c>
      <c r="V488" s="60">
        <v>44695.178449074083</v>
      </c>
      <c r="W488" s="38">
        <v>117779</v>
      </c>
      <c r="X488" s="37" t="s">
        <v>171</v>
      </c>
      <c r="Y488" s="38">
        <v>0</v>
      </c>
      <c r="Z488" s="38" t="b">
        <v>0</v>
      </c>
      <c r="AA488" s="60">
        <v>44693.817511574067</v>
      </c>
      <c r="AB488" s="60">
        <v>44693.815613425933</v>
      </c>
      <c r="AC488" s="38">
        <v>1</v>
      </c>
      <c r="AD488" s="60">
        <v>44693.844780092593</v>
      </c>
      <c r="AE488" s="60">
        <v>44693.847407407397</v>
      </c>
      <c r="AF488" s="60">
        <v>44693.844780092593</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20</v>
      </c>
      <c r="AM488" s="39">
        <f>WEEKNUM(Table1[[#This Row],[Resolved]])</f>
        <v>20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14</v>
      </c>
      <c r="AU488" s="39" t="str">
        <f>TEXT(Table1[[#This Row],[Resolved]],"MMM")</f>
        <v>May</v>
      </c>
      <c r="AV488" s="39">
        <f>DAY(Table1[[#This Row],[Created]])</f>
        <v>12</v>
      </c>
      <c r="AW488" s="39" t="str">
        <f>TEXT(Table1[[#This Row],[Created]],"MMM")</f>
        <v>May</v>
      </c>
      <c r="AX488" s="40">
        <f>VLOOKUP(Table1[[#This Row],[Assigned to]],GD_Resource[[#All],[SNOW ID Unique]:[Team]],4,0)</f>
        <v>0</v>
      </c>
    </row>
    <row r="489" spans="1:50" ht="37.5" customHeight="1" x14ac:dyDescent="0.25">
      <c r="A489" s="37" t="s">
        <v>1942</v>
      </c>
      <c r="B489" s="37" t="s">
        <v>115</v>
      </c>
      <c r="C489" s="37" t="s">
        <v>116</v>
      </c>
      <c r="D489" s="37" t="s">
        <v>1943</v>
      </c>
      <c r="E489" s="37" t="s">
        <v>12</v>
      </c>
      <c r="F489" s="37" t="s">
        <v>1944</v>
      </c>
      <c r="G489" s="60">
        <v>44698.974965277783</v>
      </c>
      <c r="H489" s="37" t="s">
        <v>28</v>
      </c>
      <c r="I489" s="60"/>
      <c r="J489" s="37"/>
      <c r="K489" s="37"/>
      <c r="L489" s="60"/>
      <c r="M489" s="37"/>
      <c r="N489" s="60">
        <v>44693.823055555556</v>
      </c>
      <c r="O489" s="37" t="s">
        <v>1614</v>
      </c>
      <c r="P489" s="38" t="b">
        <v>0</v>
      </c>
      <c r="Q489" s="37"/>
      <c r="R489" s="37" t="s">
        <v>123</v>
      </c>
      <c r="S489" s="38">
        <v>0</v>
      </c>
      <c r="T489" s="37" t="s">
        <v>124</v>
      </c>
      <c r="U489" s="37" t="s">
        <v>58</v>
      </c>
      <c r="V489" s="60"/>
      <c r="W489" s="38"/>
      <c r="X489" s="37" t="s">
        <v>1615</v>
      </c>
      <c r="Y489" s="38">
        <v>0</v>
      </c>
      <c r="Z489" s="38" t="b">
        <v>1</v>
      </c>
      <c r="AA489" s="60">
        <v>44693.857523148137</v>
      </c>
      <c r="AB489" s="60">
        <v>44693.831192129634</v>
      </c>
      <c r="AC489" s="38">
        <v>2</v>
      </c>
      <c r="AD489" s="60">
        <v>44693.861886574072</v>
      </c>
      <c r="AE489" s="60">
        <v>44693.865659722222</v>
      </c>
      <c r="AF489" s="60">
        <v>44693.861886574072</v>
      </c>
      <c r="AG489" s="37"/>
      <c r="AH489" s="37" t="s">
        <v>918</v>
      </c>
      <c r="AI489" s="37"/>
      <c r="AJ489" s="16">
        <f ca="1">IF(Table1[[#This Row],[State]]="Closed","Zero",IF(Table1[[#This Row],[State]]="Resolved","Zero",TODAY()-Table1[[#This Row],[First Assigned to Osprey-Resolver]]))</f>
        <v>5.1343402777783922</v>
      </c>
      <c r="AK489" s="16" t="str">
        <f ca="1">IF(Table1[[#This Row],[Days Open]]&lt;=5,"00 - 05",IF(Table1[[#This Row],[Days Open]]&lt;=15,"06 - 15",IF(Table1[[#This Row],[Days Open]]&lt;=30,"16 - 30", IF(Table1[[#This Row],[Days Open]]&lt;=60,"31 - 60",IF(Table1[[#This Row],[Days Open]]&lt;=90,"61 - 90",IF(Table1[[#This Row],[Days Open]]="Zero","Closed","&gt;91 and above"))))))</f>
        <v>06 - 15</v>
      </c>
      <c r="AL489" s="39">
        <f>WEEKNUM(Table1[[#This Row],[Created]])</f>
        <v>20</v>
      </c>
      <c r="AM489" s="39">
        <f>WEEKNUM(Table1[[#This Row],[Resolved]])</f>
        <v>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1900</v>
      </c>
      <c r="AS489" s="39">
        <f>YEAR(Table1[[#This Row],[Created]])</f>
        <v>2022</v>
      </c>
      <c r="AT489" s="39">
        <f>DAY(Table1[[#This Row],[Resolved]])</f>
        <v>0</v>
      </c>
      <c r="AU489" s="39" t="str">
        <f>TEXT(Table1[[#This Row],[Resolved]],"MMM")</f>
        <v>Jan</v>
      </c>
      <c r="AV489" s="39">
        <f>DAY(Table1[[#This Row],[Created]])</f>
        <v>12</v>
      </c>
      <c r="AW489" s="39" t="str">
        <f>TEXT(Table1[[#This Row],[Created]],"MMM")</f>
        <v>May</v>
      </c>
      <c r="AX489" s="40">
        <f>VLOOKUP(Table1[[#This Row],[Assigned to]],GD_Resource[[#All],[SNOW ID Unique]:[Team]],4,0)</f>
        <v>0</v>
      </c>
    </row>
    <row r="490" spans="1:50" ht="75" customHeight="1" x14ac:dyDescent="0.25">
      <c r="A490" s="37" t="s">
        <v>1945</v>
      </c>
      <c r="B490" s="37" t="s">
        <v>115</v>
      </c>
      <c r="C490" s="37" t="s">
        <v>251</v>
      </c>
      <c r="D490" s="37" t="s">
        <v>258</v>
      </c>
      <c r="E490" s="37" t="s">
        <v>12</v>
      </c>
      <c r="F490" s="37" t="s">
        <v>1946</v>
      </c>
      <c r="G490" s="60">
        <v>44698.895682870367</v>
      </c>
      <c r="H490" s="37" t="s">
        <v>36</v>
      </c>
      <c r="I490" s="60"/>
      <c r="J490" s="37"/>
      <c r="K490" s="37"/>
      <c r="L490" s="60"/>
      <c r="M490" s="37"/>
      <c r="N490" s="60">
        <v>44693.843900462962</v>
      </c>
      <c r="O490" s="37" t="s">
        <v>1947</v>
      </c>
      <c r="P490" s="38" t="b">
        <v>0</v>
      </c>
      <c r="Q490" s="37"/>
      <c r="R490" s="37" t="s">
        <v>147</v>
      </c>
      <c r="S490" s="38">
        <v>0</v>
      </c>
      <c r="T490" s="37" t="s">
        <v>124</v>
      </c>
      <c r="U490" s="37" t="s">
        <v>58</v>
      </c>
      <c r="V490" s="60"/>
      <c r="W490" s="38"/>
      <c r="X490" s="37" t="s">
        <v>1948</v>
      </c>
      <c r="Y490" s="38">
        <v>0</v>
      </c>
      <c r="Z490" s="38" t="b">
        <v>1</v>
      </c>
      <c r="AA490" s="60">
        <v>44693.85361111111</v>
      </c>
      <c r="AB490" s="60"/>
      <c r="AC490" s="38">
        <v>0</v>
      </c>
      <c r="AD490" s="60"/>
      <c r="AE490" s="60">
        <v>44693.85361111111</v>
      </c>
      <c r="AF490" s="60">
        <v>44693.843900462962</v>
      </c>
      <c r="AG490" s="37"/>
      <c r="AH490" s="37" t="s">
        <v>248</v>
      </c>
      <c r="AI490" s="37"/>
      <c r="AJ490" s="16">
        <f ca="1">IF(Table1[[#This Row],[State]]="Closed","Zero",IF(Table1[[#This Row],[State]]="Resolved","Zero",TODAY()-Table1[[#This Row],[First Assigned to Osprey-Resolver]]))</f>
        <v>5.1463888888902147</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20</v>
      </c>
      <c r="AM490" s="39">
        <f>WEEKNUM(Table1[[#This Row],[Resolved]])</f>
        <v>0</v>
      </c>
      <c r="AN490" s="39">
        <f>WEEKNUM(Table1[[#This Row],[Closed]])</f>
        <v>0</v>
      </c>
      <c r="AO490" s="39" t="str">
        <f>IFERROR(INDEX(GD_Resource[], MATCH(Table1[[#This Row],[Assigned to]], GD_Resource[SNOW ID Unique], 0), 2), "Not GD")</f>
        <v>Not GD</v>
      </c>
      <c r="AP490" s="39" t="str">
        <f t="shared" si="7"/>
        <v>Geo</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12</v>
      </c>
      <c r="AW490" s="39" t="str">
        <f>TEXT(Table1[[#This Row],[Created]],"MMM")</f>
        <v>May</v>
      </c>
      <c r="AX490" s="40" t="e">
        <f>VLOOKUP(Table1[[#This Row],[Assigned to]],GD_Resource[[#All],[SNOW ID Unique]:[Team]],4,0)</f>
        <v>#N/A</v>
      </c>
    </row>
    <row r="491" spans="1:50" ht="37.5" customHeight="1" x14ac:dyDescent="0.25">
      <c r="A491" s="37" t="s">
        <v>1949</v>
      </c>
      <c r="B491" s="37" t="s">
        <v>115</v>
      </c>
      <c r="C491" s="37" t="s">
        <v>116</v>
      </c>
      <c r="D491" s="37" t="s">
        <v>1002</v>
      </c>
      <c r="E491" s="37" t="s">
        <v>12</v>
      </c>
      <c r="F491" s="37" t="s">
        <v>1950</v>
      </c>
      <c r="G491" s="60">
        <v>44694.63658564815</v>
      </c>
      <c r="H491" s="37" t="s">
        <v>13</v>
      </c>
      <c r="I491" s="60"/>
      <c r="J491" s="37" t="s">
        <v>328</v>
      </c>
      <c r="K491" s="37" t="s">
        <v>1951</v>
      </c>
      <c r="L491" s="60"/>
      <c r="M491" s="37"/>
      <c r="N491" s="60">
        <v>44693.837337962963</v>
      </c>
      <c r="O491" s="37" t="s">
        <v>727</v>
      </c>
      <c r="P491" s="38" t="b">
        <v>0</v>
      </c>
      <c r="Q491" s="37"/>
      <c r="R491" s="37" t="s">
        <v>123</v>
      </c>
      <c r="S491" s="38">
        <v>0</v>
      </c>
      <c r="T491" s="37" t="s">
        <v>124</v>
      </c>
      <c r="U491" s="37" t="s">
        <v>90</v>
      </c>
      <c r="V491" s="60">
        <v>44694.63658564815</v>
      </c>
      <c r="W491" s="38">
        <v>69055</v>
      </c>
      <c r="X491" s="37" t="s">
        <v>171</v>
      </c>
      <c r="Y491" s="38">
        <v>0</v>
      </c>
      <c r="Z491" s="38" t="b">
        <v>0</v>
      </c>
      <c r="AA491" s="60">
        <v>44693.86078703704</v>
      </c>
      <c r="AB491" s="60">
        <v>44693.837592592587</v>
      </c>
      <c r="AC491" s="38">
        <v>1</v>
      </c>
      <c r="AD491" s="60">
        <v>44693.867129629631</v>
      </c>
      <c r="AE491" s="60">
        <v>44693.869490740741</v>
      </c>
      <c r="AF491" s="60">
        <v>44693.867129629631</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20</v>
      </c>
      <c r="AM491" s="39">
        <f>WEEKNUM(Table1[[#This Row],[Resolved]])</f>
        <v>20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13</v>
      </c>
      <c r="AU491" s="39" t="str">
        <f>TEXT(Table1[[#This Row],[Resolved]],"MMM")</f>
        <v>May</v>
      </c>
      <c r="AV491" s="39">
        <f>DAY(Table1[[#This Row],[Created]])</f>
        <v>12</v>
      </c>
      <c r="AW491" s="39" t="str">
        <f>TEXT(Table1[[#This Row],[Created]],"MMM")</f>
        <v>May</v>
      </c>
      <c r="AX491" s="40">
        <f>VLOOKUP(Table1[[#This Row],[Assigned to]],GD_Resource[[#All],[SNOW ID Unique]:[Team]],4,0)</f>
        <v>0</v>
      </c>
    </row>
    <row r="492" spans="1:50" ht="37.5" customHeight="1" x14ac:dyDescent="0.25">
      <c r="A492" s="37" t="s">
        <v>1952</v>
      </c>
      <c r="B492" s="37" t="s">
        <v>115</v>
      </c>
      <c r="C492" s="37" t="s">
        <v>251</v>
      </c>
      <c r="D492" s="37" t="s">
        <v>1109</v>
      </c>
      <c r="E492" s="37" t="s">
        <v>12</v>
      </c>
      <c r="F492" s="37" t="s">
        <v>1953</v>
      </c>
      <c r="G492" s="60">
        <v>44693.912303240737</v>
      </c>
      <c r="H492" s="37" t="s">
        <v>8</v>
      </c>
      <c r="I492" s="60"/>
      <c r="J492" s="37" t="s">
        <v>547</v>
      </c>
      <c r="K492" s="37" t="s">
        <v>1954</v>
      </c>
      <c r="L492" s="60"/>
      <c r="M492" s="37"/>
      <c r="N492" s="60">
        <v>44693.911759259259</v>
      </c>
      <c r="O492" s="37" t="s">
        <v>1109</v>
      </c>
      <c r="P492" s="38" t="b">
        <v>0</v>
      </c>
      <c r="Q492" s="37"/>
      <c r="R492" s="37" t="s">
        <v>147</v>
      </c>
      <c r="S492" s="38">
        <v>0</v>
      </c>
      <c r="T492" s="37" t="s">
        <v>124</v>
      </c>
      <c r="U492" s="37" t="s">
        <v>90</v>
      </c>
      <c r="V492" s="60">
        <v>44693.912303240737</v>
      </c>
      <c r="W492" s="38">
        <v>133</v>
      </c>
      <c r="X492" s="37" t="s">
        <v>1955</v>
      </c>
      <c r="Y492" s="38">
        <v>0</v>
      </c>
      <c r="Z492" s="38" t="b">
        <v>0</v>
      </c>
      <c r="AA492" s="60">
        <v>44693.911759259259</v>
      </c>
      <c r="AB492" s="60"/>
      <c r="AC492" s="38">
        <v>0</v>
      </c>
      <c r="AD492" s="60"/>
      <c r="AE492" s="60">
        <v>44693.911759259259</v>
      </c>
      <c r="AF492" s="60">
        <v>44693.911759259259</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20</v>
      </c>
      <c r="AM492" s="39">
        <f>WEEKNUM(Table1[[#This Row],[Resolved]])</f>
        <v>20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12</v>
      </c>
      <c r="AU492" s="39" t="str">
        <f>TEXT(Table1[[#This Row],[Resolved]],"MMM")</f>
        <v>May</v>
      </c>
      <c r="AV492" s="39">
        <f>DAY(Table1[[#This Row],[Created]])</f>
        <v>12</v>
      </c>
      <c r="AW492" s="39" t="str">
        <f>TEXT(Table1[[#This Row],[Created]],"MMM")</f>
        <v>May</v>
      </c>
      <c r="AX492" s="40">
        <f>VLOOKUP(Table1[[#This Row],[Assigned to]],GD_Resource[[#All],[SNOW ID Unique]:[Team]],4,0)</f>
        <v>0</v>
      </c>
    </row>
    <row r="493" spans="1:50" ht="37.5" customHeight="1" x14ac:dyDescent="0.25">
      <c r="A493" s="37" t="s">
        <v>1956</v>
      </c>
      <c r="B493" s="37" t="s">
        <v>115</v>
      </c>
      <c r="C493" s="37" t="s">
        <v>240</v>
      </c>
      <c r="D493" s="37" t="s">
        <v>886</v>
      </c>
      <c r="E493" s="37" t="s">
        <v>12</v>
      </c>
      <c r="F493" s="37" t="s">
        <v>1957</v>
      </c>
      <c r="G493" s="60">
        <v>44697.52008101852</v>
      </c>
      <c r="H493" s="37" t="s">
        <v>32</v>
      </c>
      <c r="I493" s="60"/>
      <c r="J493" s="37" t="s">
        <v>328</v>
      </c>
      <c r="K493" s="37" t="s">
        <v>1958</v>
      </c>
      <c r="L493" s="60"/>
      <c r="M493" s="37"/>
      <c r="N493" s="60">
        <v>44693.91678240741</v>
      </c>
      <c r="O493" s="37" t="s">
        <v>552</v>
      </c>
      <c r="P493" s="38" t="b">
        <v>0</v>
      </c>
      <c r="Q493" s="37"/>
      <c r="R493" s="37" t="s">
        <v>147</v>
      </c>
      <c r="S493" s="38">
        <v>0</v>
      </c>
      <c r="T493" s="37" t="s">
        <v>124</v>
      </c>
      <c r="U493" s="37" t="s">
        <v>90</v>
      </c>
      <c r="V493" s="60">
        <v>44697.52008101852</v>
      </c>
      <c r="W493" s="38">
        <v>311325</v>
      </c>
      <c r="X493" s="37" t="s">
        <v>553</v>
      </c>
      <c r="Y493" s="38">
        <v>0</v>
      </c>
      <c r="Z493" s="38" t="b">
        <v>0</v>
      </c>
      <c r="AA493" s="60">
        <v>44693.95857638889</v>
      </c>
      <c r="AB493" s="60">
        <v>44693.935578703713</v>
      </c>
      <c r="AC493" s="38">
        <v>1</v>
      </c>
      <c r="AD493" s="60">
        <v>44694.037870370368</v>
      </c>
      <c r="AE493" s="60">
        <v>44694.040497685193</v>
      </c>
      <c r="AF493" s="60">
        <v>44694.037870370368</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20</v>
      </c>
      <c r="AM493" s="39">
        <f>WEEKNUM(Table1[[#This Row],[Resolved]])</f>
        <v>21</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16</v>
      </c>
      <c r="AU493" s="39" t="str">
        <f>TEXT(Table1[[#This Row],[Resolved]],"MMM")</f>
        <v>May</v>
      </c>
      <c r="AV493" s="39">
        <f>DAY(Table1[[#This Row],[Created]])</f>
        <v>12</v>
      </c>
      <c r="AW493" s="39" t="str">
        <f>TEXT(Table1[[#This Row],[Created]],"MMM")</f>
        <v>May</v>
      </c>
      <c r="AX493" s="40">
        <f>VLOOKUP(Table1[[#This Row],[Assigned to]],GD_Resource[[#All],[SNOW ID Unique]:[Team]],4,0)</f>
        <v>0</v>
      </c>
    </row>
    <row r="494" spans="1:50" ht="49.95" customHeight="1" x14ac:dyDescent="0.25">
      <c r="A494" s="37" t="s">
        <v>1959</v>
      </c>
      <c r="B494" s="37" t="s">
        <v>115</v>
      </c>
      <c r="C494" s="37" t="s">
        <v>251</v>
      </c>
      <c r="D494" s="37" t="s">
        <v>258</v>
      </c>
      <c r="E494" s="37" t="s">
        <v>12</v>
      </c>
      <c r="F494" s="37" t="s">
        <v>1960</v>
      </c>
      <c r="G494" s="60">
        <v>44698.896377314813</v>
      </c>
      <c r="H494" s="37" t="s">
        <v>36</v>
      </c>
      <c r="I494" s="60"/>
      <c r="J494" s="37"/>
      <c r="K494" s="37"/>
      <c r="L494" s="60"/>
      <c r="M494" s="37"/>
      <c r="N494" s="60">
        <v>44693.95857638889</v>
      </c>
      <c r="O494" s="37" t="s">
        <v>1961</v>
      </c>
      <c r="P494" s="38" t="b">
        <v>0</v>
      </c>
      <c r="Q494" s="37"/>
      <c r="R494" s="37" t="s">
        <v>147</v>
      </c>
      <c r="S494" s="38">
        <v>0</v>
      </c>
      <c r="T494" s="37" t="s">
        <v>124</v>
      </c>
      <c r="U494" s="37" t="s">
        <v>58</v>
      </c>
      <c r="V494" s="60"/>
      <c r="W494" s="38"/>
      <c r="X494" s="37" t="s">
        <v>1962</v>
      </c>
      <c r="Y494" s="38">
        <v>0</v>
      </c>
      <c r="Z494" s="38" t="b">
        <v>1</v>
      </c>
      <c r="AA494" s="60">
        <v>44694.024537037039</v>
      </c>
      <c r="AB494" s="60">
        <v>44693.95857638889</v>
      </c>
      <c r="AC494" s="38">
        <v>4</v>
      </c>
      <c r="AD494" s="60">
        <v>44694.037499999999</v>
      </c>
      <c r="AE494" s="60">
        <v>44694.044722222221</v>
      </c>
      <c r="AF494" s="60">
        <v>44694.037499999999</v>
      </c>
      <c r="AG494" s="37"/>
      <c r="AH494" s="37" t="s">
        <v>248</v>
      </c>
      <c r="AI494" s="37"/>
      <c r="AJ494" s="16">
        <f ca="1">IF(Table1[[#This Row],[State]]="Closed","Zero",IF(Table1[[#This Row],[State]]="Resolved","Zero",TODAY()-Table1[[#This Row],[First Assigned to Osprey-Resolver]]))</f>
        <v>4.9552777777789743</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20</v>
      </c>
      <c r="AM494" s="39">
        <f>WEEKNUM(Table1[[#This Row],[Resolved]])</f>
        <v>0</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12</v>
      </c>
      <c r="AW494" s="39" t="str">
        <f>TEXT(Table1[[#This Row],[Created]],"MMM")</f>
        <v>May</v>
      </c>
      <c r="AX494" s="40" t="e">
        <f>VLOOKUP(Table1[[#This Row],[Assigned to]],GD_Resource[[#All],[SNOW ID Unique]:[Team]],4,0)</f>
        <v>#N/A</v>
      </c>
    </row>
    <row r="495" spans="1:50" ht="49.95" customHeight="1" x14ac:dyDescent="0.25">
      <c r="A495" s="37" t="s">
        <v>1963</v>
      </c>
      <c r="B495" s="37" t="s">
        <v>115</v>
      </c>
      <c r="C495" s="37" t="s">
        <v>433</v>
      </c>
      <c r="D495" s="37" t="s">
        <v>1095</v>
      </c>
      <c r="E495" s="37" t="s">
        <v>12</v>
      </c>
      <c r="F495" s="37" t="s">
        <v>1964</v>
      </c>
      <c r="G495" s="60">
        <v>44698.224768518521</v>
      </c>
      <c r="H495" s="37" t="s">
        <v>30</v>
      </c>
      <c r="I495" s="60"/>
      <c r="J495" s="37"/>
      <c r="K495" s="37"/>
      <c r="L495" s="60"/>
      <c r="M495" s="37"/>
      <c r="N495" s="60">
        <v>44693.97861111111</v>
      </c>
      <c r="O495" s="37" t="s">
        <v>1018</v>
      </c>
      <c r="P495" s="38" t="b">
        <v>0</v>
      </c>
      <c r="Q495" s="37"/>
      <c r="R495" s="37" t="s">
        <v>215</v>
      </c>
      <c r="S495" s="38">
        <v>0</v>
      </c>
      <c r="T495" s="37" t="s">
        <v>124</v>
      </c>
      <c r="U495" s="37" t="s">
        <v>58</v>
      </c>
      <c r="V495" s="60"/>
      <c r="W495" s="38"/>
      <c r="X495" s="37" t="s">
        <v>1019</v>
      </c>
      <c r="Y495" s="38">
        <v>0</v>
      </c>
      <c r="Z495" s="38" t="b">
        <v>1</v>
      </c>
      <c r="AA495" s="60">
        <v>44694.024606481478</v>
      </c>
      <c r="AB495" s="60">
        <v>44693.997893518521</v>
      </c>
      <c r="AC495" s="38">
        <v>1</v>
      </c>
      <c r="AD495" s="60">
        <v>44694.040486111109</v>
      </c>
      <c r="AE495" s="60">
        <v>44694.184120370373</v>
      </c>
      <c r="AF495" s="60">
        <v>44694.040486111109</v>
      </c>
      <c r="AG495" s="37"/>
      <c r="AH495" s="37" t="s">
        <v>403</v>
      </c>
      <c r="AI495" s="37"/>
      <c r="AJ495" s="16">
        <f ca="1">IF(Table1[[#This Row],[State]]="Closed","Zero",IF(Table1[[#This Row],[State]]="Resolved","Zero",TODAY()-Table1[[#This Row],[First Assigned to Osprey-Resolver]]))</f>
        <v>4.8158796296265791</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20</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12</v>
      </c>
      <c r="AW495" s="39" t="str">
        <f>TEXT(Table1[[#This Row],[Created]],"MMM")</f>
        <v>May</v>
      </c>
      <c r="AX495" s="40">
        <f>VLOOKUP(Table1[[#This Row],[Assigned to]],GD_Resource[[#All],[SNOW ID Unique]:[Team]],4,0)</f>
        <v>0</v>
      </c>
    </row>
    <row r="496" spans="1:50" ht="49.95" customHeight="1" x14ac:dyDescent="0.25">
      <c r="A496" s="37" t="s">
        <v>1965</v>
      </c>
      <c r="B496" s="37" t="s">
        <v>115</v>
      </c>
      <c r="C496" s="37" t="s">
        <v>709</v>
      </c>
      <c r="D496" s="37" t="s">
        <v>323</v>
      </c>
      <c r="E496" s="37" t="s">
        <v>12</v>
      </c>
      <c r="F496" s="37" t="s">
        <v>1966</v>
      </c>
      <c r="G496" s="60">
        <v>44698.804537037038</v>
      </c>
      <c r="H496" s="37" t="s">
        <v>20</v>
      </c>
      <c r="I496" s="60"/>
      <c r="J496" s="37" t="s">
        <v>328</v>
      </c>
      <c r="K496" s="37" t="s">
        <v>1967</v>
      </c>
      <c r="L496" s="60"/>
      <c r="M496" s="37"/>
      <c r="N496" s="60">
        <v>44693.996493055558</v>
      </c>
      <c r="O496" s="37" t="s">
        <v>869</v>
      </c>
      <c r="P496" s="38" t="b">
        <v>0</v>
      </c>
      <c r="Q496" s="37"/>
      <c r="R496" s="37"/>
      <c r="S496" s="38">
        <v>0</v>
      </c>
      <c r="T496" s="37" t="s">
        <v>124</v>
      </c>
      <c r="U496" s="37" t="s">
        <v>90</v>
      </c>
      <c r="V496" s="60">
        <v>44698.804537037038</v>
      </c>
      <c r="W496" s="38">
        <v>415415</v>
      </c>
      <c r="X496" s="37" t="s">
        <v>870</v>
      </c>
      <c r="Y496" s="38">
        <v>0</v>
      </c>
      <c r="Z496" s="38" t="b">
        <v>0</v>
      </c>
      <c r="AA496" s="60">
        <v>44694.001608796287</v>
      </c>
      <c r="AB496" s="60">
        <v>44694.001608796287</v>
      </c>
      <c r="AC496" s="38">
        <v>3</v>
      </c>
      <c r="AD496" s="60">
        <v>44694.001759259263</v>
      </c>
      <c r="AE496" s="60">
        <v>44694.394236111111</v>
      </c>
      <c r="AF496" s="60">
        <v>44694.001759259263</v>
      </c>
      <c r="AG496" s="37" t="s">
        <v>331</v>
      </c>
      <c r="AH496" s="37"/>
      <c r="AI496" s="37" t="s">
        <v>871</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20</v>
      </c>
      <c r="AM496" s="39">
        <f>WEEKNUM(Table1[[#This Row],[Resolved]])</f>
        <v>21</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17</v>
      </c>
      <c r="AU496" s="39" t="str">
        <f>TEXT(Table1[[#This Row],[Resolved]],"MMM")</f>
        <v>May</v>
      </c>
      <c r="AV496" s="39">
        <f>DAY(Table1[[#This Row],[Created]])</f>
        <v>12</v>
      </c>
      <c r="AW496" s="39" t="str">
        <f>TEXT(Table1[[#This Row],[Created]],"MMM")</f>
        <v>May</v>
      </c>
      <c r="AX496" s="40">
        <f>VLOOKUP(Table1[[#This Row],[Assigned to]],GD_Resource[[#All],[SNOW ID Unique]:[Team]],4,0)</f>
        <v>0</v>
      </c>
    </row>
    <row r="497" spans="1:50" ht="37.5" customHeight="1" x14ac:dyDescent="0.25">
      <c r="A497" s="37" t="s">
        <v>1968</v>
      </c>
      <c r="B497" s="37" t="s">
        <v>115</v>
      </c>
      <c r="C497" s="37" t="s">
        <v>251</v>
      </c>
      <c r="D497" s="37" t="s">
        <v>1109</v>
      </c>
      <c r="E497" s="37" t="s">
        <v>12</v>
      </c>
      <c r="F497" s="37" t="s">
        <v>1969</v>
      </c>
      <c r="G497" s="60">
        <v>44694.788900462961</v>
      </c>
      <c r="H497" s="37" t="s">
        <v>8</v>
      </c>
      <c r="I497" s="60"/>
      <c r="J497" s="37"/>
      <c r="K497" s="37"/>
      <c r="L497" s="60"/>
      <c r="M497" s="37"/>
      <c r="N497" s="60">
        <v>44694.040185185193</v>
      </c>
      <c r="O497" s="37" t="s">
        <v>1798</v>
      </c>
      <c r="P497" s="38" t="b">
        <v>0</v>
      </c>
      <c r="Q497" s="37"/>
      <c r="R497" s="37" t="s">
        <v>147</v>
      </c>
      <c r="S497" s="38">
        <v>0</v>
      </c>
      <c r="T497" s="37" t="s">
        <v>124</v>
      </c>
      <c r="U497" s="37" t="s">
        <v>58</v>
      </c>
      <c r="V497" s="60"/>
      <c r="W497" s="38"/>
      <c r="X497" s="37" t="s">
        <v>1799</v>
      </c>
      <c r="Y497" s="38">
        <v>0</v>
      </c>
      <c r="Z497" s="38" t="b">
        <v>1</v>
      </c>
      <c r="AA497" s="60">
        <v>44694.109456018523</v>
      </c>
      <c r="AB497" s="60">
        <v>44694.060312499998</v>
      </c>
      <c r="AC497" s="38">
        <v>1</v>
      </c>
      <c r="AD497" s="60">
        <v>44694.11755787037</v>
      </c>
      <c r="AE497" s="60">
        <v>44694.121759259258</v>
      </c>
      <c r="AF497" s="60">
        <v>44694.11755787037</v>
      </c>
      <c r="AG497" s="37"/>
      <c r="AH497" s="37" t="s">
        <v>248</v>
      </c>
      <c r="AI497" s="37"/>
      <c r="AJ497" s="16">
        <f ca="1">IF(Table1[[#This Row],[State]]="Closed","Zero",IF(Table1[[#This Row],[State]]="Resolved","Zero",TODAY()-Table1[[#This Row],[First Assigned to Osprey-Resolver]]))</f>
        <v>4.8782407407416031</v>
      </c>
      <c r="AK497" s="16" t="str">
        <f ca="1">IF(Table1[[#This Row],[Days Open]]&lt;=5,"00 - 05",IF(Table1[[#This Row],[Days Open]]&lt;=15,"06 - 15",IF(Table1[[#This Row],[Days Open]]&lt;=30,"16 - 30", IF(Table1[[#This Row],[Days Open]]&lt;=60,"31 - 60",IF(Table1[[#This Row],[Days Open]]&lt;=90,"61 - 90",IF(Table1[[#This Row],[Days Open]]="Zero","Closed","&gt;91 and above"))))))</f>
        <v>00 - 05</v>
      </c>
      <c r="AL497" s="39">
        <f>WEEKNUM(Table1[[#This Row],[Created]])</f>
        <v>20</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13</v>
      </c>
      <c r="AW497" s="39" t="str">
        <f>TEXT(Table1[[#This Row],[Created]],"MMM")</f>
        <v>May</v>
      </c>
      <c r="AX497" s="40">
        <f>VLOOKUP(Table1[[#This Row],[Assigned to]],GD_Resource[[#All],[SNOW ID Unique]:[Team]],4,0)</f>
        <v>0</v>
      </c>
    </row>
    <row r="498" spans="1:50" ht="62.7" customHeight="1" x14ac:dyDescent="0.25">
      <c r="A498" s="37" t="s">
        <v>1970</v>
      </c>
      <c r="B498" s="37" t="s">
        <v>115</v>
      </c>
      <c r="C498" s="37" t="s">
        <v>251</v>
      </c>
      <c r="D498" s="37" t="s">
        <v>258</v>
      </c>
      <c r="E498" s="37" t="s">
        <v>12</v>
      </c>
      <c r="F498" s="37" t="s">
        <v>1971</v>
      </c>
      <c r="G498" s="60">
        <v>44694.803067129629</v>
      </c>
      <c r="H498" s="37" t="s">
        <v>36</v>
      </c>
      <c r="I498" s="60"/>
      <c r="J498" s="37" t="s">
        <v>547</v>
      </c>
      <c r="K498" s="37" t="s">
        <v>1972</v>
      </c>
      <c r="L498" s="60"/>
      <c r="M498" s="37"/>
      <c r="N498" s="60">
        <v>44694.041087962964</v>
      </c>
      <c r="O498" s="37" t="s">
        <v>842</v>
      </c>
      <c r="P498" s="38" t="b">
        <v>0</v>
      </c>
      <c r="Q498" s="37"/>
      <c r="R498" s="37" t="s">
        <v>147</v>
      </c>
      <c r="S498" s="38">
        <v>0</v>
      </c>
      <c r="T498" s="37" t="s">
        <v>124</v>
      </c>
      <c r="U498" s="37" t="s">
        <v>90</v>
      </c>
      <c r="V498" s="60">
        <v>44694.803078703713</v>
      </c>
      <c r="W498" s="38">
        <v>65836</v>
      </c>
      <c r="X498" s="37" t="s">
        <v>843</v>
      </c>
      <c r="Y498" s="38">
        <v>0</v>
      </c>
      <c r="Z498" s="38" t="b">
        <v>0</v>
      </c>
      <c r="AA498" s="60">
        <v>44694.109432870369</v>
      </c>
      <c r="AB498" s="60">
        <v>44694.042511574073</v>
      </c>
      <c r="AC498" s="38">
        <v>1</v>
      </c>
      <c r="AD498" s="60">
        <v>44694.115231481483</v>
      </c>
      <c r="AE498" s="60">
        <v>44694.120254629634</v>
      </c>
      <c r="AF498" s="60">
        <v>44694.115231481483</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20</v>
      </c>
      <c r="AM498" s="39">
        <f>WEEKNUM(Table1[[#This Row],[Resolved]])</f>
        <v>20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2022</v>
      </c>
      <c r="AS498" s="39">
        <f>YEAR(Table1[[#This Row],[Created]])</f>
        <v>2022</v>
      </c>
      <c r="AT498" s="39">
        <f>DAY(Table1[[#This Row],[Resolved]])</f>
        <v>13</v>
      </c>
      <c r="AU498" s="39" t="str">
        <f>TEXT(Table1[[#This Row],[Resolved]],"MMM")</f>
        <v>May</v>
      </c>
      <c r="AV498" s="39">
        <f>DAY(Table1[[#This Row],[Created]])</f>
        <v>13</v>
      </c>
      <c r="AW498" s="39" t="str">
        <f>TEXT(Table1[[#This Row],[Created]],"MMM")</f>
        <v>May</v>
      </c>
      <c r="AX498" s="40" t="e">
        <f>VLOOKUP(Table1[[#This Row],[Assigned to]],GD_Resource[[#All],[SNOW ID Unique]:[Team]],4,0)</f>
        <v>#N/A</v>
      </c>
    </row>
    <row r="499" spans="1:50" ht="49.95" customHeight="1" x14ac:dyDescent="0.25">
      <c r="A499" s="37" t="s">
        <v>1973</v>
      </c>
      <c r="B499" s="37" t="s">
        <v>115</v>
      </c>
      <c r="C499" s="37" t="s">
        <v>251</v>
      </c>
      <c r="D499" s="37" t="s">
        <v>252</v>
      </c>
      <c r="E499" s="37" t="s">
        <v>12</v>
      </c>
      <c r="F499" s="37" t="s">
        <v>1974</v>
      </c>
      <c r="G499" s="60">
        <v>44698.830185185187</v>
      </c>
      <c r="H499" s="37" t="s">
        <v>17</v>
      </c>
      <c r="I499" s="60"/>
      <c r="J499" s="37" t="s">
        <v>328</v>
      </c>
      <c r="K499" s="37" t="s">
        <v>1287</v>
      </c>
      <c r="L499" s="60"/>
      <c r="M499" s="37"/>
      <c r="N499" s="60">
        <v>44694.08898148148</v>
      </c>
      <c r="O499" s="37" t="s">
        <v>1975</v>
      </c>
      <c r="P499" s="38" t="b">
        <v>0</v>
      </c>
      <c r="Q499" s="37"/>
      <c r="R499" s="37" t="s">
        <v>147</v>
      </c>
      <c r="S499" s="38">
        <v>0</v>
      </c>
      <c r="T499" s="37" t="s">
        <v>124</v>
      </c>
      <c r="U499" s="37" t="s">
        <v>58</v>
      </c>
      <c r="V499" s="60"/>
      <c r="W499" s="38">
        <v>309572</v>
      </c>
      <c r="X499" s="37" t="s">
        <v>1976</v>
      </c>
      <c r="Y499" s="38">
        <v>1</v>
      </c>
      <c r="Z499" s="38" t="b">
        <v>1</v>
      </c>
      <c r="AA499" s="60">
        <v>44694.109409722223</v>
      </c>
      <c r="AB499" s="60">
        <v>44694.08898148148</v>
      </c>
      <c r="AC499" s="38">
        <v>1</v>
      </c>
      <c r="AD499" s="60">
        <v>44694.113634259258</v>
      </c>
      <c r="AE499" s="60">
        <v>44694.116030092591</v>
      </c>
      <c r="AF499" s="60">
        <v>44694.113634259258</v>
      </c>
      <c r="AG499" s="37"/>
      <c r="AH499" s="37" t="s">
        <v>723</v>
      </c>
      <c r="AI499" s="37"/>
      <c r="AJ499" s="16">
        <f ca="1">IF(Table1[[#This Row],[State]]="Closed","Zero",IF(Table1[[#This Row],[State]]="Resolved","Zero",TODAY()-Table1[[#This Row],[First Assigned to Osprey-Resolver]]))</f>
        <v>4.8839699074087548</v>
      </c>
      <c r="AK499" s="16" t="str">
        <f ca="1">IF(Table1[[#This Row],[Days Open]]&lt;=5,"00 - 05",IF(Table1[[#This Row],[Days Open]]&lt;=15,"06 - 15",IF(Table1[[#This Row],[Days Open]]&lt;=30,"16 - 30", IF(Table1[[#This Row],[Days Open]]&lt;=60,"31 - 60",IF(Table1[[#This Row],[Days Open]]&lt;=90,"61 - 90",IF(Table1[[#This Row],[Days Open]]="Zero","Closed","&gt;91 and above"))))))</f>
        <v>00 - 05</v>
      </c>
      <c r="AL499" s="39">
        <f>WEEKNUM(Table1[[#This Row],[Created]])</f>
        <v>20</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13</v>
      </c>
      <c r="AW499" s="39" t="str">
        <f>TEXT(Table1[[#This Row],[Created]],"MMM")</f>
        <v>May</v>
      </c>
      <c r="AX499" s="40">
        <f>VLOOKUP(Table1[[#This Row],[Assigned to]],GD_Resource[[#All],[SNOW ID Unique]:[Team]],4,0)</f>
        <v>0</v>
      </c>
    </row>
    <row r="500" spans="1:50" ht="37.5" customHeight="1" x14ac:dyDescent="0.25">
      <c r="A500" s="37" t="s">
        <v>1977</v>
      </c>
      <c r="B500" s="37" t="s">
        <v>115</v>
      </c>
      <c r="C500" s="37" t="s">
        <v>251</v>
      </c>
      <c r="D500" s="37" t="s">
        <v>1109</v>
      </c>
      <c r="E500" s="37" t="s">
        <v>12</v>
      </c>
      <c r="F500" s="37" t="s">
        <v>1978</v>
      </c>
      <c r="G500" s="60">
        <v>44697.506319444437</v>
      </c>
      <c r="H500" s="37" t="s">
        <v>8</v>
      </c>
      <c r="I500" s="60"/>
      <c r="J500" s="37"/>
      <c r="K500" s="37"/>
      <c r="L500" s="60"/>
      <c r="M500" s="37"/>
      <c r="N500" s="60">
        <v>44694.091458333343</v>
      </c>
      <c r="O500" s="37" t="s">
        <v>1979</v>
      </c>
      <c r="P500" s="38" t="b">
        <v>0</v>
      </c>
      <c r="Q500" s="37"/>
      <c r="R500" s="37" t="s">
        <v>147</v>
      </c>
      <c r="S500" s="38">
        <v>0</v>
      </c>
      <c r="T500" s="37" t="s">
        <v>124</v>
      </c>
      <c r="U500" s="37" t="s">
        <v>58</v>
      </c>
      <c r="V500" s="60"/>
      <c r="W500" s="38"/>
      <c r="X500" s="37" t="s">
        <v>1980</v>
      </c>
      <c r="Y500" s="38">
        <v>0</v>
      </c>
      <c r="Z500" s="38" t="b">
        <v>1</v>
      </c>
      <c r="AA500" s="60">
        <v>44694.798194444447</v>
      </c>
      <c r="AB500" s="60">
        <v>44694.101701388892</v>
      </c>
      <c r="AC500" s="38">
        <v>1</v>
      </c>
      <c r="AD500" s="60">
        <v>44694.932650462957</v>
      </c>
      <c r="AE500" s="60">
        <v>44694.936180555553</v>
      </c>
      <c r="AF500" s="60">
        <v>44694.932650462957</v>
      </c>
      <c r="AG500" s="37"/>
      <c r="AH500" s="37" t="s">
        <v>248</v>
      </c>
      <c r="AI500" s="37"/>
      <c r="AJ500" s="16">
        <f ca="1">IF(Table1[[#This Row],[State]]="Closed","Zero",IF(Table1[[#This Row],[State]]="Resolved","Zero",TODAY()-Table1[[#This Row],[First Assigned to Osprey-Resolver]]))</f>
        <v>4.0638194444472902</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20</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13</v>
      </c>
      <c r="AW500" s="39" t="str">
        <f>TEXT(Table1[[#This Row],[Created]],"MMM")</f>
        <v>May</v>
      </c>
      <c r="AX500" s="40">
        <f>VLOOKUP(Table1[[#This Row],[Assigned to]],GD_Resource[[#All],[SNOW ID Unique]:[Team]],4,0)</f>
        <v>0</v>
      </c>
    </row>
    <row r="501" spans="1:50" ht="37.5" customHeight="1" x14ac:dyDescent="0.25">
      <c r="A501" s="37" t="s">
        <v>1981</v>
      </c>
      <c r="B501" s="37" t="s">
        <v>115</v>
      </c>
      <c r="C501" s="37" t="s">
        <v>251</v>
      </c>
      <c r="D501" s="37" t="s">
        <v>252</v>
      </c>
      <c r="E501" s="37" t="s">
        <v>12</v>
      </c>
      <c r="F501" s="37" t="s">
        <v>1168</v>
      </c>
      <c r="G501" s="60">
        <v>44697.749178240738</v>
      </c>
      <c r="H501" s="37" t="s">
        <v>17</v>
      </c>
      <c r="I501" s="60"/>
      <c r="J501" s="37" t="s">
        <v>328</v>
      </c>
      <c r="K501" s="37" t="s">
        <v>1287</v>
      </c>
      <c r="L501" s="60"/>
      <c r="M501" s="37"/>
      <c r="N501" s="60">
        <v>44694.174293981479</v>
      </c>
      <c r="O501" s="37" t="s">
        <v>1982</v>
      </c>
      <c r="P501" s="38" t="b">
        <v>0</v>
      </c>
      <c r="Q501" s="37"/>
      <c r="R501" s="37" t="s">
        <v>147</v>
      </c>
      <c r="S501" s="38">
        <v>0</v>
      </c>
      <c r="T501" s="37" t="s">
        <v>124</v>
      </c>
      <c r="U501" s="37" t="s">
        <v>90</v>
      </c>
      <c r="V501" s="60">
        <v>44697.672303240739</v>
      </c>
      <c r="W501" s="38">
        <v>302228</v>
      </c>
      <c r="X501" s="37" t="s">
        <v>1983</v>
      </c>
      <c r="Y501" s="38">
        <v>0</v>
      </c>
      <c r="Z501" s="38" t="b">
        <v>0</v>
      </c>
      <c r="AA501" s="60">
        <v>44694.798136574071</v>
      </c>
      <c r="AB501" s="60">
        <v>44694.185300925928</v>
      </c>
      <c r="AC501" s="38">
        <v>1</v>
      </c>
      <c r="AD501" s="60">
        <v>44694.886412037027</v>
      </c>
      <c r="AE501" s="60">
        <v>44694.890104166669</v>
      </c>
      <c r="AF501" s="60">
        <v>44694.886412037027</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20</v>
      </c>
      <c r="AM501" s="39">
        <f>WEEKNUM(Table1[[#This Row],[Resolved]])</f>
        <v>21</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16</v>
      </c>
      <c r="AU501" s="39" t="str">
        <f>TEXT(Table1[[#This Row],[Resolved]],"MMM")</f>
        <v>May</v>
      </c>
      <c r="AV501" s="39">
        <f>DAY(Table1[[#This Row],[Created]])</f>
        <v>13</v>
      </c>
      <c r="AW501" s="39" t="str">
        <f>TEXT(Table1[[#This Row],[Created]],"MMM")</f>
        <v>May</v>
      </c>
      <c r="AX501" s="40">
        <f>VLOOKUP(Table1[[#This Row],[Assigned to]],GD_Resource[[#All],[SNOW ID Unique]:[Team]],4,0)</f>
        <v>0</v>
      </c>
    </row>
    <row r="502" spans="1:50" ht="49.95" customHeight="1" x14ac:dyDescent="0.25">
      <c r="A502" s="37" t="s">
        <v>1984</v>
      </c>
      <c r="B502" s="37" t="s">
        <v>138</v>
      </c>
      <c r="C502" s="37" t="s">
        <v>240</v>
      </c>
      <c r="D502" s="37" t="s">
        <v>1985</v>
      </c>
      <c r="E502" s="37" t="s">
        <v>12</v>
      </c>
      <c r="F502" s="37" t="s">
        <v>1986</v>
      </c>
      <c r="G502" s="60">
        <v>44698.850671296299</v>
      </c>
      <c r="H502" s="37" t="s">
        <v>21</v>
      </c>
      <c r="I502" s="60"/>
      <c r="J502" s="37"/>
      <c r="K502" s="37"/>
      <c r="L502" s="60"/>
      <c r="M502" s="37"/>
      <c r="N502" s="60">
        <v>44694.300636574073</v>
      </c>
      <c r="O502" s="37" t="s">
        <v>1985</v>
      </c>
      <c r="P502" s="38" t="b">
        <v>0</v>
      </c>
      <c r="Q502" s="37"/>
      <c r="R502" s="37" t="s">
        <v>147</v>
      </c>
      <c r="S502" s="38">
        <v>0</v>
      </c>
      <c r="T502" s="37" t="s">
        <v>124</v>
      </c>
      <c r="U502" s="37" t="s">
        <v>59</v>
      </c>
      <c r="V502" s="60"/>
      <c r="W502" s="38"/>
      <c r="X502" s="37" t="s">
        <v>1987</v>
      </c>
      <c r="Y502" s="38">
        <v>0</v>
      </c>
      <c r="Z502" s="38" t="b">
        <v>1</v>
      </c>
      <c r="AA502" s="60">
        <v>44694.80127314815</v>
      </c>
      <c r="AB502" s="60">
        <v>44694.310173611113</v>
      </c>
      <c r="AC502" s="38">
        <v>1</v>
      </c>
      <c r="AD502" s="60">
        <v>44694.810717592591</v>
      </c>
      <c r="AE502" s="60">
        <v>44694.847314814811</v>
      </c>
      <c r="AF502" s="60">
        <v>44694.810717592591</v>
      </c>
      <c r="AG502" s="37"/>
      <c r="AH502" s="37"/>
      <c r="AI502" s="37"/>
      <c r="AJ502" s="16">
        <f ca="1">IF(Table1[[#This Row],[State]]="Closed","Zero",IF(Table1[[#This Row],[State]]="Resolved","Zero",TODAY()-Table1[[#This Row],[First Assigned to Osprey-Resolver]]))</f>
        <v>4.1526851851886022</v>
      </c>
      <c r="AK502" s="16" t="str">
        <f ca="1">IF(Table1[[#This Row],[Days Open]]&lt;=5,"00 - 05",IF(Table1[[#This Row],[Days Open]]&lt;=15,"06 - 15",IF(Table1[[#This Row],[Days Open]]&lt;=30,"16 - 30", IF(Table1[[#This Row],[Days Open]]&lt;=60,"31 - 60",IF(Table1[[#This Row],[Days Open]]&lt;=90,"61 - 90",IF(Table1[[#This Row],[Days Open]]="Zero","Closed","&gt;91 and above"))))))</f>
        <v>00 - 05</v>
      </c>
      <c r="AL502" s="39">
        <f>WEEKNUM(Table1[[#This Row],[Created]])</f>
        <v>20</v>
      </c>
      <c r="AM502" s="39">
        <f>WEEKNUM(Table1[[#This Row],[Resolved]])</f>
        <v>0</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13</v>
      </c>
      <c r="AW502" s="39" t="str">
        <f>TEXT(Table1[[#This Row],[Created]],"MMM")</f>
        <v>May</v>
      </c>
      <c r="AX502" s="40">
        <f>VLOOKUP(Table1[[#This Row],[Assigned to]],GD_Resource[[#All],[SNOW ID Unique]:[Team]],4,0)</f>
        <v>0</v>
      </c>
    </row>
    <row r="503" spans="1:50" ht="37.5" customHeight="1" x14ac:dyDescent="0.25">
      <c r="A503" s="37" t="s">
        <v>1988</v>
      </c>
      <c r="B503" s="37" t="s">
        <v>115</v>
      </c>
      <c r="C503" s="37" t="s">
        <v>338</v>
      </c>
      <c r="D503" s="37" t="s">
        <v>339</v>
      </c>
      <c r="E503" s="37" t="s">
        <v>12</v>
      </c>
      <c r="F503" s="37" t="s">
        <v>1989</v>
      </c>
      <c r="G503" s="60">
        <v>44697.851574074077</v>
      </c>
      <c r="H503" s="37" t="s">
        <v>19</v>
      </c>
      <c r="I503" s="60"/>
      <c r="J503" s="37" t="s">
        <v>328</v>
      </c>
      <c r="K503" s="37" t="s">
        <v>1990</v>
      </c>
      <c r="L503" s="60"/>
      <c r="M503" s="37"/>
      <c r="N503" s="60">
        <v>44694.333611111113</v>
      </c>
      <c r="O503" s="37" t="s">
        <v>1991</v>
      </c>
      <c r="P503" s="38" t="b">
        <v>0</v>
      </c>
      <c r="Q503" s="37"/>
      <c r="R503" s="37" t="s">
        <v>215</v>
      </c>
      <c r="S503" s="38">
        <v>0</v>
      </c>
      <c r="T503" s="37" t="s">
        <v>124</v>
      </c>
      <c r="U503" s="37" t="s">
        <v>90</v>
      </c>
      <c r="V503" s="60">
        <v>44697.851574074077</v>
      </c>
      <c r="W503" s="38">
        <v>303952</v>
      </c>
      <c r="X503" s="37" t="s">
        <v>1992</v>
      </c>
      <c r="Y503" s="38">
        <v>0</v>
      </c>
      <c r="Z503" s="38" t="b">
        <v>0</v>
      </c>
      <c r="AA503" s="60">
        <v>44694.797523148147</v>
      </c>
      <c r="AB503" s="60">
        <v>44694.333611111113</v>
      </c>
      <c r="AC503" s="38">
        <v>1</v>
      </c>
      <c r="AD503" s="60">
        <v>44694.858078703714</v>
      </c>
      <c r="AE503" s="60">
        <v>44694.867314814823</v>
      </c>
      <c r="AF503" s="60">
        <v>44694.858078703714</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20</v>
      </c>
      <c r="AM503" s="39">
        <f>WEEKNUM(Table1[[#This Row],[Resolved]])</f>
        <v>21</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16</v>
      </c>
      <c r="AU503" s="39" t="str">
        <f>TEXT(Table1[[#This Row],[Resolved]],"MMM")</f>
        <v>May</v>
      </c>
      <c r="AV503" s="39">
        <f>DAY(Table1[[#This Row],[Created]])</f>
        <v>13</v>
      </c>
      <c r="AW503" s="39" t="str">
        <f>TEXT(Table1[[#This Row],[Created]],"MMM")</f>
        <v>May</v>
      </c>
      <c r="AX503" s="40">
        <f>VLOOKUP(Table1[[#This Row],[Assigned to]],GD_Resource[[#All],[SNOW ID Unique]:[Team]],4,0)</f>
        <v>0</v>
      </c>
    </row>
    <row r="504" spans="1:50" ht="49.95" customHeight="1" x14ac:dyDescent="0.25">
      <c r="A504" s="37" t="s">
        <v>1993</v>
      </c>
      <c r="B504" s="37" t="s">
        <v>115</v>
      </c>
      <c r="C504" s="37" t="s">
        <v>116</v>
      </c>
      <c r="D504" s="37" t="s">
        <v>615</v>
      </c>
      <c r="E504" s="37" t="s">
        <v>12</v>
      </c>
      <c r="F504" s="37" t="s">
        <v>1994</v>
      </c>
      <c r="G504" s="60">
        <v>44697.721296296288</v>
      </c>
      <c r="H504" s="37" t="s">
        <v>28</v>
      </c>
      <c r="I504" s="60"/>
      <c r="J504" s="37"/>
      <c r="K504" s="37"/>
      <c r="L504" s="60"/>
      <c r="M504" s="37"/>
      <c r="N504" s="60">
        <v>44694.430787037039</v>
      </c>
      <c r="O504" s="37" t="s">
        <v>814</v>
      </c>
      <c r="P504" s="38" t="b">
        <v>0</v>
      </c>
      <c r="Q504" s="37"/>
      <c r="R504" s="37" t="s">
        <v>123</v>
      </c>
      <c r="S504" s="38">
        <v>0</v>
      </c>
      <c r="T504" s="37" t="s">
        <v>124</v>
      </c>
      <c r="U504" s="37" t="s">
        <v>59</v>
      </c>
      <c r="V504" s="60"/>
      <c r="W504" s="38"/>
      <c r="X504" s="37" t="s">
        <v>815</v>
      </c>
      <c r="Y504" s="38">
        <v>0</v>
      </c>
      <c r="Z504" s="38" t="b">
        <v>0</v>
      </c>
      <c r="AA504" s="60">
        <v>44694.445104166669</v>
      </c>
      <c r="AB504" s="60"/>
      <c r="AC504" s="38">
        <v>1</v>
      </c>
      <c r="AD504" s="60"/>
      <c r="AE504" s="60">
        <v>44694.445104166669</v>
      </c>
      <c r="AF504" s="60">
        <v>44694.44158564815</v>
      </c>
      <c r="AG504" s="37"/>
      <c r="AH504" s="37"/>
      <c r="AI504" s="37"/>
      <c r="AJ504" s="16">
        <f ca="1">IF(Table1[[#This Row],[State]]="Closed","Zero",IF(Table1[[#This Row],[State]]="Resolved","Zero",TODAY()-Table1[[#This Row],[First Assigned to Osprey-Resolver]]))</f>
        <v>4.554895833331102</v>
      </c>
      <c r="AK504" s="16" t="str">
        <f ca="1">IF(Table1[[#This Row],[Days Open]]&lt;=5,"00 - 05",IF(Table1[[#This Row],[Days Open]]&lt;=15,"06 - 15",IF(Table1[[#This Row],[Days Open]]&lt;=30,"16 - 30", IF(Table1[[#This Row],[Days Open]]&lt;=60,"31 - 60",IF(Table1[[#This Row],[Days Open]]&lt;=90,"61 - 90",IF(Table1[[#This Row],[Days Open]]="Zero","Closed","&gt;91 and above"))))))</f>
        <v>00 - 05</v>
      </c>
      <c r="AL504" s="39">
        <f>WEEKNUM(Table1[[#This Row],[Created]])</f>
        <v>20</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13</v>
      </c>
      <c r="AW504" s="39" t="str">
        <f>TEXT(Table1[[#This Row],[Created]],"MMM")</f>
        <v>May</v>
      </c>
      <c r="AX504" s="40">
        <f>VLOOKUP(Table1[[#This Row],[Assigned to]],GD_Resource[[#All],[SNOW ID Unique]:[Team]],4,0)</f>
        <v>0</v>
      </c>
    </row>
    <row r="505" spans="1:50" ht="37.5" customHeight="1" x14ac:dyDescent="0.25">
      <c r="A505" s="37" t="s">
        <v>1995</v>
      </c>
      <c r="B505" s="37" t="s">
        <v>115</v>
      </c>
      <c r="C505" s="37" t="s">
        <v>116</v>
      </c>
      <c r="D505" s="37" t="s">
        <v>1002</v>
      </c>
      <c r="E505" s="37" t="s">
        <v>12</v>
      </c>
      <c r="F505" s="37" t="s">
        <v>1996</v>
      </c>
      <c r="G505" s="60">
        <v>44694.848356481481</v>
      </c>
      <c r="H505" s="37" t="s">
        <v>13</v>
      </c>
      <c r="I505" s="60"/>
      <c r="J505" s="37" t="s">
        <v>328</v>
      </c>
      <c r="K505" s="37" t="s">
        <v>1997</v>
      </c>
      <c r="L505" s="60"/>
      <c r="M505" s="37"/>
      <c r="N505" s="60">
        <v>44694.559328703697</v>
      </c>
      <c r="O505" s="37" t="s">
        <v>727</v>
      </c>
      <c r="P505" s="38" t="b">
        <v>0</v>
      </c>
      <c r="Q505" s="37"/>
      <c r="R505" s="37" t="s">
        <v>123</v>
      </c>
      <c r="S505" s="38">
        <v>0</v>
      </c>
      <c r="T505" s="37" t="s">
        <v>124</v>
      </c>
      <c r="U505" s="37" t="s">
        <v>90</v>
      </c>
      <c r="V505" s="60">
        <v>44694.848356481481</v>
      </c>
      <c r="W505" s="38">
        <v>24972</v>
      </c>
      <c r="X505" s="37" t="s">
        <v>171</v>
      </c>
      <c r="Y505" s="38">
        <v>0</v>
      </c>
      <c r="Z505" s="38" t="b">
        <v>0</v>
      </c>
      <c r="AA505" s="60">
        <v>44694.572256944448</v>
      </c>
      <c r="AB505" s="60">
        <v>44694.55978009259</v>
      </c>
      <c r="AC505" s="38">
        <v>1</v>
      </c>
      <c r="AD505" s="60">
        <v>44694.621423611112</v>
      </c>
      <c r="AE505" s="60">
        <v>44694.624074074083</v>
      </c>
      <c r="AF505" s="60">
        <v>44694.621423611112</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20</v>
      </c>
      <c r="AM505" s="39">
        <f>WEEKNUM(Table1[[#This Row],[Resolved]])</f>
        <v>20</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13</v>
      </c>
      <c r="AU505" s="39" t="str">
        <f>TEXT(Table1[[#This Row],[Resolved]],"MMM")</f>
        <v>May</v>
      </c>
      <c r="AV505" s="39">
        <f>DAY(Table1[[#This Row],[Created]])</f>
        <v>13</v>
      </c>
      <c r="AW505" s="39" t="str">
        <f>TEXT(Table1[[#This Row],[Created]],"MMM")</f>
        <v>May</v>
      </c>
      <c r="AX505" s="40">
        <f>VLOOKUP(Table1[[#This Row],[Assigned to]],GD_Resource[[#All],[SNOW ID Unique]:[Team]],4,0)</f>
        <v>0</v>
      </c>
    </row>
    <row r="506" spans="1:50" ht="37.5" customHeight="1" x14ac:dyDescent="0.25">
      <c r="A506" s="37" t="s">
        <v>1998</v>
      </c>
      <c r="B506" s="37" t="s">
        <v>115</v>
      </c>
      <c r="C506" s="37" t="s">
        <v>116</v>
      </c>
      <c r="D506" s="37" t="s">
        <v>349</v>
      </c>
      <c r="E506" s="37" t="s">
        <v>12</v>
      </c>
      <c r="F506" s="37" t="s">
        <v>1999</v>
      </c>
      <c r="G506" s="60">
        <v>44694.68241898148</v>
      </c>
      <c r="H506" s="37" t="s">
        <v>28</v>
      </c>
      <c r="I506" s="60"/>
      <c r="J506" s="37" t="s">
        <v>328</v>
      </c>
      <c r="K506" s="37" t="s">
        <v>2000</v>
      </c>
      <c r="L506" s="60"/>
      <c r="M506" s="37"/>
      <c r="N506" s="60">
        <v>44694.583854166667</v>
      </c>
      <c r="O506" s="37" t="s">
        <v>2001</v>
      </c>
      <c r="P506" s="38" t="b">
        <v>0</v>
      </c>
      <c r="Q506" s="37"/>
      <c r="R506" s="37" t="s">
        <v>123</v>
      </c>
      <c r="S506" s="38">
        <v>0</v>
      </c>
      <c r="T506" s="37" t="s">
        <v>124</v>
      </c>
      <c r="U506" s="37" t="s">
        <v>90</v>
      </c>
      <c r="V506" s="60">
        <v>44694.682430555556</v>
      </c>
      <c r="W506" s="38">
        <v>8517</v>
      </c>
      <c r="X506" s="37" t="s">
        <v>2002</v>
      </c>
      <c r="Y506" s="38">
        <v>0</v>
      </c>
      <c r="Z506" s="38" t="b">
        <v>0</v>
      </c>
      <c r="AA506" s="60">
        <v>44694.600648148153</v>
      </c>
      <c r="AB506" s="60">
        <v>44694.584143518521</v>
      </c>
      <c r="AC506" s="38">
        <v>1</v>
      </c>
      <c r="AD506" s="60">
        <v>44694.606111111112</v>
      </c>
      <c r="AE506" s="60">
        <v>44694.609710648147</v>
      </c>
      <c r="AF506" s="60">
        <v>44694.606111111112</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20</v>
      </c>
      <c r="AM506" s="39">
        <f>WEEKNUM(Table1[[#This Row],[Resolved]])</f>
        <v>20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13</v>
      </c>
      <c r="AU506" s="39" t="str">
        <f>TEXT(Table1[[#This Row],[Resolved]],"MMM")</f>
        <v>May</v>
      </c>
      <c r="AV506" s="39">
        <f>DAY(Table1[[#This Row],[Created]])</f>
        <v>13</v>
      </c>
      <c r="AW506" s="39" t="str">
        <f>TEXT(Table1[[#This Row],[Created]],"MMM")</f>
        <v>May</v>
      </c>
      <c r="AX506" s="40">
        <f>VLOOKUP(Table1[[#This Row],[Assigned to]],GD_Resource[[#All],[SNOW ID Unique]:[Team]],4,0)</f>
        <v>0</v>
      </c>
    </row>
    <row r="507" spans="1:50" ht="37.5" customHeight="1" x14ac:dyDescent="0.25">
      <c r="A507" s="37" t="s">
        <v>2003</v>
      </c>
      <c r="B507" s="37" t="s">
        <v>115</v>
      </c>
      <c r="C507" s="37" t="s">
        <v>1622</v>
      </c>
      <c r="D507" s="37" t="s">
        <v>1623</v>
      </c>
      <c r="E507" s="37" t="s">
        <v>12</v>
      </c>
      <c r="F507" s="37" t="s">
        <v>2004</v>
      </c>
      <c r="G507" s="60">
        <v>44694.723564814813</v>
      </c>
      <c r="H507" s="37" t="s">
        <v>16</v>
      </c>
      <c r="I507" s="60"/>
      <c r="J507" s="37" t="s">
        <v>328</v>
      </c>
      <c r="K507" s="37" t="s">
        <v>2005</v>
      </c>
      <c r="L507" s="60"/>
      <c r="M507" s="37"/>
      <c r="N507" s="60">
        <v>44694.636666666673</v>
      </c>
      <c r="O507" s="37" t="s">
        <v>1623</v>
      </c>
      <c r="P507" s="38" t="b">
        <v>0</v>
      </c>
      <c r="Q507" s="37"/>
      <c r="R507" s="37" t="s">
        <v>147</v>
      </c>
      <c r="S507" s="38">
        <v>0</v>
      </c>
      <c r="T507" s="37" t="s">
        <v>124</v>
      </c>
      <c r="U507" s="37" t="s">
        <v>90</v>
      </c>
      <c r="V507" s="60">
        <v>44694.723564814813</v>
      </c>
      <c r="W507" s="38">
        <v>7684</v>
      </c>
      <c r="X507" s="37" t="s">
        <v>399</v>
      </c>
      <c r="Y507" s="38">
        <v>0</v>
      </c>
      <c r="Z507" s="38" t="b">
        <v>0</v>
      </c>
      <c r="AA507" s="60">
        <v>44694.636666666673</v>
      </c>
      <c r="AB507" s="60"/>
      <c r="AC507" s="38">
        <v>0</v>
      </c>
      <c r="AD507" s="60"/>
      <c r="AE507" s="60">
        <v>44694.636666666673</v>
      </c>
      <c r="AF507" s="60">
        <v>44694.636666666673</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20</v>
      </c>
      <c r="AM507" s="39">
        <f>WEEKNUM(Table1[[#This Row],[Resolved]])</f>
        <v>20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13</v>
      </c>
      <c r="AU507" s="39" t="str">
        <f>TEXT(Table1[[#This Row],[Resolved]],"MMM")</f>
        <v>May</v>
      </c>
      <c r="AV507" s="39">
        <f>DAY(Table1[[#This Row],[Created]])</f>
        <v>13</v>
      </c>
      <c r="AW507" s="39" t="str">
        <f>TEXT(Table1[[#This Row],[Created]],"MMM")</f>
        <v>May</v>
      </c>
      <c r="AX507" s="40">
        <f>VLOOKUP(Table1[[#This Row],[Assigned to]],GD_Resource[[#All],[SNOW ID Unique]:[Team]],4,0)</f>
        <v>0</v>
      </c>
    </row>
    <row r="508" spans="1:50" ht="37.5" customHeight="1" x14ac:dyDescent="0.25">
      <c r="A508" s="37" t="s">
        <v>2006</v>
      </c>
      <c r="B508" s="37" t="s">
        <v>115</v>
      </c>
      <c r="C508" s="37" t="s">
        <v>251</v>
      </c>
      <c r="D508" s="37" t="s">
        <v>258</v>
      </c>
      <c r="E508" s="37" t="s">
        <v>12</v>
      </c>
      <c r="F508" s="37" t="s">
        <v>2007</v>
      </c>
      <c r="G508" s="60">
        <v>44694.812997685192</v>
      </c>
      <c r="H508" s="37" t="s">
        <v>36</v>
      </c>
      <c r="I508" s="60"/>
      <c r="J508" s="37" t="s">
        <v>547</v>
      </c>
      <c r="K508" s="37" t="s">
        <v>2008</v>
      </c>
      <c r="L508" s="60"/>
      <c r="M508" s="37"/>
      <c r="N508" s="60">
        <v>44694.760300925933</v>
      </c>
      <c r="O508" s="37" t="s">
        <v>258</v>
      </c>
      <c r="P508" s="38" t="b">
        <v>0</v>
      </c>
      <c r="Q508" s="37"/>
      <c r="R508" s="37" t="s">
        <v>147</v>
      </c>
      <c r="S508" s="38">
        <v>0</v>
      </c>
      <c r="T508" s="37" t="s">
        <v>124</v>
      </c>
      <c r="U508" s="37" t="s">
        <v>90</v>
      </c>
      <c r="V508" s="60">
        <v>44694.812997685192</v>
      </c>
      <c r="W508" s="38">
        <v>4625</v>
      </c>
      <c r="X508" s="37" t="s">
        <v>2009</v>
      </c>
      <c r="Y508" s="38">
        <v>0</v>
      </c>
      <c r="Z508" s="38" t="b">
        <v>0</v>
      </c>
      <c r="AA508" s="60">
        <v>44694.760300925933</v>
      </c>
      <c r="AB508" s="60"/>
      <c r="AC508" s="38">
        <v>0</v>
      </c>
      <c r="AD508" s="60"/>
      <c r="AE508" s="60">
        <v>44694.760300925933</v>
      </c>
      <c r="AF508" s="60">
        <v>44694.760300925933</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20</v>
      </c>
      <c r="AM508" s="39">
        <f>WEEKNUM(Table1[[#This Row],[Resolved]])</f>
        <v>20</v>
      </c>
      <c r="AN508" s="39">
        <f>WEEKNUM(Table1[[#This Row],[Closed]])</f>
        <v>0</v>
      </c>
      <c r="AO508" s="39" t="str">
        <f>IFERROR(INDEX(GD_Resource[], MATCH(Table1[[#This Row],[Assigned to]], GD_Resource[SNOW ID Unique], 0), 2), "Not GD")</f>
        <v>Not GD</v>
      </c>
      <c r="AP508" s="39" t="str">
        <f t="shared" si="7"/>
        <v>Geo</v>
      </c>
      <c r="AQ508" s="39">
        <f>YEAR(Table1[[#This Row],[Closed]])</f>
        <v>1900</v>
      </c>
      <c r="AR508" s="39">
        <f>YEAR(Table1[[#This Row],[Resolved]])</f>
        <v>2022</v>
      </c>
      <c r="AS508" s="39">
        <f>YEAR(Table1[[#This Row],[Created]])</f>
        <v>2022</v>
      </c>
      <c r="AT508" s="39">
        <f>DAY(Table1[[#This Row],[Resolved]])</f>
        <v>13</v>
      </c>
      <c r="AU508" s="39" t="str">
        <f>TEXT(Table1[[#This Row],[Resolved]],"MMM")</f>
        <v>May</v>
      </c>
      <c r="AV508" s="39">
        <f>DAY(Table1[[#This Row],[Created]])</f>
        <v>13</v>
      </c>
      <c r="AW508" s="39" t="str">
        <f>TEXT(Table1[[#This Row],[Created]],"MMM")</f>
        <v>May</v>
      </c>
      <c r="AX508" s="40" t="e">
        <f>VLOOKUP(Table1[[#This Row],[Assigned to]],GD_Resource[[#All],[SNOW ID Unique]:[Team]],4,0)</f>
        <v>#N/A</v>
      </c>
    </row>
    <row r="509" spans="1:50" ht="62.7" customHeight="1" x14ac:dyDescent="0.25">
      <c r="A509" s="37" t="s">
        <v>2010</v>
      </c>
      <c r="B509" s="37" t="s">
        <v>115</v>
      </c>
      <c r="C509" s="37" t="s">
        <v>116</v>
      </c>
      <c r="D509" s="37" t="s">
        <v>1578</v>
      </c>
      <c r="E509" s="37" t="s">
        <v>12</v>
      </c>
      <c r="F509" s="37" t="s">
        <v>2011</v>
      </c>
      <c r="G509" s="60">
        <v>44695.179409722223</v>
      </c>
      <c r="H509" s="37" t="s">
        <v>15</v>
      </c>
      <c r="I509" s="60"/>
      <c r="J509" s="37" t="s">
        <v>328</v>
      </c>
      <c r="K509" s="37" t="s">
        <v>1941</v>
      </c>
      <c r="L509" s="60"/>
      <c r="M509" s="37"/>
      <c r="N509" s="60">
        <v>44694.761250000003</v>
      </c>
      <c r="O509" s="37" t="s">
        <v>1083</v>
      </c>
      <c r="P509" s="38" t="b">
        <v>0</v>
      </c>
      <c r="Q509" s="37"/>
      <c r="R509" s="37" t="s">
        <v>123</v>
      </c>
      <c r="S509" s="38">
        <v>0</v>
      </c>
      <c r="T509" s="37" t="s">
        <v>124</v>
      </c>
      <c r="U509" s="37" t="s">
        <v>90</v>
      </c>
      <c r="V509" s="60">
        <v>44695.179409722223</v>
      </c>
      <c r="W509" s="38">
        <v>36129</v>
      </c>
      <c r="X509" s="37" t="s">
        <v>1084</v>
      </c>
      <c r="Y509" s="38">
        <v>0</v>
      </c>
      <c r="Z509" s="38" t="b">
        <v>0</v>
      </c>
      <c r="AA509" s="60">
        <v>44694.848449074067</v>
      </c>
      <c r="AB509" s="60">
        <v>44694.761782407397</v>
      </c>
      <c r="AC509" s="38">
        <v>1</v>
      </c>
      <c r="AD509" s="60">
        <v>44694.839780092603</v>
      </c>
      <c r="AE509" s="60">
        <v>44694.848449074067</v>
      </c>
      <c r="AF509" s="60">
        <v>44694.839780092603</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20</v>
      </c>
      <c r="AM509" s="39">
        <f>WEEKNUM(Table1[[#This Row],[Resolved]])</f>
        <v>20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14</v>
      </c>
      <c r="AU509" s="39" t="str">
        <f>TEXT(Table1[[#This Row],[Resolved]],"MMM")</f>
        <v>May</v>
      </c>
      <c r="AV509" s="39">
        <f>DAY(Table1[[#This Row],[Created]])</f>
        <v>13</v>
      </c>
      <c r="AW509" s="39" t="str">
        <f>TEXT(Table1[[#This Row],[Created]],"MMM")</f>
        <v>May</v>
      </c>
      <c r="AX509" s="40">
        <f>VLOOKUP(Table1[[#This Row],[Assigned to]],GD_Resource[[#All],[SNOW ID Unique]:[Team]],4,0)</f>
        <v>0</v>
      </c>
    </row>
    <row r="510" spans="1:50" ht="37.5" customHeight="1" x14ac:dyDescent="0.25">
      <c r="A510" s="37" t="s">
        <v>2012</v>
      </c>
      <c r="B510" s="37" t="s">
        <v>115</v>
      </c>
      <c r="C510" s="37" t="s">
        <v>116</v>
      </c>
      <c r="D510" s="37" t="s">
        <v>1671</v>
      </c>
      <c r="E510" s="37" t="s">
        <v>12</v>
      </c>
      <c r="F510" s="37" t="s">
        <v>2013</v>
      </c>
      <c r="G510" s="60">
        <v>44697.50409722222</v>
      </c>
      <c r="H510" s="37" t="s">
        <v>26</v>
      </c>
      <c r="I510" s="60"/>
      <c r="J510" s="37"/>
      <c r="K510" s="37"/>
      <c r="L510" s="60"/>
      <c r="M510" s="37"/>
      <c r="N510" s="60">
        <v>44694.765324074076</v>
      </c>
      <c r="O510" s="37" t="s">
        <v>2014</v>
      </c>
      <c r="P510" s="38" t="b">
        <v>0</v>
      </c>
      <c r="Q510" s="37"/>
      <c r="R510" s="37" t="s">
        <v>123</v>
      </c>
      <c r="S510" s="38">
        <v>0</v>
      </c>
      <c r="T510" s="37" t="s">
        <v>124</v>
      </c>
      <c r="U510" s="37" t="s">
        <v>58</v>
      </c>
      <c r="V510" s="60"/>
      <c r="W510" s="38"/>
      <c r="X510" s="37" t="s">
        <v>2015</v>
      </c>
      <c r="Y510" s="38">
        <v>0</v>
      </c>
      <c r="Z510" s="38" t="b">
        <v>1</v>
      </c>
      <c r="AA510" s="60">
        <v>44694.86109953704</v>
      </c>
      <c r="AB510" s="60"/>
      <c r="AC510" s="38">
        <v>1</v>
      </c>
      <c r="AD510" s="60"/>
      <c r="AE510" s="60">
        <v>44694.86109953704</v>
      </c>
      <c r="AF510" s="60">
        <v>44694.858090277783</v>
      </c>
      <c r="AG510" s="37"/>
      <c r="AH510" s="37" t="s">
        <v>403</v>
      </c>
      <c r="AI510" s="37"/>
      <c r="AJ510" s="16">
        <f ca="1">IF(Table1[[#This Row],[State]]="Closed","Zero",IF(Table1[[#This Row],[State]]="Resolved","Zero",TODAY()-Table1[[#This Row],[First Assigned to Osprey-Resolver]]))</f>
        <v>4.1389004629600095</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20</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13</v>
      </c>
      <c r="AW510" s="39" t="str">
        <f>TEXT(Table1[[#This Row],[Created]],"MMM")</f>
        <v>May</v>
      </c>
      <c r="AX510" s="40">
        <f>VLOOKUP(Table1[[#This Row],[Assigned to]],GD_Resource[[#All],[SNOW ID Unique]:[Team]],4,0)</f>
        <v>0</v>
      </c>
    </row>
    <row r="511" spans="1:50" ht="37.5" customHeight="1" x14ac:dyDescent="0.25">
      <c r="A511" s="37" t="s">
        <v>2016</v>
      </c>
      <c r="B511" s="37" t="s">
        <v>115</v>
      </c>
      <c r="C511" s="37" t="s">
        <v>433</v>
      </c>
      <c r="D511" s="37" t="s">
        <v>1095</v>
      </c>
      <c r="E511" s="37" t="s">
        <v>12</v>
      </c>
      <c r="F511" s="37" t="s">
        <v>2017</v>
      </c>
      <c r="G511" s="60">
        <v>44695.126273148147</v>
      </c>
      <c r="H511" s="37" t="s">
        <v>30</v>
      </c>
      <c r="I511" s="60"/>
      <c r="J511" s="37" t="s">
        <v>2018</v>
      </c>
      <c r="K511" s="37" t="s">
        <v>2019</v>
      </c>
      <c r="L511" s="60"/>
      <c r="M511" s="37"/>
      <c r="N511" s="60">
        <v>44694.766747685193</v>
      </c>
      <c r="O511" s="37" t="s">
        <v>2020</v>
      </c>
      <c r="P511" s="38" t="b">
        <v>0</v>
      </c>
      <c r="Q511" s="37"/>
      <c r="R511" s="37" t="s">
        <v>215</v>
      </c>
      <c r="S511" s="38">
        <v>0</v>
      </c>
      <c r="T511" s="37" t="s">
        <v>124</v>
      </c>
      <c r="U511" s="37" t="s">
        <v>90</v>
      </c>
      <c r="V511" s="60">
        <v>44695.126273148147</v>
      </c>
      <c r="W511" s="38">
        <v>31063</v>
      </c>
      <c r="X511" s="37" t="s">
        <v>2021</v>
      </c>
      <c r="Y511" s="38">
        <v>0</v>
      </c>
      <c r="Z511" s="38" t="b">
        <v>0</v>
      </c>
      <c r="AA511" s="60">
        <v>44694.792673611111</v>
      </c>
      <c r="AB511" s="60">
        <v>44694.768414351849</v>
      </c>
      <c r="AC511" s="38">
        <v>1</v>
      </c>
      <c r="AD511" s="60">
        <v>44694.792673611111</v>
      </c>
      <c r="AE511" s="60">
        <v>44694.792673611111</v>
      </c>
      <c r="AF511" s="60">
        <v>44694.792673611111</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20</v>
      </c>
      <c r="AM511" s="39">
        <f>WEEKNUM(Table1[[#This Row],[Resolved]])</f>
        <v>20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14</v>
      </c>
      <c r="AU511" s="39" t="str">
        <f>TEXT(Table1[[#This Row],[Resolved]],"MMM")</f>
        <v>May</v>
      </c>
      <c r="AV511" s="39">
        <f>DAY(Table1[[#This Row],[Created]])</f>
        <v>13</v>
      </c>
      <c r="AW511" s="39" t="str">
        <f>TEXT(Table1[[#This Row],[Created]],"MMM")</f>
        <v>May</v>
      </c>
      <c r="AX511" s="40">
        <f>VLOOKUP(Table1[[#This Row],[Assigned to]],GD_Resource[[#All],[SNOW ID Unique]:[Team]],4,0)</f>
        <v>0</v>
      </c>
    </row>
    <row r="512" spans="1:50" ht="37.5" customHeight="1" x14ac:dyDescent="0.25">
      <c r="A512" s="37" t="s">
        <v>2022</v>
      </c>
      <c r="B512" s="37" t="s">
        <v>115</v>
      </c>
      <c r="C512" s="37" t="s">
        <v>709</v>
      </c>
      <c r="D512" s="37" t="s">
        <v>323</v>
      </c>
      <c r="E512" s="37" t="s">
        <v>12</v>
      </c>
      <c r="F512" s="37" t="s">
        <v>2023</v>
      </c>
      <c r="G512" s="60">
        <v>44698.797094907408</v>
      </c>
      <c r="H512" s="37" t="s">
        <v>20</v>
      </c>
      <c r="I512" s="60"/>
      <c r="J512" s="37" t="s">
        <v>328</v>
      </c>
      <c r="K512" s="37" t="s">
        <v>2023</v>
      </c>
      <c r="L512" s="60"/>
      <c r="M512" s="37"/>
      <c r="N512" s="60">
        <v>44694.777627314812</v>
      </c>
      <c r="O512" s="37" t="s">
        <v>1083</v>
      </c>
      <c r="P512" s="38" t="b">
        <v>0</v>
      </c>
      <c r="Q512" s="37"/>
      <c r="R512" s="37"/>
      <c r="S512" s="38">
        <v>0</v>
      </c>
      <c r="T512" s="37" t="s">
        <v>124</v>
      </c>
      <c r="U512" s="37" t="s">
        <v>90</v>
      </c>
      <c r="V512" s="60">
        <v>44698.797094907408</v>
      </c>
      <c r="W512" s="38">
        <v>347282</v>
      </c>
      <c r="X512" s="37" t="s">
        <v>1084</v>
      </c>
      <c r="Y512" s="38">
        <v>0</v>
      </c>
      <c r="Z512" s="38" t="b">
        <v>0</v>
      </c>
      <c r="AA512" s="60">
        <v>44694.909236111111</v>
      </c>
      <c r="AB512" s="60">
        <v>44694.778090277781</v>
      </c>
      <c r="AC512" s="38">
        <v>2</v>
      </c>
      <c r="AD512" s="60">
        <v>44694.905324074083</v>
      </c>
      <c r="AE512" s="60">
        <v>44694.909236111111</v>
      </c>
      <c r="AF512" s="60">
        <v>44694.905324074083</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20</v>
      </c>
      <c r="AM512" s="39">
        <f>WEEKNUM(Table1[[#This Row],[Resolved]])</f>
        <v>21</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17</v>
      </c>
      <c r="AU512" s="39" t="str">
        <f>TEXT(Table1[[#This Row],[Resolved]],"MMM")</f>
        <v>May</v>
      </c>
      <c r="AV512" s="39">
        <f>DAY(Table1[[#This Row],[Created]])</f>
        <v>13</v>
      </c>
      <c r="AW512" s="39" t="str">
        <f>TEXT(Table1[[#This Row],[Created]],"MMM")</f>
        <v>May</v>
      </c>
      <c r="AX512" s="40">
        <f>VLOOKUP(Table1[[#This Row],[Assigned to]],GD_Resource[[#All],[SNOW ID Unique]:[Team]],4,0)</f>
        <v>0</v>
      </c>
    </row>
    <row r="513" spans="1:50" ht="37.5" customHeight="1" x14ac:dyDescent="0.25">
      <c r="A513" s="37" t="s">
        <v>2024</v>
      </c>
      <c r="B513" s="37" t="s">
        <v>138</v>
      </c>
      <c r="C513" s="37" t="s">
        <v>251</v>
      </c>
      <c r="D513" s="37" t="s">
        <v>258</v>
      </c>
      <c r="E513" s="37" t="s">
        <v>12</v>
      </c>
      <c r="F513" s="37" t="s">
        <v>2025</v>
      </c>
      <c r="G513" s="60">
        <v>44697.775208333333</v>
      </c>
      <c r="H513" s="37" t="s">
        <v>36</v>
      </c>
      <c r="I513" s="60"/>
      <c r="J513" s="37" t="s">
        <v>547</v>
      </c>
      <c r="K513" s="37" t="s">
        <v>2026</v>
      </c>
      <c r="L513" s="60"/>
      <c r="M513" s="37"/>
      <c r="N513" s="60">
        <v>44694.844050925924</v>
      </c>
      <c r="O513" s="37" t="s">
        <v>1517</v>
      </c>
      <c r="P513" s="38" t="b">
        <v>0</v>
      </c>
      <c r="Q513" s="37"/>
      <c r="R513" s="37" t="s">
        <v>147</v>
      </c>
      <c r="S513" s="38">
        <v>0</v>
      </c>
      <c r="T513" s="37" t="s">
        <v>124</v>
      </c>
      <c r="U513" s="37" t="s">
        <v>90</v>
      </c>
      <c r="V513" s="60">
        <v>44697.775208333333</v>
      </c>
      <c r="W513" s="38">
        <v>253252</v>
      </c>
      <c r="X513" s="37" t="s">
        <v>1518</v>
      </c>
      <c r="Y513" s="38">
        <v>0</v>
      </c>
      <c r="Z513" s="38" t="b">
        <v>0</v>
      </c>
      <c r="AA513" s="60">
        <v>44694.862592592603</v>
      </c>
      <c r="AB513" s="60">
        <v>44694.862592592603</v>
      </c>
      <c r="AC513" s="38">
        <v>1</v>
      </c>
      <c r="AD513" s="60">
        <v>44694.865011574067</v>
      </c>
      <c r="AE513" s="60">
        <v>44694.997777777768</v>
      </c>
      <c r="AF513" s="60">
        <v>44694.865011574067</v>
      </c>
      <c r="AG513" s="37" t="s">
        <v>135</v>
      </c>
      <c r="AH513" s="37"/>
      <c r="AI513" s="37" t="s">
        <v>1284</v>
      </c>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20</v>
      </c>
      <c r="AM513" s="39">
        <f>WEEKNUM(Table1[[#This Row],[Resolved]])</f>
        <v>21</v>
      </c>
      <c r="AN513" s="39">
        <f>WEEKNUM(Table1[[#This Row],[Closed]])</f>
        <v>0</v>
      </c>
      <c r="AO513" s="39" t="str">
        <f>IFERROR(INDEX(GD_Resource[], MATCH(Table1[[#This Row],[Assigned to]], GD_Resource[SNOW ID Unique], 0), 2), "Not GD")</f>
        <v>Not GD</v>
      </c>
      <c r="AP513" s="39" t="str">
        <f t="shared" si="7"/>
        <v>Geo</v>
      </c>
      <c r="AQ513" s="39">
        <f>YEAR(Table1[[#This Row],[Closed]])</f>
        <v>1900</v>
      </c>
      <c r="AR513" s="39">
        <f>YEAR(Table1[[#This Row],[Resolved]])</f>
        <v>2022</v>
      </c>
      <c r="AS513" s="39">
        <f>YEAR(Table1[[#This Row],[Created]])</f>
        <v>2022</v>
      </c>
      <c r="AT513" s="39">
        <f>DAY(Table1[[#This Row],[Resolved]])</f>
        <v>16</v>
      </c>
      <c r="AU513" s="39" t="str">
        <f>TEXT(Table1[[#This Row],[Resolved]],"MMM")</f>
        <v>May</v>
      </c>
      <c r="AV513" s="39">
        <f>DAY(Table1[[#This Row],[Created]])</f>
        <v>13</v>
      </c>
      <c r="AW513" s="39" t="str">
        <f>TEXT(Table1[[#This Row],[Created]],"MMM")</f>
        <v>May</v>
      </c>
      <c r="AX513" s="40" t="e">
        <f>VLOOKUP(Table1[[#This Row],[Assigned to]],GD_Resource[[#All],[SNOW ID Unique]:[Team]],4,0)</f>
        <v>#N/A</v>
      </c>
    </row>
    <row r="514" spans="1:50" ht="49.95" customHeight="1" x14ac:dyDescent="0.25">
      <c r="A514" s="37" t="s">
        <v>2027</v>
      </c>
      <c r="B514" s="37" t="s">
        <v>115</v>
      </c>
      <c r="C514" s="37" t="s">
        <v>379</v>
      </c>
      <c r="D514" s="37" t="s">
        <v>383</v>
      </c>
      <c r="E514" s="37" t="s">
        <v>12</v>
      </c>
      <c r="F514" s="37" t="s">
        <v>2028</v>
      </c>
      <c r="G514" s="60">
        <v>44698.855763888889</v>
      </c>
      <c r="H514" s="37" t="s">
        <v>29</v>
      </c>
      <c r="I514" s="60"/>
      <c r="J514" s="37"/>
      <c r="K514" s="37"/>
      <c r="L514" s="60"/>
      <c r="M514" s="37"/>
      <c r="N514" s="60">
        <v>44694.847442129627</v>
      </c>
      <c r="O514" s="37" t="s">
        <v>383</v>
      </c>
      <c r="P514" s="38" t="b">
        <v>0</v>
      </c>
      <c r="Q514" s="37"/>
      <c r="R514" s="37" t="s">
        <v>133</v>
      </c>
      <c r="S514" s="38">
        <v>0</v>
      </c>
      <c r="T514" s="37" t="s">
        <v>124</v>
      </c>
      <c r="U514" s="37" t="s">
        <v>58</v>
      </c>
      <c r="V514" s="60"/>
      <c r="W514" s="38"/>
      <c r="X514" s="37" t="s">
        <v>384</v>
      </c>
      <c r="Y514" s="38">
        <v>0</v>
      </c>
      <c r="Z514" s="38" t="b">
        <v>1</v>
      </c>
      <c r="AA514" s="60">
        <v>44697.577349537038</v>
      </c>
      <c r="AB514" s="60">
        <v>44694.851805555547</v>
      </c>
      <c r="AC514" s="38">
        <v>3</v>
      </c>
      <c r="AD514" s="60">
        <v>44697.721331018518</v>
      </c>
      <c r="AE514" s="60">
        <v>44697.748761574083</v>
      </c>
      <c r="AF514" s="60">
        <v>44697.721331018518</v>
      </c>
      <c r="AG514" s="37"/>
      <c r="AH514" s="37" t="s">
        <v>713</v>
      </c>
      <c r="AI514" s="37" t="s">
        <v>2029</v>
      </c>
      <c r="AJ514" s="16">
        <f ca="1">IF(Table1[[#This Row],[State]]="Closed","Zero",IF(Table1[[#This Row],[State]]="Resolved","Zero",TODAY()-Table1[[#This Row],[First Assigned to Osprey-Resolver]]))</f>
        <v>1.2512384259171085</v>
      </c>
      <c r="AK514" s="16" t="str">
        <f ca="1">IF(Table1[[#This Row],[Days Open]]&lt;=5,"00 - 05",IF(Table1[[#This Row],[Days Open]]&lt;=15,"06 - 15",IF(Table1[[#This Row],[Days Open]]&lt;=30,"16 - 30", IF(Table1[[#This Row],[Days Open]]&lt;=60,"31 - 60",IF(Table1[[#This Row],[Days Open]]&lt;=90,"61 - 90",IF(Table1[[#This Row],[Days Open]]="Zero","Closed","&gt;91 and above"))))))</f>
        <v>00 - 05</v>
      </c>
      <c r="AL514" s="39">
        <f>WEEKNUM(Table1[[#This Row],[Created]])</f>
        <v>20</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13</v>
      </c>
      <c r="AW514" s="39" t="str">
        <f>TEXT(Table1[[#This Row],[Created]],"MMM")</f>
        <v>May</v>
      </c>
      <c r="AX514" s="40">
        <f>VLOOKUP(Table1[[#This Row],[Assigned to]],GD_Resource[[#All],[SNOW ID Unique]:[Team]],4,0)</f>
        <v>0</v>
      </c>
    </row>
    <row r="515" spans="1:50" ht="49.95" customHeight="1" x14ac:dyDescent="0.25">
      <c r="A515" s="37" t="s">
        <v>2030</v>
      </c>
      <c r="B515" s="37" t="s">
        <v>115</v>
      </c>
      <c r="C515" s="37" t="s">
        <v>251</v>
      </c>
      <c r="D515" s="37" t="s">
        <v>1581</v>
      </c>
      <c r="E515" s="37" t="s">
        <v>7</v>
      </c>
      <c r="F515" s="37" t="s">
        <v>2031</v>
      </c>
      <c r="G515" s="60">
        <v>44697.464375000003</v>
      </c>
      <c r="H515" s="37" t="s">
        <v>9</v>
      </c>
      <c r="I515" s="60"/>
      <c r="J515" s="37" t="s">
        <v>328</v>
      </c>
      <c r="K515" s="37" t="s">
        <v>1583</v>
      </c>
      <c r="L515" s="60"/>
      <c r="M515" s="37"/>
      <c r="N515" s="60">
        <v>44694.86445601852</v>
      </c>
      <c r="O515" s="37" t="s">
        <v>2032</v>
      </c>
      <c r="P515" s="38" t="b">
        <v>0</v>
      </c>
      <c r="Q515" s="37"/>
      <c r="R515" s="37" t="s">
        <v>147</v>
      </c>
      <c r="S515" s="38">
        <v>0</v>
      </c>
      <c r="T515" s="37" t="s">
        <v>124</v>
      </c>
      <c r="U515" s="37" t="s">
        <v>90</v>
      </c>
      <c r="V515" s="60">
        <v>44697.464375000003</v>
      </c>
      <c r="W515" s="38">
        <v>224633</v>
      </c>
      <c r="X515" s="37" t="s">
        <v>2033</v>
      </c>
      <c r="Y515" s="38">
        <v>0</v>
      </c>
      <c r="Z515" s="38" t="b">
        <v>0</v>
      </c>
      <c r="AA515" s="60">
        <v>44694.912488425929</v>
      </c>
      <c r="AB515" s="60">
        <v>44694.874398148153</v>
      </c>
      <c r="AC515" s="38">
        <v>1</v>
      </c>
      <c r="AD515" s="60">
        <v>44694.95590277778</v>
      </c>
      <c r="AE515" s="60">
        <v>44694.959340277783</v>
      </c>
      <c r="AF515" s="60">
        <v>44694.95590277778</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20</v>
      </c>
      <c r="AM515" s="39">
        <f>WEEKNUM(Table1[[#This Row],[Resolved]])</f>
        <v>21</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16</v>
      </c>
      <c r="AU515" s="39" t="str">
        <f>TEXT(Table1[[#This Row],[Resolved]],"MMM")</f>
        <v>May</v>
      </c>
      <c r="AV515" s="39">
        <f>DAY(Table1[[#This Row],[Created]])</f>
        <v>13</v>
      </c>
      <c r="AW515" s="39" t="str">
        <f>TEXT(Table1[[#This Row],[Created]],"MMM")</f>
        <v>May</v>
      </c>
      <c r="AX515" s="40">
        <f>VLOOKUP(Table1[[#This Row],[Assigned to]],GD_Resource[[#All],[SNOW ID Unique]:[Team]],4,0)</f>
        <v>0</v>
      </c>
    </row>
    <row r="516" spans="1:50" ht="37.5" customHeight="1" x14ac:dyDescent="0.25">
      <c r="A516" s="37" t="s">
        <v>2034</v>
      </c>
      <c r="B516" s="37" t="s">
        <v>138</v>
      </c>
      <c r="C516" s="37" t="s">
        <v>240</v>
      </c>
      <c r="D516" s="37" t="s">
        <v>886</v>
      </c>
      <c r="E516" s="37" t="s">
        <v>12</v>
      </c>
      <c r="F516" s="37" t="s">
        <v>2035</v>
      </c>
      <c r="G516" s="60">
        <v>44697.521215277768</v>
      </c>
      <c r="H516" s="37" t="s">
        <v>32</v>
      </c>
      <c r="I516" s="60"/>
      <c r="J516" s="37"/>
      <c r="K516" s="37"/>
      <c r="L516" s="60"/>
      <c r="M516" s="37"/>
      <c r="N516" s="60">
        <v>44694.890960648147</v>
      </c>
      <c r="O516" s="37" t="s">
        <v>2036</v>
      </c>
      <c r="P516" s="38" t="b">
        <v>0</v>
      </c>
      <c r="Q516" s="37"/>
      <c r="R516" s="37" t="s">
        <v>147</v>
      </c>
      <c r="S516" s="38">
        <v>0</v>
      </c>
      <c r="T516" s="37" t="s">
        <v>124</v>
      </c>
      <c r="U516" s="37" t="s">
        <v>58</v>
      </c>
      <c r="V516" s="60"/>
      <c r="W516" s="38"/>
      <c r="X516" s="37" t="s">
        <v>2037</v>
      </c>
      <c r="Y516" s="38">
        <v>0</v>
      </c>
      <c r="Z516" s="38" t="b">
        <v>1</v>
      </c>
      <c r="AA516" s="60">
        <v>44694.914074074077</v>
      </c>
      <c r="AB516" s="60">
        <v>44694.895150462973</v>
      </c>
      <c r="AC516" s="38">
        <v>1</v>
      </c>
      <c r="AD516" s="60">
        <v>44694.921342592592</v>
      </c>
      <c r="AE516" s="60">
        <v>44694.927199074067</v>
      </c>
      <c r="AF516" s="60">
        <v>44694.921342592592</v>
      </c>
      <c r="AG516" s="37"/>
      <c r="AH516" s="37" t="s">
        <v>248</v>
      </c>
      <c r="AI516" s="37"/>
      <c r="AJ516" s="16">
        <f ca="1">IF(Table1[[#This Row],[State]]="Closed","Zero",IF(Table1[[#This Row],[State]]="Resolved","Zero",TODAY()-Table1[[#This Row],[First Assigned to Osprey-Resolver]]))</f>
        <v>4.0728009259328246</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20</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13</v>
      </c>
      <c r="AW516" s="39" t="str">
        <f>TEXT(Table1[[#This Row],[Created]],"MMM")</f>
        <v>May</v>
      </c>
      <c r="AX516" s="40">
        <f>VLOOKUP(Table1[[#This Row],[Assigned to]],GD_Resource[[#All],[SNOW ID Unique]:[Team]],4,0)</f>
        <v>0</v>
      </c>
    </row>
    <row r="517" spans="1:50" ht="62.7" customHeight="1" x14ac:dyDescent="0.25">
      <c r="A517" s="37" t="s">
        <v>2038</v>
      </c>
      <c r="B517" s="37" t="s">
        <v>115</v>
      </c>
      <c r="C517" s="37" t="s">
        <v>183</v>
      </c>
      <c r="D517" s="37" t="s">
        <v>345</v>
      </c>
      <c r="E517" s="37" t="s">
        <v>141</v>
      </c>
      <c r="F517" s="37" t="s">
        <v>2039</v>
      </c>
      <c r="G517" s="60">
        <v>44698.79105324074</v>
      </c>
      <c r="H517" s="37" t="s">
        <v>903</v>
      </c>
      <c r="I517" s="60"/>
      <c r="J517" s="37"/>
      <c r="K517" s="37"/>
      <c r="L517" s="60"/>
      <c r="M517" s="37"/>
      <c r="N517" s="60">
        <v>44694.894733796304</v>
      </c>
      <c r="O517" s="37" t="s">
        <v>2040</v>
      </c>
      <c r="P517" s="38" t="b">
        <v>0</v>
      </c>
      <c r="Q517" s="37"/>
      <c r="R517" s="37" t="s">
        <v>189</v>
      </c>
      <c r="S517" s="38">
        <v>0</v>
      </c>
      <c r="T517" s="37" t="s">
        <v>124</v>
      </c>
      <c r="U517" s="37" t="s">
        <v>59</v>
      </c>
      <c r="V517" s="60"/>
      <c r="W517" s="38"/>
      <c r="X517" s="37" t="s">
        <v>2041</v>
      </c>
      <c r="Y517" s="38">
        <v>0</v>
      </c>
      <c r="Z517" s="38" t="b">
        <v>0</v>
      </c>
      <c r="AA517" s="60">
        <v>44694.958240740743</v>
      </c>
      <c r="AB517" s="60">
        <v>44694.917719907397</v>
      </c>
      <c r="AC517" s="38">
        <v>3</v>
      </c>
      <c r="AD517" s="60">
        <v>44695.050671296303</v>
      </c>
      <c r="AE517" s="60">
        <v>44695.055115740739</v>
      </c>
      <c r="AF517" s="60">
        <v>44695.050671296303</v>
      </c>
      <c r="AG517" s="37"/>
      <c r="AH517" s="37"/>
      <c r="AI517" s="37"/>
      <c r="AJ517" s="16">
        <f ca="1">IF(Table1[[#This Row],[State]]="Closed","Zero",IF(Table1[[#This Row],[State]]="Resolved","Zero",TODAY()-Table1[[#This Row],[First Assigned to Osprey-Resolver]]))</f>
        <v>3.9448842592610163</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20</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13</v>
      </c>
      <c r="AW517" s="39" t="str">
        <f>TEXT(Table1[[#This Row],[Created]],"MMM")</f>
        <v>May</v>
      </c>
      <c r="AX517" s="40">
        <f>VLOOKUP(Table1[[#This Row],[Assigned to]],GD_Resource[[#All],[SNOW ID Unique]:[Team]],4,0)</f>
        <v>0</v>
      </c>
    </row>
    <row r="518" spans="1:50" ht="49.95" customHeight="1" x14ac:dyDescent="0.25">
      <c r="A518" s="37" t="s">
        <v>2042</v>
      </c>
      <c r="B518" s="37" t="s">
        <v>138</v>
      </c>
      <c r="C518" s="37" t="s">
        <v>240</v>
      </c>
      <c r="D518" s="37" t="s">
        <v>886</v>
      </c>
      <c r="E518" s="37" t="s">
        <v>12</v>
      </c>
      <c r="F518" s="37" t="s">
        <v>2043</v>
      </c>
      <c r="G518" s="60">
        <v>44698.548564814817</v>
      </c>
      <c r="H518" s="37" t="s">
        <v>32</v>
      </c>
      <c r="I518" s="60"/>
      <c r="J518" s="37" t="s">
        <v>328</v>
      </c>
      <c r="K518" s="37" t="s">
        <v>2044</v>
      </c>
      <c r="L518" s="60"/>
      <c r="M518" s="37"/>
      <c r="N518" s="60">
        <v>44694.948773148149</v>
      </c>
      <c r="O518" s="37" t="s">
        <v>2045</v>
      </c>
      <c r="P518" s="38" t="b">
        <v>0</v>
      </c>
      <c r="Q518" s="37"/>
      <c r="R518" s="37" t="s">
        <v>147</v>
      </c>
      <c r="S518" s="38">
        <v>0</v>
      </c>
      <c r="T518" s="37" t="s">
        <v>124</v>
      </c>
      <c r="U518" s="37" t="s">
        <v>90</v>
      </c>
      <c r="V518" s="60">
        <v>44698.548564814817</v>
      </c>
      <c r="W518" s="38">
        <v>311022</v>
      </c>
      <c r="X518" s="37" t="s">
        <v>2046</v>
      </c>
      <c r="Y518" s="38">
        <v>0</v>
      </c>
      <c r="Z518" s="38" t="b">
        <v>0</v>
      </c>
      <c r="AA518" s="60">
        <v>44695.014027777783</v>
      </c>
      <c r="AB518" s="60">
        <v>44694.957997685182</v>
      </c>
      <c r="AC518" s="38">
        <v>1</v>
      </c>
      <c r="AD518" s="60">
        <v>44695.032997685194</v>
      </c>
      <c r="AE518" s="60">
        <v>44695.303148148138</v>
      </c>
      <c r="AF518" s="60">
        <v>44695.032997685194</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20</v>
      </c>
      <c r="AM518" s="39">
        <f>WEEKNUM(Table1[[#This Row],[Resolved]])</f>
        <v>21</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17</v>
      </c>
      <c r="AU518" s="39" t="str">
        <f>TEXT(Table1[[#This Row],[Resolved]],"MMM")</f>
        <v>May</v>
      </c>
      <c r="AV518" s="39">
        <f>DAY(Table1[[#This Row],[Created]])</f>
        <v>13</v>
      </c>
      <c r="AW518" s="39" t="str">
        <f>TEXT(Table1[[#This Row],[Created]],"MMM")</f>
        <v>May</v>
      </c>
      <c r="AX518" s="40">
        <f>VLOOKUP(Table1[[#This Row],[Assigned to]],GD_Resource[[#All],[SNOW ID Unique]:[Team]],4,0)</f>
        <v>0</v>
      </c>
    </row>
    <row r="519" spans="1:50" ht="75" customHeight="1" x14ac:dyDescent="0.25">
      <c r="A519" s="37" t="s">
        <v>2047</v>
      </c>
      <c r="B519" s="37" t="s">
        <v>138</v>
      </c>
      <c r="C519" s="37" t="s">
        <v>251</v>
      </c>
      <c r="D519" s="37" t="s">
        <v>258</v>
      </c>
      <c r="E519" s="37" t="s">
        <v>12</v>
      </c>
      <c r="F519" s="37" t="s">
        <v>1812</v>
      </c>
      <c r="G519" s="60">
        <v>44697.774687500001</v>
      </c>
      <c r="H519" s="37" t="s">
        <v>36</v>
      </c>
      <c r="I519" s="60"/>
      <c r="J519" s="37" t="s">
        <v>547</v>
      </c>
      <c r="K519" s="37" t="s">
        <v>2048</v>
      </c>
      <c r="L519" s="60"/>
      <c r="M519" s="37"/>
      <c r="N519" s="60">
        <v>44694.986180555563</v>
      </c>
      <c r="O519" s="37" t="s">
        <v>1751</v>
      </c>
      <c r="P519" s="38" t="b">
        <v>0</v>
      </c>
      <c r="Q519" s="37"/>
      <c r="R519" s="37" t="s">
        <v>147</v>
      </c>
      <c r="S519" s="38">
        <v>0</v>
      </c>
      <c r="T519" s="37" t="s">
        <v>124</v>
      </c>
      <c r="U519" s="37" t="s">
        <v>90</v>
      </c>
      <c r="V519" s="60">
        <v>44697.774699074071</v>
      </c>
      <c r="W519" s="38">
        <v>241103</v>
      </c>
      <c r="X519" s="37" t="s">
        <v>2049</v>
      </c>
      <c r="Y519" s="38">
        <v>0</v>
      </c>
      <c r="Z519" s="38" t="b">
        <v>0</v>
      </c>
      <c r="AA519" s="60">
        <v>44694.997546296298</v>
      </c>
      <c r="AB519" s="60"/>
      <c r="AC519" s="38">
        <v>0</v>
      </c>
      <c r="AD519" s="60"/>
      <c r="AE519" s="60">
        <v>44694.997546296298</v>
      </c>
      <c r="AF519" s="60">
        <v>44694.986180555563</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20</v>
      </c>
      <c r="AM519" s="39">
        <f>WEEKNUM(Table1[[#This Row],[Resolved]])</f>
        <v>21</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2022</v>
      </c>
      <c r="AS519" s="39">
        <f>YEAR(Table1[[#This Row],[Created]])</f>
        <v>2022</v>
      </c>
      <c r="AT519" s="39">
        <f>DAY(Table1[[#This Row],[Resolved]])</f>
        <v>16</v>
      </c>
      <c r="AU519" s="39" t="str">
        <f>TEXT(Table1[[#This Row],[Resolved]],"MMM")</f>
        <v>May</v>
      </c>
      <c r="AV519" s="39">
        <f>DAY(Table1[[#This Row],[Created]])</f>
        <v>13</v>
      </c>
      <c r="AW519" s="39" t="str">
        <f>TEXT(Table1[[#This Row],[Created]],"MMM")</f>
        <v>May</v>
      </c>
      <c r="AX519" s="40" t="e">
        <f>VLOOKUP(Table1[[#This Row],[Assigned to]],GD_Resource[[#All],[SNOW ID Unique]:[Team]],4,0)</f>
        <v>#N/A</v>
      </c>
    </row>
    <row r="520" spans="1:50" ht="37.5" customHeight="1" x14ac:dyDescent="0.25">
      <c r="A520" s="37" t="s">
        <v>2050</v>
      </c>
      <c r="B520" s="37" t="s">
        <v>138</v>
      </c>
      <c r="C520" s="37" t="s">
        <v>240</v>
      </c>
      <c r="D520" s="37" t="s">
        <v>886</v>
      </c>
      <c r="E520" s="37" t="s">
        <v>12</v>
      </c>
      <c r="F520" s="37" t="s">
        <v>2051</v>
      </c>
      <c r="G520" s="60">
        <v>44697.936851851853</v>
      </c>
      <c r="H520" s="37" t="s">
        <v>32</v>
      </c>
      <c r="I520" s="60"/>
      <c r="J520" s="37" t="s">
        <v>130</v>
      </c>
      <c r="K520" s="37" t="s">
        <v>2052</v>
      </c>
      <c r="L520" s="60">
        <v>44697.936851851853</v>
      </c>
      <c r="M520" s="37" t="s">
        <v>32</v>
      </c>
      <c r="N520" s="60">
        <v>44695.189027777778</v>
      </c>
      <c r="O520" s="37" t="s">
        <v>2053</v>
      </c>
      <c r="P520" s="38" t="b">
        <v>0</v>
      </c>
      <c r="Q520" s="37"/>
      <c r="R520" s="37" t="s">
        <v>147</v>
      </c>
      <c r="S520" s="38">
        <v>0</v>
      </c>
      <c r="T520" s="37" t="s">
        <v>124</v>
      </c>
      <c r="U520" s="37" t="s">
        <v>120</v>
      </c>
      <c r="V520" s="60"/>
      <c r="W520" s="38">
        <v>237412</v>
      </c>
      <c r="X520" s="37" t="s">
        <v>2054</v>
      </c>
      <c r="Y520" s="38">
        <v>0</v>
      </c>
      <c r="Z520" s="38" t="b">
        <v>0</v>
      </c>
      <c r="AA520" s="60">
        <v>44697.826689814807</v>
      </c>
      <c r="AB520" s="60">
        <v>44695.189027777778</v>
      </c>
      <c r="AC520" s="38">
        <v>1</v>
      </c>
      <c r="AD520" s="60">
        <v>44697.930266203701</v>
      </c>
      <c r="AE520" s="60">
        <v>44697.936851851853</v>
      </c>
      <c r="AF520" s="60">
        <v>44697.930266203701</v>
      </c>
      <c r="AG520" s="37"/>
      <c r="AH520" s="37"/>
      <c r="AI520" s="37"/>
      <c r="AJ520" s="16">
        <f ca="1">IF(Table1[[#This Row],[State]]="Closed","Zero",IF(Table1[[#This Row],[State]]="Resolved","Zero",TODAY()-Table1[[#This Row],[First Assigned to Osprey-Resolver]]))</f>
        <v>1.0631481481468654</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20</v>
      </c>
      <c r="AM520" s="39">
        <f>WEEKNUM(Table1[[#This Row],[Resolved]])</f>
        <v>0</v>
      </c>
      <c r="AN520" s="39">
        <f>WEEKNUM(Table1[[#This Row],[Closed]])</f>
        <v>21</v>
      </c>
      <c r="AO520" s="39" t="str">
        <f>IFERROR(INDEX(GD_Resource[], MATCH(Table1[[#This Row],[Assigned to]], GD_Resource[SNOW ID Unique], 0), 2), "Not GD")</f>
        <v>WPP-US</v>
      </c>
      <c r="AP520" s="39" t="str">
        <f t="shared" si="8"/>
        <v>GD</v>
      </c>
      <c r="AQ520" s="39">
        <f>YEAR(Table1[[#This Row],[Closed]])</f>
        <v>2022</v>
      </c>
      <c r="AR520" s="39">
        <f>YEAR(Table1[[#This Row],[Resolved]])</f>
        <v>1900</v>
      </c>
      <c r="AS520" s="39">
        <f>YEAR(Table1[[#This Row],[Created]])</f>
        <v>2022</v>
      </c>
      <c r="AT520" s="39">
        <f>DAY(Table1[[#This Row],[Resolved]])</f>
        <v>0</v>
      </c>
      <c r="AU520" s="39" t="str">
        <f>TEXT(Table1[[#This Row],[Resolved]],"MMM")</f>
        <v>Jan</v>
      </c>
      <c r="AV520" s="39">
        <f>DAY(Table1[[#This Row],[Created]])</f>
        <v>14</v>
      </c>
      <c r="AW520" s="39" t="str">
        <f>TEXT(Table1[[#This Row],[Created]],"MMM")</f>
        <v>May</v>
      </c>
      <c r="AX520" s="40">
        <f>VLOOKUP(Table1[[#This Row],[Assigned to]],GD_Resource[[#All],[SNOW ID Unique]:[Team]],4,0)</f>
        <v>0</v>
      </c>
    </row>
    <row r="521" spans="1:50" ht="49.95" customHeight="1" x14ac:dyDescent="0.25">
      <c r="A521" s="37" t="s">
        <v>2055</v>
      </c>
      <c r="B521" s="37" t="s">
        <v>138</v>
      </c>
      <c r="C521" s="37" t="s">
        <v>240</v>
      </c>
      <c r="D521" s="37" t="s">
        <v>886</v>
      </c>
      <c r="E521" s="37" t="s">
        <v>12</v>
      </c>
      <c r="F521" s="37" t="s">
        <v>2056</v>
      </c>
      <c r="G521" s="60">
        <v>44697.92759259259</v>
      </c>
      <c r="H521" s="37" t="s">
        <v>32</v>
      </c>
      <c r="I521" s="60"/>
      <c r="J521" s="37"/>
      <c r="K521" s="37"/>
      <c r="L521" s="60"/>
      <c r="M521" s="37"/>
      <c r="N521" s="60">
        <v>44695.189097222217</v>
      </c>
      <c r="O521" s="37" t="s">
        <v>2057</v>
      </c>
      <c r="P521" s="38" t="b">
        <v>0</v>
      </c>
      <c r="Q521" s="37"/>
      <c r="R521" s="37" t="s">
        <v>147</v>
      </c>
      <c r="S521" s="38">
        <v>0</v>
      </c>
      <c r="T521" s="37" t="s">
        <v>124</v>
      </c>
      <c r="U521" s="37" t="s">
        <v>58</v>
      </c>
      <c r="V521" s="60"/>
      <c r="W521" s="38"/>
      <c r="X521" s="37" t="s">
        <v>2058</v>
      </c>
      <c r="Y521" s="38">
        <v>0</v>
      </c>
      <c r="Z521" s="38" t="b">
        <v>1</v>
      </c>
      <c r="AA521" s="60">
        <v>44697.826666666668</v>
      </c>
      <c r="AB521" s="60">
        <v>44695.189097222217</v>
      </c>
      <c r="AC521" s="38">
        <v>1</v>
      </c>
      <c r="AD521" s="60">
        <v>44697.923703703702</v>
      </c>
      <c r="AE521" s="60">
        <v>44697.926458333342</v>
      </c>
      <c r="AF521" s="60">
        <v>44697.923703703702</v>
      </c>
      <c r="AG521" s="37"/>
      <c r="AH521" s="37" t="s">
        <v>248</v>
      </c>
      <c r="AI521" s="37"/>
      <c r="AJ521" s="16">
        <f ca="1">IF(Table1[[#This Row],[State]]="Closed","Zero",IF(Table1[[#This Row],[State]]="Resolved","Zero",TODAY()-Table1[[#This Row],[First Assigned to Osprey-Resolver]]))</f>
        <v>1.0735416666575475</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20</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14</v>
      </c>
      <c r="AW521" s="39" t="str">
        <f>TEXT(Table1[[#This Row],[Created]],"MMM")</f>
        <v>May</v>
      </c>
      <c r="AX521" s="40">
        <f>VLOOKUP(Table1[[#This Row],[Assigned to]],GD_Resource[[#All],[SNOW ID Unique]:[Team]],4,0)</f>
        <v>0</v>
      </c>
    </row>
    <row r="522" spans="1:50" ht="37.5" customHeight="1" x14ac:dyDescent="0.25">
      <c r="A522" s="37" t="s">
        <v>2059</v>
      </c>
      <c r="B522" s="37" t="s">
        <v>115</v>
      </c>
      <c r="C522" s="37" t="s">
        <v>240</v>
      </c>
      <c r="D522" s="37" t="s">
        <v>886</v>
      </c>
      <c r="E522" s="37" t="s">
        <v>12</v>
      </c>
      <c r="F522" s="37" t="s">
        <v>2056</v>
      </c>
      <c r="G522" s="60">
        <v>44698.94840277778</v>
      </c>
      <c r="H522" s="37" t="s">
        <v>32</v>
      </c>
      <c r="I522" s="60"/>
      <c r="J522" s="37"/>
      <c r="K522" s="37"/>
      <c r="L522" s="60"/>
      <c r="M522" s="37"/>
      <c r="N522" s="60">
        <v>44696.363518518519</v>
      </c>
      <c r="O522" s="37" t="s">
        <v>2057</v>
      </c>
      <c r="P522" s="38" t="b">
        <v>0</v>
      </c>
      <c r="Q522" s="37"/>
      <c r="R522" s="37" t="s">
        <v>147</v>
      </c>
      <c r="S522" s="38">
        <v>0</v>
      </c>
      <c r="T522" s="37" t="s">
        <v>124</v>
      </c>
      <c r="U522" s="37" t="s">
        <v>58</v>
      </c>
      <c r="V522" s="60"/>
      <c r="W522" s="38"/>
      <c r="X522" s="37" t="s">
        <v>2058</v>
      </c>
      <c r="Y522" s="38">
        <v>0</v>
      </c>
      <c r="Z522" s="38" t="b">
        <v>1</v>
      </c>
      <c r="AA522" s="60">
        <v>44697.516481481478</v>
      </c>
      <c r="AB522" s="60">
        <v>44696.363518518519</v>
      </c>
      <c r="AC522" s="38">
        <v>1</v>
      </c>
      <c r="AD522" s="60">
        <v>44696.489340277767</v>
      </c>
      <c r="AE522" s="60">
        <v>44697.516481481478</v>
      </c>
      <c r="AF522" s="60">
        <v>44696.489340277767</v>
      </c>
      <c r="AG522" s="37"/>
      <c r="AH522" s="37" t="s">
        <v>248</v>
      </c>
      <c r="AI522" s="37"/>
      <c r="AJ522" s="16">
        <f ca="1">IF(Table1[[#This Row],[State]]="Closed","Zero",IF(Table1[[#This Row],[State]]="Resolved","Zero",TODAY()-Table1[[#This Row],[First Assigned to Osprey-Resolver]]))</f>
        <v>1.4835185185220325</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21</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15</v>
      </c>
      <c r="AW522" s="39" t="str">
        <f>TEXT(Table1[[#This Row],[Created]],"MMM")</f>
        <v>May</v>
      </c>
      <c r="AX522" s="40">
        <f>VLOOKUP(Table1[[#This Row],[Assigned to]],GD_Resource[[#All],[SNOW ID Unique]:[Team]],4,0)</f>
        <v>0</v>
      </c>
    </row>
    <row r="523" spans="1:50" ht="49.95" customHeight="1" x14ac:dyDescent="0.25">
      <c r="A523" s="37" t="s">
        <v>2060</v>
      </c>
      <c r="B523" s="37" t="s">
        <v>115</v>
      </c>
      <c r="C523" s="37" t="s">
        <v>240</v>
      </c>
      <c r="D523" s="37" t="s">
        <v>886</v>
      </c>
      <c r="E523" s="37" t="s">
        <v>12</v>
      </c>
      <c r="F523" s="37" t="s">
        <v>2051</v>
      </c>
      <c r="G523" s="60">
        <v>44697.924398148149</v>
      </c>
      <c r="H523" s="37" t="s">
        <v>32</v>
      </c>
      <c r="I523" s="60"/>
      <c r="J523" s="37"/>
      <c r="K523" s="37"/>
      <c r="L523" s="60"/>
      <c r="M523" s="37"/>
      <c r="N523" s="60">
        <v>44696.363576388889</v>
      </c>
      <c r="O523" s="37" t="s">
        <v>2053</v>
      </c>
      <c r="P523" s="38" t="b">
        <v>0</v>
      </c>
      <c r="Q523" s="37"/>
      <c r="R523" s="37" t="s">
        <v>147</v>
      </c>
      <c r="S523" s="38">
        <v>0</v>
      </c>
      <c r="T523" s="37" t="s">
        <v>124</v>
      </c>
      <c r="U523" s="37" t="s">
        <v>58</v>
      </c>
      <c r="V523" s="60"/>
      <c r="W523" s="38"/>
      <c r="X523" s="37" t="s">
        <v>2054</v>
      </c>
      <c r="Y523" s="38">
        <v>0</v>
      </c>
      <c r="Z523" s="38" t="b">
        <v>1</v>
      </c>
      <c r="AA523" s="60">
        <v>44697.506354166668</v>
      </c>
      <c r="AB523" s="60">
        <v>44696.363576388889</v>
      </c>
      <c r="AC523" s="38">
        <v>1</v>
      </c>
      <c r="AD523" s="60">
        <v>44696.471979166658</v>
      </c>
      <c r="AE523" s="60">
        <v>44697.506354166668</v>
      </c>
      <c r="AF523" s="60">
        <v>44696.471979166658</v>
      </c>
      <c r="AG523" s="37"/>
      <c r="AH523" s="37" t="s">
        <v>248</v>
      </c>
      <c r="AI523" s="37"/>
      <c r="AJ523" s="16">
        <f ca="1">IF(Table1[[#This Row],[State]]="Closed","Zero",IF(Table1[[#This Row],[State]]="Resolved","Zero",TODAY()-Table1[[#This Row],[First Assigned to Osprey-Resolver]]))</f>
        <v>1.4936458333322662</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21</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15</v>
      </c>
      <c r="AW523" s="39" t="str">
        <f>TEXT(Table1[[#This Row],[Created]],"MMM")</f>
        <v>May</v>
      </c>
      <c r="AX523" s="40">
        <f>VLOOKUP(Table1[[#This Row],[Assigned to]],GD_Resource[[#All],[SNOW ID Unique]:[Team]],4,0)</f>
        <v>0</v>
      </c>
    </row>
    <row r="524" spans="1:50" ht="75" customHeight="1" x14ac:dyDescent="0.25">
      <c r="A524" s="37" t="s">
        <v>2061</v>
      </c>
      <c r="B524" s="37" t="s">
        <v>138</v>
      </c>
      <c r="C524" s="37" t="s">
        <v>116</v>
      </c>
      <c r="D524" s="37" t="s">
        <v>204</v>
      </c>
      <c r="E524" s="37" t="s">
        <v>12</v>
      </c>
      <c r="F524" s="37" t="s">
        <v>2062</v>
      </c>
      <c r="G524" s="60">
        <v>44697.768090277779</v>
      </c>
      <c r="H524" s="37" t="s">
        <v>37</v>
      </c>
      <c r="I524" s="60"/>
      <c r="J524" s="37"/>
      <c r="K524" s="37"/>
      <c r="L524" s="60"/>
      <c r="M524" s="37"/>
      <c r="N524" s="60">
        <v>44696.419664351852</v>
      </c>
      <c r="O524" s="37" t="s">
        <v>767</v>
      </c>
      <c r="P524" s="38" t="b">
        <v>0</v>
      </c>
      <c r="Q524" s="37"/>
      <c r="R524" s="37" t="s">
        <v>123</v>
      </c>
      <c r="S524" s="38">
        <v>0</v>
      </c>
      <c r="T524" s="37" t="s">
        <v>124</v>
      </c>
      <c r="U524" s="37" t="s">
        <v>59</v>
      </c>
      <c r="V524" s="60"/>
      <c r="W524" s="38"/>
      <c r="X524" s="37" t="s">
        <v>768</v>
      </c>
      <c r="Y524" s="38">
        <v>0</v>
      </c>
      <c r="Z524" s="38" t="b">
        <v>0</v>
      </c>
      <c r="AA524" s="60">
        <v>44697.391909722217</v>
      </c>
      <c r="AB524" s="60">
        <v>44696.424861111111</v>
      </c>
      <c r="AC524" s="38">
        <v>1</v>
      </c>
      <c r="AD524" s="60">
        <v>44697.383703703701</v>
      </c>
      <c r="AE524" s="60">
        <v>44697.391909722217</v>
      </c>
      <c r="AF524" s="60">
        <v>44697.383703703701</v>
      </c>
      <c r="AG524" s="37"/>
      <c r="AH524" s="37"/>
      <c r="AI524" s="37"/>
      <c r="AJ524" s="16">
        <f ca="1">IF(Table1[[#This Row],[State]]="Closed","Zero",IF(Table1[[#This Row],[State]]="Resolved","Zero",TODAY()-Table1[[#This Row],[First Assigned to Osprey-Resolver]]))</f>
        <v>1.6080902777830488</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21</v>
      </c>
      <c r="AM524" s="39">
        <f>WEEKNUM(Table1[[#This Row],[Resolved]])</f>
        <v>0</v>
      </c>
      <c r="AN524" s="39">
        <f>WEEKNUM(Table1[[#This Row],[Closed]])</f>
        <v>0</v>
      </c>
      <c r="AO524" s="39" t="str">
        <f>IFERROR(INDEX(GD_Resource[], MATCH(Table1[[#This Row],[Assigned to]], GD_Resource[SNOW ID Unique], 0), 2), "Not GD")</f>
        <v>Not GD</v>
      </c>
      <c r="AP524" s="39" t="str">
        <f t="shared" si="8"/>
        <v>Geo</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15</v>
      </c>
      <c r="AW524" s="39" t="str">
        <f>TEXT(Table1[[#This Row],[Created]],"MMM")</f>
        <v>May</v>
      </c>
      <c r="AX524" s="40" t="e">
        <f>VLOOKUP(Table1[[#This Row],[Assigned to]],GD_Resource[[#All],[SNOW ID Unique]:[Team]],4,0)</f>
        <v>#N/A</v>
      </c>
    </row>
    <row r="525" spans="1:50" ht="49.95" customHeight="1" x14ac:dyDescent="0.25">
      <c r="A525" s="37" t="s">
        <v>2063</v>
      </c>
      <c r="B525" s="37" t="s">
        <v>115</v>
      </c>
      <c r="C525" s="37" t="s">
        <v>116</v>
      </c>
      <c r="D525" s="37" t="s">
        <v>1216</v>
      </c>
      <c r="E525" s="37" t="s">
        <v>12</v>
      </c>
      <c r="F525" s="37" t="s">
        <v>2064</v>
      </c>
      <c r="G525" s="60">
        <v>44697.390092592592</v>
      </c>
      <c r="H525" s="37" t="s">
        <v>13</v>
      </c>
      <c r="I525" s="60"/>
      <c r="J525" s="37"/>
      <c r="K525" s="37"/>
      <c r="L525" s="60"/>
      <c r="M525" s="37"/>
      <c r="N525" s="60">
        <v>44696.545868055553</v>
      </c>
      <c r="O525" s="37" t="s">
        <v>1646</v>
      </c>
      <c r="P525" s="38" t="b">
        <v>0</v>
      </c>
      <c r="Q525" s="37"/>
      <c r="R525" s="37" t="s">
        <v>123</v>
      </c>
      <c r="S525" s="38">
        <v>0</v>
      </c>
      <c r="T525" s="37" t="s">
        <v>124</v>
      </c>
      <c r="U525" s="37" t="s">
        <v>59</v>
      </c>
      <c r="V525" s="60"/>
      <c r="W525" s="38"/>
      <c r="X525" s="37" t="s">
        <v>720</v>
      </c>
      <c r="Y525" s="38">
        <v>0</v>
      </c>
      <c r="Z525" s="38" t="b">
        <v>0</v>
      </c>
      <c r="AA525" s="60">
        <v>44697.390092592592</v>
      </c>
      <c r="AB525" s="60">
        <v>44696.547071759262</v>
      </c>
      <c r="AC525" s="38">
        <v>1</v>
      </c>
      <c r="AD525" s="60">
        <v>44696.565428240741</v>
      </c>
      <c r="AE525" s="60">
        <v>44697.390092592592</v>
      </c>
      <c r="AF525" s="60">
        <v>44696.565428240741</v>
      </c>
      <c r="AG525" s="37"/>
      <c r="AH525" s="37"/>
      <c r="AI525" s="37"/>
      <c r="AJ525" s="16">
        <f ca="1">IF(Table1[[#This Row],[State]]="Closed","Zero",IF(Table1[[#This Row],[State]]="Resolved","Zero",TODAY()-Table1[[#This Row],[First Assigned to Osprey-Resolver]]))</f>
        <v>1.6099074074081727</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21</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15</v>
      </c>
      <c r="AW525" s="39" t="str">
        <f>TEXT(Table1[[#This Row],[Created]],"MMM")</f>
        <v>May</v>
      </c>
      <c r="AX525" s="40">
        <f>VLOOKUP(Table1[[#This Row],[Assigned to]],GD_Resource[[#All],[SNOW ID Unique]:[Team]],4,0)</f>
        <v>0</v>
      </c>
    </row>
    <row r="526" spans="1:50" ht="37.5" customHeight="1" x14ac:dyDescent="0.25">
      <c r="A526" s="37" t="s">
        <v>2065</v>
      </c>
      <c r="B526" s="37" t="s">
        <v>115</v>
      </c>
      <c r="C526" s="37" t="s">
        <v>116</v>
      </c>
      <c r="D526" s="37" t="s">
        <v>323</v>
      </c>
      <c r="E526" s="37" t="s">
        <v>12</v>
      </c>
      <c r="F526" s="37" t="s">
        <v>2066</v>
      </c>
      <c r="G526" s="60">
        <v>44699.03528935185</v>
      </c>
      <c r="H526" s="37" t="s">
        <v>20</v>
      </c>
      <c r="I526" s="60"/>
      <c r="J526" s="37"/>
      <c r="K526" s="37"/>
      <c r="L526" s="60"/>
      <c r="M526" s="37"/>
      <c r="N526" s="60">
        <v>44696.568611111114</v>
      </c>
      <c r="O526" s="37" t="s">
        <v>767</v>
      </c>
      <c r="P526" s="38" t="b">
        <v>0</v>
      </c>
      <c r="Q526" s="37"/>
      <c r="R526" s="37" t="s">
        <v>123</v>
      </c>
      <c r="S526" s="38">
        <v>0</v>
      </c>
      <c r="T526" s="37" t="s">
        <v>124</v>
      </c>
      <c r="U526" s="37" t="s">
        <v>58</v>
      </c>
      <c r="V526" s="60"/>
      <c r="W526" s="38"/>
      <c r="X526" s="37" t="s">
        <v>768</v>
      </c>
      <c r="Y526" s="38">
        <v>0</v>
      </c>
      <c r="Z526" s="38" t="b">
        <v>1</v>
      </c>
      <c r="AA526" s="60">
        <v>44697.486689814818</v>
      </c>
      <c r="AB526" s="60">
        <v>44696.569479166668</v>
      </c>
      <c r="AC526" s="38">
        <v>5</v>
      </c>
      <c r="AD526" s="60">
        <v>44697.37027777778</v>
      </c>
      <c r="AE526" s="60">
        <v>44697.779768518521</v>
      </c>
      <c r="AF526" s="60">
        <v>44697.779768518521</v>
      </c>
      <c r="AG526" s="37"/>
      <c r="AH526" s="37" t="s">
        <v>248</v>
      </c>
      <c r="AI526" s="37"/>
      <c r="AJ526" s="16">
        <f ca="1">IF(Table1[[#This Row],[State]]="Closed","Zero",IF(Table1[[#This Row],[State]]="Resolved","Zero",TODAY()-Table1[[#This Row],[First Assigned to Osprey-Resolver]]))</f>
        <v>1.2202314814785495</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21</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15</v>
      </c>
      <c r="AW526" s="39" t="str">
        <f>TEXT(Table1[[#This Row],[Created]],"MMM")</f>
        <v>May</v>
      </c>
      <c r="AX526" s="40">
        <f>VLOOKUP(Table1[[#This Row],[Assigned to]],GD_Resource[[#All],[SNOW ID Unique]:[Team]],4,0)</f>
        <v>0</v>
      </c>
    </row>
    <row r="527" spans="1:50" ht="37.5" customHeight="1" x14ac:dyDescent="0.25">
      <c r="A527" s="37" t="s">
        <v>2067</v>
      </c>
      <c r="B527" s="37" t="s">
        <v>115</v>
      </c>
      <c r="C527" s="37" t="s">
        <v>116</v>
      </c>
      <c r="D527" s="37" t="s">
        <v>349</v>
      </c>
      <c r="E527" s="37" t="s">
        <v>12</v>
      </c>
      <c r="F527" s="37" t="s">
        <v>2068</v>
      </c>
      <c r="G527" s="60">
        <v>44698.536574074067</v>
      </c>
      <c r="H527" s="37" t="s">
        <v>28</v>
      </c>
      <c r="I527" s="60"/>
      <c r="J527" s="37"/>
      <c r="K527" s="37"/>
      <c r="L527" s="60"/>
      <c r="M527" s="37"/>
      <c r="N527" s="60">
        <v>44697.423113425917</v>
      </c>
      <c r="O527" s="37" t="s">
        <v>266</v>
      </c>
      <c r="P527" s="38" t="b">
        <v>0</v>
      </c>
      <c r="Q527" s="37"/>
      <c r="R527" s="37" t="s">
        <v>123</v>
      </c>
      <c r="S527" s="38">
        <v>0</v>
      </c>
      <c r="T527" s="37" t="s">
        <v>124</v>
      </c>
      <c r="U527" s="37" t="s">
        <v>58</v>
      </c>
      <c r="V527" s="60"/>
      <c r="W527" s="38"/>
      <c r="X527" s="37" t="s">
        <v>267</v>
      </c>
      <c r="Y527" s="38">
        <v>0</v>
      </c>
      <c r="Z527" s="38" t="b">
        <v>1</v>
      </c>
      <c r="AA527" s="60">
        <v>44697.43891203704</v>
      </c>
      <c r="AB527" s="60">
        <v>44697.425381944442</v>
      </c>
      <c r="AC527" s="38">
        <v>1</v>
      </c>
      <c r="AD527" s="60">
        <v>44697.435428240737</v>
      </c>
      <c r="AE527" s="60">
        <v>44697.43891203704</v>
      </c>
      <c r="AF527" s="60">
        <v>44697.435428240737</v>
      </c>
      <c r="AG527" s="37"/>
      <c r="AH527" s="37" t="s">
        <v>1146</v>
      </c>
      <c r="AI527" s="37"/>
      <c r="AJ527" s="16">
        <f ca="1">IF(Table1[[#This Row],[State]]="Closed","Zero",IF(Table1[[#This Row],[State]]="Resolved","Zero",TODAY()-Table1[[#This Row],[First Assigned to Osprey-Resolver]]))</f>
        <v>1.5610879629603005</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21</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16</v>
      </c>
      <c r="AW527" s="39" t="str">
        <f>TEXT(Table1[[#This Row],[Created]],"MMM")</f>
        <v>May</v>
      </c>
      <c r="AX527" s="40">
        <f>VLOOKUP(Table1[[#This Row],[Assigned to]],GD_Resource[[#All],[SNOW ID Unique]:[Team]],4,0)</f>
        <v>0</v>
      </c>
    </row>
    <row r="528" spans="1:50" ht="75" customHeight="1" x14ac:dyDescent="0.25">
      <c r="A528" s="37" t="s">
        <v>2069</v>
      </c>
      <c r="B528" s="37" t="s">
        <v>115</v>
      </c>
      <c r="C528" s="37" t="s">
        <v>116</v>
      </c>
      <c r="D528" s="37" t="s">
        <v>1216</v>
      </c>
      <c r="E528" s="37" t="s">
        <v>12</v>
      </c>
      <c r="F528" s="37" t="s">
        <v>2070</v>
      </c>
      <c r="G528" s="60">
        <v>44698.715069444443</v>
      </c>
      <c r="H528" s="37" t="s">
        <v>18</v>
      </c>
      <c r="I528" s="60"/>
      <c r="J528" s="37" t="s">
        <v>328</v>
      </c>
      <c r="K528" s="37" t="s">
        <v>2071</v>
      </c>
      <c r="L528" s="60"/>
      <c r="M528" s="37"/>
      <c r="N528" s="60">
        <v>44697.508020833331</v>
      </c>
      <c r="O528" s="37" t="s">
        <v>266</v>
      </c>
      <c r="P528" s="38" t="b">
        <v>0</v>
      </c>
      <c r="Q528" s="37"/>
      <c r="R528" s="37" t="s">
        <v>123</v>
      </c>
      <c r="S528" s="38">
        <v>0</v>
      </c>
      <c r="T528" s="37" t="s">
        <v>124</v>
      </c>
      <c r="U528" s="37" t="s">
        <v>90</v>
      </c>
      <c r="V528" s="60">
        <v>44698.715069444443</v>
      </c>
      <c r="W528" s="38">
        <v>104289</v>
      </c>
      <c r="X528" s="37" t="s">
        <v>267</v>
      </c>
      <c r="Y528" s="38">
        <v>0</v>
      </c>
      <c r="Z528" s="38" t="b">
        <v>0</v>
      </c>
      <c r="AA528" s="60">
        <v>44697.513738425929</v>
      </c>
      <c r="AB528" s="60"/>
      <c r="AC528" s="38">
        <v>1</v>
      </c>
      <c r="AD528" s="60"/>
      <c r="AE528" s="60">
        <v>44697.513738425929</v>
      </c>
      <c r="AF528" s="60">
        <v>44697.512708333343</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21</v>
      </c>
      <c r="AM528" s="39">
        <f>WEEKNUM(Table1[[#This Row],[Resolved]])</f>
        <v>21</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17</v>
      </c>
      <c r="AU528" s="39" t="str">
        <f>TEXT(Table1[[#This Row],[Resolved]],"MMM")</f>
        <v>May</v>
      </c>
      <c r="AV528" s="39">
        <f>DAY(Table1[[#This Row],[Created]])</f>
        <v>16</v>
      </c>
      <c r="AW528" s="39" t="str">
        <f>TEXT(Table1[[#This Row],[Created]],"MMM")</f>
        <v>May</v>
      </c>
      <c r="AX528" s="40">
        <f>VLOOKUP(Table1[[#This Row],[Assigned to]],GD_Resource[[#All],[SNOW ID Unique]:[Team]],4,0)</f>
        <v>0</v>
      </c>
    </row>
    <row r="529" spans="1:50" ht="37.5" customHeight="1" x14ac:dyDescent="0.25">
      <c r="A529" s="37" t="s">
        <v>2072</v>
      </c>
      <c r="B529" s="37" t="s">
        <v>138</v>
      </c>
      <c r="C529" s="37" t="s">
        <v>116</v>
      </c>
      <c r="D529" s="37" t="s">
        <v>323</v>
      </c>
      <c r="E529" s="37" t="s">
        <v>12</v>
      </c>
      <c r="F529" s="37" t="s">
        <v>2073</v>
      </c>
      <c r="G529" s="60">
        <v>44698.932592592602</v>
      </c>
      <c r="H529" s="37" t="s">
        <v>20</v>
      </c>
      <c r="I529" s="60"/>
      <c r="J529" s="37"/>
      <c r="K529" s="37"/>
      <c r="L529" s="60"/>
      <c r="M529" s="37"/>
      <c r="N529" s="60">
        <v>44697.560856481483</v>
      </c>
      <c r="O529" s="37" t="s">
        <v>875</v>
      </c>
      <c r="P529" s="38" t="b">
        <v>0</v>
      </c>
      <c r="Q529" s="37"/>
      <c r="R529" s="37" t="s">
        <v>123</v>
      </c>
      <c r="S529" s="38">
        <v>0</v>
      </c>
      <c r="T529" s="37" t="s">
        <v>124</v>
      </c>
      <c r="U529" s="37" t="s">
        <v>58</v>
      </c>
      <c r="V529" s="60"/>
      <c r="W529" s="38"/>
      <c r="X529" s="37" t="s">
        <v>876</v>
      </c>
      <c r="Y529" s="38">
        <v>0</v>
      </c>
      <c r="Z529" s="38" t="b">
        <v>1</v>
      </c>
      <c r="AA529" s="60">
        <v>44697.5625462963</v>
      </c>
      <c r="AB529" s="60">
        <v>44697.561307870368</v>
      </c>
      <c r="AC529" s="38">
        <v>1</v>
      </c>
      <c r="AD529" s="60">
        <v>44697.563645833332</v>
      </c>
      <c r="AE529" s="60">
        <v>44697.829606481479</v>
      </c>
      <c r="AF529" s="60">
        <v>44697.563645833332</v>
      </c>
      <c r="AG529" s="37" t="s">
        <v>331</v>
      </c>
      <c r="AH529" s="37" t="s">
        <v>248</v>
      </c>
      <c r="AI529" s="37" t="s">
        <v>877</v>
      </c>
      <c r="AJ529" s="16">
        <f ca="1">IF(Table1[[#This Row],[State]]="Closed","Zero",IF(Table1[[#This Row],[State]]="Resolved","Zero",TODAY()-Table1[[#This Row],[First Assigned to Osprey-Resolver]]))</f>
        <v>1.1703935185214505</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21</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16</v>
      </c>
      <c r="AW529" s="39" t="str">
        <f>TEXT(Table1[[#This Row],[Created]],"MMM")</f>
        <v>May</v>
      </c>
      <c r="AX529" s="40">
        <f>VLOOKUP(Table1[[#This Row],[Assigned to]],GD_Resource[[#All],[SNOW ID Unique]:[Team]],4,0)</f>
        <v>0</v>
      </c>
    </row>
    <row r="530" spans="1:50" ht="37.5" customHeight="1" x14ac:dyDescent="0.25">
      <c r="A530" s="37" t="s">
        <v>2074</v>
      </c>
      <c r="B530" s="37" t="s">
        <v>115</v>
      </c>
      <c r="C530" s="37" t="s">
        <v>116</v>
      </c>
      <c r="D530" s="37" t="s">
        <v>1216</v>
      </c>
      <c r="E530" s="37" t="s">
        <v>12</v>
      </c>
      <c r="F530" s="37" t="s">
        <v>2075</v>
      </c>
      <c r="G530" s="60">
        <v>44698.724097222221</v>
      </c>
      <c r="H530" s="37" t="s">
        <v>18</v>
      </c>
      <c r="I530" s="60"/>
      <c r="J530" s="37" t="s">
        <v>328</v>
      </c>
      <c r="K530" s="37" t="s">
        <v>2076</v>
      </c>
      <c r="L530" s="60"/>
      <c r="M530" s="37"/>
      <c r="N530" s="60">
        <v>44697.581446759257</v>
      </c>
      <c r="O530" s="37" t="s">
        <v>1083</v>
      </c>
      <c r="P530" s="38" t="b">
        <v>0</v>
      </c>
      <c r="Q530" s="37"/>
      <c r="R530" s="37" t="s">
        <v>123</v>
      </c>
      <c r="S530" s="38">
        <v>0</v>
      </c>
      <c r="T530" s="37" t="s">
        <v>124</v>
      </c>
      <c r="U530" s="37" t="s">
        <v>90</v>
      </c>
      <c r="V530" s="60">
        <v>44698.724097222221</v>
      </c>
      <c r="W530" s="38">
        <v>98725</v>
      </c>
      <c r="X530" s="37" t="s">
        <v>1084</v>
      </c>
      <c r="Y530" s="38">
        <v>1</v>
      </c>
      <c r="Z530" s="38" t="b">
        <v>0</v>
      </c>
      <c r="AA530" s="60">
        <v>44697.589166666658</v>
      </c>
      <c r="AB530" s="60">
        <v>44697.581967592603</v>
      </c>
      <c r="AC530" s="38">
        <v>1</v>
      </c>
      <c r="AD530" s="60">
        <v>44697.587696759263</v>
      </c>
      <c r="AE530" s="60">
        <v>44697.589166666658</v>
      </c>
      <c r="AF530" s="60">
        <v>44697.587696759263</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21</v>
      </c>
      <c r="AM530" s="39">
        <f>WEEKNUM(Table1[[#This Row],[Resolved]])</f>
        <v>21</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17</v>
      </c>
      <c r="AU530" s="39" t="str">
        <f>TEXT(Table1[[#This Row],[Resolved]],"MMM")</f>
        <v>May</v>
      </c>
      <c r="AV530" s="39">
        <f>DAY(Table1[[#This Row],[Created]])</f>
        <v>16</v>
      </c>
      <c r="AW530" s="39" t="str">
        <f>TEXT(Table1[[#This Row],[Created]],"MMM")</f>
        <v>May</v>
      </c>
      <c r="AX530" s="40">
        <f>VLOOKUP(Table1[[#This Row],[Assigned to]],GD_Resource[[#All],[SNOW ID Unique]:[Team]],4,0)</f>
        <v>0</v>
      </c>
    </row>
    <row r="531" spans="1:50" ht="37.5" customHeight="1" x14ac:dyDescent="0.25">
      <c r="A531" s="37" t="s">
        <v>2077</v>
      </c>
      <c r="B531" s="37" t="s">
        <v>115</v>
      </c>
      <c r="C531" s="37" t="s">
        <v>1622</v>
      </c>
      <c r="D531" s="37" t="s">
        <v>1623</v>
      </c>
      <c r="E531" s="37" t="s">
        <v>12</v>
      </c>
      <c r="F531" s="37" t="s">
        <v>2078</v>
      </c>
      <c r="G531" s="60">
        <v>44697.706041666657</v>
      </c>
      <c r="H531" s="37" t="s">
        <v>16</v>
      </c>
      <c r="I531" s="60"/>
      <c r="J531" s="37"/>
      <c r="K531" s="37"/>
      <c r="L531" s="60"/>
      <c r="M531" s="37"/>
      <c r="N531" s="60">
        <v>44697.687291666669</v>
      </c>
      <c r="O531" s="37" t="s">
        <v>1623</v>
      </c>
      <c r="P531" s="38" t="b">
        <v>0</v>
      </c>
      <c r="Q531" s="37"/>
      <c r="R531" s="37" t="s">
        <v>147</v>
      </c>
      <c r="S531" s="38">
        <v>0</v>
      </c>
      <c r="T531" s="37" t="s">
        <v>124</v>
      </c>
      <c r="U531" s="37" t="s">
        <v>59</v>
      </c>
      <c r="V531" s="60"/>
      <c r="W531" s="38"/>
      <c r="X531" s="37" t="s">
        <v>399</v>
      </c>
      <c r="Y531" s="38">
        <v>0</v>
      </c>
      <c r="Z531" s="38" t="b">
        <v>0</v>
      </c>
      <c r="AA531" s="60">
        <v>44697.687291666669</v>
      </c>
      <c r="AB531" s="60"/>
      <c r="AC531" s="38">
        <v>0</v>
      </c>
      <c r="AD531" s="60"/>
      <c r="AE531" s="60">
        <v>44697.687291666669</v>
      </c>
      <c r="AF531" s="60">
        <v>44697.687291666669</v>
      </c>
      <c r="AG531" s="37"/>
      <c r="AH531" s="37"/>
      <c r="AI531" s="37"/>
      <c r="AJ531" s="16">
        <f ca="1">IF(Table1[[#This Row],[State]]="Closed","Zero",IF(Table1[[#This Row],[State]]="Resolved","Zero",TODAY()-Table1[[#This Row],[First Assigned to Osprey-Resolver]]))</f>
        <v>1.312708333331102</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21</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16</v>
      </c>
      <c r="AW531" s="39" t="str">
        <f>TEXT(Table1[[#This Row],[Created]],"MMM")</f>
        <v>May</v>
      </c>
      <c r="AX531" s="40">
        <f>VLOOKUP(Table1[[#This Row],[Assigned to]],GD_Resource[[#All],[SNOW ID Unique]:[Team]],4,0)</f>
        <v>0</v>
      </c>
    </row>
    <row r="532" spans="1:50" ht="62.7" customHeight="1" x14ac:dyDescent="0.25">
      <c r="A532" s="37" t="s">
        <v>2079</v>
      </c>
      <c r="B532" s="37" t="s">
        <v>115</v>
      </c>
      <c r="C532" s="37" t="s">
        <v>159</v>
      </c>
      <c r="D532" s="37" t="s">
        <v>1314</v>
      </c>
      <c r="E532" s="37" t="s">
        <v>12</v>
      </c>
      <c r="F532" s="37" t="s">
        <v>2080</v>
      </c>
      <c r="G532" s="60">
        <v>44697.73909722222</v>
      </c>
      <c r="H532" s="37" t="s">
        <v>35</v>
      </c>
      <c r="I532" s="60"/>
      <c r="J532" s="37"/>
      <c r="K532" s="37"/>
      <c r="L532" s="60"/>
      <c r="M532" s="37"/>
      <c r="N532" s="60">
        <v>44697.72320601852</v>
      </c>
      <c r="O532" s="37" t="s">
        <v>2081</v>
      </c>
      <c r="P532" s="38" t="b">
        <v>0</v>
      </c>
      <c r="Q532" s="37"/>
      <c r="R532" s="37" t="s">
        <v>123</v>
      </c>
      <c r="S532" s="38">
        <v>0</v>
      </c>
      <c r="T532" s="37" t="s">
        <v>124</v>
      </c>
      <c r="U532" s="37" t="s">
        <v>58</v>
      </c>
      <c r="V532" s="60"/>
      <c r="W532" s="38"/>
      <c r="X532" s="37" t="s">
        <v>2082</v>
      </c>
      <c r="Y532" s="38">
        <v>0</v>
      </c>
      <c r="Z532" s="38" t="b">
        <v>1</v>
      </c>
      <c r="AA532" s="60">
        <v>44697.725694444453</v>
      </c>
      <c r="AB532" s="60">
        <v>44697.72320601852</v>
      </c>
      <c r="AC532" s="38">
        <v>1</v>
      </c>
      <c r="AD532" s="60">
        <v>44697.725694444453</v>
      </c>
      <c r="AE532" s="60">
        <v>44697.725694444453</v>
      </c>
      <c r="AF532" s="60">
        <v>44697.725694444453</v>
      </c>
      <c r="AG532" s="37"/>
      <c r="AH532" s="37" t="s">
        <v>248</v>
      </c>
      <c r="AI532" s="37"/>
      <c r="AJ532" s="16">
        <f ca="1">IF(Table1[[#This Row],[State]]="Closed","Zero",IF(Table1[[#This Row],[State]]="Resolved","Zero",TODAY()-Table1[[#This Row],[First Assigned to Osprey-Resolver]]))</f>
        <v>1.2743055555474712</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21</v>
      </c>
      <c r="AM532" s="39">
        <f>WEEKNUM(Table1[[#This Row],[Resolved]])</f>
        <v>0</v>
      </c>
      <c r="AN532" s="39">
        <f>WEEKNUM(Table1[[#This Row],[Closed]])</f>
        <v>0</v>
      </c>
      <c r="AO532" s="39" t="str">
        <f>IFERROR(INDEX(GD_Resource[], MATCH(Table1[[#This Row],[Assigned to]], GD_Resource[SNOW ID Unique], 0), 2), "Not GD")</f>
        <v>Not GD</v>
      </c>
      <c r="AP532" s="39" t="str">
        <f t="shared" si="8"/>
        <v>Geo</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16</v>
      </c>
      <c r="AW532" s="39" t="str">
        <f>TEXT(Table1[[#This Row],[Created]],"MMM")</f>
        <v>May</v>
      </c>
      <c r="AX532" s="40" t="e">
        <f>VLOOKUP(Table1[[#This Row],[Assigned to]],GD_Resource[[#All],[SNOW ID Unique]:[Team]],4,0)</f>
        <v>#N/A</v>
      </c>
    </row>
    <row r="533" spans="1:50" ht="37.5" customHeight="1" x14ac:dyDescent="0.25">
      <c r="A533" s="37" t="s">
        <v>2083</v>
      </c>
      <c r="B533" s="37" t="s">
        <v>115</v>
      </c>
      <c r="C533" s="37" t="s">
        <v>116</v>
      </c>
      <c r="D533" s="37" t="s">
        <v>349</v>
      </c>
      <c r="E533" s="37" t="s">
        <v>12</v>
      </c>
      <c r="F533" s="37" t="s">
        <v>2084</v>
      </c>
      <c r="G533" s="60">
        <v>44698.664282407408</v>
      </c>
      <c r="H533" s="37" t="s">
        <v>28</v>
      </c>
      <c r="I533" s="60"/>
      <c r="J533" s="37" t="s">
        <v>328</v>
      </c>
      <c r="K533" s="37" t="s">
        <v>1724</v>
      </c>
      <c r="L533" s="60"/>
      <c r="M533" s="37"/>
      <c r="N533" s="60">
        <v>44697.725937499999</v>
      </c>
      <c r="O533" s="37" t="s">
        <v>661</v>
      </c>
      <c r="P533" s="38" t="b">
        <v>0</v>
      </c>
      <c r="Q533" s="37"/>
      <c r="R533" s="37" t="s">
        <v>123</v>
      </c>
      <c r="S533" s="38">
        <v>0</v>
      </c>
      <c r="T533" s="37" t="s">
        <v>124</v>
      </c>
      <c r="U533" s="37" t="s">
        <v>90</v>
      </c>
      <c r="V533" s="60">
        <v>44698.664282407408</v>
      </c>
      <c r="W533" s="38">
        <v>81073</v>
      </c>
      <c r="X533" s="37" t="s">
        <v>662</v>
      </c>
      <c r="Y533" s="38">
        <v>0</v>
      </c>
      <c r="Z533" s="38" t="b">
        <v>1</v>
      </c>
      <c r="AA533" s="60">
        <v>44697.735243055547</v>
      </c>
      <c r="AB533" s="60">
        <v>44697.726157407407</v>
      </c>
      <c r="AC533" s="38">
        <v>1</v>
      </c>
      <c r="AD533" s="60">
        <v>44697.730810185189</v>
      </c>
      <c r="AE533" s="60">
        <v>44697.735243055547</v>
      </c>
      <c r="AF533" s="60">
        <v>44697.730810185189</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21</v>
      </c>
      <c r="AM533" s="39">
        <f>WEEKNUM(Table1[[#This Row],[Resolved]])</f>
        <v>21</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17</v>
      </c>
      <c r="AU533" s="39" t="str">
        <f>TEXT(Table1[[#This Row],[Resolved]],"MMM")</f>
        <v>May</v>
      </c>
      <c r="AV533" s="39">
        <f>DAY(Table1[[#This Row],[Created]])</f>
        <v>16</v>
      </c>
      <c r="AW533" s="39" t="str">
        <f>TEXT(Table1[[#This Row],[Created]],"MMM")</f>
        <v>May</v>
      </c>
      <c r="AX533" s="40">
        <f>VLOOKUP(Table1[[#This Row],[Assigned to]],GD_Resource[[#All],[SNOW ID Unique]:[Team]],4,0)</f>
        <v>0</v>
      </c>
    </row>
    <row r="534" spans="1:50" ht="37.5" customHeight="1" x14ac:dyDescent="0.25">
      <c r="A534" s="37" t="s">
        <v>2085</v>
      </c>
      <c r="B534" s="37" t="s">
        <v>115</v>
      </c>
      <c r="C534" s="37" t="s">
        <v>295</v>
      </c>
      <c r="D534" s="37" t="s">
        <v>296</v>
      </c>
      <c r="E534" s="37" t="s">
        <v>12</v>
      </c>
      <c r="F534" s="37" t="s">
        <v>2086</v>
      </c>
      <c r="G534" s="60">
        <v>44698.734513888892</v>
      </c>
      <c r="H534" s="37" t="s">
        <v>25</v>
      </c>
      <c r="I534" s="60"/>
      <c r="J534" s="37" t="s">
        <v>328</v>
      </c>
      <c r="K534" s="37" t="s">
        <v>2087</v>
      </c>
      <c r="L534" s="60"/>
      <c r="M534" s="37"/>
      <c r="N534" s="60">
        <v>44697.762118055558</v>
      </c>
      <c r="O534" s="37" t="s">
        <v>281</v>
      </c>
      <c r="P534" s="38" t="b">
        <v>0</v>
      </c>
      <c r="Q534" s="37"/>
      <c r="R534" s="37" t="s">
        <v>147</v>
      </c>
      <c r="S534" s="38">
        <v>0</v>
      </c>
      <c r="T534" s="37" t="s">
        <v>124</v>
      </c>
      <c r="U534" s="37" t="s">
        <v>90</v>
      </c>
      <c r="V534" s="60">
        <v>44698.734513888892</v>
      </c>
      <c r="W534" s="38">
        <v>84015</v>
      </c>
      <c r="X534" s="37" t="s">
        <v>282</v>
      </c>
      <c r="Y534" s="38">
        <v>0</v>
      </c>
      <c r="Z534" s="38" t="b">
        <v>0</v>
      </c>
      <c r="AA534" s="60">
        <v>44697.826701388891</v>
      </c>
      <c r="AB534" s="60">
        <v>44697.769108796303</v>
      </c>
      <c r="AC534" s="38">
        <v>1</v>
      </c>
      <c r="AD534" s="60">
        <v>44698.093530092592</v>
      </c>
      <c r="AE534" s="60">
        <v>44698.258819444447</v>
      </c>
      <c r="AF534" s="60">
        <v>44698.093530092592</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21</v>
      </c>
      <c r="AM534" s="39">
        <f>WEEKNUM(Table1[[#This Row],[Resolved]])</f>
        <v>21</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17</v>
      </c>
      <c r="AU534" s="39" t="str">
        <f>TEXT(Table1[[#This Row],[Resolved]],"MMM")</f>
        <v>May</v>
      </c>
      <c r="AV534" s="39">
        <f>DAY(Table1[[#This Row],[Created]])</f>
        <v>16</v>
      </c>
      <c r="AW534" s="39" t="str">
        <f>TEXT(Table1[[#This Row],[Created]],"MMM")</f>
        <v>May</v>
      </c>
      <c r="AX534" s="40">
        <f>VLOOKUP(Table1[[#This Row],[Assigned to]],GD_Resource[[#All],[SNOW ID Unique]:[Team]],4,0)</f>
        <v>0</v>
      </c>
    </row>
    <row r="535" spans="1:50" ht="37.5" customHeight="1" x14ac:dyDescent="0.25">
      <c r="A535" s="37" t="s">
        <v>2088</v>
      </c>
      <c r="B535" s="37" t="s">
        <v>115</v>
      </c>
      <c r="C535" s="37" t="s">
        <v>251</v>
      </c>
      <c r="D535" s="37" t="s">
        <v>2089</v>
      </c>
      <c r="E535" s="37" t="s">
        <v>12</v>
      </c>
      <c r="F535" s="37" t="s">
        <v>2090</v>
      </c>
      <c r="G535" s="60">
        <v>44698.99009259259</v>
      </c>
      <c r="H535" s="37" t="s">
        <v>17</v>
      </c>
      <c r="I535" s="60"/>
      <c r="J535" s="37"/>
      <c r="K535" s="37"/>
      <c r="L535" s="60"/>
      <c r="M535" s="37"/>
      <c r="N535" s="60">
        <v>44697.766493055547</v>
      </c>
      <c r="O535" s="37" t="s">
        <v>2089</v>
      </c>
      <c r="P535" s="38" t="b">
        <v>0</v>
      </c>
      <c r="Q535" s="37"/>
      <c r="R535" s="37" t="s">
        <v>147</v>
      </c>
      <c r="S535" s="38">
        <v>0</v>
      </c>
      <c r="T535" s="37" t="s">
        <v>124</v>
      </c>
      <c r="U535" s="37" t="s">
        <v>59</v>
      </c>
      <c r="V535" s="60"/>
      <c r="W535" s="38"/>
      <c r="X535" s="37" t="s">
        <v>2091</v>
      </c>
      <c r="Y535" s="38">
        <v>0</v>
      </c>
      <c r="Z535" s="38" t="b">
        <v>1</v>
      </c>
      <c r="AA535" s="60">
        <v>44697.858958333331</v>
      </c>
      <c r="AB535" s="60">
        <v>44697.766493055547</v>
      </c>
      <c r="AC535" s="38">
        <v>1</v>
      </c>
      <c r="AD535" s="60">
        <v>44697.982291666667</v>
      </c>
      <c r="AE535" s="60">
        <v>44697.985972222217</v>
      </c>
      <c r="AF535" s="60">
        <v>44697.982291666667</v>
      </c>
      <c r="AG535" s="37"/>
      <c r="AH535" s="37" t="s">
        <v>1372</v>
      </c>
      <c r="AI535" s="37"/>
      <c r="AJ535" s="16">
        <f ca="1">IF(Table1[[#This Row],[State]]="Closed","Zero",IF(Table1[[#This Row],[State]]="Resolved","Zero",TODAY()-Table1[[#This Row],[First Assigned to Osprey-Resolver]]))</f>
        <v>1.0140277777827578</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21</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16</v>
      </c>
      <c r="AW535" s="39" t="str">
        <f>TEXT(Table1[[#This Row],[Created]],"MMM")</f>
        <v>May</v>
      </c>
      <c r="AX535" s="40">
        <f>VLOOKUP(Table1[[#This Row],[Assigned to]],GD_Resource[[#All],[SNOW ID Unique]:[Team]],4,0)</f>
        <v>0</v>
      </c>
    </row>
    <row r="536" spans="1:50" ht="37.5" customHeight="1" x14ac:dyDescent="0.25">
      <c r="A536" s="37" t="s">
        <v>2092</v>
      </c>
      <c r="B536" s="37" t="s">
        <v>138</v>
      </c>
      <c r="C536" s="37" t="s">
        <v>116</v>
      </c>
      <c r="D536" s="37" t="s">
        <v>681</v>
      </c>
      <c r="E536" s="37" t="s">
        <v>12</v>
      </c>
      <c r="F536" s="37" t="s">
        <v>2093</v>
      </c>
      <c r="G536" s="60">
        <v>44699.090682870366</v>
      </c>
      <c r="H536" s="37" t="s">
        <v>37</v>
      </c>
      <c r="I536" s="60"/>
      <c r="J536" s="37"/>
      <c r="K536" s="37"/>
      <c r="L536" s="60"/>
      <c r="M536" s="37"/>
      <c r="N536" s="60">
        <v>44697.775011574071</v>
      </c>
      <c r="O536" s="37" t="s">
        <v>687</v>
      </c>
      <c r="P536" s="38" t="b">
        <v>0</v>
      </c>
      <c r="Q536" s="37"/>
      <c r="R536" s="37" t="s">
        <v>123</v>
      </c>
      <c r="S536" s="38">
        <v>0</v>
      </c>
      <c r="T536" s="37" t="s">
        <v>124</v>
      </c>
      <c r="U536" s="37" t="s">
        <v>59</v>
      </c>
      <c r="V536" s="60"/>
      <c r="W536" s="38"/>
      <c r="X536" s="37" t="s">
        <v>688</v>
      </c>
      <c r="Y536" s="38">
        <v>0</v>
      </c>
      <c r="Z536" s="38" t="b">
        <v>0</v>
      </c>
      <c r="AA536" s="60">
        <v>44697.805243055547</v>
      </c>
      <c r="AB536" s="60">
        <v>44697.775451388887</v>
      </c>
      <c r="AC536" s="38">
        <v>1</v>
      </c>
      <c r="AD536" s="60">
        <v>44697.971759259257</v>
      </c>
      <c r="AE536" s="60">
        <v>44698.117847222216</v>
      </c>
      <c r="AF536" s="60">
        <v>44697.971759259257</v>
      </c>
      <c r="AG536" s="37"/>
      <c r="AH536" s="37"/>
      <c r="AI536" s="37"/>
      <c r="AJ536" s="16">
        <f ca="1">IF(Table1[[#This Row],[State]]="Closed","Zero",IF(Table1[[#This Row],[State]]="Resolved","Zero",TODAY()-Table1[[#This Row],[First Assigned to Osprey-Resolver]]))</f>
        <v>0.88215277778363088</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21</v>
      </c>
      <c r="AM536" s="39">
        <f>WEEKNUM(Table1[[#This Row],[Resolved]])</f>
        <v>0</v>
      </c>
      <c r="AN536" s="39">
        <f>WEEKNUM(Table1[[#This Row],[Closed]])</f>
        <v>0</v>
      </c>
      <c r="AO536" s="39" t="str">
        <f>IFERROR(INDEX(GD_Resource[], MATCH(Table1[[#This Row],[Assigned to]], GD_Resource[SNOW ID Unique], 0), 2), "Not GD")</f>
        <v>Not GD</v>
      </c>
      <c r="AP536" s="39" t="str">
        <f t="shared" si="8"/>
        <v>Geo</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16</v>
      </c>
      <c r="AW536" s="39" t="str">
        <f>TEXT(Table1[[#This Row],[Created]],"MMM")</f>
        <v>May</v>
      </c>
      <c r="AX536" s="40" t="e">
        <f>VLOOKUP(Table1[[#This Row],[Assigned to]],GD_Resource[[#All],[SNOW ID Unique]:[Team]],4,0)</f>
        <v>#N/A</v>
      </c>
    </row>
    <row r="537" spans="1:50" ht="37.5" customHeight="1" x14ac:dyDescent="0.25">
      <c r="A537" s="37" t="s">
        <v>2094</v>
      </c>
      <c r="B537" s="37" t="s">
        <v>115</v>
      </c>
      <c r="C537" s="37" t="s">
        <v>116</v>
      </c>
      <c r="D537" s="37" t="s">
        <v>1671</v>
      </c>
      <c r="E537" s="37" t="s">
        <v>12</v>
      </c>
      <c r="F537" s="37" t="s">
        <v>2095</v>
      </c>
      <c r="G537" s="60">
        <v>44698.852511574078</v>
      </c>
      <c r="H537" s="37" t="s">
        <v>26</v>
      </c>
      <c r="I537" s="60"/>
      <c r="J537" s="37"/>
      <c r="K537" s="37"/>
      <c r="L537" s="60"/>
      <c r="M537" s="37"/>
      <c r="N537" s="60">
        <v>44697.818090277768</v>
      </c>
      <c r="O537" s="37" t="s">
        <v>727</v>
      </c>
      <c r="P537" s="38" t="b">
        <v>0</v>
      </c>
      <c r="Q537" s="37"/>
      <c r="R537" s="37" t="s">
        <v>123</v>
      </c>
      <c r="S537" s="38">
        <v>0</v>
      </c>
      <c r="T537" s="37" t="s">
        <v>124</v>
      </c>
      <c r="U537" s="37" t="s">
        <v>58</v>
      </c>
      <c r="V537" s="60"/>
      <c r="W537" s="38"/>
      <c r="X537" s="37" t="s">
        <v>171</v>
      </c>
      <c r="Y537" s="38">
        <v>0</v>
      </c>
      <c r="Z537" s="38" t="b">
        <v>1</v>
      </c>
      <c r="AA537" s="60">
        <v>44697.826342592591</v>
      </c>
      <c r="AB537" s="60">
        <v>44697.818472222221</v>
      </c>
      <c r="AC537" s="38">
        <v>1</v>
      </c>
      <c r="AD537" s="60">
        <v>44697.870347222219</v>
      </c>
      <c r="AE537" s="60">
        <v>44697.871932870366</v>
      </c>
      <c r="AF537" s="60">
        <v>44697.870347222219</v>
      </c>
      <c r="AG537" s="37"/>
      <c r="AH537" s="37" t="s">
        <v>248</v>
      </c>
      <c r="AI537" s="37"/>
      <c r="AJ537" s="16">
        <f ca="1">IF(Table1[[#This Row],[State]]="Closed","Zero",IF(Table1[[#This Row],[State]]="Resolved","Zero",TODAY()-Table1[[#This Row],[First Assigned to Osprey-Resolver]]))</f>
        <v>1.128067129633564</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21</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16</v>
      </c>
      <c r="AW537" s="39" t="str">
        <f>TEXT(Table1[[#This Row],[Created]],"MMM")</f>
        <v>May</v>
      </c>
      <c r="AX537" s="40">
        <f>VLOOKUP(Table1[[#This Row],[Assigned to]],GD_Resource[[#All],[SNOW ID Unique]:[Team]],4,0)</f>
        <v>0</v>
      </c>
    </row>
    <row r="538" spans="1:50" ht="37.5" customHeight="1" x14ac:dyDescent="0.25">
      <c r="A538" s="37" t="s">
        <v>2096</v>
      </c>
      <c r="B538" s="37" t="s">
        <v>115</v>
      </c>
      <c r="C538" s="37" t="s">
        <v>251</v>
      </c>
      <c r="D538" s="37" t="s">
        <v>2097</v>
      </c>
      <c r="E538" s="37" t="s">
        <v>12</v>
      </c>
      <c r="F538" s="37" t="s">
        <v>2098</v>
      </c>
      <c r="G538" s="60">
        <v>44698.836574074077</v>
      </c>
      <c r="H538" s="37" t="s">
        <v>17</v>
      </c>
      <c r="I538" s="60"/>
      <c r="J538" s="37"/>
      <c r="K538" s="37"/>
      <c r="L538" s="60"/>
      <c r="M538" s="37"/>
      <c r="N538" s="60">
        <v>44697.846076388887</v>
      </c>
      <c r="O538" s="37" t="s">
        <v>2097</v>
      </c>
      <c r="P538" s="38" t="b">
        <v>0</v>
      </c>
      <c r="Q538" s="37"/>
      <c r="R538" s="37" t="s">
        <v>147</v>
      </c>
      <c r="S538" s="38">
        <v>0</v>
      </c>
      <c r="T538" s="37" t="s">
        <v>124</v>
      </c>
      <c r="U538" s="37" t="s">
        <v>58</v>
      </c>
      <c r="V538" s="60"/>
      <c r="W538" s="38"/>
      <c r="X538" s="37" t="s">
        <v>2099</v>
      </c>
      <c r="Y538" s="38">
        <v>0</v>
      </c>
      <c r="Z538" s="38" t="b">
        <v>1</v>
      </c>
      <c r="AA538" s="60">
        <v>44697.859027777777</v>
      </c>
      <c r="AB538" s="60">
        <v>44697.852696759262</v>
      </c>
      <c r="AC538" s="38">
        <v>1</v>
      </c>
      <c r="AD538" s="60">
        <v>44698.015914351847</v>
      </c>
      <c r="AE538" s="60">
        <v>44698.020439814813</v>
      </c>
      <c r="AF538" s="60">
        <v>44698.015914351847</v>
      </c>
      <c r="AG538" s="37"/>
      <c r="AH538" s="37" t="s">
        <v>723</v>
      </c>
      <c r="AI538" s="37"/>
      <c r="AJ538" s="16">
        <f ca="1">IF(Table1[[#This Row],[State]]="Closed","Zero",IF(Table1[[#This Row],[State]]="Resolved","Zero",TODAY()-Table1[[#This Row],[First Assigned to Osprey-Resolver]]))</f>
        <v>0.97956018518743804</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21</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16</v>
      </c>
      <c r="AW538" s="39" t="str">
        <f>TEXT(Table1[[#This Row],[Created]],"MMM")</f>
        <v>May</v>
      </c>
      <c r="AX538" s="40">
        <f>VLOOKUP(Table1[[#This Row],[Assigned to]],GD_Resource[[#All],[SNOW ID Unique]:[Team]],4,0)</f>
        <v>0</v>
      </c>
    </row>
    <row r="539" spans="1:50" ht="49.95" customHeight="1" x14ac:dyDescent="0.25">
      <c r="A539" s="37" t="s">
        <v>2100</v>
      </c>
      <c r="B539" s="37" t="s">
        <v>115</v>
      </c>
      <c r="C539" s="37" t="s">
        <v>338</v>
      </c>
      <c r="D539" s="37" t="s">
        <v>428</v>
      </c>
      <c r="E539" s="37" t="s">
        <v>12</v>
      </c>
      <c r="F539" s="37" t="s">
        <v>2101</v>
      </c>
      <c r="G539" s="60">
        <v>44697.853495370371</v>
      </c>
      <c r="H539" s="37" t="s">
        <v>430</v>
      </c>
      <c r="I539" s="60"/>
      <c r="J539" s="37"/>
      <c r="K539" s="37"/>
      <c r="L539" s="60"/>
      <c r="M539" s="37"/>
      <c r="N539" s="60">
        <v>44697.853333333333</v>
      </c>
      <c r="O539" s="37" t="s">
        <v>428</v>
      </c>
      <c r="P539" s="38" t="b">
        <v>0</v>
      </c>
      <c r="Q539" s="37"/>
      <c r="R539" s="37" t="s">
        <v>215</v>
      </c>
      <c r="S539" s="38">
        <v>0</v>
      </c>
      <c r="T539" s="37" t="s">
        <v>124</v>
      </c>
      <c r="U539" s="37" t="s">
        <v>58</v>
      </c>
      <c r="V539" s="60"/>
      <c r="W539" s="38"/>
      <c r="X539" s="37" t="s">
        <v>430</v>
      </c>
      <c r="Y539" s="38">
        <v>0</v>
      </c>
      <c r="Z539" s="38" t="b">
        <v>1</v>
      </c>
      <c r="AA539" s="60">
        <v>44697.853333333333</v>
      </c>
      <c r="AB539" s="60"/>
      <c r="AC539" s="38">
        <v>0</v>
      </c>
      <c r="AD539" s="60"/>
      <c r="AE539" s="60">
        <v>44697.853333333333</v>
      </c>
      <c r="AF539" s="60">
        <v>44697.853333333333</v>
      </c>
      <c r="AG539" s="37"/>
      <c r="AH539" s="37" t="s">
        <v>156</v>
      </c>
      <c r="AI539" s="37"/>
      <c r="AJ539" s="16">
        <f ca="1">IF(Table1[[#This Row],[State]]="Closed","Zero",IF(Table1[[#This Row],[State]]="Resolved","Zero",TODAY()-Table1[[#This Row],[First Assigned to Osprey-Resolver]]))</f>
        <v>1.1466666666674428</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21</v>
      </c>
      <c r="AM539" s="39">
        <f>WEEKNUM(Table1[[#This Row],[Resolved]])</f>
        <v>0</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16</v>
      </c>
      <c r="AW539" s="39" t="str">
        <f>TEXT(Table1[[#This Row],[Created]],"MMM")</f>
        <v>May</v>
      </c>
      <c r="AX539" s="40" t="e">
        <f>VLOOKUP(Table1[[#This Row],[Assigned to]],GD_Resource[[#All],[SNOW ID Unique]:[Team]],4,0)</f>
        <v>#N/A</v>
      </c>
    </row>
    <row r="540" spans="1:50" ht="49.95" customHeight="1" x14ac:dyDescent="0.25">
      <c r="A540" s="37" t="s">
        <v>2102</v>
      </c>
      <c r="B540" s="37" t="s">
        <v>115</v>
      </c>
      <c r="C540" s="37" t="s">
        <v>116</v>
      </c>
      <c r="D540" s="37" t="s">
        <v>323</v>
      </c>
      <c r="E540" s="37" t="s">
        <v>12</v>
      </c>
      <c r="F540" s="37" t="s">
        <v>2103</v>
      </c>
      <c r="G540" s="60">
        <v>44698.861608796287</v>
      </c>
      <c r="H540" s="37" t="s">
        <v>20</v>
      </c>
      <c r="I540" s="60"/>
      <c r="J540" s="37" t="s">
        <v>328</v>
      </c>
      <c r="K540" s="37" t="s">
        <v>2104</v>
      </c>
      <c r="L540" s="60"/>
      <c r="M540" s="37"/>
      <c r="N540" s="60">
        <v>44697.855694444443</v>
      </c>
      <c r="O540" s="37" t="s">
        <v>2105</v>
      </c>
      <c r="P540" s="38" t="b">
        <v>0</v>
      </c>
      <c r="Q540" s="37"/>
      <c r="R540" s="37" t="s">
        <v>123</v>
      </c>
      <c r="S540" s="38">
        <v>0</v>
      </c>
      <c r="T540" s="37" t="s">
        <v>124</v>
      </c>
      <c r="U540" s="37" t="s">
        <v>90</v>
      </c>
      <c r="V540" s="60">
        <v>44698.861608796287</v>
      </c>
      <c r="W540" s="38">
        <v>86911</v>
      </c>
      <c r="X540" s="37" t="s">
        <v>2106</v>
      </c>
      <c r="Y540" s="38">
        <v>0</v>
      </c>
      <c r="Z540" s="38" t="b">
        <v>0</v>
      </c>
      <c r="AA540" s="60">
        <v>44697.860497685193</v>
      </c>
      <c r="AB540" s="60">
        <v>44697.860497685193</v>
      </c>
      <c r="AC540" s="38">
        <v>1</v>
      </c>
      <c r="AD540" s="60">
        <v>44697.882199074083</v>
      </c>
      <c r="AE540" s="60">
        <v>44697.882881944453</v>
      </c>
      <c r="AF540" s="60">
        <v>44697.882199074083</v>
      </c>
      <c r="AG540" s="37" t="s">
        <v>198</v>
      </c>
      <c r="AH540" s="37"/>
      <c r="AI540" s="37" t="s">
        <v>2107</v>
      </c>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21</v>
      </c>
      <c r="AM540" s="39">
        <f>WEEKNUM(Table1[[#This Row],[Resolved]])</f>
        <v>21</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17</v>
      </c>
      <c r="AU540" s="39" t="str">
        <f>TEXT(Table1[[#This Row],[Resolved]],"MMM")</f>
        <v>May</v>
      </c>
      <c r="AV540" s="39">
        <f>DAY(Table1[[#This Row],[Created]])</f>
        <v>16</v>
      </c>
      <c r="AW540" s="39" t="str">
        <f>TEXT(Table1[[#This Row],[Created]],"MMM")</f>
        <v>May</v>
      </c>
      <c r="AX540" s="40">
        <f>VLOOKUP(Table1[[#This Row],[Assigned to]],GD_Resource[[#All],[SNOW ID Unique]:[Team]],4,0)</f>
        <v>0</v>
      </c>
    </row>
    <row r="541" spans="1:50" ht="49.95" customHeight="1" x14ac:dyDescent="0.25">
      <c r="A541" s="37" t="s">
        <v>2108</v>
      </c>
      <c r="B541" s="37" t="s">
        <v>115</v>
      </c>
      <c r="C541" s="37" t="s">
        <v>240</v>
      </c>
      <c r="D541" s="37" t="s">
        <v>886</v>
      </c>
      <c r="E541" s="37" t="s">
        <v>12</v>
      </c>
      <c r="F541" s="37" t="s">
        <v>2109</v>
      </c>
      <c r="G541" s="60">
        <v>44698.545243055552</v>
      </c>
      <c r="H541" s="37" t="s">
        <v>32</v>
      </c>
      <c r="I541" s="60"/>
      <c r="J541" s="37" t="s">
        <v>328</v>
      </c>
      <c r="K541" s="37" t="s">
        <v>1691</v>
      </c>
      <c r="L541" s="60"/>
      <c r="M541" s="37"/>
      <c r="N541" s="60">
        <v>44697.9062037037</v>
      </c>
      <c r="O541" s="37" t="s">
        <v>552</v>
      </c>
      <c r="P541" s="38" t="b">
        <v>0</v>
      </c>
      <c r="Q541" s="37"/>
      <c r="R541" s="37" t="s">
        <v>147</v>
      </c>
      <c r="S541" s="38">
        <v>0</v>
      </c>
      <c r="T541" s="37" t="s">
        <v>124</v>
      </c>
      <c r="U541" s="37" t="s">
        <v>90</v>
      </c>
      <c r="V541" s="60">
        <v>44698.545243055552</v>
      </c>
      <c r="W541" s="38">
        <v>55213</v>
      </c>
      <c r="X541" s="37" t="s">
        <v>553</v>
      </c>
      <c r="Y541" s="38">
        <v>0</v>
      </c>
      <c r="Z541" s="38" t="b">
        <v>0</v>
      </c>
      <c r="AA541" s="60">
        <v>44697.935370370367</v>
      </c>
      <c r="AB541" s="60">
        <v>44697.915648148148</v>
      </c>
      <c r="AC541" s="38">
        <v>1</v>
      </c>
      <c r="AD541" s="60">
        <v>44697.935370370367</v>
      </c>
      <c r="AE541" s="60">
        <v>44697.935370370367</v>
      </c>
      <c r="AF541" s="60">
        <v>44697.935370370367</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21</v>
      </c>
      <c r="AM541" s="39">
        <f>WEEKNUM(Table1[[#This Row],[Resolved]])</f>
        <v>21</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17</v>
      </c>
      <c r="AU541" s="39" t="str">
        <f>TEXT(Table1[[#This Row],[Resolved]],"MMM")</f>
        <v>May</v>
      </c>
      <c r="AV541" s="39">
        <f>DAY(Table1[[#This Row],[Created]])</f>
        <v>16</v>
      </c>
      <c r="AW541" s="39" t="str">
        <f>TEXT(Table1[[#This Row],[Created]],"MMM")</f>
        <v>May</v>
      </c>
      <c r="AX541" s="40">
        <f>VLOOKUP(Table1[[#This Row],[Assigned to]],GD_Resource[[#All],[SNOW ID Unique]:[Team]],4,0)</f>
        <v>0</v>
      </c>
    </row>
    <row r="542" spans="1:50" ht="37.5" customHeight="1" x14ac:dyDescent="0.25">
      <c r="A542" s="37" t="s">
        <v>2110</v>
      </c>
      <c r="B542" s="37" t="s">
        <v>115</v>
      </c>
      <c r="C542" s="37" t="s">
        <v>251</v>
      </c>
      <c r="D542" s="37" t="s">
        <v>252</v>
      </c>
      <c r="E542" s="37" t="s">
        <v>7</v>
      </c>
      <c r="F542" s="37" t="s">
        <v>2111</v>
      </c>
      <c r="G542" s="60">
        <v>44698.830243055563</v>
      </c>
      <c r="H542" s="37" t="s">
        <v>17</v>
      </c>
      <c r="I542" s="60"/>
      <c r="J542" s="37"/>
      <c r="K542" s="37"/>
      <c r="L542" s="60"/>
      <c r="M542" s="37"/>
      <c r="N542" s="60">
        <v>44697.910439814812</v>
      </c>
      <c r="O542" s="37" t="s">
        <v>2112</v>
      </c>
      <c r="P542" s="38" t="b">
        <v>0</v>
      </c>
      <c r="Q542" s="37"/>
      <c r="R542" s="37" t="s">
        <v>147</v>
      </c>
      <c r="S542" s="38">
        <v>0</v>
      </c>
      <c r="T542" s="37" t="s">
        <v>124</v>
      </c>
      <c r="U542" s="37" t="s">
        <v>58</v>
      </c>
      <c r="V542" s="60"/>
      <c r="W542" s="38"/>
      <c r="X542" s="37" t="s">
        <v>2113</v>
      </c>
      <c r="Y542" s="38">
        <v>0</v>
      </c>
      <c r="Z542" s="38" t="b">
        <v>1</v>
      </c>
      <c r="AA542" s="60">
        <v>44697.99391203704</v>
      </c>
      <c r="AB542" s="60">
        <v>44697.915856481479</v>
      </c>
      <c r="AC542" s="38">
        <v>1</v>
      </c>
      <c r="AD542" s="60">
        <v>44698.002523148149</v>
      </c>
      <c r="AE542" s="60">
        <v>44698.008437500001</v>
      </c>
      <c r="AF542" s="60">
        <v>44698.002523148149</v>
      </c>
      <c r="AG542" s="37"/>
      <c r="AH542" s="37" t="s">
        <v>723</v>
      </c>
      <c r="AI542" s="37"/>
      <c r="AJ542" s="16">
        <f ca="1">IF(Table1[[#This Row],[State]]="Closed","Zero",IF(Table1[[#This Row],[State]]="Resolved","Zero",TODAY()-Table1[[#This Row],[First Assigned to Osprey-Resolver]]))</f>
        <v>0.99156249999941792</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21</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16</v>
      </c>
      <c r="AW542" s="39" t="str">
        <f>TEXT(Table1[[#This Row],[Created]],"MMM")</f>
        <v>May</v>
      </c>
      <c r="AX542" s="40">
        <f>VLOOKUP(Table1[[#This Row],[Assigned to]],GD_Resource[[#All],[SNOW ID Unique]:[Team]],4,0)</f>
        <v>0</v>
      </c>
    </row>
    <row r="543" spans="1:50" ht="62.7" customHeight="1" x14ac:dyDescent="0.25">
      <c r="A543" s="37" t="s">
        <v>2114</v>
      </c>
      <c r="B543" s="37" t="s">
        <v>115</v>
      </c>
      <c r="C543" s="37" t="s">
        <v>307</v>
      </c>
      <c r="D543" s="37" t="s">
        <v>308</v>
      </c>
      <c r="E543" s="37" t="s">
        <v>12</v>
      </c>
      <c r="F543" s="37" t="s">
        <v>2115</v>
      </c>
      <c r="G543" s="60">
        <v>44698.783090277779</v>
      </c>
      <c r="H543" s="37" t="s">
        <v>246</v>
      </c>
      <c r="I543" s="60"/>
      <c r="J543" s="37"/>
      <c r="K543" s="37"/>
      <c r="L543" s="60"/>
      <c r="M543" s="37"/>
      <c r="N543" s="60">
        <v>44697.912847222222</v>
      </c>
      <c r="O543" s="37" t="s">
        <v>1773</v>
      </c>
      <c r="P543" s="38" t="b">
        <v>0</v>
      </c>
      <c r="Q543" s="37"/>
      <c r="R543" s="37" t="s">
        <v>133</v>
      </c>
      <c r="S543" s="38">
        <v>0</v>
      </c>
      <c r="T543" s="37" t="s">
        <v>124</v>
      </c>
      <c r="U543" s="37" t="s">
        <v>58</v>
      </c>
      <c r="V543" s="60"/>
      <c r="W543" s="38"/>
      <c r="X543" s="37" t="s">
        <v>1774</v>
      </c>
      <c r="Y543" s="38">
        <v>0</v>
      </c>
      <c r="Z543" s="38" t="b">
        <v>1</v>
      </c>
      <c r="AA543" s="60">
        <v>44697.993900462963</v>
      </c>
      <c r="AB543" s="60">
        <v>44697.915798611109</v>
      </c>
      <c r="AC543" s="38">
        <v>1</v>
      </c>
      <c r="AD543" s="60">
        <v>44698.00341435185</v>
      </c>
      <c r="AE543" s="60">
        <v>44698.371747685182</v>
      </c>
      <c r="AF543" s="60">
        <v>44698.00341435185</v>
      </c>
      <c r="AG543" s="37"/>
      <c r="AH543" s="37" t="s">
        <v>248</v>
      </c>
      <c r="AI543" s="37"/>
      <c r="AJ543" s="16">
        <f ca="1">IF(Table1[[#This Row],[State]]="Closed","Zero",IF(Table1[[#This Row],[State]]="Resolved","Zero",TODAY()-Table1[[#This Row],[First Assigned to Osprey-Resolver]]))</f>
        <v>0.62825231481838273</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21</v>
      </c>
      <c r="AM543" s="39">
        <f>WEEKNUM(Table1[[#This Row],[Resolved]])</f>
        <v>0</v>
      </c>
      <c r="AN543" s="39">
        <f>WEEKNUM(Table1[[#This Row],[Closed]])</f>
        <v>0</v>
      </c>
      <c r="AO543" s="39" t="str">
        <f>IFERROR(INDEX(GD_Resource[], MATCH(Table1[[#This Row],[Assigned to]], GD_Resource[SNOW ID Unique], 0), 2), "Not GD")</f>
        <v>Not GD</v>
      </c>
      <c r="AP543" s="39" t="str">
        <f t="shared" si="8"/>
        <v>Geo</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16</v>
      </c>
      <c r="AW543" s="39" t="str">
        <f>TEXT(Table1[[#This Row],[Created]],"MMM")</f>
        <v>May</v>
      </c>
      <c r="AX543" s="40" t="e">
        <f>VLOOKUP(Table1[[#This Row],[Assigned to]],GD_Resource[[#All],[SNOW ID Unique]:[Team]],4,0)</f>
        <v>#N/A</v>
      </c>
    </row>
    <row r="544" spans="1:50" ht="37.5" customHeight="1" x14ac:dyDescent="0.25">
      <c r="A544" s="37" t="s">
        <v>2116</v>
      </c>
      <c r="B544" s="37" t="s">
        <v>138</v>
      </c>
      <c r="C544" s="37" t="s">
        <v>295</v>
      </c>
      <c r="D544" s="37" t="s">
        <v>2117</v>
      </c>
      <c r="E544" s="37" t="s">
        <v>12</v>
      </c>
      <c r="F544" s="37" t="s">
        <v>2118</v>
      </c>
      <c r="G544" s="60">
        <v>44698.262627314813</v>
      </c>
      <c r="H544" s="37" t="s">
        <v>25</v>
      </c>
      <c r="I544" s="60"/>
      <c r="J544" s="37"/>
      <c r="K544" s="37"/>
      <c r="L544" s="60"/>
      <c r="M544" s="37"/>
      <c r="N544" s="60">
        <v>44697.937627314823</v>
      </c>
      <c r="O544" s="37" t="s">
        <v>299</v>
      </c>
      <c r="P544" s="38" t="b">
        <v>0</v>
      </c>
      <c r="Q544" s="37"/>
      <c r="R544" s="37" t="s">
        <v>147</v>
      </c>
      <c r="S544" s="38">
        <v>0</v>
      </c>
      <c r="T544" s="37" t="s">
        <v>124</v>
      </c>
      <c r="U544" s="37" t="s">
        <v>58</v>
      </c>
      <c r="V544" s="60"/>
      <c r="W544" s="38"/>
      <c r="X544" s="37" t="s">
        <v>300</v>
      </c>
      <c r="Y544" s="38">
        <v>0</v>
      </c>
      <c r="Z544" s="38" t="b">
        <v>1</v>
      </c>
      <c r="AA544" s="60">
        <v>44697.993877314817</v>
      </c>
      <c r="AB544" s="60">
        <v>44697.956516203703</v>
      </c>
      <c r="AC544" s="38">
        <v>1</v>
      </c>
      <c r="AD544" s="60">
        <v>44698.007488425923</v>
      </c>
      <c r="AE544" s="60">
        <v>44698.258483796293</v>
      </c>
      <c r="AF544" s="60">
        <v>44698.007488425923</v>
      </c>
      <c r="AG544" s="37"/>
      <c r="AH544" s="37" t="s">
        <v>1324</v>
      </c>
      <c r="AI544" s="37"/>
      <c r="AJ544" s="16">
        <f ca="1">IF(Table1[[#This Row],[State]]="Closed","Zero",IF(Table1[[#This Row],[State]]="Resolved","Zero",TODAY()-Table1[[#This Row],[First Assigned to Osprey-Resolver]]))</f>
        <v>0.74151620370685123</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21</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16</v>
      </c>
      <c r="AW544" s="39" t="str">
        <f>TEXT(Table1[[#This Row],[Created]],"MMM")</f>
        <v>May</v>
      </c>
      <c r="AX544" s="40">
        <f>VLOOKUP(Table1[[#This Row],[Assigned to]],GD_Resource[[#All],[SNOW ID Unique]:[Team]],4,0)</f>
        <v>0</v>
      </c>
    </row>
    <row r="545" spans="1:50" ht="37.5" customHeight="1" x14ac:dyDescent="0.25">
      <c r="A545" s="37" t="s">
        <v>2119</v>
      </c>
      <c r="B545" s="37" t="s">
        <v>115</v>
      </c>
      <c r="C545" s="37" t="s">
        <v>338</v>
      </c>
      <c r="D545" s="37" t="s">
        <v>339</v>
      </c>
      <c r="E545" s="37" t="s">
        <v>12</v>
      </c>
      <c r="F545" s="37" t="s">
        <v>2120</v>
      </c>
      <c r="G545" s="60">
        <v>44699.032453703701</v>
      </c>
      <c r="H545" s="37" t="s">
        <v>19</v>
      </c>
      <c r="I545" s="60"/>
      <c r="J545" s="37"/>
      <c r="K545" s="37"/>
      <c r="L545" s="60"/>
      <c r="M545" s="37"/>
      <c r="N545" s="60">
        <v>44697.946782407409</v>
      </c>
      <c r="O545" s="37" t="s">
        <v>2121</v>
      </c>
      <c r="P545" s="38" t="b">
        <v>0</v>
      </c>
      <c r="Q545" s="37"/>
      <c r="R545" s="37" t="s">
        <v>215</v>
      </c>
      <c r="S545" s="38">
        <v>0</v>
      </c>
      <c r="T545" s="37" t="s">
        <v>124</v>
      </c>
      <c r="U545" s="37" t="s">
        <v>58</v>
      </c>
      <c r="V545" s="60"/>
      <c r="W545" s="38"/>
      <c r="X545" s="37" t="s">
        <v>2122</v>
      </c>
      <c r="Y545" s="38">
        <v>0</v>
      </c>
      <c r="Z545" s="38" t="b">
        <v>1</v>
      </c>
      <c r="AA545" s="60">
        <v>44697.998888888891</v>
      </c>
      <c r="AB545" s="60">
        <v>44697.946782407409</v>
      </c>
      <c r="AC545" s="38">
        <v>1</v>
      </c>
      <c r="AD545" s="60">
        <v>44698.094039351847</v>
      </c>
      <c r="AE545" s="60">
        <v>44698.257743055547</v>
      </c>
      <c r="AF545" s="60">
        <v>44698.094039351847</v>
      </c>
      <c r="AG545" s="37"/>
      <c r="AH545" s="37" t="s">
        <v>1324</v>
      </c>
      <c r="AI545" s="37"/>
      <c r="AJ545" s="16">
        <f ca="1">IF(Table1[[#This Row],[State]]="Closed","Zero",IF(Table1[[#This Row],[State]]="Resolved","Zero",TODAY()-Table1[[#This Row],[First Assigned to Osprey-Resolver]]))</f>
        <v>0.74225694445340196</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21</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16</v>
      </c>
      <c r="AW545" s="39" t="str">
        <f>TEXT(Table1[[#This Row],[Created]],"MMM")</f>
        <v>May</v>
      </c>
      <c r="AX545" s="40">
        <f>VLOOKUP(Table1[[#This Row],[Assigned to]],GD_Resource[[#All],[SNOW ID Unique]:[Team]],4,0)</f>
        <v>0</v>
      </c>
    </row>
    <row r="546" spans="1:50" ht="37.5" customHeight="1" x14ac:dyDescent="0.25">
      <c r="A546" s="37" t="s">
        <v>2123</v>
      </c>
      <c r="B546" s="37" t="s">
        <v>138</v>
      </c>
      <c r="C546" s="37" t="s">
        <v>251</v>
      </c>
      <c r="D546" s="37" t="s">
        <v>252</v>
      </c>
      <c r="E546" s="37" t="s">
        <v>12</v>
      </c>
      <c r="F546" s="37" t="s">
        <v>2124</v>
      </c>
      <c r="G546" s="60">
        <v>44698.830243055563</v>
      </c>
      <c r="H546" s="37" t="s">
        <v>17</v>
      </c>
      <c r="I546" s="60"/>
      <c r="J546" s="37" t="s">
        <v>547</v>
      </c>
      <c r="K546" s="37" t="s">
        <v>2125</v>
      </c>
      <c r="L546" s="60"/>
      <c r="M546" s="37"/>
      <c r="N546" s="60">
        <v>44697.959965277783</v>
      </c>
      <c r="O546" s="37" t="s">
        <v>1751</v>
      </c>
      <c r="P546" s="38" t="b">
        <v>0</v>
      </c>
      <c r="Q546" s="37"/>
      <c r="R546" s="37" t="s">
        <v>147</v>
      </c>
      <c r="S546" s="38">
        <v>0</v>
      </c>
      <c r="T546" s="37" t="s">
        <v>124</v>
      </c>
      <c r="U546" s="37" t="s">
        <v>58</v>
      </c>
      <c r="V546" s="60"/>
      <c r="W546" s="38">
        <v>4578</v>
      </c>
      <c r="X546" s="37" t="s">
        <v>2126</v>
      </c>
      <c r="Y546" s="38">
        <v>1</v>
      </c>
      <c r="Z546" s="38" t="b">
        <v>1</v>
      </c>
      <c r="AA546" s="60">
        <v>44697.978333333333</v>
      </c>
      <c r="AB546" s="60"/>
      <c r="AC546" s="38">
        <v>0</v>
      </c>
      <c r="AD546" s="60"/>
      <c r="AE546" s="60">
        <v>44697.978333333333</v>
      </c>
      <c r="AF546" s="60">
        <v>44697.959965277783</v>
      </c>
      <c r="AG546" s="37"/>
      <c r="AH546" s="37" t="s">
        <v>723</v>
      </c>
      <c r="AI546" s="37"/>
      <c r="AJ546" s="16">
        <f ca="1">IF(Table1[[#This Row],[State]]="Closed","Zero",IF(Table1[[#This Row],[State]]="Resolved","Zero",TODAY()-Table1[[#This Row],[First Assigned to Osprey-Resolver]]))</f>
        <v>1.0216666666674428</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21</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16</v>
      </c>
      <c r="AW546" s="39" t="str">
        <f>TEXT(Table1[[#This Row],[Created]],"MMM")</f>
        <v>May</v>
      </c>
      <c r="AX546" s="40">
        <f>VLOOKUP(Table1[[#This Row],[Assigned to]],GD_Resource[[#All],[SNOW ID Unique]:[Team]],4,0)</f>
        <v>0</v>
      </c>
    </row>
    <row r="547" spans="1:50" ht="49.95" customHeight="1" x14ac:dyDescent="0.25">
      <c r="A547" s="37" t="s">
        <v>2127</v>
      </c>
      <c r="B547" s="37" t="s">
        <v>115</v>
      </c>
      <c r="C547" s="37" t="s">
        <v>251</v>
      </c>
      <c r="D547" s="37" t="s">
        <v>252</v>
      </c>
      <c r="E547" s="37" t="s">
        <v>7</v>
      </c>
      <c r="F547" s="37" t="s">
        <v>2128</v>
      </c>
      <c r="G547" s="60">
        <v>44698.830266203702</v>
      </c>
      <c r="H547" s="37" t="s">
        <v>17</v>
      </c>
      <c r="I547" s="60"/>
      <c r="J547" s="37"/>
      <c r="K547" s="37"/>
      <c r="L547" s="60"/>
      <c r="M547" s="37"/>
      <c r="N547" s="60">
        <v>44697.98170138889</v>
      </c>
      <c r="O547" s="37" t="s">
        <v>2129</v>
      </c>
      <c r="P547" s="38" t="b">
        <v>0</v>
      </c>
      <c r="Q547" s="37"/>
      <c r="R547" s="37" t="s">
        <v>147</v>
      </c>
      <c r="S547" s="38">
        <v>0</v>
      </c>
      <c r="T547" s="37" t="s">
        <v>124</v>
      </c>
      <c r="U547" s="37" t="s">
        <v>58</v>
      </c>
      <c r="V547" s="60"/>
      <c r="W547" s="38"/>
      <c r="X547" s="37" t="s">
        <v>2130</v>
      </c>
      <c r="Y547" s="38">
        <v>0</v>
      </c>
      <c r="Z547" s="38" t="b">
        <v>1</v>
      </c>
      <c r="AA547" s="60">
        <v>44697.993923611109</v>
      </c>
      <c r="AB547" s="60">
        <v>44697.993923611109</v>
      </c>
      <c r="AC547" s="38">
        <v>1</v>
      </c>
      <c r="AD547" s="60">
        <v>44697.999166666668</v>
      </c>
      <c r="AE547" s="60">
        <v>44698.002025462964</v>
      </c>
      <c r="AF547" s="60">
        <v>44697.999166666668</v>
      </c>
      <c r="AG547" s="37"/>
      <c r="AH547" s="37" t="s">
        <v>723</v>
      </c>
      <c r="AI547" s="37"/>
      <c r="AJ547" s="16">
        <f ca="1">IF(Table1[[#This Row],[State]]="Closed","Zero",IF(Table1[[#This Row],[State]]="Resolved","Zero",TODAY()-Table1[[#This Row],[First Assigned to Osprey-Resolver]]))</f>
        <v>0.99797453703649808</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21</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16</v>
      </c>
      <c r="AW547" s="39" t="str">
        <f>TEXT(Table1[[#This Row],[Created]],"MMM")</f>
        <v>May</v>
      </c>
      <c r="AX547" s="40">
        <f>VLOOKUP(Table1[[#This Row],[Assigned to]],GD_Resource[[#All],[SNOW ID Unique]:[Team]],4,0)</f>
        <v>0</v>
      </c>
    </row>
    <row r="548" spans="1:50" ht="37.5" customHeight="1" x14ac:dyDescent="0.25">
      <c r="A548" s="37" t="s">
        <v>2131</v>
      </c>
      <c r="B548" s="37" t="s">
        <v>115</v>
      </c>
      <c r="C548" s="37" t="s">
        <v>159</v>
      </c>
      <c r="D548" s="37" t="s">
        <v>503</v>
      </c>
      <c r="E548" s="37" t="s">
        <v>141</v>
      </c>
      <c r="F548" s="37" t="s">
        <v>2132</v>
      </c>
      <c r="G548" s="60">
        <v>44698.010613425933</v>
      </c>
      <c r="H548" s="37"/>
      <c r="I548" s="60"/>
      <c r="J548" s="37"/>
      <c r="K548" s="37"/>
      <c r="L548" s="60"/>
      <c r="M548" s="37"/>
      <c r="N548" s="60">
        <v>44698.009930555563</v>
      </c>
      <c r="O548" s="37" t="s">
        <v>503</v>
      </c>
      <c r="P548" s="38" t="b">
        <v>0</v>
      </c>
      <c r="Q548" s="37"/>
      <c r="R548" s="37" t="s">
        <v>123</v>
      </c>
      <c r="S548" s="38">
        <v>0</v>
      </c>
      <c r="T548" s="37" t="s">
        <v>124</v>
      </c>
      <c r="U548" s="37" t="s">
        <v>618</v>
      </c>
      <c r="V548" s="60"/>
      <c r="W548" s="38"/>
      <c r="X548" s="37" t="s">
        <v>507</v>
      </c>
      <c r="Y548" s="38">
        <v>0</v>
      </c>
      <c r="Z548" s="38" t="b">
        <v>0</v>
      </c>
      <c r="AA548" s="60"/>
      <c r="AB548" s="60"/>
      <c r="AC548" s="38">
        <v>0</v>
      </c>
      <c r="AD548" s="60"/>
      <c r="AE548" s="60"/>
      <c r="AF548" s="60">
        <v>44698.009930555563</v>
      </c>
      <c r="AG548" s="37"/>
      <c r="AH548" s="37"/>
      <c r="AI548" s="37" t="s">
        <v>165</v>
      </c>
      <c r="AJ548" s="16">
        <f ca="1">IF(Table1[[#This Row],[State]]="Closed","Zero",IF(Table1[[#This Row],[State]]="Resolved","Zero",TODAY()-Table1[[#This Row],[First Assigned to Osprey-Resolver]]))</f>
        <v>44699</v>
      </c>
      <c r="AK548" s="16" t="str">
        <f ca="1">IF(Table1[[#This Row],[Days Open]]&lt;=5,"00 - 05",IF(Table1[[#This Row],[Days Open]]&lt;=15,"06 - 15",IF(Table1[[#This Row],[Days Open]]&lt;=30,"16 - 30", IF(Table1[[#This Row],[Days Open]]&lt;=60,"31 - 60",IF(Table1[[#This Row],[Days Open]]&lt;=90,"61 - 90",IF(Table1[[#This Row],[Days Open]]="Zero","Closed","&gt;91 and above"))))))</f>
        <v>&gt;91 and above</v>
      </c>
      <c r="AL548" s="39">
        <f>WEEKNUM(Table1[[#This Row],[Created]])</f>
        <v>21</v>
      </c>
      <c r="AM548" s="39">
        <f>WEEKNUM(Table1[[#This Row],[Resolved]])</f>
        <v>0</v>
      </c>
      <c r="AN548" s="39">
        <f>WEEKNUM(Table1[[#This Row],[Closed]])</f>
        <v>0</v>
      </c>
      <c r="AO548" s="39" t="str">
        <f>IFERROR(INDEX(GD_Resource[], MATCH(Table1[[#This Row],[Assigned to]], GD_Resource[SNOW ID Unique], 0), 2), "Not GD")</f>
        <v>Not GD</v>
      </c>
      <c r="AP548" s="39" t="str">
        <f t="shared" si="8"/>
        <v>Geo</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17</v>
      </c>
      <c r="AW548" s="39" t="str">
        <f>TEXT(Table1[[#This Row],[Created]],"MMM")</f>
        <v>May</v>
      </c>
      <c r="AX548" s="40" t="e">
        <f>VLOOKUP(Table1[[#This Row],[Assigned to]],GD_Resource[[#All],[SNOW ID Unique]:[Team]],4,0)</f>
        <v>#N/A</v>
      </c>
    </row>
    <row r="549" spans="1:50" ht="49.95" customHeight="1" x14ac:dyDescent="0.25">
      <c r="A549" s="37" t="s">
        <v>2133</v>
      </c>
      <c r="B549" s="37" t="s">
        <v>115</v>
      </c>
      <c r="C549" s="37" t="s">
        <v>251</v>
      </c>
      <c r="D549" s="37" t="s">
        <v>1581</v>
      </c>
      <c r="E549" s="37" t="s">
        <v>12</v>
      </c>
      <c r="F549" s="37" t="s">
        <v>2134</v>
      </c>
      <c r="G549" s="60">
        <v>44698.627638888887</v>
      </c>
      <c r="H549" s="37" t="s">
        <v>50</v>
      </c>
      <c r="I549" s="60"/>
      <c r="J549" s="37"/>
      <c r="K549" s="37"/>
      <c r="L549" s="60"/>
      <c r="M549" s="37"/>
      <c r="N549" s="60">
        <v>44698.025011574071</v>
      </c>
      <c r="O549" s="37" t="s">
        <v>2135</v>
      </c>
      <c r="P549" s="38" t="b">
        <v>0</v>
      </c>
      <c r="Q549" s="37"/>
      <c r="R549" s="37" t="s">
        <v>147</v>
      </c>
      <c r="S549" s="38">
        <v>0</v>
      </c>
      <c r="T549" s="37" t="s">
        <v>124</v>
      </c>
      <c r="U549" s="37" t="s">
        <v>59</v>
      </c>
      <c r="V549" s="60"/>
      <c r="W549" s="38"/>
      <c r="X549" s="37" t="s">
        <v>2136</v>
      </c>
      <c r="Y549" s="38">
        <v>0</v>
      </c>
      <c r="Z549" s="38" t="b">
        <v>0</v>
      </c>
      <c r="AA549" s="60">
        <v>44698.073877314811</v>
      </c>
      <c r="AB549" s="60">
        <v>44698.025335648148</v>
      </c>
      <c r="AC549" s="38">
        <v>1</v>
      </c>
      <c r="AD549" s="60">
        <v>44698.083229166667</v>
      </c>
      <c r="AE549" s="60">
        <v>44698.088993055557</v>
      </c>
      <c r="AF549" s="60">
        <v>44698.083229166667</v>
      </c>
      <c r="AG549" s="37"/>
      <c r="AH549" s="37"/>
      <c r="AI549" s="37"/>
      <c r="AJ549" s="16">
        <f ca="1">IF(Table1[[#This Row],[State]]="Closed","Zero",IF(Table1[[#This Row],[State]]="Resolved","Zero",TODAY()-Table1[[#This Row],[First Assigned to Osprey-Resolver]]))</f>
        <v>0.91100694444321562</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21</v>
      </c>
      <c r="AM549" s="39">
        <f>WEEKNUM(Table1[[#This Row],[Resolved]])</f>
        <v>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17</v>
      </c>
      <c r="AW549" s="39" t="str">
        <f>TEXT(Table1[[#This Row],[Created]],"MMM")</f>
        <v>May</v>
      </c>
      <c r="AX549" s="40">
        <f>VLOOKUP(Table1[[#This Row],[Assigned to]],GD_Resource[[#All],[SNOW ID Unique]:[Team]],4,0)</f>
        <v>0</v>
      </c>
    </row>
    <row r="550" spans="1:50" ht="49.95" customHeight="1" x14ac:dyDescent="0.25">
      <c r="A550" s="37" t="s">
        <v>2137</v>
      </c>
      <c r="B550" s="37" t="s">
        <v>115</v>
      </c>
      <c r="C550" s="37" t="s">
        <v>251</v>
      </c>
      <c r="D550" s="37" t="s">
        <v>241</v>
      </c>
      <c r="E550" s="37" t="s">
        <v>12</v>
      </c>
      <c r="F550" s="37" t="s">
        <v>2138</v>
      </c>
      <c r="G550" s="60">
        <v>44698.892824074072</v>
      </c>
      <c r="H550" s="37" t="s">
        <v>24</v>
      </c>
      <c r="I550" s="60"/>
      <c r="J550" s="37"/>
      <c r="K550" s="37"/>
      <c r="L550" s="60"/>
      <c r="M550" s="37"/>
      <c r="N550" s="60">
        <v>44698.036932870367</v>
      </c>
      <c r="O550" s="37" t="s">
        <v>2135</v>
      </c>
      <c r="P550" s="38" t="b">
        <v>0</v>
      </c>
      <c r="Q550" s="37"/>
      <c r="R550" s="37" t="s">
        <v>147</v>
      </c>
      <c r="S550" s="38">
        <v>0</v>
      </c>
      <c r="T550" s="37" t="s">
        <v>124</v>
      </c>
      <c r="U550" s="37" t="s">
        <v>58</v>
      </c>
      <c r="V550" s="60"/>
      <c r="W550" s="38"/>
      <c r="X550" s="37" t="s">
        <v>2136</v>
      </c>
      <c r="Y550" s="38">
        <v>0</v>
      </c>
      <c r="Z550" s="38" t="b">
        <v>1</v>
      </c>
      <c r="AA550" s="60">
        <v>44698.073854166672</v>
      </c>
      <c r="AB550" s="60">
        <v>44698.037199074082</v>
      </c>
      <c r="AC550" s="38">
        <v>1</v>
      </c>
      <c r="AD550" s="60">
        <v>44698.076898148152</v>
      </c>
      <c r="AE550" s="60">
        <v>44698.088634259257</v>
      </c>
      <c r="AF550" s="60">
        <v>44698.076898148152</v>
      </c>
      <c r="AG550" s="37"/>
      <c r="AH550" s="37" t="s">
        <v>248</v>
      </c>
      <c r="AI550" s="37"/>
      <c r="AJ550" s="16">
        <f ca="1">IF(Table1[[#This Row],[State]]="Closed","Zero",IF(Table1[[#This Row],[State]]="Resolved","Zero",TODAY()-Table1[[#This Row],[First Assigned to Osprey-Resolver]]))</f>
        <v>0.91136574074334931</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21</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17</v>
      </c>
      <c r="AW550" s="39" t="str">
        <f>TEXT(Table1[[#This Row],[Created]],"MMM")</f>
        <v>May</v>
      </c>
      <c r="AX550" s="40">
        <f>VLOOKUP(Table1[[#This Row],[Assigned to]],GD_Resource[[#All],[SNOW ID Unique]:[Team]],4,0)</f>
        <v>0</v>
      </c>
    </row>
    <row r="551" spans="1:50" ht="49.95" customHeight="1" x14ac:dyDescent="0.25">
      <c r="A551" s="37" t="s">
        <v>2139</v>
      </c>
      <c r="B551" s="37" t="s">
        <v>115</v>
      </c>
      <c r="C551" s="37" t="s">
        <v>433</v>
      </c>
      <c r="D551" s="37" t="s">
        <v>434</v>
      </c>
      <c r="E551" s="37" t="s">
        <v>12</v>
      </c>
      <c r="F551" s="37" t="s">
        <v>2140</v>
      </c>
      <c r="G551" s="60">
        <v>44698.81695601852</v>
      </c>
      <c r="H551" s="37" t="s">
        <v>30</v>
      </c>
      <c r="I551" s="60"/>
      <c r="J551" s="37"/>
      <c r="K551" s="37"/>
      <c r="L551" s="60"/>
      <c r="M551" s="37"/>
      <c r="N551" s="60">
        <v>44698.038958333331</v>
      </c>
      <c r="O551" s="37" t="s">
        <v>2141</v>
      </c>
      <c r="P551" s="38" t="b">
        <v>0</v>
      </c>
      <c r="Q551" s="37"/>
      <c r="R551" s="37" t="s">
        <v>215</v>
      </c>
      <c r="S551" s="38">
        <v>0</v>
      </c>
      <c r="T551" s="37" t="s">
        <v>124</v>
      </c>
      <c r="U551" s="37" t="s">
        <v>59</v>
      </c>
      <c r="V551" s="60"/>
      <c r="W551" s="38"/>
      <c r="X551" s="37" t="s">
        <v>2142</v>
      </c>
      <c r="Y551" s="38">
        <v>0</v>
      </c>
      <c r="Z551" s="38" t="b">
        <v>0</v>
      </c>
      <c r="AA551" s="60">
        <v>44698.81695601852</v>
      </c>
      <c r="AB551" s="60">
        <v>44698.060486111113</v>
      </c>
      <c r="AC551" s="38">
        <v>1</v>
      </c>
      <c r="AD551" s="60">
        <v>44698.81695601852</v>
      </c>
      <c r="AE551" s="60">
        <v>44698.81695601852</v>
      </c>
      <c r="AF551" s="60">
        <v>44698.81695601852</v>
      </c>
      <c r="AG551" s="37"/>
      <c r="AH551" s="37"/>
      <c r="AI551" s="37"/>
      <c r="AJ551" s="16">
        <f ca="1">IF(Table1[[#This Row],[State]]="Closed","Zero",IF(Table1[[#This Row],[State]]="Resolved","Zero",TODAY()-Table1[[#This Row],[First Assigned to Osprey-Resolver]]))</f>
        <v>0.18304398148029577</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21</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17</v>
      </c>
      <c r="AW551" s="39" t="str">
        <f>TEXT(Table1[[#This Row],[Created]],"MMM")</f>
        <v>May</v>
      </c>
      <c r="AX551" s="40">
        <f>VLOOKUP(Table1[[#This Row],[Assigned to]],GD_Resource[[#All],[SNOW ID Unique]:[Team]],4,0)</f>
        <v>0</v>
      </c>
    </row>
    <row r="552" spans="1:50" ht="49.95" customHeight="1" x14ac:dyDescent="0.25">
      <c r="A552" s="37" t="s">
        <v>2143</v>
      </c>
      <c r="B552" s="37" t="s">
        <v>115</v>
      </c>
      <c r="C552" s="37" t="s">
        <v>251</v>
      </c>
      <c r="D552" s="37" t="s">
        <v>2144</v>
      </c>
      <c r="E552" s="37" t="s">
        <v>7</v>
      </c>
      <c r="F552" s="37" t="s">
        <v>1168</v>
      </c>
      <c r="G552" s="60">
        <v>44698.873148148137</v>
      </c>
      <c r="H552" s="37" t="s">
        <v>9</v>
      </c>
      <c r="I552" s="60"/>
      <c r="J552" s="37"/>
      <c r="K552" s="37"/>
      <c r="L552" s="60"/>
      <c r="M552" s="37"/>
      <c r="N552" s="60">
        <v>44698.069097222222</v>
      </c>
      <c r="O552" s="37" t="s">
        <v>2145</v>
      </c>
      <c r="P552" s="38" t="b">
        <v>0</v>
      </c>
      <c r="Q552" s="37"/>
      <c r="R552" s="37" t="s">
        <v>147</v>
      </c>
      <c r="S552" s="38">
        <v>0</v>
      </c>
      <c r="T552" s="37" t="s">
        <v>124</v>
      </c>
      <c r="U552" s="37" t="s">
        <v>59</v>
      </c>
      <c r="V552" s="60"/>
      <c r="W552" s="38"/>
      <c r="X552" s="37" t="s">
        <v>2146</v>
      </c>
      <c r="Y552" s="38">
        <v>0</v>
      </c>
      <c r="Z552" s="38" t="b">
        <v>0</v>
      </c>
      <c r="AA552" s="60">
        <v>44698.845810185187</v>
      </c>
      <c r="AB552" s="60">
        <v>44698.081250000003</v>
      </c>
      <c r="AC552" s="38">
        <v>1</v>
      </c>
      <c r="AD552" s="60">
        <v>44698.869560185187</v>
      </c>
      <c r="AE552" s="60">
        <v>44698.873148148137</v>
      </c>
      <c r="AF552" s="60">
        <v>44698.869560185187</v>
      </c>
      <c r="AG552" s="37"/>
      <c r="AH552" s="37"/>
      <c r="AI552" s="37"/>
      <c r="AJ552" s="16">
        <f ca="1">IF(Table1[[#This Row],[State]]="Closed","Zero",IF(Table1[[#This Row],[State]]="Resolved","Zero",TODAY()-Table1[[#This Row],[First Assigned to Osprey-Resolver]]))</f>
        <v>0.12685185186273884</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21</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17</v>
      </c>
      <c r="AW552" s="39" t="str">
        <f>TEXT(Table1[[#This Row],[Created]],"MMM")</f>
        <v>May</v>
      </c>
      <c r="AX552" s="40">
        <f>VLOOKUP(Table1[[#This Row],[Assigned to]],GD_Resource[[#All],[SNOW ID Unique]:[Team]],4,0)</f>
        <v>0</v>
      </c>
    </row>
    <row r="553" spans="1:50" ht="49.95" customHeight="1" x14ac:dyDescent="0.25">
      <c r="A553" s="37" t="s">
        <v>2147</v>
      </c>
      <c r="B553" s="37" t="s">
        <v>115</v>
      </c>
      <c r="C553" s="37" t="s">
        <v>251</v>
      </c>
      <c r="D553" s="37" t="s">
        <v>2144</v>
      </c>
      <c r="E553" s="37" t="s">
        <v>7</v>
      </c>
      <c r="F553" s="37" t="s">
        <v>2148</v>
      </c>
      <c r="G553" s="60">
        <v>44699.087280092594</v>
      </c>
      <c r="H553" s="37" t="s">
        <v>9</v>
      </c>
      <c r="I553" s="60"/>
      <c r="J553" s="37"/>
      <c r="K553" s="37"/>
      <c r="L553" s="60"/>
      <c r="M553" s="37"/>
      <c r="N553" s="60">
        <v>44698.136030092603</v>
      </c>
      <c r="O553" s="37" t="s">
        <v>2149</v>
      </c>
      <c r="P553" s="38" t="b">
        <v>0</v>
      </c>
      <c r="Q553" s="37"/>
      <c r="R553" s="37" t="s">
        <v>147</v>
      </c>
      <c r="S553" s="38">
        <v>0</v>
      </c>
      <c r="T553" s="37" t="s">
        <v>124</v>
      </c>
      <c r="U553" s="37" t="s">
        <v>59</v>
      </c>
      <c r="V553" s="60"/>
      <c r="W553" s="38"/>
      <c r="X553" s="37" t="s">
        <v>2150</v>
      </c>
      <c r="Y553" s="38">
        <v>0</v>
      </c>
      <c r="Z553" s="38" t="b">
        <v>0</v>
      </c>
      <c r="AA553" s="60">
        <v>44698.137673611112</v>
      </c>
      <c r="AB553" s="60">
        <v>44698.137673611112</v>
      </c>
      <c r="AC553" s="38">
        <v>3</v>
      </c>
      <c r="AD553" s="60">
        <v>44698.141643518517</v>
      </c>
      <c r="AE553" s="60">
        <v>44699.087280092594</v>
      </c>
      <c r="AF553" s="60">
        <v>44698.141643518517</v>
      </c>
      <c r="AG553" s="37"/>
      <c r="AH553" s="37"/>
      <c r="AI553" s="37"/>
      <c r="AJ553" s="16">
        <f ca="1">IF(Table1[[#This Row],[State]]="Closed","Zero",IF(Table1[[#This Row],[State]]="Resolved","Zero",TODAY()-Table1[[#This Row],[First Assigned to Osprey-Resolver]]))</f>
        <v>-8.7280092593573499E-2</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21</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17</v>
      </c>
      <c r="AW553" s="39" t="str">
        <f>TEXT(Table1[[#This Row],[Created]],"MMM")</f>
        <v>May</v>
      </c>
      <c r="AX553" s="40">
        <f>VLOOKUP(Table1[[#This Row],[Assigned to]],GD_Resource[[#All],[SNOW ID Unique]:[Team]],4,0)</f>
        <v>0</v>
      </c>
    </row>
    <row r="554" spans="1:50" ht="49.95" customHeight="1" x14ac:dyDescent="0.25">
      <c r="A554" s="37" t="s">
        <v>2151</v>
      </c>
      <c r="B554" s="37" t="s">
        <v>115</v>
      </c>
      <c r="C554" s="37" t="s">
        <v>251</v>
      </c>
      <c r="D554" s="37" t="s">
        <v>2152</v>
      </c>
      <c r="E554" s="37" t="s">
        <v>12</v>
      </c>
      <c r="F554" s="37" t="s">
        <v>2153</v>
      </c>
      <c r="G554" s="60">
        <v>44699.11822916667</v>
      </c>
      <c r="H554" s="37" t="s">
        <v>17</v>
      </c>
      <c r="I554" s="60"/>
      <c r="J554" s="37"/>
      <c r="K554" s="37"/>
      <c r="L554" s="60"/>
      <c r="M554" s="37"/>
      <c r="N554" s="60">
        <v>44698.139189814807</v>
      </c>
      <c r="O554" s="37" t="s">
        <v>2152</v>
      </c>
      <c r="P554" s="38" t="b">
        <v>0</v>
      </c>
      <c r="Q554" s="37"/>
      <c r="R554" s="37" t="s">
        <v>147</v>
      </c>
      <c r="S554" s="38">
        <v>0</v>
      </c>
      <c r="T554" s="37" t="s">
        <v>124</v>
      </c>
      <c r="U554" s="37" t="s">
        <v>58</v>
      </c>
      <c r="V554" s="60"/>
      <c r="W554" s="38"/>
      <c r="X554" s="37" t="s">
        <v>2154</v>
      </c>
      <c r="Y554" s="38">
        <v>0</v>
      </c>
      <c r="Z554" s="38" t="b">
        <v>1</v>
      </c>
      <c r="AA554" s="60">
        <v>44698.154502314806</v>
      </c>
      <c r="AB554" s="60">
        <v>44698.140902777777</v>
      </c>
      <c r="AC554" s="38">
        <v>1</v>
      </c>
      <c r="AD554" s="60">
        <v>44698.158043981479</v>
      </c>
      <c r="AE554" s="60">
        <v>44698.164490740739</v>
      </c>
      <c r="AF554" s="60">
        <v>44698.158043981479</v>
      </c>
      <c r="AG554" s="37"/>
      <c r="AH554" s="37" t="s">
        <v>1324</v>
      </c>
      <c r="AI554" s="37"/>
      <c r="AJ554" s="16">
        <f ca="1">IF(Table1[[#This Row],[State]]="Closed","Zero",IF(Table1[[#This Row],[State]]="Resolved","Zero",TODAY()-Table1[[#This Row],[First Assigned to Osprey-Resolver]]))</f>
        <v>0.83550925926101627</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21</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17</v>
      </c>
      <c r="AW554" s="39" t="str">
        <f>TEXT(Table1[[#This Row],[Created]],"MMM")</f>
        <v>May</v>
      </c>
      <c r="AX554" s="40">
        <f>VLOOKUP(Table1[[#This Row],[Assigned to]],GD_Resource[[#All],[SNOW ID Unique]:[Team]],4,0)</f>
        <v>0</v>
      </c>
    </row>
    <row r="555" spans="1:50" ht="49.95" customHeight="1" x14ac:dyDescent="0.25">
      <c r="A555" s="37" t="s">
        <v>2155</v>
      </c>
      <c r="B555" s="37" t="s">
        <v>138</v>
      </c>
      <c r="C555" s="37" t="s">
        <v>240</v>
      </c>
      <c r="D555" s="37" t="s">
        <v>536</v>
      </c>
      <c r="E555" s="37" t="s">
        <v>12</v>
      </c>
      <c r="F555" s="37" t="s">
        <v>2056</v>
      </c>
      <c r="G555" s="60">
        <v>44698.917395833327</v>
      </c>
      <c r="H555" s="37" t="s">
        <v>32</v>
      </c>
      <c r="I555" s="60"/>
      <c r="J555" s="37"/>
      <c r="K555" s="37"/>
      <c r="L555" s="60"/>
      <c r="M555" s="37"/>
      <c r="N555" s="60">
        <v>44698.360486111109</v>
      </c>
      <c r="O555" s="37" t="s">
        <v>2057</v>
      </c>
      <c r="P555" s="38" t="b">
        <v>0</v>
      </c>
      <c r="Q555" s="37"/>
      <c r="R555" s="37" t="s">
        <v>147</v>
      </c>
      <c r="S555" s="38">
        <v>0</v>
      </c>
      <c r="T555" s="37" t="s">
        <v>124</v>
      </c>
      <c r="U555" s="37" t="s">
        <v>59</v>
      </c>
      <c r="V555" s="60"/>
      <c r="W555" s="38"/>
      <c r="X555" s="37" t="s">
        <v>2058</v>
      </c>
      <c r="Y555" s="38">
        <v>0</v>
      </c>
      <c r="Z555" s="38" t="b">
        <v>0</v>
      </c>
      <c r="AA555" s="60">
        <v>44698.847210648149</v>
      </c>
      <c r="AB555" s="60">
        <v>44698.360486111109</v>
      </c>
      <c r="AC555" s="38">
        <v>1</v>
      </c>
      <c r="AD555" s="60">
        <v>44698.896701388891</v>
      </c>
      <c r="AE555" s="60">
        <v>44698.917395833327</v>
      </c>
      <c r="AF555" s="60">
        <v>44698.896701388891</v>
      </c>
      <c r="AG555" s="37"/>
      <c r="AH555" s="37"/>
      <c r="AI555" s="37"/>
      <c r="AJ555" s="16">
        <f ca="1">IF(Table1[[#This Row],[State]]="Closed","Zero",IF(Table1[[#This Row],[State]]="Resolved","Zero",TODAY()-Table1[[#This Row],[First Assigned to Osprey-Resolver]]))</f>
        <v>8.2604166673263535E-2</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21</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17</v>
      </c>
      <c r="AW555" s="39" t="str">
        <f>TEXT(Table1[[#This Row],[Created]],"MMM")</f>
        <v>May</v>
      </c>
      <c r="AX555" s="40">
        <f>VLOOKUP(Table1[[#This Row],[Assigned to]],GD_Resource[[#All],[SNOW ID Unique]:[Team]],4,0)</f>
        <v>0</v>
      </c>
    </row>
    <row r="556" spans="1:50" ht="49.95" customHeight="1" x14ac:dyDescent="0.25">
      <c r="A556" s="37" t="s">
        <v>2156</v>
      </c>
      <c r="B556" s="37" t="s">
        <v>115</v>
      </c>
      <c r="C556" s="37" t="s">
        <v>183</v>
      </c>
      <c r="D556" s="37" t="s">
        <v>345</v>
      </c>
      <c r="E556" s="37" t="s">
        <v>12</v>
      </c>
      <c r="F556" s="37" t="s">
        <v>2157</v>
      </c>
      <c r="G556" s="60">
        <v>44698.799062500002</v>
      </c>
      <c r="H556" s="37" t="s">
        <v>40</v>
      </c>
      <c r="I556" s="60"/>
      <c r="J556" s="37"/>
      <c r="K556" s="37"/>
      <c r="L556" s="60"/>
      <c r="M556" s="37"/>
      <c r="N556" s="60">
        <v>44698.493321759262</v>
      </c>
      <c r="O556" s="37" t="s">
        <v>2158</v>
      </c>
      <c r="P556" s="38" t="b">
        <v>0</v>
      </c>
      <c r="Q556" s="37"/>
      <c r="R556" s="37" t="s">
        <v>189</v>
      </c>
      <c r="S556" s="38">
        <v>0</v>
      </c>
      <c r="T556" s="37" t="s">
        <v>124</v>
      </c>
      <c r="U556" s="37" t="s">
        <v>59</v>
      </c>
      <c r="V556" s="60"/>
      <c r="W556" s="38"/>
      <c r="X556" s="37" t="s">
        <v>2159</v>
      </c>
      <c r="Y556" s="38">
        <v>0</v>
      </c>
      <c r="Z556" s="38" t="b">
        <v>0</v>
      </c>
      <c r="AA556" s="60">
        <v>44698.614317129628</v>
      </c>
      <c r="AB556" s="60">
        <v>44698.493611111109</v>
      </c>
      <c r="AC556" s="38">
        <v>1</v>
      </c>
      <c r="AD556" s="60">
        <v>44698.583773148152</v>
      </c>
      <c r="AE556" s="60">
        <v>44698.614317129628</v>
      </c>
      <c r="AF556" s="60">
        <v>44698.583773148152</v>
      </c>
      <c r="AG556" s="37"/>
      <c r="AH556" s="37"/>
      <c r="AI556" s="37"/>
      <c r="AJ556" s="16">
        <f ca="1">IF(Table1[[#This Row],[State]]="Closed","Zero",IF(Table1[[#This Row],[State]]="Resolved","Zero",TODAY()-Table1[[#This Row],[First Assigned to Osprey-Resolver]]))</f>
        <v>0.38568287037196569</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21</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17</v>
      </c>
      <c r="AW556" s="39" t="str">
        <f>TEXT(Table1[[#This Row],[Created]],"MMM")</f>
        <v>May</v>
      </c>
      <c r="AX556" s="40" t="e">
        <f>VLOOKUP(Table1[[#This Row],[Assigned to]],GD_Resource[[#All],[SNOW ID Unique]:[Team]],4,0)</f>
        <v>#N/A</v>
      </c>
    </row>
    <row r="557" spans="1:50" ht="62.7" customHeight="1" x14ac:dyDescent="0.25">
      <c r="A557" s="37" t="s">
        <v>2160</v>
      </c>
      <c r="B557" s="37" t="s">
        <v>138</v>
      </c>
      <c r="C557" s="37" t="s">
        <v>116</v>
      </c>
      <c r="D557" s="37" t="s">
        <v>1216</v>
      </c>
      <c r="E557" s="37" t="s">
        <v>12</v>
      </c>
      <c r="F557" s="37" t="s">
        <v>2161</v>
      </c>
      <c r="G557" s="60">
        <v>44698.744108796287</v>
      </c>
      <c r="H557" s="37" t="s">
        <v>18</v>
      </c>
      <c r="I557" s="60"/>
      <c r="J557" s="37"/>
      <c r="K557" s="37"/>
      <c r="L557" s="60"/>
      <c r="M557" s="37"/>
      <c r="N557" s="60">
        <v>44698.539907407408</v>
      </c>
      <c r="O557" s="37" t="s">
        <v>2162</v>
      </c>
      <c r="P557" s="38" t="b">
        <v>0</v>
      </c>
      <c r="Q557" s="37"/>
      <c r="R557" s="37" t="s">
        <v>123</v>
      </c>
      <c r="S557" s="38">
        <v>0</v>
      </c>
      <c r="T557" s="37" t="s">
        <v>124</v>
      </c>
      <c r="U557" s="37" t="s">
        <v>58</v>
      </c>
      <c r="V557" s="60"/>
      <c r="W557" s="38"/>
      <c r="X557" s="37" t="s">
        <v>2163</v>
      </c>
      <c r="Y557" s="38">
        <v>0</v>
      </c>
      <c r="Z557" s="38" t="b">
        <v>1</v>
      </c>
      <c r="AA557" s="60">
        <v>44698.54215277778</v>
      </c>
      <c r="AB557" s="60">
        <v>44698.54215277778</v>
      </c>
      <c r="AC557" s="38">
        <v>1</v>
      </c>
      <c r="AD557" s="60">
        <v>44698.542326388888</v>
      </c>
      <c r="AE557" s="60">
        <v>44698.544861111113</v>
      </c>
      <c r="AF557" s="60">
        <v>44698.542326388888</v>
      </c>
      <c r="AG557" s="37" t="s">
        <v>331</v>
      </c>
      <c r="AH557" s="37" t="s">
        <v>248</v>
      </c>
      <c r="AI557" s="37" t="s">
        <v>877</v>
      </c>
      <c r="AJ557" s="16">
        <f ca="1">IF(Table1[[#This Row],[State]]="Closed","Zero",IF(Table1[[#This Row],[State]]="Resolved","Zero",TODAY()-Table1[[#This Row],[First Assigned to Osprey-Resolver]]))</f>
        <v>0.45513888888672227</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21</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17</v>
      </c>
      <c r="AW557" s="39" t="str">
        <f>TEXT(Table1[[#This Row],[Created]],"MMM")</f>
        <v>May</v>
      </c>
      <c r="AX557" s="40">
        <f>VLOOKUP(Table1[[#This Row],[Assigned to]],GD_Resource[[#All],[SNOW ID Unique]:[Team]],4,0)</f>
        <v>0</v>
      </c>
    </row>
    <row r="558" spans="1:50" ht="49.95" customHeight="1" x14ac:dyDescent="0.25">
      <c r="A558" s="37" t="s">
        <v>2164</v>
      </c>
      <c r="B558" s="37" t="s">
        <v>115</v>
      </c>
      <c r="C558" s="37" t="s">
        <v>116</v>
      </c>
      <c r="D558" s="37" t="s">
        <v>1578</v>
      </c>
      <c r="E558" s="37" t="s">
        <v>12</v>
      </c>
      <c r="F558" s="37" t="s">
        <v>2165</v>
      </c>
      <c r="G558" s="60">
        <v>44698.826284722221</v>
      </c>
      <c r="H558" s="37" t="s">
        <v>15</v>
      </c>
      <c r="I558" s="60"/>
      <c r="J558" s="37"/>
      <c r="K558" s="37"/>
      <c r="L558" s="60"/>
      <c r="M558" s="37"/>
      <c r="N558" s="60">
        <v>44698.579525462963</v>
      </c>
      <c r="O558" s="37" t="s">
        <v>482</v>
      </c>
      <c r="P558" s="38" t="b">
        <v>0</v>
      </c>
      <c r="Q558" s="37"/>
      <c r="R558" s="37" t="s">
        <v>123</v>
      </c>
      <c r="S558" s="38">
        <v>0</v>
      </c>
      <c r="T558" s="37" t="s">
        <v>124</v>
      </c>
      <c r="U558" s="37" t="s">
        <v>58</v>
      </c>
      <c r="V558" s="60"/>
      <c r="W558" s="38"/>
      <c r="X558" s="37" t="s">
        <v>483</v>
      </c>
      <c r="Y558" s="38">
        <v>0</v>
      </c>
      <c r="Z558" s="38" t="b">
        <v>1</v>
      </c>
      <c r="AA558" s="60">
        <v>44698.600057870368</v>
      </c>
      <c r="AB558" s="60">
        <v>44698.579791666663</v>
      </c>
      <c r="AC558" s="38">
        <v>1</v>
      </c>
      <c r="AD558" s="60">
        <v>44698.589201388888</v>
      </c>
      <c r="AE558" s="60">
        <v>44698.600057870368</v>
      </c>
      <c r="AF558" s="60">
        <v>44698.589201388888</v>
      </c>
      <c r="AG558" s="37" t="s">
        <v>331</v>
      </c>
      <c r="AH558" s="37" t="s">
        <v>248</v>
      </c>
      <c r="AI558" s="37" t="s">
        <v>2166</v>
      </c>
      <c r="AJ558" s="16">
        <f ca="1">IF(Table1[[#This Row],[State]]="Closed","Zero",IF(Table1[[#This Row],[State]]="Resolved","Zero",TODAY()-Table1[[#This Row],[First Assigned to Osprey-Resolver]]))</f>
        <v>0.39994212963210884</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21</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17</v>
      </c>
      <c r="AW558" s="39" t="str">
        <f>TEXT(Table1[[#This Row],[Created]],"MMM")</f>
        <v>May</v>
      </c>
      <c r="AX558" s="40">
        <f>VLOOKUP(Table1[[#This Row],[Assigned to]],GD_Resource[[#All],[SNOW ID Unique]:[Team]],4,0)</f>
        <v>0</v>
      </c>
    </row>
    <row r="559" spans="1:50" ht="49.95" customHeight="1" x14ac:dyDescent="0.25">
      <c r="A559" s="37" t="s">
        <v>2167</v>
      </c>
      <c r="B559" s="37" t="s">
        <v>115</v>
      </c>
      <c r="C559" s="37" t="s">
        <v>116</v>
      </c>
      <c r="D559" s="37" t="s">
        <v>323</v>
      </c>
      <c r="E559" s="37" t="s">
        <v>12</v>
      </c>
      <c r="F559" s="37" t="s">
        <v>2168</v>
      </c>
      <c r="G559" s="60">
        <v>44698.792939814812</v>
      </c>
      <c r="H559" s="37" t="s">
        <v>26</v>
      </c>
      <c r="I559" s="60"/>
      <c r="J559" s="37"/>
      <c r="K559" s="37"/>
      <c r="L559" s="60"/>
      <c r="M559" s="37"/>
      <c r="N559" s="60">
        <v>44698.582743055558</v>
      </c>
      <c r="O559" s="37" t="s">
        <v>230</v>
      </c>
      <c r="P559" s="38" t="b">
        <v>0</v>
      </c>
      <c r="Q559" s="37"/>
      <c r="R559" s="37" t="s">
        <v>123</v>
      </c>
      <c r="S559" s="38">
        <v>0</v>
      </c>
      <c r="T559" s="37" t="s">
        <v>124</v>
      </c>
      <c r="U559" s="37" t="s">
        <v>59</v>
      </c>
      <c r="V559" s="60"/>
      <c r="W559" s="38"/>
      <c r="X559" s="37" t="s">
        <v>231</v>
      </c>
      <c r="Y559" s="38">
        <v>0</v>
      </c>
      <c r="Z559" s="38" t="b">
        <v>0</v>
      </c>
      <c r="AA559" s="60">
        <v>44698.588275462957</v>
      </c>
      <c r="AB559" s="60">
        <v>44698.582974537043</v>
      </c>
      <c r="AC559" s="38">
        <v>1</v>
      </c>
      <c r="AD559" s="60">
        <v>44698.652997685182</v>
      </c>
      <c r="AE559" s="60">
        <v>44698.657986111109</v>
      </c>
      <c r="AF559" s="60">
        <v>44698.652997685182</v>
      </c>
      <c r="AG559" s="37"/>
      <c r="AH559" s="37"/>
      <c r="AI559" s="37"/>
      <c r="AJ559" s="16">
        <f ca="1">IF(Table1[[#This Row],[State]]="Closed","Zero",IF(Table1[[#This Row],[State]]="Resolved","Zero",TODAY()-Table1[[#This Row],[First Assigned to Osprey-Resolver]]))</f>
        <v>0.34201388889050577</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21</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17</v>
      </c>
      <c r="AW559" s="39" t="str">
        <f>TEXT(Table1[[#This Row],[Created]],"MMM")</f>
        <v>May</v>
      </c>
      <c r="AX559" s="40">
        <f>VLOOKUP(Table1[[#This Row],[Assigned to]],GD_Resource[[#All],[SNOW ID Unique]:[Team]],4,0)</f>
        <v>0</v>
      </c>
    </row>
    <row r="560" spans="1:50" ht="49.95" customHeight="1" x14ac:dyDescent="0.25">
      <c r="A560" s="37" t="s">
        <v>2169</v>
      </c>
      <c r="B560" s="37" t="s">
        <v>115</v>
      </c>
      <c r="C560" s="37" t="s">
        <v>116</v>
      </c>
      <c r="D560" s="37" t="s">
        <v>1216</v>
      </c>
      <c r="E560" s="37" t="s">
        <v>12</v>
      </c>
      <c r="F560" s="37" t="s">
        <v>2170</v>
      </c>
      <c r="G560" s="60">
        <v>44698.722754629627</v>
      </c>
      <c r="H560" s="37" t="s">
        <v>18</v>
      </c>
      <c r="I560" s="60"/>
      <c r="J560" s="37" t="s">
        <v>328</v>
      </c>
      <c r="K560" s="37" t="s">
        <v>2171</v>
      </c>
      <c r="L560" s="60"/>
      <c r="M560" s="37"/>
      <c r="N560" s="60">
        <v>44698.592187499999</v>
      </c>
      <c r="O560" s="37" t="s">
        <v>2172</v>
      </c>
      <c r="P560" s="38" t="b">
        <v>0</v>
      </c>
      <c r="Q560" s="37"/>
      <c r="R560" s="37" t="s">
        <v>123</v>
      </c>
      <c r="S560" s="38">
        <v>0</v>
      </c>
      <c r="T560" s="37" t="s">
        <v>124</v>
      </c>
      <c r="U560" s="37" t="s">
        <v>90</v>
      </c>
      <c r="V560" s="60">
        <v>44698.722754629627</v>
      </c>
      <c r="W560" s="38">
        <v>11281</v>
      </c>
      <c r="X560" s="37" t="s">
        <v>720</v>
      </c>
      <c r="Y560" s="38">
        <v>1</v>
      </c>
      <c r="Z560" s="38" t="b">
        <v>0</v>
      </c>
      <c r="AA560" s="60">
        <v>44698.599814814806</v>
      </c>
      <c r="AB560" s="60"/>
      <c r="AC560" s="38">
        <v>1</v>
      </c>
      <c r="AD560" s="60"/>
      <c r="AE560" s="60">
        <v>44698.599814814806</v>
      </c>
      <c r="AF560" s="60">
        <v>44698.596597222233</v>
      </c>
      <c r="AG560" s="37" t="s">
        <v>331</v>
      </c>
      <c r="AH560" s="37"/>
      <c r="AI560" s="37" t="s">
        <v>2173</v>
      </c>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21</v>
      </c>
      <c r="AM560" s="39">
        <f>WEEKNUM(Table1[[#This Row],[Resolved]])</f>
        <v>21</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17</v>
      </c>
      <c r="AU560" s="39" t="str">
        <f>TEXT(Table1[[#This Row],[Resolved]],"MMM")</f>
        <v>May</v>
      </c>
      <c r="AV560" s="39">
        <f>DAY(Table1[[#This Row],[Created]])</f>
        <v>17</v>
      </c>
      <c r="AW560" s="39" t="str">
        <f>TEXT(Table1[[#This Row],[Created]],"MMM")</f>
        <v>May</v>
      </c>
      <c r="AX560" s="40">
        <f>VLOOKUP(Table1[[#This Row],[Assigned to]],GD_Resource[[#All],[SNOW ID Unique]:[Team]],4,0)</f>
        <v>0</v>
      </c>
    </row>
    <row r="561" spans="1:50" ht="49.95" customHeight="1" x14ac:dyDescent="0.25">
      <c r="A561" s="37" t="s">
        <v>2174</v>
      </c>
      <c r="B561" s="37" t="s">
        <v>115</v>
      </c>
      <c r="C561" s="37" t="s">
        <v>116</v>
      </c>
      <c r="D561" s="37" t="s">
        <v>237</v>
      </c>
      <c r="E561" s="37" t="s">
        <v>12</v>
      </c>
      <c r="F561" s="37" t="s">
        <v>2175</v>
      </c>
      <c r="G561" s="60">
        <v>44699.326608796298</v>
      </c>
      <c r="H561" s="37" t="s">
        <v>28</v>
      </c>
      <c r="I561" s="60"/>
      <c r="J561" s="37"/>
      <c r="K561" s="37"/>
      <c r="L561" s="60"/>
      <c r="M561" s="37"/>
      <c r="N561" s="60">
        <v>44698.600763888891</v>
      </c>
      <c r="O561" s="37" t="s">
        <v>237</v>
      </c>
      <c r="P561" s="38" t="b">
        <v>0</v>
      </c>
      <c r="Q561" s="37"/>
      <c r="R561" s="37" t="s">
        <v>123</v>
      </c>
      <c r="S561" s="38">
        <v>0</v>
      </c>
      <c r="T561" s="37" t="s">
        <v>124</v>
      </c>
      <c r="U561" s="37" t="s">
        <v>59</v>
      </c>
      <c r="V561" s="60"/>
      <c r="W561" s="38"/>
      <c r="X561" s="37" t="s">
        <v>238</v>
      </c>
      <c r="Y561" s="38">
        <v>0</v>
      </c>
      <c r="Z561" s="38" t="b">
        <v>1</v>
      </c>
      <c r="AA561" s="60">
        <v>44698.608437499999</v>
      </c>
      <c r="AB561" s="60">
        <v>44698.601469907408</v>
      </c>
      <c r="AC561" s="38">
        <v>1</v>
      </c>
      <c r="AD561" s="60">
        <v>44698.608657407407</v>
      </c>
      <c r="AE561" s="60">
        <v>44698.613530092603</v>
      </c>
      <c r="AF561" s="60">
        <v>44698.608657407407</v>
      </c>
      <c r="AG561" s="37"/>
      <c r="AH561" s="37"/>
      <c r="AI561" s="37"/>
      <c r="AJ561" s="16">
        <f ca="1">IF(Table1[[#This Row],[State]]="Closed","Zero",IF(Table1[[#This Row],[State]]="Resolved","Zero",TODAY()-Table1[[#This Row],[First Assigned to Osprey-Resolver]]))</f>
        <v>0.3864699073965312</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21</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17</v>
      </c>
      <c r="AW561" s="39" t="str">
        <f>TEXT(Table1[[#This Row],[Created]],"MMM")</f>
        <v>May</v>
      </c>
      <c r="AX561" s="40">
        <f>VLOOKUP(Table1[[#This Row],[Assigned to]],GD_Resource[[#All],[SNOW ID Unique]:[Team]],4,0)</f>
        <v>0</v>
      </c>
    </row>
    <row r="562" spans="1:50" ht="49.95" customHeight="1" x14ac:dyDescent="0.25">
      <c r="A562" s="37" t="s">
        <v>2176</v>
      </c>
      <c r="B562" s="37" t="s">
        <v>115</v>
      </c>
      <c r="C562" s="37" t="s">
        <v>116</v>
      </c>
      <c r="D562" s="37" t="s">
        <v>349</v>
      </c>
      <c r="E562" s="37" t="s">
        <v>12</v>
      </c>
      <c r="F562" s="37" t="s">
        <v>2177</v>
      </c>
      <c r="G562" s="60">
        <v>44698.662858796299</v>
      </c>
      <c r="H562" s="37" t="s">
        <v>28</v>
      </c>
      <c r="I562" s="60"/>
      <c r="J562" s="37" t="s">
        <v>328</v>
      </c>
      <c r="K562" s="37" t="s">
        <v>2178</v>
      </c>
      <c r="L562" s="60"/>
      <c r="M562" s="37"/>
      <c r="N562" s="60">
        <v>44698.633449074077</v>
      </c>
      <c r="O562" s="37" t="s">
        <v>1646</v>
      </c>
      <c r="P562" s="38" t="b">
        <v>0</v>
      </c>
      <c r="Q562" s="37"/>
      <c r="R562" s="37" t="s">
        <v>123</v>
      </c>
      <c r="S562" s="38">
        <v>0</v>
      </c>
      <c r="T562" s="37" t="s">
        <v>124</v>
      </c>
      <c r="U562" s="37" t="s">
        <v>90</v>
      </c>
      <c r="V562" s="60">
        <v>44698.662870370368</v>
      </c>
      <c r="W562" s="38">
        <v>2541</v>
      </c>
      <c r="X562" s="37" t="s">
        <v>720</v>
      </c>
      <c r="Y562" s="38">
        <v>0</v>
      </c>
      <c r="Z562" s="38" t="b">
        <v>0</v>
      </c>
      <c r="AA562" s="60">
        <v>44698.633935185193</v>
      </c>
      <c r="AB562" s="60">
        <v>44698.633888888893</v>
      </c>
      <c r="AC562" s="38">
        <v>1</v>
      </c>
      <c r="AD562" s="60">
        <v>44698.634687500002</v>
      </c>
      <c r="AE562" s="60">
        <v>44698.639340277783</v>
      </c>
      <c r="AF562" s="60">
        <v>44698.634687500002</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21</v>
      </c>
      <c r="AM562" s="39">
        <f>WEEKNUM(Table1[[#This Row],[Resolved]])</f>
        <v>21</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17</v>
      </c>
      <c r="AU562" s="39" t="str">
        <f>TEXT(Table1[[#This Row],[Resolved]],"MMM")</f>
        <v>May</v>
      </c>
      <c r="AV562" s="39">
        <f>DAY(Table1[[#This Row],[Created]])</f>
        <v>17</v>
      </c>
      <c r="AW562" s="39" t="str">
        <f>TEXT(Table1[[#This Row],[Created]],"MMM")</f>
        <v>May</v>
      </c>
      <c r="AX562" s="40">
        <f>VLOOKUP(Table1[[#This Row],[Assigned to]],GD_Resource[[#All],[SNOW ID Unique]:[Team]],4,0)</f>
        <v>0</v>
      </c>
    </row>
    <row r="563" spans="1:50" ht="49.95" customHeight="1" x14ac:dyDescent="0.25">
      <c r="A563" s="37" t="s">
        <v>2179</v>
      </c>
      <c r="B563" s="37" t="s">
        <v>115</v>
      </c>
      <c r="C563" s="37" t="s">
        <v>116</v>
      </c>
      <c r="D563" s="37" t="s">
        <v>323</v>
      </c>
      <c r="E563" s="37" t="s">
        <v>12</v>
      </c>
      <c r="F563" s="37" t="s">
        <v>2180</v>
      </c>
      <c r="G563" s="60">
        <v>44698.841817129629</v>
      </c>
      <c r="H563" s="37" t="s">
        <v>20</v>
      </c>
      <c r="I563" s="60"/>
      <c r="J563" s="37"/>
      <c r="K563" s="37"/>
      <c r="L563" s="60"/>
      <c r="M563" s="37"/>
      <c r="N563" s="60">
        <v>44698.649733796286</v>
      </c>
      <c r="O563" s="37" t="s">
        <v>727</v>
      </c>
      <c r="P563" s="38" t="b">
        <v>0</v>
      </c>
      <c r="Q563" s="37"/>
      <c r="R563" s="37" t="s">
        <v>123</v>
      </c>
      <c r="S563" s="38">
        <v>0</v>
      </c>
      <c r="T563" s="37" t="s">
        <v>124</v>
      </c>
      <c r="U563" s="37" t="s">
        <v>58</v>
      </c>
      <c r="V563" s="60"/>
      <c r="W563" s="38"/>
      <c r="X563" s="37" t="s">
        <v>171</v>
      </c>
      <c r="Y563" s="38">
        <v>0</v>
      </c>
      <c r="Z563" s="38" t="b">
        <v>1</v>
      </c>
      <c r="AA563" s="60">
        <v>44698.653414351851</v>
      </c>
      <c r="AB563" s="60">
        <v>44698.650104166663</v>
      </c>
      <c r="AC563" s="38">
        <v>1</v>
      </c>
      <c r="AD563" s="60">
        <v>44698.837488425917</v>
      </c>
      <c r="AE563" s="60">
        <v>44698.83803240741</v>
      </c>
      <c r="AF563" s="60">
        <v>44698.837488425917</v>
      </c>
      <c r="AG563" s="37"/>
      <c r="AH563" s="37" t="s">
        <v>248</v>
      </c>
      <c r="AI563" s="37"/>
      <c r="AJ563" s="16">
        <f ca="1">IF(Table1[[#This Row],[State]]="Closed","Zero",IF(Table1[[#This Row],[State]]="Resolved","Zero",TODAY()-Table1[[#This Row],[First Assigned to Osprey-Resolver]]))</f>
        <v>0.16196759259037208</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21</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17</v>
      </c>
      <c r="AW563" s="39" t="str">
        <f>TEXT(Table1[[#This Row],[Created]],"MMM")</f>
        <v>May</v>
      </c>
      <c r="AX563" s="40">
        <f>VLOOKUP(Table1[[#This Row],[Assigned to]],GD_Resource[[#All],[SNOW ID Unique]:[Team]],4,0)</f>
        <v>0</v>
      </c>
    </row>
    <row r="564" spans="1:50" ht="49.95" customHeight="1" x14ac:dyDescent="0.25">
      <c r="A564" s="37" t="s">
        <v>2181</v>
      </c>
      <c r="B564" s="37" t="s">
        <v>115</v>
      </c>
      <c r="C564" s="37" t="s">
        <v>116</v>
      </c>
      <c r="D564" s="37" t="s">
        <v>349</v>
      </c>
      <c r="E564" s="37" t="s">
        <v>12</v>
      </c>
      <c r="F564" s="37" t="s">
        <v>2182</v>
      </c>
      <c r="G564" s="60">
        <v>44698.745925925927</v>
      </c>
      <c r="H564" s="37" t="s">
        <v>28</v>
      </c>
      <c r="I564" s="60"/>
      <c r="J564" s="37"/>
      <c r="K564" s="37"/>
      <c r="L564" s="60"/>
      <c r="M564" s="37"/>
      <c r="N564" s="60">
        <v>44698.662430555552</v>
      </c>
      <c r="O564" s="37" t="s">
        <v>1646</v>
      </c>
      <c r="P564" s="38" t="b">
        <v>0</v>
      </c>
      <c r="Q564" s="37"/>
      <c r="R564" s="37" t="s">
        <v>123</v>
      </c>
      <c r="S564" s="38">
        <v>0</v>
      </c>
      <c r="T564" s="37" t="s">
        <v>124</v>
      </c>
      <c r="U564" s="37" t="s">
        <v>58</v>
      </c>
      <c r="V564" s="60"/>
      <c r="W564" s="38"/>
      <c r="X564" s="37" t="s">
        <v>720</v>
      </c>
      <c r="Y564" s="38">
        <v>0</v>
      </c>
      <c r="Z564" s="38" t="b">
        <v>1</v>
      </c>
      <c r="AA564" s="60">
        <v>44698.676400462973</v>
      </c>
      <c r="AB564" s="60">
        <v>44698.662662037037</v>
      </c>
      <c r="AC564" s="38">
        <v>1</v>
      </c>
      <c r="AD564" s="60">
        <v>44698.663425925923</v>
      </c>
      <c r="AE564" s="60">
        <v>44698.676400462973</v>
      </c>
      <c r="AF564" s="60">
        <v>44698.663425925923</v>
      </c>
      <c r="AG564" s="37" t="s">
        <v>331</v>
      </c>
      <c r="AH564" s="37" t="s">
        <v>248</v>
      </c>
      <c r="AI564" s="37" t="s">
        <v>2173</v>
      </c>
      <c r="AJ564" s="16">
        <f ca="1">IF(Table1[[#This Row],[State]]="Closed","Zero",IF(Table1[[#This Row],[State]]="Resolved","Zero",TODAY()-Table1[[#This Row],[First Assigned to Osprey-Resolver]]))</f>
        <v>0.32359953702689381</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21</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17</v>
      </c>
      <c r="AW564" s="39" t="str">
        <f>TEXT(Table1[[#This Row],[Created]],"MMM")</f>
        <v>May</v>
      </c>
      <c r="AX564" s="40">
        <f>VLOOKUP(Table1[[#This Row],[Assigned to]],GD_Resource[[#All],[SNOW ID Unique]:[Team]],4,0)</f>
        <v>0</v>
      </c>
    </row>
    <row r="565" spans="1:50" ht="49.95" customHeight="1" x14ac:dyDescent="0.25">
      <c r="A565" s="37" t="s">
        <v>2183</v>
      </c>
      <c r="B565" s="37" t="s">
        <v>115</v>
      </c>
      <c r="C565" s="37" t="s">
        <v>709</v>
      </c>
      <c r="D565" s="37" t="s">
        <v>323</v>
      </c>
      <c r="E565" s="37" t="s">
        <v>12</v>
      </c>
      <c r="F565" s="37" t="s">
        <v>2184</v>
      </c>
      <c r="G565" s="60">
        <v>44698.810960648138</v>
      </c>
      <c r="H565" s="37" t="s">
        <v>20</v>
      </c>
      <c r="I565" s="60"/>
      <c r="J565" s="37"/>
      <c r="K565" s="37"/>
      <c r="L565" s="60"/>
      <c r="M565" s="37"/>
      <c r="N565" s="60">
        <v>44698.68209490741</v>
      </c>
      <c r="O565" s="37" t="s">
        <v>1083</v>
      </c>
      <c r="P565" s="38" t="b">
        <v>0</v>
      </c>
      <c r="Q565" s="37"/>
      <c r="R565" s="37"/>
      <c r="S565" s="38">
        <v>0</v>
      </c>
      <c r="T565" s="37" t="s">
        <v>124</v>
      </c>
      <c r="U565" s="37" t="s">
        <v>58</v>
      </c>
      <c r="V565" s="60"/>
      <c r="W565" s="38"/>
      <c r="X565" s="37" t="s">
        <v>1084</v>
      </c>
      <c r="Y565" s="38">
        <v>0</v>
      </c>
      <c r="Z565" s="38" t="b">
        <v>1</v>
      </c>
      <c r="AA565" s="60">
        <v>44698.692175925928</v>
      </c>
      <c r="AB565" s="60">
        <v>44698.68240740741</v>
      </c>
      <c r="AC565" s="38">
        <v>2</v>
      </c>
      <c r="AD565" s="60">
        <v>44698.688935185193</v>
      </c>
      <c r="AE565" s="60">
        <v>44698.692175925928</v>
      </c>
      <c r="AF565" s="60">
        <v>44698.688935185193</v>
      </c>
      <c r="AG565" s="37"/>
      <c r="AH565" s="37" t="s">
        <v>713</v>
      </c>
      <c r="AI565" s="37"/>
      <c r="AJ565" s="16">
        <f ca="1">IF(Table1[[#This Row],[State]]="Closed","Zero",IF(Table1[[#This Row],[State]]="Resolved","Zero",TODAY()-Table1[[#This Row],[First Assigned to Osprey-Resolver]]))</f>
        <v>0.30782407407241408</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21</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17</v>
      </c>
      <c r="AW565" s="39" t="str">
        <f>TEXT(Table1[[#This Row],[Created]],"MMM")</f>
        <v>May</v>
      </c>
      <c r="AX565" s="40">
        <f>VLOOKUP(Table1[[#This Row],[Assigned to]],GD_Resource[[#All],[SNOW ID Unique]:[Team]],4,0)</f>
        <v>0</v>
      </c>
    </row>
    <row r="566" spans="1:50" ht="49.95" customHeight="1" x14ac:dyDescent="0.25">
      <c r="A566" s="37" t="s">
        <v>2185</v>
      </c>
      <c r="B566" s="37" t="s">
        <v>115</v>
      </c>
      <c r="C566" s="37" t="s">
        <v>116</v>
      </c>
      <c r="D566" s="37" t="s">
        <v>1578</v>
      </c>
      <c r="E566" s="37" t="s">
        <v>12</v>
      </c>
      <c r="F566" s="37" t="s">
        <v>2186</v>
      </c>
      <c r="G566" s="60">
        <v>44698.723969907413</v>
      </c>
      <c r="H566" s="37" t="s">
        <v>15</v>
      </c>
      <c r="I566" s="60"/>
      <c r="J566" s="37"/>
      <c r="K566" s="37"/>
      <c r="L566" s="60"/>
      <c r="M566" s="37"/>
      <c r="N566" s="60">
        <v>44698.716331018521</v>
      </c>
      <c r="O566" s="37" t="s">
        <v>741</v>
      </c>
      <c r="P566" s="38" t="b">
        <v>0</v>
      </c>
      <c r="Q566" s="37"/>
      <c r="R566" s="37" t="s">
        <v>123</v>
      </c>
      <c r="S566" s="38">
        <v>0</v>
      </c>
      <c r="T566" s="37" t="s">
        <v>124</v>
      </c>
      <c r="U566" s="37" t="s">
        <v>58</v>
      </c>
      <c r="V566" s="60"/>
      <c r="W566" s="38"/>
      <c r="X566" s="37" t="s">
        <v>742</v>
      </c>
      <c r="Y566" s="38">
        <v>0</v>
      </c>
      <c r="Z566" s="38" t="b">
        <v>1</v>
      </c>
      <c r="AA566" s="60">
        <v>44698.719004629631</v>
      </c>
      <c r="AB566" s="60">
        <v>44698.71670138889</v>
      </c>
      <c r="AC566" s="38">
        <v>1</v>
      </c>
      <c r="AD566" s="60">
        <v>44698.719490740739</v>
      </c>
      <c r="AE566" s="60">
        <v>44698.721805555557</v>
      </c>
      <c r="AF566" s="60">
        <v>44698.719490740739</v>
      </c>
      <c r="AG566" s="37" t="s">
        <v>331</v>
      </c>
      <c r="AH566" s="37" t="s">
        <v>248</v>
      </c>
      <c r="AI566" s="37" t="s">
        <v>743</v>
      </c>
      <c r="AJ566" s="16">
        <f ca="1">IF(Table1[[#This Row],[State]]="Closed","Zero",IF(Table1[[#This Row],[State]]="Resolved","Zero",TODAY()-Table1[[#This Row],[First Assigned to Osprey-Resolver]]))</f>
        <v>0.27819444444321562</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21</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17</v>
      </c>
      <c r="AW566" s="39" t="str">
        <f>TEXT(Table1[[#This Row],[Created]],"MMM")</f>
        <v>May</v>
      </c>
      <c r="AX566" s="40">
        <f>VLOOKUP(Table1[[#This Row],[Assigned to]],GD_Resource[[#All],[SNOW ID Unique]:[Team]],4,0)</f>
        <v>0</v>
      </c>
    </row>
    <row r="567" spans="1:50" ht="37.5" customHeight="1" x14ac:dyDescent="0.25">
      <c r="A567" s="37" t="s">
        <v>2187</v>
      </c>
      <c r="B567" s="37" t="s">
        <v>115</v>
      </c>
      <c r="C567" s="37" t="s">
        <v>116</v>
      </c>
      <c r="D567" s="37" t="s">
        <v>349</v>
      </c>
      <c r="E567" s="37" t="s">
        <v>12</v>
      </c>
      <c r="F567" s="37" t="s">
        <v>2188</v>
      </c>
      <c r="G567" s="60">
        <v>44698.850057870368</v>
      </c>
      <c r="H567" s="37" t="s">
        <v>28</v>
      </c>
      <c r="I567" s="60"/>
      <c r="J567" s="37" t="s">
        <v>328</v>
      </c>
      <c r="K567" s="37" t="s">
        <v>1724</v>
      </c>
      <c r="L567" s="60"/>
      <c r="M567" s="37"/>
      <c r="N567" s="60">
        <v>44698.771643518521</v>
      </c>
      <c r="O567" s="37" t="s">
        <v>2189</v>
      </c>
      <c r="P567" s="38" t="b">
        <v>0</v>
      </c>
      <c r="Q567" s="37"/>
      <c r="R567" s="37" t="s">
        <v>123</v>
      </c>
      <c r="S567" s="38">
        <v>0</v>
      </c>
      <c r="T567" s="37" t="s">
        <v>124</v>
      </c>
      <c r="U567" s="37" t="s">
        <v>90</v>
      </c>
      <c r="V567" s="60">
        <v>44698.850057870368</v>
      </c>
      <c r="W567" s="38">
        <v>6775</v>
      </c>
      <c r="X567" s="37" t="s">
        <v>2190</v>
      </c>
      <c r="Y567" s="38">
        <v>0</v>
      </c>
      <c r="Z567" s="38" t="b">
        <v>0</v>
      </c>
      <c r="AA567" s="60">
        <v>44698.784849537027</v>
      </c>
      <c r="AB567" s="60">
        <v>44698.774317129632</v>
      </c>
      <c r="AC567" s="38">
        <v>1</v>
      </c>
      <c r="AD567" s="60">
        <v>44698.777256944442</v>
      </c>
      <c r="AE567" s="60">
        <v>44698.784849537027</v>
      </c>
      <c r="AF567" s="60">
        <v>44698.777256944442</v>
      </c>
      <c r="AG567" s="37"/>
      <c r="AH567" s="37"/>
      <c r="AI567" s="37"/>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21</v>
      </c>
      <c r="AM567" s="39">
        <f>WEEKNUM(Table1[[#This Row],[Resolved]])</f>
        <v>21</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2022</v>
      </c>
      <c r="AS567" s="39">
        <f>YEAR(Table1[[#This Row],[Created]])</f>
        <v>2022</v>
      </c>
      <c r="AT567" s="39">
        <f>DAY(Table1[[#This Row],[Resolved]])</f>
        <v>17</v>
      </c>
      <c r="AU567" s="39" t="str">
        <f>TEXT(Table1[[#This Row],[Resolved]],"MMM")</f>
        <v>May</v>
      </c>
      <c r="AV567" s="39">
        <f>DAY(Table1[[#This Row],[Created]])</f>
        <v>17</v>
      </c>
      <c r="AW567" s="39" t="str">
        <f>TEXT(Table1[[#This Row],[Created]],"MMM")</f>
        <v>May</v>
      </c>
      <c r="AX567" s="40">
        <f>VLOOKUP(Table1[[#This Row],[Assigned to]],GD_Resource[[#All],[SNOW ID Unique]:[Team]],4,0)</f>
        <v>0</v>
      </c>
    </row>
    <row r="568" spans="1:50" ht="37.5" customHeight="1" x14ac:dyDescent="0.25">
      <c r="A568" s="37" t="s">
        <v>2191</v>
      </c>
      <c r="B568" s="37" t="s">
        <v>115</v>
      </c>
      <c r="C568" s="37" t="s">
        <v>379</v>
      </c>
      <c r="D568" s="37" t="s">
        <v>207</v>
      </c>
      <c r="E568" s="37" t="s">
        <v>12</v>
      </c>
      <c r="F568" s="37" t="s">
        <v>2192</v>
      </c>
      <c r="G568" s="60">
        <v>44698.970208333332</v>
      </c>
      <c r="H568" s="37" t="s">
        <v>29</v>
      </c>
      <c r="I568" s="60"/>
      <c r="J568" s="37"/>
      <c r="K568" s="37"/>
      <c r="L568" s="60"/>
      <c r="M568" s="37"/>
      <c r="N568" s="60">
        <v>44698.781828703701</v>
      </c>
      <c r="O568" s="37" t="s">
        <v>380</v>
      </c>
      <c r="P568" s="38" t="b">
        <v>0</v>
      </c>
      <c r="Q568" s="37"/>
      <c r="R568" s="37" t="s">
        <v>133</v>
      </c>
      <c r="S568" s="38">
        <v>0</v>
      </c>
      <c r="T568" s="37" t="s">
        <v>124</v>
      </c>
      <c r="U568" s="37" t="s">
        <v>59</v>
      </c>
      <c r="V568" s="60"/>
      <c r="W568" s="38"/>
      <c r="X568" s="37" t="s">
        <v>29</v>
      </c>
      <c r="Y568" s="38">
        <v>0</v>
      </c>
      <c r="Z568" s="38" t="b">
        <v>0</v>
      </c>
      <c r="AA568" s="60">
        <v>44698.781828703701</v>
      </c>
      <c r="AB568" s="60"/>
      <c r="AC568" s="38">
        <v>0</v>
      </c>
      <c r="AD568" s="60"/>
      <c r="AE568" s="60">
        <v>44698.781828703701</v>
      </c>
      <c r="AF568" s="60">
        <v>44698.781828703701</v>
      </c>
      <c r="AG568" s="37"/>
      <c r="AH568" s="37"/>
      <c r="AI568" s="37"/>
      <c r="AJ568" s="16">
        <f ca="1">IF(Table1[[#This Row],[State]]="Closed","Zero",IF(Table1[[#This Row],[State]]="Resolved","Zero",TODAY()-Table1[[#This Row],[First Assigned to Osprey-Resolver]]))</f>
        <v>0.21817129629926058</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21</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17</v>
      </c>
      <c r="AW568" s="39" t="str">
        <f>TEXT(Table1[[#This Row],[Created]],"MMM")</f>
        <v>May</v>
      </c>
      <c r="AX568" s="40">
        <f>VLOOKUP(Table1[[#This Row],[Assigned to]],GD_Resource[[#All],[SNOW ID Unique]:[Team]],4,0)</f>
        <v>0</v>
      </c>
    </row>
    <row r="569" spans="1:50" ht="37.5" customHeight="1" x14ac:dyDescent="0.25">
      <c r="A569" s="37" t="s">
        <v>2193</v>
      </c>
      <c r="B569" s="37" t="s">
        <v>115</v>
      </c>
      <c r="C569" s="37" t="s">
        <v>251</v>
      </c>
      <c r="D569" s="37" t="s">
        <v>2144</v>
      </c>
      <c r="E569" s="37" t="s">
        <v>7</v>
      </c>
      <c r="F569" s="37" t="s">
        <v>2194</v>
      </c>
      <c r="G569" s="60">
        <v>44698.81322916667</v>
      </c>
      <c r="H569" s="37" t="s">
        <v>9</v>
      </c>
      <c r="I569" s="60"/>
      <c r="J569" s="37"/>
      <c r="K569" s="37"/>
      <c r="L569" s="60"/>
      <c r="M569" s="37"/>
      <c r="N569" s="60">
        <v>44698.797592592593</v>
      </c>
      <c r="O569" s="37" t="s">
        <v>1676</v>
      </c>
      <c r="P569" s="38" t="b">
        <v>0</v>
      </c>
      <c r="Q569" s="37"/>
      <c r="R569" s="37" t="s">
        <v>147</v>
      </c>
      <c r="S569" s="38">
        <v>0</v>
      </c>
      <c r="T569" s="37" t="s">
        <v>124</v>
      </c>
      <c r="U569" s="37" t="s">
        <v>59</v>
      </c>
      <c r="V569" s="60"/>
      <c r="W569" s="38"/>
      <c r="X569" s="37" t="s">
        <v>2195</v>
      </c>
      <c r="Y569" s="38">
        <v>0</v>
      </c>
      <c r="Z569" s="38" t="b">
        <v>0</v>
      </c>
      <c r="AA569" s="60">
        <v>44698.797592592593</v>
      </c>
      <c r="AB569" s="60">
        <v>44698.797592592593</v>
      </c>
      <c r="AC569" s="38">
        <v>1</v>
      </c>
      <c r="AD569" s="60">
        <v>44698.807928240742</v>
      </c>
      <c r="AE569" s="60">
        <v>44698.813240740739</v>
      </c>
      <c r="AF569" s="60">
        <v>44698.807928240742</v>
      </c>
      <c r="AG569" s="37"/>
      <c r="AH569" s="37"/>
      <c r="AI569" s="37"/>
      <c r="AJ569" s="16">
        <f ca="1">IF(Table1[[#This Row],[State]]="Closed","Zero",IF(Table1[[#This Row],[State]]="Resolved","Zero",TODAY()-Table1[[#This Row],[First Assigned to Osprey-Resolver]]))</f>
        <v>0.18675925926072523</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21</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17</v>
      </c>
      <c r="AW569" s="39" t="str">
        <f>TEXT(Table1[[#This Row],[Created]],"MMM")</f>
        <v>May</v>
      </c>
      <c r="AX569" s="40">
        <f>VLOOKUP(Table1[[#This Row],[Assigned to]],GD_Resource[[#All],[SNOW ID Unique]:[Team]],4,0)</f>
        <v>0</v>
      </c>
    </row>
    <row r="570" spans="1:50" ht="49.95" customHeight="1" x14ac:dyDescent="0.25">
      <c r="A570" s="37" t="s">
        <v>2196</v>
      </c>
      <c r="B570" s="37" t="s">
        <v>115</v>
      </c>
      <c r="C570" s="37" t="s">
        <v>116</v>
      </c>
      <c r="D570" s="37" t="s">
        <v>323</v>
      </c>
      <c r="E570" s="37" t="s">
        <v>12</v>
      </c>
      <c r="F570" s="37" t="s">
        <v>2197</v>
      </c>
      <c r="G570" s="60">
        <v>44699.052858796298</v>
      </c>
      <c r="H570" s="37" t="s">
        <v>20</v>
      </c>
      <c r="I570" s="60"/>
      <c r="J570" s="37" t="s">
        <v>328</v>
      </c>
      <c r="K570" s="37" t="s">
        <v>2197</v>
      </c>
      <c r="L570" s="60"/>
      <c r="M570" s="37"/>
      <c r="N570" s="60">
        <v>44698.816990740743</v>
      </c>
      <c r="O570" s="37" t="s">
        <v>2198</v>
      </c>
      <c r="P570" s="38" t="b">
        <v>0</v>
      </c>
      <c r="Q570" s="37"/>
      <c r="R570" s="37" t="s">
        <v>123</v>
      </c>
      <c r="S570" s="38">
        <v>0</v>
      </c>
      <c r="T570" s="37" t="s">
        <v>124</v>
      </c>
      <c r="U570" s="37" t="s">
        <v>90</v>
      </c>
      <c r="V570" s="60">
        <v>44699.052858796298</v>
      </c>
      <c r="W570" s="38">
        <v>20379</v>
      </c>
      <c r="X570" s="37" t="s">
        <v>2199</v>
      </c>
      <c r="Y570" s="38">
        <v>0</v>
      </c>
      <c r="Z570" s="38" t="b">
        <v>0</v>
      </c>
      <c r="AA570" s="60">
        <v>44698.89565972222</v>
      </c>
      <c r="AB570" s="60">
        <v>44698.81753472222</v>
      </c>
      <c r="AC570" s="38">
        <v>1</v>
      </c>
      <c r="AD570" s="60">
        <v>44698.897766203707</v>
      </c>
      <c r="AE570" s="60">
        <v>44698.900810185187</v>
      </c>
      <c r="AF570" s="60">
        <v>44698.897766203707</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21</v>
      </c>
      <c r="AM570" s="39">
        <f>WEEKNUM(Table1[[#This Row],[Resolved]])</f>
        <v>21</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18</v>
      </c>
      <c r="AU570" s="39" t="str">
        <f>TEXT(Table1[[#This Row],[Resolved]],"MMM")</f>
        <v>May</v>
      </c>
      <c r="AV570" s="39">
        <f>DAY(Table1[[#This Row],[Created]])</f>
        <v>17</v>
      </c>
      <c r="AW570" s="39" t="str">
        <f>TEXT(Table1[[#This Row],[Created]],"MMM")</f>
        <v>May</v>
      </c>
      <c r="AX570" s="40">
        <f>VLOOKUP(Table1[[#This Row],[Assigned to]],GD_Resource[[#All],[SNOW ID Unique]:[Team]],4,0)</f>
        <v>0</v>
      </c>
    </row>
    <row r="571" spans="1:50" ht="87.45" customHeight="1" x14ac:dyDescent="0.25">
      <c r="A571" s="37" t="s">
        <v>2200</v>
      </c>
      <c r="B571" s="37" t="s">
        <v>115</v>
      </c>
      <c r="C571" s="37" t="s">
        <v>116</v>
      </c>
      <c r="D571" s="37" t="s">
        <v>2144</v>
      </c>
      <c r="E571" s="37" t="s">
        <v>7</v>
      </c>
      <c r="F571" s="37" t="s">
        <v>2201</v>
      </c>
      <c r="G571" s="60">
        <v>44699.334618055553</v>
      </c>
      <c r="H571" s="37" t="s">
        <v>28</v>
      </c>
      <c r="I571" s="60"/>
      <c r="J571" s="37"/>
      <c r="K571" s="37"/>
      <c r="L571" s="60"/>
      <c r="M571" s="37"/>
      <c r="N571" s="60">
        <v>44698.830937500003</v>
      </c>
      <c r="O571" s="37" t="s">
        <v>2202</v>
      </c>
      <c r="P571" s="38" t="b">
        <v>0</v>
      </c>
      <c r="Q571" s="37"/>
      <c r="R571" s="37" t="s">
        <v>123</v>
      </c>
      <c r="S571" s="38">
        <v>0</v>
      </c>
      <c r="T571" s="37" t="s">
        <v>124</v>
      </c>
      <c r="U571" s="37" t="s">
        <v>59</v>
      </c>
      <c r="V571" s="60"/>
      <c r="W571" s="38"/>
      <c r="X571" s="37" t="s">
        <v>2203</v>
      </c>
      <c r="Y571" s="38">
        <v>0</v>
      </c>
      <c r="Z571" s="38" t="b">
        <v>0</v>
      </c>
      <c r="AA571" s="60">
        <v>44699.334618055553</v>
      </c>
      <c r="AB571" s="60">
        <v>44698.841805555552</v>
      </c>
      <c r="AC571" s="38">
        <v>1</v>
      </c>
      <c r="AD571" s="60">
        <v>44699.328900462962</v>
      </c>
      <c r="AE571" s="60">
        <v>44699.334618055553</v>
      </c>
      <c r="AF571" s="60">
        <v>44699.328900462962</v>
      </c>
      <c r="AG571" s="37"/>
      <c r="AH571" s="37"/>
      <c r="AI571" s="37"/>
      <c r="AJ571" s="16">
        <f ca="1">IF(Table1[[#This Row],[State]]="Closed","Zero",IF(Table1[[#This Row],[State]]="Resolved","Zero",TODAY()-Table1[[#This Row],[First Assigned to Osprey-Resolver]]))</f>
        <v>-0.33461805555270985</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21</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17</v>
      </c>
      <c r="AW571" s="39" t="str">
        <f>TEXT(Table1[[#This Row],[Created]],"MMM")</f>
        <v>May</v>
      </c>
      <c r="AX571" s="40">
        <f>VLOOKUP(Table1[[#This Row],[Assigned to]],GD_Resource[[#All],[SNOW ID Unique]:[Team]],4,0)</f>
        <v>0</v>
      </c>
    </row>
    <row r="572" spans="1:50" ht="75" customHeight="1" x14ac:dyDescent="0.25">
      <c r="A572" s="37" t="s">
        <v>2204</v>
      </c>
      <c r="B572" s="37" t="s">
        <v>115</v>
      </c>
      <c r="C572" s="37" t="s">
        <v>116</v>
      </c>
      <c r="D572" s="37" t="s">
        <v>349</v>
      </c>
      <c r="E572" s="37" t="s">
        <v>12</v>
      </c>
      <c r="F572" s="37" t="s">
        <v>2205</v>
      </c>
      <c r="G572" s="60">
        <v>44698.885023148148</v>
      </c>
      <c r="H572" s="37" t="s">
        <v>28</v>
      </c>
      <c r="I572" s="60"/>
      <c r="J572" s="37"/>
      <c r="K572" s="37"/>
      <c r="L572" s="60"/>
      <c r="M572" s="37"/>
      <c r="N572" s="60">
        <v>44698.837858796287</v>
      </c>
      <c r="O572" s="37" t="s">
        <v>1160</v>
      </c>
      <c r="P572" s="38" t="b">
        <v>0</v>
      </c>
      <c r="Q572" s="37"/>
      <c r="R572" s="37" t="s">
        <v>123</v>
      </c>
      <c r="S572" s="38">
        <v>0</v>
      </c>
      <c r="T572" s="37" t="s">
        <v>124</v>
      </c>
      <c r="U572" s="37" t="s">
        <v>58</v>
      </c>
      <c r="V572" s="60"/>
      <c r="W572" s="38"/>
      <c r="X572" s="37" t="s">
        <v>1161</v>
      </c>
      <c r="Y572" s="38">
        <v>0</v>
      </c>
      <c r="Z572" s="38" t="b">
        <v>1</v>
      </c>
      <c r="AA572" s="60">
        <v>44698.865763888891</v>
      </c>
      <c r="AB572" s="60">
        <v>44698.852175925917</v>
      </c>
      <c r="AC572" s="38">
        <v>2</v>
      </c>
      <c r="AD572" s="60">
        <v>44698.875081018523</v>
      </c>
      <c r="AE572" s="60">
        <v>44698.87773148148</v>
      </c>
      <c r="AF572" s="60">
        <v>44698.875081018523</v>
      </c>
      <c r="AG572" s="37"/>
      <c r="AH572" s="37" t="s">
        <v>248</v>
      </c>
      <c r="AI572" s="37"/>
      <c r="AJ572" s="16">
        <f ca="1">IF(Table1[[#This Row],[State]]="Closed","Zero",IF(Table1[[#This Row],[State]]="Resolved","Zero",TODAY()-Table1[[#This Row],[First Assigned to Osprey-Resolver]]))</f>
        <v>0.12226851852028631</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21</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17</v>
      </c>
      <c r="AW572" s="39" t="str">
        <f>TEXT(Table1[[#This Row],[Created]],"MMM")</f>
        <v>May</v>
      </c>
      <c r="AX572" s="40">
        <f>VLOOKUP(Table1[[#This Row],[Assigned to]],GD_Resource[[#All],[SNOW ID Unique]:[Team]],4,0)</f>
        <v>0</v>
      </c>
    </row>
    <row r="573" spans="1:50" ht="49.95" customHeight="1" x14ac:dyDescent="0.25">
      <c r="A573" s="37" t="s">
        <v>2206</v>
      </c>
      <c r="B573" s="37" t="s">
        <v>115</v>
      </c>
      <c r="C573" s="37" t="s">
        <v>127</v>
      </c>
      <c r="D573" s="37" t="s">
        <v>1056</v>
      </c>
      <c r="E573" s="37" t="s">
        <v>12</v>
      </c>
      <c r="F573" s="37" t="s">
        <v>2207</v>
      </c>
      <c r="G573" s="60">
        <v>44698.888657407413</v>
      </c>
      <c r="H573" s="37"/>
      <c r="I573" s="60"/>
      <c r="J573" s="37"/>
      <c r="K573" s="37"/>
      <c r="L573" s="60"/>
      <c r="M573" s="37"/>
      <c r="N573" s="60">
        <v>44698.867326388892</v>
      </c>
      <c r="O573" s="37" t="s">
        <v>2208</v>
      </c>
      <c r="P573" s="38" t="b">
        <v>0</v>
      </c>
      <c r="Q573" s="37"/>
      <c r="R573" s="37" t="s">
        <v>133</v>
      </c>
      <c r="S573" s="38">
        <v>0</v>
      </c>
      <c r="T573" s="37" t="s">
        <v>124</v>
      </c>
      <c r="U573" s="37" t="s">
        <v>618</v>
      </c>
      <c r="V573" s="60"/>
      <c r="W573" s="38"/>
      <c r="X573" s="37" t="s">
        <v>2209</v>
      </c>
      <c r="Y573" s="38">
        <v>0</v>
      </c>
      <c r="Z573" s="38" t="b">
        <v>0</v>
      </c>
      <c r="AA573" s="60">
        <v>44698.885798611111</v>
      </c>
      <c r="AB573" s="60">
        <v>44698.885798611111</v>
      </c>
      <c r="AC573" s="38">
        <v>1</v>
      </c>
      <c r="AD573" s="60">
        <v>44698.88685185185</v>
      </c>
      <c r="AE573" s="60"/>
      <c r="AF573" s="60">
        <v>44698.88685185185</v>
      </c>
      <c r="AG573" s="37" t="s">
        <v>135</v>
      </c>
      <c r="AH573" s="37"/>
      <c r="AI573" s="37" t="s">
        <v>136</v>
      </c>
      <c r="AJ573" s="16">
        <f ca="1">IF(Table1[[#This Row],[State]]="Closed","Zero",IF(Table1[[#This Row],[State]]="Resolved","Zero",TODAY()-Table1[[#This Row],[First Assigned to Osprey-Resolver]]))</f>
        <v>44699</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39">
        <f>WEEKNUM(Table1[[#This Row],[Created]])</f>
        <v>21</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17</v>
      </c>
      <c r="AW573" s="39" t="str">
        <f>TEXT(Table1[[#This Row],[Created]],"MMM")</f>
        <v>May</v>
      </c>
      <c r="AX573" s="40" t="e">
        <f>VLOOKUP(Table1[[#This Row],[Assigned to]],GD_Resource[[#All],[SNOW ID Unique]:[Team]],4,0)</f>
        <v>#N/A</v>
      </c>
    </row>
    <row r="574" spans="1:50" ht="37.5" customHeight="1" x14ac:dyDescent="0.25">
      <c r="A574" s="37" t="s">
        <v>2210</v>
      </c>
      <c r="B574" s="37" t="s">
        <v>138</v>
      </c>
      <c r="C574" s="37" t="s">
        <v>116</v>
      </c>
      <c r="D574" s="37" t="s">
        <v>323</v>
      </c>
      <c r="E574" s="37" t="s">
        <v>12</v>
      </c>
      <c r="F574" s="37" t="s">
        <v>2211</v>
      </c>
      <c r="G574" s="60">
        <v>44698.902905092589</v>
      </c>
      <c r="H574" s="37" t="s">
        <v>20</v>
      </c>
      <c r="I574" s="60"/>
      <c r="J574" s="37"/>
      <c r="K574" s="37"/>
      <c r="L574" s="60"/>
      <c r="M574" s="37"/>
      <c r="N574" s="60">
        <v>44698.870092592602</v>
      </c>
      <c r="O574" s="37" t="s">
        <v>1042</v>
      </c>
      <c r="P574" s="38" t="b">
        <v>0</v>
      </c>
      <c r="Q574" s="37"/>
      <c r="R574" s="37" t="s">
        <v>123</v>
      </c>
      <c r="S574" s="38">
        <v>0</v>
      </c>
      <c r="T574" s="37" t="s">
        <v>124</v>
      </c>
      <c r="U574" s="37" t="s">
        <v>58</v>
      </c>
      <c r="V574" s="60"/>
      <c r="W574" s="38"/>
      <c r="X574" s="37" t="s">
        <v>1043</v>
      </c>
      <c r="Y574" s="38">
        <v>0</v>
      </c>
      <c r="Z574" s="38" t="b">
        <v>1</v>
      </c>
      <c r="AA574" s="60">
        <v>44698.8908912037</v>
      </c>
      <c r="AB574" s="60">
        <v>44698.871307870373</v>
      </c>
      <c r="AC574" s="38">
        <v>1</v>
      </c>
      <c r="AD574" s="60">
        <v>44698.895590277767</v>
      </c>
      <c r="AE574" s="60">
        <v>44698.901192129633</v>
      </c>
      <c r="AF574" s="60">
        <v>44698.895590277767</v>
      </c>
      <c r="AG574" s="37"/>
      <c r="AH574" s="37" t="s">
        <v>248</v>
      </c>
      <c r="AI574" s="37"/>
      <c r="AJ574" s="16">
        <f ca="1">IF(Table1[[#This Row],[State]]="Closed","Zero",IF(Table1[[#This Row],[State]]="Resolved","Zero",TODAY()-Table1[[#This Row],[First Assigned to Osprey-Resolver]]))</f>
        <v>9.8807870366727002E-2</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21</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17</v>
      </c>
      <c r="AW574" s="39" t="str">
        <f>TEXT(Table1[[#This Row],[Created]],"MMM")</f>
        <v>May</v>
      </c>
      <c r="AX574" s="40">
        <f>VLOOKUP(Table1[[#This Row],[Assigned to]],GD_Resource[[#All],[SNOW ID Unique]:[Team]],4,0)</f>
        <v>0</v>
      </c>
    </row>
    <row r="575" spans="1:50" ht="37.5" customHeight="1" x14ac:dyDescent="0.25">
      <c r="A575" s="37" t="s">
        <v>2212</v>
      </c>
      <c r="B575" s="37" t="s">
        <v>115</v>
      </c>
      <c r="C575" s="37" t="s">
        <v>338</v>
      </c>
      <c r="D575" s="37" t="s">
        <v>339</v>
      </c>
      <c r="E575" s="37" t="s">
        <v>12</v>
      </c>
      <c r="F575" s="37" t="s">
        <v>2213</v>
      </c>
      <c r="G575" s="60">
        <v>44699.103125000001</v>
      </c>
      <c r="H575" s="37" t="s">
        <v>19</v>
      </c>
      <c r="I575" s="60"/>
      <c r="J575" s="37" t="s">
        <v>328</v>
      </c>
      <c r="K575" s="37" t="s">
        <v>2214</v>
      </c>
      <c r="L575" s="60"/>
      <c r="M575" s="37"/>
      <c r="N575" s="60">
        <v>44698.919548611113</v>
      </c>
      <c r="O575" s="37" t="s">
        <v>428</v>
      </c>
      <c r="P575" s="38" t="b">
        <v>0</v>
      </c>
      <c r="Q575" s="37"/>
      <c r="R575" s="37" t="s">
        <v>215</v>
      </c>
      <c r="S575" s="38">
        <v>0</v>
      </c>
      <c r="T575" s="37" t="s">
        <v>124</v>
      </c>
      <c r="U575" s="37" t="s">
        <v>90</v>
      </c>
      <c r="V575" s="60">
        <v>44699.103125000001</v>
      </c>
      <c r="W575" s="38">
        <v>15912</v>
      </c>
      <c r="X575" s="37" t="s">
        <v>430</v>
      </c>
      <c r="Y575" s="38">
        <v>0</v>
      </c>
      <c r="Z575" s="38" t="b">
        <v>0</v>
      </c>
      <c r="AA575" s="60">
        <v>44698.919548611113</v>
      </c>
      <c r="AB575" s="60"/>
      <c r="AC575" s="38">
        <v>0</v>
      </c>
      <c r="AD575" s="60"/>
      <c r="AE575" s="60">
        <v>44698.919548611113</v>
      </c>
      <c r="AF575" s="60">
        <v>44698.919548611113</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21</v>
      </c>
      <c r="AM575" s="39">
        <f>WEEKNUM(Table1[[#This Row],[Resolved]])</f>
        <v>21</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18</v>
      </c>
      <c r="AU575" s="39" t="str">
        <f>TEXT(Table1[[#This Row],[Resolved]],"MMM")</f>
        <v>May</v>
      </c>
      <c r="AV575" s="39">
        <f>DAY(Table1[[#This Row],[Created]])</f>
        <v>17</v>
      </c>
      <c r="AW575" s="39" t="str">
        <f>TEXT(Table1[[#This Row],[Created]],"MMM")</f>
        <v>May</v>
      </c>
      <c r="AX575" s="40">
        <f>VLOOKUP(Table1[[#This Row],[Assigned to]],GD_Resource[[#All],[SNOW ID Unique]:[Team]],4,0)</f>
        <v>0</v>
      </c>
    </row>
    <row r="576" spans="1:50" ht="37.5" customHeight="1" x14ac:dyDescent="0.25">
      <c r="A576" s="37" t="s">
        <v>2215</v>
      </c>
      <c r="B576" s="37" t="s">
        <v>115</v>
      </c>
      <c r="C576" s="37" t="s">
        <v>338</v>
      </c>
      <c r="D576" s="37" t="s">
        <v>1879</v>
      </c>
      <c r="E576" s="37" t="s">
        <v>12</v>
      </c>
      <c r="F576" s="37" t="s">
        <v>2216</v>
      </c>
      <c r="G576" s="60">
        <v>44698.937268518523</v>
      </c>
      <c r="H576" s="37" t="s">
        <v>23</v>
      </c>
      <c r="I576" s="60"/>
      <c r="J576" s="37" t="s">
        <v>328</v>
      </c>
      <c r="K576" s="37" t="s">
        <v>2217</v>
      </c>
      <c r="L576" s="60"/>
      <c r="M576" s="37"/>
      <c r="N576" s="60">
        <v>44698.93372685185</v>
      </c>
      <c r="O576" s="37" t="s">
        <v>1879</v>
      </c>
      <c r="P576" s="38" t="b">
        <v>0</v>
      </c>
      <c r="Q576" s="37"/>
      <c r="R576" s="37" t="s">
        <v>215</v>
      </c>
      <c r="S576" s="38">
        <v>0</v>
      </c>
      <c r="T576" s="37" t="s">
        <v>124</v>
      </c>
      <c r="U576" s="37" t="s">
        <v>90</v>
      </c>
      <c r="V576" s="60">
        <v>44698.937280092592</v>
      </c>
      <c r="W576" s="38">
        <v>441</v>
      </c>
      <c r="X576" s="37" t="s">
        <v>1882</v>
      </c>
      <c r="Y576" s="38">
        <v>0</v>
      </c>
      <c r="Z576" s="38" t="b">
        <v>0</v>
      </c>
      <c r="AA576" s="60">
        <v>44698.93372685185</v>
      </c>
      <c r="AB576" s="60"/>
      <c r="AC576" s="38">
        <v>0</v>
      </c>
      <c r="AD576" s="60"/>
      <c r="AE576" s="60">
        <v>44698.93372685185</v>
      </c>
      <c r="AF576" s="60">
        <v>44698.93372685185</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21</v>
      </c>
      <c r="AM576" s="39">
        <f>WEEKNUM(Table1[[#This Row],[Resolved]])</f>
        <v>21</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17</v>
      </c>
      <c r="AU576" s="39" t="str">
        <f>TEXT(Table1[[#This Row],[Resolved]],"MMM")</f>
        <v>May</v>
      </c>
      <c r="AV576" s="39">
        <f>DAY(Table1[[#This Row],[Created]])</f>
        <v>17</v>
      </c>
      <c r="AW576" s="39" t="str">
        <f>TEXT(Table1[[#This Row],[Created]],"MMM")</f>
        <v>May</v>
      </c>
      <c r="AX576" s="40">
        <f>VLOOKUP(Table1[[#This Row],[Assigned to]],GD_Resource[[#All],[SNOW ID Unique]:[Team]],4,0)</f>
        <v>0</v>
      </c>
    </row>
    <row r="577" spans="1:50" ht="37.5" customHeight="1" x14ac:dyDescent="0.25">
      <c r="A577" s="37" t="s">
        <v>2218</v>
      </c>
      <c r="B577" s="37" t="s">
        <v>115</v>
      </c>
      <c r="C577" s="37" t="s">
        <v>150</v>
      </c>
      <c r="D577" s="37" t="s">
        <v>151</v>
      </c>
      <c r="E577" s="37" t="s">
        <v>141</v>
      </c>
      <c r="F577" s="37" t="s">
        <v>2219</v>
      </c>
      <c r="G577" s="60">
        <v>44698.977951388893</v>
      </c>
      <c r="H577" s="37" t="s">
        <v>153</v>
      </c>
      <c r="I577" s="60"/>
      <c r="J577" s="37"/>
      <c r="K577" s="37"/>
      <c r="L577" s="60"/>
      <c r="M577" s="37"/>
      <c r="N577" s="60">
        <v>44698.977951388893</v>
      </c>
      <c r="O577" s="37" t="s">
        <v>151</v>
      </c>
      <c r="P577" s="38" t="b">
        <v>0</v>
      </c>
      <c r="Q577" s="37"/>
      <c r="R577" s="37" t="s">
        <v>147</v>
      </c>
      <c r="S577" s="38">
        <v>0</v>
      </c>
      <c r="T577" s="37" t="s">
        <v>124</v>
      </c>
      <c r="U577" s="37" t="s">
        <v>59</v>
      </c>
      <c r="V577" s="60"/>
      <c r="W577" s="38"/>
      <c r="X577" s="37" t="s">
        <v>153</v>
      </c>
      <c r="Y577" s="38">
        <v>0</v>
      </c>
      <c r="Z577" s="38" t="b">
        <v>0</v>
      </c>
      <c r="AA577" s="60">
        <v>44698.977951388893</v>
      </c>
      <c r="AB577" s="60"/>
      <c r="AC577" s="38">
        <v>0</v>
      </c>
      <c r="AD577" s="60"/>
      <c r="AE577" s="60">
        <v>44698.977951388893</v>
      </c>
      <c r="AF577" s="60">
        <v>44698.977951388893</v>
      </c>
      <c r="AG577" s="37" t="s">
        <v>135</v>
      </c>
      <c r="AH577" s="37"/>
      <c r="AI577" s="37" t="s">
        <v>587</v>
      </c>
      <c r="AJ577" s="16">
        <f ca="1">IF(Table1[[#This Row],[State]]="Closed","Zero",IF(Table1[[#This Row],[State]]="Resolved","Zero",TODAY()-Table1[[#This Row],[First Assigned to Osprey-Resolver]]))</f>
        <v>2.2048611106583849E-2</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21</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17</v>
      </c>
      <c r="AW577" s="39" t="str">
        <f>TEXT(Table1[[#This Row],[Created]],"MMM")</f>
        <v>May</v>
      </c>
      <c r="AX577" s="40">
        <f>VLOOKUP(Table1[[#This Row],[Assigned to]],GD_Resource[[#All],[SNOW ID Unique]:[Team]],4,0)</f>
        <v>0</v>
      </c>
    </row>
    <row r="578" spans="1:50" ht="37.5" customHeight="1" x14ac:dyDescent="0.25">
      <c r="A578" s="37" t="s">
        <v>2220</v>
      </c>
      <c r="B578" s="37" t="s">
        <v>115</v>
      </c>
      <c r="C578" s="37" t="s">
        <v>116</v>
      </c>
      <c r="D578" s="37" t="s">
        <v>2144</v>
      </c>
      <c r="E578" s="37" t="s">
        <v>7</v>
      </c>
      <c r="F578" s="37" t="s">
        <v>2221</v>
      </c>
      <c r="G578" s="60">
        <v>44699.278298611112</v>
      </c>
      <c r="H578" s="37" t="s">
        <v>28</v>
      </c>
      <c r="I578" s="60"/>
      <c r="J578" s="37"/>
      <c r="K578" s="37"/>
      <c r="L578" s="60"/>
      <c r="M578" s="37"/>
      <c r="N578" s="60">
        <v>44698.975231481483</v>
      </c>
      <c r="O578" s="37" t="s">
        <v>2222</v>
      </c>
      <c r="P578" s="38" t="b">
        <v>0</v>
      </c>
      <c r="Q578" s="37"/>
      <c r="R578" s="37" t="s">
        <v>123</v>
      </c>
      <c r="S578" s="38">
        <v>0</v>
      </c>
      <c r="T578" s="37" t="s">
        <v>124</v>
      </c>
      <c r="U578" s="37" t="s">
        <v>59</v>
      </c>
      <c r="V578" s="60"/>
      <c r="W578" s="38"/>
      <c r="X578" s="37" t="s">
        <v>2223</v>
      </c>
      <c r="Y578" s="38">
        <v>0</v>
      </c>
      <c r="Z578" s="38" t="b">
        <v>0</v>
      </c>
      <c r="AA578" s="60">
        <v>44699.118414351848</v>
      </c>
      <c r="AB578" s="60">
        <v>44698.977187500001</v>
      </c>
      <c r="AC578" s="38">
        <v>2</v>
      </c>
      <c r="AD578" s="60">
        <v>44699.165358796286</v>
      </c>
      <c r="AE578" s="60">
        <v>44699.17659722222</v>
      </c>
      <c r="AF578" s="60">
        <v>44699.165358796286</v>
      </c>
      <c r="AG578" s="37"/>
      <c r="AH578" s="37"/>
      <c r="AI578" s="37"/>
      <c r="AJ578" s="16">
        <f ca="1">IF(Table1[[#This Row],[State]]="Closed","Zero",IF(Table1[[#This Row],[State]]="Resolved","Zero",TODAY()-Table1[[#This Row],[First Assigned to Osprey-Resolver]]))</f>
        <v>-0.17659722222015262</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21</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17</v>
      </c>
      <c r="AW578" s="39" t="str">
        <f>TEXT(Table1[[#This Row],[Created]],"MMM")</f>
        <v>May</v>
      </c>
      <c r="AX578" s="40">
        <f>VLOOKUP(Table1[[#This Row],[Assigned to]],GD_Resource[[#All],[SNOW ID Unique]:[Team]],4,0)</f>
        <v>0</v>
      </c>
    </row>
    <row r="579" spans="1:50" ht="37.5" customHeight="1" x14ac:dyDescent="0.25">
      <c r="A579" s="37" t="s">
        <v>2224</v>
      </c>
      <c r="B579" s="37" t="s">
        <v>138</v>
      </c>
      <c r="C579" s="37" t="s">
        <v>251</v>
      </c>
      <c r="D579" s="37" t="s">
        <v>2225</v>
      </c>
      <c r="E579" s="37" t="s">
        <v>12</v>
      </c>
      <c r="F579" s="37" t="s">
        <v>2226</v>
      </c>
      <c r="G579" s="60">
        <v>44699.15421296296</v>
      </c>
      <c r="H579" s="37" t="s">
        <v>36</v>
      </c>
      <c r="I579" s="60"/>
      <c r="J579" s="37"/>
      <c r="K579" s="37"/>
      <c r="L579" s="60"/>
      <c r="M579" s="37"/>
      <c r="N579" s="60">
        <v>44698.999884259261</v>
      </c>
      <c r="O579" s="37" t="s">
        <v>2129</v>
      </c>
      <c r="P579" s="38" t="b">
        <v>0</v>
      </c>
      <c r="Q579" s="37"/>
      <c r="R579" s="37" t="s">
        <v>147</v>
      </c>
      <c r="S579" s="38">
        <v>0</v>
      </c>
      <c r="T579" s="37" t="s">
        <v>124</v>
      </c>
      <c r="U579" s="37" t="s">
        <v>58</v>
      </c>
      <c r="V579" s="60"/>
      <c r="W579" s="38"/>
      <c r="X579" s="37" t="s">
        <v>2130</v>
      </c>
      <c r="Y579" s="38">
        <v>0</v>
      </c>
      <c r="Z579" s="38" t="b">
        <v>1</v>
      </c>
      <c r="AA579" s="60">
        <v>44699.02648148148</v>
      </c>
      <c r="AB579" s="60">
        <v>44699.019131944442</v>
      </c>
      <c r="AC579" s="38">
        <v>1</v>
      </c>
      <c r="AD579" s="60">
        <v>44699.056087962963</v>
      </c>
      <c r="AE579" s="60">
        <v>44699.066817129627</v>
      </c>
      <c r="AF579" s="60">
        <v>44699.056087962963</v>
      </c>
      <c r="AG579" s="37"/>
      <c r="AH579" s="37" t="s">
        <v>403</v>
      </c>
      <c r="AI579" s="37"/>
      <c r="AJ579" s="16">
        <f ca="1">IF(Table1[[#This Row],[State]]="Closed","Zero",IF(Table1[[#This Row],[State]]="Resolved","Zero",TODAY()-Table1[[#This Row],[First Assigned to Osprey-Resolver]]))</f>
        <v>-6.6817129627452232E-2</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21</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17</v>
      </c>
      <c r="AW579" s="39" t="str">
        <f>TEXT(Table1[[#This Row],[Created]],"MMM")</f>
        <v>May</v>
      </c>
      <c r="AX579" s="40" t="e">
        <f>VLOOKUP(Table1[[#This Row],[Assigned to]],GD_Resource[[#All],[SNOW ID Unique]:[Team]],4,0)</f>
        <v>#N/A</v>
      </c>
    </row>
    <row r="580" spans="1:50" ht="37.5" customHeight="1" x14ac:dyDescent="0.25">
      <c r="A580" s="37" t="s">
        <v>2227</v>
      </c>
      <c r="B580" s="37" t="s">
        <v>115</v>
      </c>
      <c r="C580" s="37" t="s">
        <v>454</v>
      </c>
      <c r="D580" s="37" t="s">
        <v>296</v>
      </c>
      <c r="E580" s="37" t="s">
        <v>7</v>
      </c>
      <c r="F580" s="37" t="s">
        <v>2228</v>
      </c>
      <c r="G580" s="60">
        <v>44699.193182870367</v>
      </c>
      <c r="H580" s="37" t="s">
        <v>14</v>
      </c>
      <c r="I580" s="60"/>
      <c r="J580" s="37"/>
      <c r="K580" s="37"/>
      <c r="L580" s="60"/>
      <c r="M580" s="37"/>
      <c r="N580" s="60">
        <v>44699.027627314812</v>
      </c>
      <c r="O580" s="37" t="s">
        <v>1751</v>
      </c>
      <c r="P580" s="38" t="b">
        <v>0</v>
      </c>
      <c r="Q580" s="37"/>
      <c r="R580" s="37" t="s">
        <v>215</v>
      </c>
      <c r="S580" s="38">
        <v>0</v>
      </c>
      <c r="T580" s="37" t="s">
        <v>124</v>
      </c>
      <c r="U580" s="37" t="s">
        <v>58</v>
      </c>
      <c r="V580" s="60"/>
      <c r="W580" s="38"/>
      <c r="X580" s="37" t="s">
        <v>2229</v>
      </c>
      <c r="Y580" s="38">
        <v>0</v>
      </c>
      <c r="Z580" s="38" t="b">
        <v>1</v>
      </c>
      <c r="AA580" s="60">
        <v>44699.192928240736</v>
      </c>
      <c r="AB580" s="60"/>
      <c r="AC580" s="38">
        <v>0</v>
      </c>
      <c r="AD580" s="60"/>
      <c r="AE580" s="60">
        <v>44699.192928240736</v>
      </c>
      <c r="AF580" s="60">
        <v>44699.027627314812</v>
      </c>
      <c r="AG580" s="37"/>
      <c r="AH580" s="37" t="s">
        <v>1324</v>
      </c>
      <c r="AI580" s="37"/>
      <c r="AJ580" s="16">
        <f ca="1">IF(Table1[[#This Row],[State]]="Closed","Zero",IF(Table1[[#This Row],[State]]="Resolved","Zero",TODAY()-Table1[[#This Row],[First Assigned to Osprey-Resolver]]))</f>
        <v>-0.19292824073636439</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21</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18</v>
      </c>
      <c r="AW580" s="39" t="str">
        <f>TEXT(Table1[[#This Row],[Created]],"MMM")</f>
        <v>May</v>
      </c>
      <c r="AX580" s="40">
        <f>VLOOKUP(Table1[[#This Row],[Assigned to]],GD_Resource[[#All],[SNOW ID Unique]:[Team]],4,0)</f>
        <v>0</v>
      </c>
    </row>
    <row r="581" spans="1:50" ht="37.5" customHeight="1" x14ac:dyDescent="0.25">
      <c r="A581" s="37" t="s">
        <v>2230</v>
      </c>
      <c r="B581" s="37" t="s">
        <v>138</v>
      </c>
      <c r="C581" s="37" t="s">
        <v>159</v>
      </c>
      <c r="D581" s="37" t="s">
        <v>2231</v>
      </c>
      <c r="E581" s="37" t="s">
        <v>12</v>
      </c>
      <c r="F581" s="37" t="s">
        <v>2232</v>
      </c>
      <c r="G581" s="60">
        <v>44699.121423611112</v>
      </c>
      <c r="H581" s="37"/>
      <c r="I581" s="60"/>
      <c r="J581" s="37"/>
      <c r="K581" s="37"/>
      <c r="L581" s="60"/>
      <c r="M581" s="37"/>
      <c r="N581" s="60">
        <v>44699.023958333331</v>
      </c>
      <c r="O581" s="37" t="s">
        <v>1559</v>
      </c>
      <c r="P581" s="38" t="b">
        <v>0</v>
      </c>
      <c r="Q581" s="37"/>
      <c r="R581" s="37" t="s">
        <v>123</v>
      </c>
      <c r="S581" s="38">
        <v>0</v>
      </c>
      <c r="T581" s="37" t="s">
        <v>124</v>
      </c>
      <c r="U581" s="37" t="s">
        <v>618</v>
      </c>
      <c r="V581" s="60"/>
      <c r="W581" s="38"/>
      <c r="X581" s="37" t="s">
        <v>1560</v>
      </c>
      <c r="Y581" s="38">
        <v>0</v>
      </c>
      <c r="Z581" s="38" t="b">
        <v>0</v>
      </c>
      <c r="AA581" s="60">
        <v>44699.11209490741</v>
      </c>
      <c r="AB581" s="60">
        <v>44699.039849537039</v>
      </c>
      <c r="AC581" s="38">
        <v>1</v>
      </c>
      <c r="AD581" s="60">
        <v>44699.121423611112</v>
      </c>
      <c r="AE581" s="60"/>
      <c r="AF581" s="60">
        <v>44699.121423611112</v>
      </c>
      <c r="AG581" s="37"/>
      <c r="AH581" s="37"/>
      <c r="AI581" s="37"/>
      <c r="AJ581" s="16">
        <f ca="1">IF(Table1[[#This Row],[State]]="Closed","Zero",IF(Table1[[#This Row],[State]]="Resolved","Zero",TODAY()-Table1[[#This Row],[First Assigned to Osprey-Resolver]]))</f>
        <v>44699</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21</v>
      </c>
      <c r="AM581" s="39">
        <f>WEEKNUM(Table1[[#This Row],[Resolved]])</f>
        <v>0</v>
      </c>
      <c r="AN581" s="39">
        <f>WEEKNUM(Table1[[#This Row],[Closed]])</f>
        <v>0</v>
      </c>
      <c r="AO581" s="39" t="str">
        <f>IFERROR(INDEX(GD_Resource[], MATCH(Table1[[#This Row],[Assigned to]], GD_Resource[SNOW ID Unique], 0), 2), "Not GD")</f>
        <v>Not GD</v>
      </c>
      <c r="AP581" s="39" t="str">
        <f t="shared" si="9"/>
        <v>Geo</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18</v>
      </c>
      <c r="AW581" s="39" t="str">
        <f>TEXT(Table1[[#This Row],[Created]],"MMM")</f>
        <v>May</v>
      </c>
      <c r="AX581" s="40" t="e">
        <f>VLOOKUP(Table1[[#This Row],[Assigned to]],GD_Resource[[#All],[SNOW ID Unique]:[Team]],4,0)</f>
        <v>#N/A</v>
      </c>
    </row>
    <row r="582" spans="1:50" ht="49.95" customHeight="1" x14ac:dyDescent="0.25">
      <c r="A582" s="37" t="s">
        <v>2233</v>
      </c>
      <c r="B582" s="37" t="s">
        <v>138</v>
      </c>
      <c r="C582" s="37" t="s">
        <v>307</v>
      </c>
      <c r="D582" s="37" t="s">
        <v>2231</v>
      </c>
      <c r="E582" s="37" t="s">
        <v>12</v>
      </c>
      <c r="F582" s="37" t="s">
        <v>2234</v>
      </c>
      <c r="G582" s="60">
        <v>44699.127002314817</v>
      </c>
      <c r="H582" s="37"/>
      <c r="I582" s="60"/>
      <c r="J582" s="37"/>
      <c r="K582" s="37"/>
      <c r="L582" s="60"/>
      <c r="M582" s="37"/>
      <c r="N582" s="60">
        <v>44699.054247685177</v>
      </c>
      <c r="O582" s="37" t="s">
        <v>2235</v>
      </c>
      <c r="P582" s="38" t="b">
        <v>0</v>
      </c>
      <c r="Q582" s="37"/>
      <c r="R582" s="37" t="s">
        <v>133</v>
      </c>
      <c r="S582" s="38">
        <v>0</v>
      </c>
      <c r="T582" s="37" t="s">
        <v>124</v>
      </c>
      <c r="U582" s="37" t="s">
        <v>618</v>
      </c>
      <c r="V582" s="60"/>
      <c r="W582" s="38"/>
      <c r="X582" s="37" t="s">
        <v>2236</v>
      </c>
      <c r="Y582" s="38">
        <v>0</v>
      </c>
      <c r="Z582" s="38" t="b">
        <v>0</v>
      </c>
      <c r="AA582" s="60">
        <v>44699.112129629633</v>
      </c>
      <c r="AB582" s="60">
        <v>44699.054247685177</v>
      </c>
      <c r="AC582" s="38">
        <v>1</v>
      </c>
      <c r="AD582" s="60">
        <v>44699.127002314817</v>
      </c>
      <c r="AE582" s="60"/>
      <c r="AF582" s="60">
        <v>44699.127002314817</v>
      </c>
      <c r="AG582" s="37"/>
      <c r="AH582" s="37"/>
      <c r="AI582" s="37"/>
      <c r="AJ582" s="16">
        <f ca="1">IF(Table1[[#This Row],[State]]="Closed","Zero",IF(Table1[[#This Row],[State]]="Resolved","Zero",TODAY()-Table1[[#This Row],[First Assigned to Osprey-Resolver]]))</f>
        <v>44699</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21</v>
      </c>
      <c r="AM582" s="39">
        <f>WEEKNUM(Table1[[#This Row],[Resolved]])</f>
        <v>0</v>
      </c>
      <c r="AN582" s="39">
        <f>WEEKNUM(Table1[[#This Row],[Closed]])</f>
        <v>0</v>
      </c>
      <c r="AO582" s="39" t="str">
        <f>IFERROR(INDEX(GD_Resource[], MATCH(Table1[[#This Row],[Assigned to]], GD_Resource[SNOW ID Unique], 0), 2), "Not GD")</f>
        <v>Not GD</v>
      </c>
      <c r="AP582" s="39" t="str">
        <f t="shared" si="9"/>
        <v>Geo</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18</v>
      </c>
      <c r="AW582" s="39" t="str">
        <f>TEXT(Table1[[#This Row],[Created]],"MMM")</f>
        <v>May</v>
      </c>
      <c r="AX582" s="40" t="e">
        <f>VLOOKUP(Table1[[#This Row],[Assigned to]],GD_Resource[[#All],[SNOW ID Unique]:[Team]],4,0)</f>
        <v>#N/A</v>
      </c>
    </row>
    <row r="583" spans="1:50" ht="49.95" customHeight="1" x14ac:dyDescent="0.25">
      <c r="A583" s="37" t="s">
        <v>2237</v>
      </c>
      <c r="B583" s="37" t="s">
        <v>115</v>
      </c>
      <c r="C583" s="37" t="s">
        <v>251</v>
      </c>
      <c r="D583" s="37" t="s">
        <v>1581</v>
      </c>
      <c r="E583" s="37" t="s">
        <v>141</v>
      </c>
      <c r="F583" s="37" t="s">
        <v>2238</v>
      </c>
      <c r="G583" s="60">
        <v>44694.646655092591</v>
      </c>
      <c r="H583" s="37" t="s">
        <v>9</v>
      </c>
      <c r="I583" s="60"/>
      <c r="J583" s="37"/>
      <c r="K583" s="37"/>
      <c r="L583" s="60"/>
      <c r="M583" s="37"/>
      <c r="N583" s="60">
        <v>42944.680300925917</v>
      </c>
      <c r="O583" s="37" t="s">
        <v>2239</v>
      </c>
      <c r="P583" s="38" t="b">
        <v>0</v>
      </c>
      <c r="Q583" s="37"/>
      <c r="R583" s="37" t="s">
        <v>147</v>
      </c>
      <c r="S583" s="38">
        <v>0</v>
      </c>
      <c r="T583" s="37" t="s">
        <v>124</v>
      </c>
      <c r="U583" s="37" t="s">
        <v>58</v>
      </c>
      <c r="V583" s="60"/>
      <c r="W583" s="38"/>
      <c r="X583" s="37" t="s">
        <v>2240</v>
      </c>
      <c r="Y583" s="38">
        <v>0</v>
      </c>
      <c r="Z583" s="38" t="b">
        <v>1</v>
      </c>
      <c r="AA583" s="60">
        <v>42945.095949074072</v>
      </c>
      <c r="AB583" s="60"/>
      <c r="AC583" s="38">
        <v>0</v>
      </c>
      <c r="AD583" s="60"/>
      <c r="AE583" s="60">
        <v>42945.095949074072</v>
      </c>
      <c r="AF583" s="60">
        <v>42944.680300925917</v>
      </c>
      <c r="AG583" s="37"/>
      <c r="AH583" s="37" t="s">
        <v>403</v>
      </c>
      <c r="AI583" s="37" t="s">
        <v>157</v>
      </c>
      <c r="AJ583" s="16">
        <f ca="1">IF(Table1[[#This Row],[State]]="Closed","Zero",IF(Table1[[#This Row],[State]]="Resolved","Zero",TODAY()-Table1[[#This Row],[First Assigned to Osprey-Resolver]]))</f>
        <v>1753.9040509259285</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30</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2017</v>
      </c>
      <c r="AT583" s="39">
        <f>DAY(Table1[[#This Row],[Resolved]])</f>
        <v>0</v>
      </c>
      <c r="AU583" s="39" t="str">
        <f>TEXT(Table1[[#This Row],[Resolved]],"MMM")</f>
        <v>Jan</v>
      </c>
      <c r="AV583" s="39">
        <f>DAY(Table1[[#This Row],[Created]])</f>
        <v>28</v>
      </c>
      <c r="AW583" s="39" t="str">
        <f>TEXT(Table1[[#This Row],[Created]],"MMM")</f>
        <v>Jul</v>
      </c>
      <c r="AX583" s="40">
        <f>VLOOKUP(Table1[[#This Row],[Assigned to]],GD_Resource[[#All],[SNOW ID Unique]:[Team]],4,0)</f>
        <v>0</v>
      </c>
    </row>
    <row r="584" spans="1:50" ht="37.5" customHeight="1" x14ac:dyDescent="0.25">
      <c r="A584" s="37" t="s">
        <v>2241</v>
      </c>
      <c r="B584" s="37" t="s">
        <v>115</v>
      </c>
      <c r="C584" s="37" t="s">
        <v>251</v>
      </c>
      <c r="D584" s="37" t="s">
        <v>2242</v>
      </c>
      <c r="E584" s="37" t="s">
        <v>7</v>
      </c>
      <c r="F584" s="37" t="s">
        <v>2243</v>
      </c>
      <c r="G584" s="60">
        <v>43229.01122685185</v>
      </c>
      <c r="H584" s="37" t="s">
        <v>2244</v>
      </c>
      <c r="I584" s="60"/>
      <c r="J584" s="37" t="s">
        <v>130</v>
      </c>
      <c r="K584" s="37" t="s">
        <v>2245</v>
      </c>
      <c r="L584" s="60">
        <v>43229.01122685185</v>
      </c>
      <c r="M584" s="37" t="s">
        <v>2246</v>
      </c>
      <c r="N584" s="60">
        <v>43102.842222222222</v>
      </c>
      <c r="O584" s="37" t="s">
        <v>2247</v>
      </c>
      <c r="P584" s="38" t="b">
        <v>0</v>
      </c>
      <c r="Q584" s="37"/>
      <c r="R584" s="37" t="s">
        <v>147</v>
      </c>
      <c r="S584" s="38">
        <v>0</v>
      </c>
      <c r="T584" s="37" t="s">
        <v>124</v>
      </c>
      <c r="U584" s="37" t="s">
        <v>120</v>
      </c>
      <c r="V584" s="60"/>
      <c r="W584" s="38">
        <v>10901002</v>
      </c>
      <c r="X584" s="37" t="s">
        <v>2248</v>
      </c>
      <c r="Y584" s="38">
        <v>0</v>
      </c>
      <c r="Z584" s="38" t="b">
        <v>0</v>
      </c>
      <c r="AA584" s="60">
        <v>43102.939710648148</v>
      </c>
      <c r="AB584" s="60">
        <v>43102.842222222222</v>
      </c>
      <c r="AC584" s="38">
        <v>1</v>
      </c>
      <c r="AD584" s="60">
        <v>43103.161793981482</v>
      </c>
      <c r="AE584" s="60">
        <v>43103.191828703697</v>
      </c>
      <c r="AF584" s="60">
        <v>43103.161793981482</v>
      </c>
      <c r="AG584" s="37"/>
      <c r="AH584" s="37"/>
      <c r="AI584" s="37"/>
      <c r="AJ584" s="16">
        <f ca="1">IF(Table1[[#This Row],[State]]="Closed","Zero",IF(Table1[[#This Row],[State]]="Resolved","Zero",TODAY()-Table1[[#This Row],[First Assigned to Osprey-Resolver]]))</f>
        <v>1595.808171296303</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19</v>
      </c>
      <c r="AO584" s="39" t="str">
        <f>IFERROR(INDEX(GD_Resource[], MATCH(Table1[[#This Row],[Assigned to]], GD_Resource[SNOW ID Unique], 0), 2), "Not GD")</f>
        <v>WPP-US</v>
      </c>
      <c r="AP584" s="39" t="str">
        <f t="shared" si="9"/>
        <v>GD</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2</v>
      </c>
      <c r="AW584" s="39" t="str">
        <f>TEXT(Table1[[#This Row],[Created]],"MMM")</f>
        <v>Jan</v>
      </c>
      <c r="AX584" s="40">
        <f>VLOOKUP(Table1[[#This Row],[Assigned to]],GD_Resource[[#All],[SNOW ID Unique]:[Team]],4,0)</f>
        <v>0</v>
      </c>
    </row>
    <row r="585" spans="1:50" ht="49.95" customHeight="1" x14ac:dyDescent="0.25">
      <c r="A585" s="37" t="s">
        <v>2249</v>
      </c>
      <c r="B585" s="37" t="s">
        <v>115</v>
      </c>
      <c r="C585" s="37" t="s">
        <v>454</v>
      </c>
      <c r="D585" s="37" t="s">
        <v>2250</v>
      </c>
      <c r="E585" s="37" t="s">
        <v>7</v>
      </c>
      <c r="F585" s="37" t="s">
        <v>2251</v>
      </c>
      <c r="G585" s="60">
        <v>43113.0628125</v>
      </c>
      <c r="H585" s="37" t="s">
        <v>2252</v>
      </c>
      <c r="I585" s="60"/>
      <c r="J585" s="37" t="s">
        <v>120</v>
      </c>
      <c r="K585" s="37" t="s">
        <v>2253</v>
      </c>
      <c r="L585" s="60">
        <v>43113.0628125</v>
      </c>
      <c r="M585" s="37" t="s">
        <v>2252</v>
      </c>
      <c r="N585" s="60">
        <v>43102.911458333343</v>
      </c>
      <c r="O585" s="37" t="s">
        <v>2254</v>
      </c>
      <c r="P585" s="38" t="b">
        <v>0</v>
      </c>
      <c r="Q585" s="37"/>
      <c r="R585" s="37" t="s">
        <v>215</v>
      </c>
      <c r="S585" s="38">
        <v>0</v>
      </c>
      <c r="T585" s="37" t="s">
        <v>124</v>
      </c>
      <c r="U585" s="37" t="s">
        <v>120</v>
      </c>
      <c r="V585" s="60"/>
      <c r="W585" s="38">
        <v>877786</v>
      </c>
      <c r="X585" s="37" t="s">
        <v>2255</v>
      </c>
      <c r="Y585" s="38">
        <v>0</v>
      </c>
      <c r="Z585" s="38" t="b">
        <v>0</v>
      </c>
      <c r="AA585" s="60">
        <v>43102.911458333343</v>
      </c>
      <c r="AB585" s="60">
        <v>43102.911458333343</v>
      </c>
      <c r="AC585" s="38">
        <v>1</v>
      </c>
      <c r="AD585" s="60">
        <v>43102.911782407413</v>
      </c>
      <c r="AE585" s="60">
        <v>43103.044398148151</v>
      </c>
      <c r="AF585" s="60">
        <v>43102.911782407413</v>
      </c>
      <c r="AG585" s="37"/>
      <c r="AH585" s="37"/>
      <c r="AI585" s="37"/>
      <c r="AJ585" s="16">
        <f ca="1">IF(Table1[[#This Row],[State]]="Closed","Zero",IF(Table1[[#This Row],[State]]="Resolved","Zero",TODAY()-Table1[[#This Row],[First Assigned to Osprey-Resolver]]))</f>
        <v>1595.9556018518488</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2</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2</v>
      </c>
      <c r="AW585" s="39" t="str">
        <f>TEXT(Table1[[#This Row],[Created]],"MMM")</f>
        <v>Jan</v>
      </c>
      <c r="AX585" s="40" t="e">
        <f>VLOOKUP(Table1[[#This Row],[Assigned to]],GD_Resource[[#All],[SNOW ID Unique]:[Team]],4,0)</f>
        <v>#N/A</v>
      </c>
    </row>
    <row r="586" spans="1:50" ht="37.5" customHeight="1" x14ac:dyDescent="0.25">
      <c r="A586" s="37" t="s">
        <v>2256</v>
      </c>
      <c r="B586" s="37" t="s">
        <v>115</v>
      </c>
      <c r="C586" s="37" t="s">
        <v>116</v>
      </c>
      <c r="D586" s="37" t="s">
        <v>204</v>
      </c>
      <c r="E586" s="37" t="s">
        <v>141</v>
      </c>
      <c r="F586" s="37" t="s">
        <v>2257</v>
      </c>
      <c r="G586" s="60">
        <v>43124.086782407408</v>
      </c>
      <c r="H586" s="37" t="s">
        <v>38</v>
      </c>
      <c r="I586" s="60"/>
      <c r="J586" s="37" t="s">
        <v>1459</v>
      </c>
      <c r="K586" s="37" t="s">
        <v>2258</v>
      </c>
      <c r="L586" s="60">
        <v>43124.086782407408</v>
      </c>
      <c r="M586" s="37" t="s">
        <v>37</v>
      </c>
      <c r="N586" s="60">
        <v>43102.913252314807</v>
      </c>
      <c r="O586" s="37" t="s">
        <v>687</v>
      </c>
      <c r="P586" s="38" t="b">
        <v>0</v>
      </c>
      <c r="Q586" s="37"/>
      <c r="R586" s="37" t="s">
        <v>123</v>
      </c>
      <c r="S586" s="38">
        <v>0</v>
      </c>
      <c r="T586" s="37" t="s">
        <v>124</v>
      </c>
      <c r="U586" s="37" t="s">
        <v>120</v>
      </c>
      <c r="V586" s="60"/>
      <c r="W586" s="38">
        <v>1746904</v>
      </c>
      <c r="X586" s="37" t="s">
        <v>688</v>
      </c>
      <c r="Y586" s="38">
        <v>1</v>
      </c>
      <c r="Z586" s="38" t="b">
        <v>0</v>
      </c>
      <c r="AA586" s="60">
        <v>43102.980081018519</v>
      </c>
      <c r="AB586" s="60">
        <v>43102.913252314807</v>
      </c>
      <c r="AC586" s="38">
        <v>1</v>
      </c>
      <c r="AD586" s="60">
        <v>43102.970613425918</v>
      </c>
      <c r="AE586" s="60">
        <v>43102.980081018519</v>
      </c>
      <c r="AF586" s="60">
        <v>43102.970613425918</v>
      </c>
      <c r="AG586" s="37"/>
      <c r="AH586" s="37"/>
      <c r="AI586" s="37"/>
      <c r="AJ586" s="16">
        <f ca="1">IF(Table1[[#This Row],[State]]="Closed","Zero",IF(Table1[[#This Row],[State]]="Resolved","Zero",TODAY()-Table1[[#This Row],[First Assigned to Osprey-Resolver]]))</f>
        <v>1596.0199189814812</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4</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2</v>
      </c>
      <c r="AW586" s="39" t="str">
        <f>TEXT(Table1[[#This Row],[Created]],"MMM")</f>
        <v>Jan</v>
      </c>
      <c r="AX586" s="40" t="e">
        <f>VLOOKUP(Table1[[#This Row],[Assigned to]],GD_Resource[[#All],[SNOW ID Unique]:[Team]],4,0)</f>
        <v>#N/A</v>
      </c>
    </row>
    <row r="587" spans="1:50" ht="37.5" customHeight="1" x14ac:dyDescent="0.25">
      <c r="A587" s="37" t="s">
        <v>2259</v>
      </c>
      <c r="B587" s="37" t="s">
        <v>115</v>
      </c>
      <c r="C587" s="37" t="s">
        <v>2260</v>
      </c>
      <c r="D587" s="37" t="s">
        <v>2250</v>
      </c>
      <c r="E587" s="37" t="s">
        <v>7</v>
      </c>
      <c r="F587" s="37" t="s">
        <v>2261</v>
      </c>
      <c r="G587" s="60">
        <v>43109.068692129629</v>
      </c>
      <c r="H587" s="37" t="s">
        <v>2252</v>
      </c>
      <c r="I587" s="60"/>
      <c r="J587" s="37" t="s">
        <v>120</v>
      </c>
      <c r="K587" s="37" t="s">
        <v>2262</v>
      </c>
      <c r="L587" s="60">
        <v>43109.068692129629</v>
      </c>
      <c r="M587" s="37" t="s">
        <v>2252</v>
      </c>
      <c r="N587" s="60">
        <v>43102.921990740739</v>
      </c>
      <c r="O587" s="37" t="s">
        <v>2263</v>
      </c>
      <c r="P587" s="38" t="b">
        <v>0</v>
      </c>
      <c r="Q587" s="37"/>
      <c r="R587" s="37" t="s">
        <v>215</v>
      </c>
      <c r="S587" s="38">
        <v>0</v>
      </c>
      <c r="T587" s="37" t="s">
        <v>124</v>
      </c>
      <c r="U587" s="37" t="s">
        <v>120</v>
      </c>
      <c r="V587" s="60"/>
      <c r="W587" s="38">
        <v>531132</v>
      </c>
      <c r="X587" s="37" t="s">
        <v>2264</v>
      </c>
      <c r="Y587" s="38">
        <v>0</v>
      </c>
      <c r="Z587" s="38" t="b">
        <v>0</v>
      </c>
      <c r="AA587" s="60">
        <v>43102.993495370371</v>
      </c>
      <c r="AB587" s="60">
        <v>43102.921990740739</v>
      </c>
      <c r="AC587" s="38">
        <v>1</v>
      </c>
      <c r="AD587" s="60">
        <v>43103.048761574071</v>
      </c>
      <c r="AE587" s="60">
        <v>43103.052546296298</v>
      </c>
      <c r="AF587" s="60">
        <v>43103.048761574071</v>
      </c>
      <c r="AG587" s="37"/>
      <c r="AH587" s="37"/>
      <c r="AI587" s="37"/>
      <c r="AJ587" s="16">
        <f ca="1">IF(Table1[[#This Row],[State]]="Closed","Zero",IF(Table1[[#This Row],[State]]="Resolved","Zero",TODAY()-Table1[[#This Row],[First Assigned to Osprey-Resolver]]))</f>
        <v>1595.9474537037022</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2</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2</v>
      </c>
      <c r="AW587" s="39" t="str">
        <f>TEXT(Table1[[#This Row],[Created]],"MMM")</f>
        <v>Jan</v>
      </c>
      <c r="AX587" s="40" t="e">
        <f>VLOOKUP(Table1[[#This Row],[Assigned to]],GD_Resource[[#All],[SNOW ID Unique]:[Team]],4,0)</f>
        <v>#N/A</v>
      </c>
    </row>
    <row r="588" spans="1:50" ht="49.95" customHeight="1" x14ac:dyDescent="0.25">
      <c r="A588" s="37" t="s">
        <v>2265</v>
      </c>
      <c r="B588" s="37" t="s">
        <v>115</v>
      </c>
      <c r="C588" s="37" t="s">
        <v>2266</v>
      </c>
      <c r="D588" s="37" t="s">
        <v>2267</v>
      </c>
      <c r="E588" s="37" t="s">
        <v>12</v>
      </c>
      <c r="F588" s="37" t="s">
        <v>2268</v>
      </c>
      <c r="G588" s="60">
        <v>43104.92359953704</v>
      </c>
      <c r="H588" s="37" t="s">
        <v>2269</v>
      </c>
      <c r="I588" s="60"/>
      <c r="J588" s="37" t="s">
        <v>130</v>
      </c>
      <c r="K588" s="37" t="s">
        <v>2270</v>
      </c>
      <c r="L588" s="60">
        <v>43104.92359953704</v>
      </c>
      <c r="M588" s="37" t="s">
        <v>2269</v>
      </c>
      <c r="N588" s="60">
        <v>43102.98333333333</v>
      </c>
      <c r="O588" s="37" t="s">
        <v>2271</v>
      </c>
      <c r="P588" s="38" t="b">
        <v>0</v>
      </c>
      <c r="Q588" s="37"/>
      <c r="R588" s="37" t="s">
        <v>215</v>
      </c>
      <c r="S588" s="38">
        <v>0</v>
      </c>
      <c r="T588" s="37" t="s">
        <v>124</v>
      </c>
      <c r="U588" s="37" t="s">
        <v>120</v>
      </c>
      <c r="V588" s="60"/>
      <c r="W588" s="38">
        <v>167639</v>
      </c>
      <c r="X588" s="37" t="s">
        <v>2272</v>
      </c>
      <c r="Y588" s="38">
        <v>0</v>
      </c>
      <c r="Z588" s="38" t="b">
        <v>0</v>
      </c>
      <c r="AA588" s="60">
        <v>43103.010428240741</v>
      </c>
      <c r="AB588" s="60">
        <v>43102.98333333333</v>
      </c>
      <c r="AC588" s="38">
        <v>2</v>
      </c>
      <c r="AD588" s="60">
        <v>43103.85527777778</v>
      </c>
      <c r="AE588" s="60">
        <v>43104.910914351851</v>
      </c>
      <c r="AF588" s="60">
        <v>43104.910914351851</v>
      </c>
      <c r="AG588" s="37"/>
      <c r="AH588" s="37"/>
      <c r="AI588" s="37"/>
      <c r="AJ588" s="16">
        <f ca="1">IF(Table1[[#This Row],[State]]="Closed","Zero",IF(Table1[[#This Row],[State]]="Resolved","Zero",TODAY()-Table1[[#This Row],[First Assigned to Osprey-Resolver]]))</f>
        <v>1594.0890856481492</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1</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2</v>
      </c>
      <c r="AW588" s="39" t="str">
        <f>TEXT(Table1[[#This Row],[Created]],"MMM")</f>
        <v>Jan</v>
      </c>
      <c r="AX588" s="40" t="e">
        <f>VLOOKUP(Table1[[#This Row],[Assigned to]],GD_Resource[[#All],[SNOW ID Unique]:[Team]],4,0)</f>
        <v>#N/A</v>
      </c>
    </row>
    <row r="589" spans="1:50" ht="49.95" customHeight="1" x14ac:dyDescent="0.25">
      <c r="A589" s="37" t="s">
        <v>2273</v>
      </c>
      <c r="B589" s="37" t="s">
        <v>115</v>
      </c>
      <c r="C589" s="37" t="s">
        <v>454</v>
      </c>
      <c r="D589" s="37" t="s">
        <v>2250</v>
      </c>
      <c r="E589" s="37" t="s">
        <v>7</v>
      </c>
      <c r="F589" s="37" t="s">
        <v>2274</v>
      </c>
      <c r="G589" s="60">
        <v>43108.987060185187</v>
      </c>
      <c r="H589" s="37" t="s">
        <v>2252</v>
      </c>
      <c r="I589" s="60"/>
      <c r="J589" s="37" t="s">
        <v>120</v>
      </c>
      <c r="K589" s="37" t="s">
        <v>2275</v>
      </c>
      <c r="L589" s="60">
        <v>43108.987060185187</v>
      </c>
      <c r="M589" s="37" t="s">
        <v>2252</v>
      </c>
      <c r="N589" s="60">
        <v>43103.034305555557</v>
      </c>
      <c r="O589" s="37" t="s">
        <v>2276</v>
      </c>
      <c r="P589" s="38" t="b">
        <v>0</v>
      </c>
      <c r="Q589" s="37"/>
      <c r="R589" s="37" t="s">
        <v>215</v>
      </c>
      <c r="S589" s="38">
        <v>0</v>
      </c>
      <c r="T589" s="37" t="s">
        <v>124</v>
      </c>
      <c r="U589" s="37" t="s">
        <v>120</v>
      </c>
      <c r="V589" s="60"/>
      <c r="W589" s="38">
        <v>514590</v>
      </c>
      <c r="X589" s="37" t="s">
        <v>2277</v>
      </c>
      <c r="Y589" s="38">
        <v>0</v>
      </c>
      <c r="Z589" s="38" t="b">
        <v>0</v>
      </c>
      <c r="AA589" s="60">
        <v>43103.034305555557</v>
      </c>
      <c r="AB589" s="60">
        <v>43103.034305555557</v>
      </c>
      <c r="AC589" s="38">
        <v>2</v>
      </c>
      <c r="AD589" s="60">
        <v>43103.034490740742</v>
      </c>
      <c r="AE589" s="60">
        <v>43103.130983796298</v>
      </c>
      <c r="AF589" s="60">
        <v>43103.064131944448</v>
      </c>
      <c r="AG589" s="37"/>
      <c r="AH589" s="37"/>
      <c r="AI589" s="37"/>
      <c r="AJ589" s="16">
        <f ca="1">IF(Table1[[#This Row],[State]]="Closed","Zero",IF(Table1[[#This Row],[State]]="Resolved","Zero",TODAY()-Table1[[#This Row],[First Assigned to Osprey-Resolver]]))</f>
        <v>1595.8690162037019</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2</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3</v>
      </c>
      <c r="AW589" s="39" t="str">
        <f>TEXT(Table1[[#This Row],[Created]],"MMM")</f>
        <v>Jan</v>
      </c>
      <c r="AX589" s="40" t="e">
        <f>VLOOKUP(Table1[[#This Row],[Assigned to]],GD_Resource[[#All],[SNOW ID Unique]:[Team]],4,0)</f>
        <v>#N/A</v>
      </c>
    </row>
    <row r="590" spans="1:50" ht="37.5" customHeight="1" x14ac:dyDescent="0.25">
      <c r="A590" s="37" t="s">
        <v>2278</v>
      </c>
      <c r="B590" s="37" t="s">
        <v>115</v>
      </c>
      <c r="C590" s="37" t="s">
        <v>116</v>
      </c>
      <c r="D590" s="37" t="s">
        <v>204</v>
      </c>
      <c r="E590" s="37" t="s">
        <v>12</v>
      </c>
      <c r="F590" s="37" t="s">
        <v>2279</v>
      </c>
      <c r="G590" s="60">
        <v>43103.395381944443</v>
      </c>
      <c r="H590" s="37" t="s">
        <v>2280</v>
      </c>
      <c r="I590" s="60"/>
      <c r="J590" s="37" t="s">
        <v>547</v>
      </c>
      <c r="K590" s="37" t="s">
        <v>2281</v>
      </c>
      <c r="L590" s="60">
        <v>43103.395381944443</v>
      </c>
      <c r="M590" s="37" t="s">
        <v>37</v>
      </c>
      <c r="N590" s="60">
        <v>43103.196122685193</v>
      </c>
      <c r="O590" s="37" t="s">
        <v>2282</v>
      </c>
      <c r="P590" s="38" t="b">
        <v>0</v>
      </c>
      <c r="Q590" s="37"/>
      <c r="R590" s="37" t="s">
        <v>123</v>
      </c>
      <c r="S590" s="38">
        <v>0</v>
      </c>
      <c r="T590" s="37" t="s">
        <v>124</v>
      </c>
      <c r="U590" s="37" t="s">
        <v>120</v>
      </c>
      <c r="V590" s="60"/>
      <c r="W590" s="38">
        <v>17216</v>
      </c>
      <c r="X590" s="37" t="s">
        <v>2283</v>
      </c>
      <c r="Y590" s="38">
        <v>0</v>
      </c>
      <c r="Z590" s="38" t="b">
        <v>0</v>
      </c>
      <c r="AA590" s="60">
        <v>43103.217835648153</v>
      </c>
      <c r="AB590" s="60">
        <v>43103.196122685193</v>
      </c>
      <c r="AC590" s="38">
        <v>1</v>
      </c>
      <c r="AD590" s="60">
        <v>43103.227013888893</v>
      </c>
      <c r="AE590" s="60">
        <v>43103.375555555547</v>
      </c>
      <c r="AF590" s="60">
        <v>43103.227013888893</v>
      </c>
      <c r="AG590" s="37" t="s">
        <v>816</v>
      </c>
      <c r="AH590" s="37"/>
      <c r="AI590" s="37"/>
      <c r="AJ590" s="16">
        <f ca="1">IF(Table1[[#This Row],[State]]="Closed","Zero",IF(Table1[[#This Row],[State]]="Resolved","Zero",TODAY()-Table1[[#This Row],[First Assigned to Osprey-Resolver]]))</f>
        <v>1595.6244444444528</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1</v>
      </c>
      <c r="AO590" s="39" t="str">
        <f>IFERROR(INDEX(GD_Resource[], MATCH(Table1[[#This Row],[Assigned to]], GD_Resource[SNOW ID Unique], 0), 2), "Not GD")</f>
        <v>WPP-UK</v>
      </c>
      <c r="AP590" s="39" t="str">
        <f t="shared" si="9"/>
        <v>GD</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3</v>
      </c>
      <c r="AW590" s="39" t="str">
        <f>TEXT(Table1[[#This Row],[Created]],"MMM")</f>
        <v>Jan</v>
      </c>
      <c r="AX590" s="40">
        <f>VLOOKUP(Table1[[#This Row],[Assigned to]],GD_Resource[[#All],[SNOW ID Unique]:[Team]],4,0)</f>
        <v>0</v>
      </c>
    </row>
    <row r="591" spans="1:50" ht="49.95" customHeight="1" x14ac:dyDescent="0.25">
      <c r="A591" s="37" t="s">
        <v>2284</v>
      </c>
      <c r="B591" s="37" t="s">
        <v>115</v>
      </c>
      <c r="C591" s="37" t="s">
        <v>251</v>
      </c>
      <c r="D591" s="37" t="s">
        <v>2239</v>
      </c>
      <c r="E591" s="37" t="s">
        <v>12</v>
      </c>
      <c r="F591" s="37" t="s">
        <v>2285</v>
      </c>
      <c r="G591" s="60">
        <v>43309.841597222221</v>
      </c>
      <c r="H591" s="37" t="s">
        <v>36</v>
      </c>
      <c r="I591" s="60"/>
      <c r="J591" s="37" t="s">
        <v>120</v>
      </c>
      <c r="K591" s="37" t="s">
        <v>2286</v>
      </c>
      <c r="L591" s="60">
        <v>43104.16443287037</v>
      </c>
      <c r="M591" s="37" t="s">
        <v>36</v>
      </c>
      <c r="N591" s="60">
        <v>43104.024282407408</v>
      </c>
      <c r="O591" s="37" t="s">
        <v>2287</v>
      </c>
      <c r="P591" s="38" t="b">
        <v>0</v>
      </c>
      <c r="Q591" s="37"/>
      <c r="R591" s="37" t="s">
        <v>147</v>
      </c>
      <c r="S591" s="38">
        <v>0</v>
      </c>
      <c r="T591" s="37" t="s">
        <v>124</v>
      </c>
      <c r="U591" s="37" t="s">
        <v>120</v>
      </c>
      <c r="V591" s="60"/>
      <c r="W591" s="38">
        <v>12109</v>
      </c>
      <c r="X591" s="37" t="s">
        <v>2288</v>
      </c>
      <c r="Y591" s="38">
        <v>0</v>
      </c>
      <c r="Z591" s="38" t="b">
        <v>0</v>
      </c>
      <c r="AA591" s="60">
        <v>43104.044710648152</v>
      </c>
      <c r="AB591" s="60">
        <v>43104.024282407408</v>
      </c>
      <c r="AC591" s="38">
        <v>1</v>
      </c>
      <c r="AD591" s="60">
        <v>43104.086817129632</v>
      </c>
      <c r="AE591" s="60">
        <v>43104.116655092592</v>
      </c>
      <c r="AF591" s="60">
        <v>43104.086817129632</v>
      </c>
      <c r="AG591" s="37"/>
      <c r="AH591" s="37"/>
      <c r="AI591" s="37"/>
      <c r="AJ591" s="16">
        <f ca="1">IF(Table1[[#This Row],[State]]="Closed","Zero",IF(Table1[[#This Row],[State]]="Resolved","Zero",TODAY()-Table1[[#This Row],[First Assigned to Osprey-Resolver]]))</f>
        <v>1594.8833449074082</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1</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4</v>
      </c>
      <c r="AW591" s="39" t="str">
        <f>TEXT(Table1[[#This Row],[Created]],"MMM")</f>
        <v>Jan</v>
      </c>
      <c r="AX591" s="40" t="e">
        <f>VLOOKUP(Table1[[#This Row],[Assigned to]],GD_Resource[[#All],[SNOW ID Unique]:[Team]],4,0)</f>
        <v>#N/A</v>
      </c>
    </row>
    <row r="592" spans="1:50" ht="62.7" customHeight="1" x14ac:dyDescent="0.25">
      <c r="A592" s="37" t="s">
        <v>2289</v>
      </c>
      <c r="B592" s="37" t="s">
        <v>115</v>
      </c>
      <c r="C592" s="37" t="s">
        <v>2260</v>
      </c>
      <c r="D592" s="37" t="s">
        <v>2250</v>
      </c>
      <c r="E592" s="37" t="s">
        <v>12</v>
      </c>
      <c r="F592" s="37" t="s">
        <v>2290</v>
      </c>
      <c r="G592" s="60">
        <v>43104.153564814813</v>
      </c>
      <c r="H592" s="37"/>
      <c r="I592" s="60"/>
      <c r="J592" s="37" t="s">
        <v>120</v>
      </c>
      <c r="K592" s="37" t="s">
        <v>2291</v>
      </c>
      <c r="L592" s="60">
        <v>43104.153564814813</v>
      </c>
      <c r="M592" s="37" t="s">
        <v>2252</v>
      </c>
      <c r="N592" s="60">
        <v>43104.084328703713</v>
      </c>
      <c r="O592" s="37" t="s">
        <v>2292</v>
      </c>
      <c r="P592" s="38" t="b">
        <v>0</v>
      </c>
      <c r="Q592" s="37"/>
      <c r="R592" s="37" t="s">
        <v>215</v>
      </c>
      <c r="S592" s="38">
        <v>0</v>
      </c>
      <c r="T592" s="37" t="s">
        <v>124</v>
      </c>
      <c r="U592" s="37" t="s">
        <v>120</v>
      </c>
      <c r="V592" s="60"/>
      <c r="W592" s="38">
        <v>6127</v>
      </c>
      <c r="X592" s="37" t="s">
        <v>2293</v>
      </c>
      <c r="Y592" s="38">
        <v>0</v>
      </c>
      <c r="Z592" s="38" t="b">
        <v>0</v>
      </c>
      <c r="AA592" s="60"/>
      <c r="AB592" s="60"/>
      <c r="AC592" s="38">
        <v>0</v>
      </c>
      <c r="AD592" s="60"/>
      <c r="AE592" s="60"/>
      <c r="AF592" s="60">
        <v>43104.084328703713</v>
      </c>
      <c r="AG592" s="37"/>
      <c r="AH592" s="37"/>
      <c r="AI592" s="37"/>
      <c r="AJ592" s="16">
        <f ca="1">IF(Table1[[#This Row],[State]]="Closed","Zero",IF(Table1[[#This Row],[State]]="Resolved","Zero",TODAY()-Table1[[#This Row],[First Assigned to Osprey-Resolver]]))</f>
        <v>44699</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1</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4</v>
      </c>
      <c r="AW592" s="39" t="str">
        <f>TEXT(Table1[[#This Row],[Created]],"MMM")</f>
        <v>Jan</v>
      </c>
      <c r="AX592" s="40" t="e">
        <f>VLOOKUP(Table1[[#This Row],[Assigned to]],GD_Resource[[#All],[SNOW ID Unique]:[Team]],4,0)</f>
        <v>#N/A</v>
      </c>
    </row>
    <row r="593" spans="1:50" ht="37.5" customHeight="1" x14ac:dyDescent="0.25">
      <c r="A593" s="37" t="s">
        <v>2294</v>
      </c>
      <c r="B593" s="37" t="s">
        <v>115</v>
      </c>
      <c r="C593" s="37" t="s">
        <v>2295</v>
      </c>
      <c r="D593" s="37" t="s">
        <v>204</v>
      </c>
      <c r="E593" s="37" t="s">
        <v>12</v>
      </c>
      <c r="F593" s="37" t="s">
        <v>2296</v>
      </c>
      <c r="G593" s="60">
        <v>43112.886377314811</v>
      </c>
      <c r="H593" s="37" t="s">
        <v>2297</v>
      </c>
      <c r="I593" s="60"/>
      <c r="J593" s="37" t="s">
        <v>120</v>
      </c>
      <c r="K593" s="37" t="s">
        <v>2298</v>
      </c>
      <c r="L593" s="60">
        <v>43112.886377314811</v>
      </c>
      <c r="M593" s="37" t="s">
        <v>37</v>
      </c>
      <c r="N593" s="60">
        <v>43104.397569444453</v>
      </c>
      <c r="O593" s="37" t="s">
        <v>2299</v>
      </c>
      <c r="P593" s="38" t="b">
        <v>0</v>
      </c>
      <c r="Q593" s="37"/>
      <c r="R593" s="37" t="s">
        <v>123</v>
      </c>
      <c r="S593" s="38">
        <v>0</v>
      </c>
      <c r="T593" s="37" t="s">
        <v>124</v>
      </c>
      <c r="U593" s="37" t="s">
        <v>120</v>
      </c>
      <c r="V593" s="60"/>
      <c r="W593" s="38">
        <v>738234</v>
      </c>
      <c r="X593" s="37" t="s">
        <v>2300</v>
      </c>
      <c r="Y593" s="38">
        <v>0</v>
      </c>
      <c r="Z593" s="38" t="b">
        <v>0</v>
      </c>
      <c r="AA593" s="60">
        <v>43104.397569444453</v>
      </c>
      <c r="AB593" s="60">
        <v>43104.397569444453</v>
      </c>
      <c r="AC593" s="38">
        <v>6</v>
      </c>
      <c r="AD593" s="60">
        <v>43104.426192129627</v>
      </c>
      <c r="AE593" s="60">
        <v>43105.653819444437</v>
      </c>
      <c r="AF593" s="60">
        <v>43104.426192129627</v>
      </c>
      <c r="AG593" s="37"/>
      <c r="AH593" s="37"/>
      <c r="AI593" s="37"/>
      <c r="AJ593" s="16">
        <f ca="1">IF(Table1[[#This Row],[State]]="Closed","Zero",IF(Table1[[#This Row],[State]]="Resolved","Zero",TODAY()-Table1[[#This Row],[First Assigned to Osprey-Resolver]]))</f>
        <v>1593.3461805555635</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4</v>
      </c>
      <c r="AW593" s="39" t="str">
        <f>TEXT(Table1[[#This Row],[Created]],"MMM")</f>
        <v>Jan</v>
      </c>
      <c r="AX593" s="40" t="e">
        <f>VLOOKUP(Table1[[#This Row],[Assigned to]],GD_Resource[[#All],[SNOW ID Unique]:[Team]],4,0)</f>
        <v>#N/A</v>
      </c>
    </row>
    <row r="594" spans="1:50" ht="37.5" customHeight="1" x14ac:dyDescent="0.25">
      <c r="A594" s="37" t="s">
        <v>2301</v>
      </c>
      <c r="B594" s="37" t="s">
        <v>115</v>
      </c>
      <c r="C594" s="37" t="s">
        <v>2295</v>
      </c>
      <c r="D594" s="37" t="s">
        <v>2302</v>
      </c>
      <c r="E594" s="37" t="s">
        <v>7</v>
      </c>
      <c r="F594" s="37" t="s">
        <v>2303</v>
      </c>
      <c r="G594" s="60">
        <v>43138.714456018519</v>
      </c>
      <c r="H594" s="37" t="s">
        <v>2297</v>
      </c>
      <c r="I594" s="60"/>
      <c r="J594" s="37" t="s">
        <v>120</v>
      </c>
      <c r="K594" s="37" t="s">
        <v>120</v>
      </c>
      <c r="L594" s="60">
        <v>43138.711377314823</v>
      </c>
      <c r="M594" s="37" t="s">
        <v>2304</v>
      </c>
      <c r="N594" s="60">
        <v>43104.487083333333</v>
      </c>
      <c r="O594" s="37" t="s">
        <v>2305</v>
      </c>
      <c r="P594" s="38" t="b">
        <v>0</v>
      </c>
      <c r="Q594" s="37"/>
      <c r="R594" s="37" t="s">
        <v>123</v>
      </c>
      <c r="S594" s="38">
        <v>0</v>
      </c>
      <c r="T594" s="37" t="s">
        <v>124</v>
      </c>
      <c r="U594" s="37" t="s">
        <v>120</v>
      </c>
      <c r="V594" s="60"/>
      <c r="W594" s="38">
        <v>2957326</v>
      </c>
      <c r="X594" s="37" t="s">
        <v>856</v>
      </c>
      <c r="Y594" s="38">
        <v>0</v>
      </c>
      <c r="Z594" s="38" t="b">
        <v>0</v>
      </c>
      <c r="AA594" s="60">
        <v>43104.487083333333</v>
      </c>
      <c r="AB594" s="60">
        <v>43104.487083333333</v>
      </c>
      <c r="AC594" s="38">
        <v>4</v>
      </c>
      <c r="AD594" s="60">
        <v>43104.491111111107</v>
      </c>
      <c r="AE594" s="60">
        <v>43104.636666666673</v>
      </c>
      <c r="AF594" s="60">
        <v>43104.491111111107</v>
      </c>
      <c r="AG594" s="37" t="s">
        <v>816</v>
      </c>
      <c r="AH594" s="37"/>
      <c r="AI594" s="37" t="s">
        <v>817</v>
      </c>
      <c r="AJ594" s="16">
        <f ca="1">IF(Table1[[#This Row],[State]]="Closed","Zero",IF(Table1[[#This Row],[State]]="Resolved","Zero",TODAY()-Table1[[#This Row],[First Assigned to Osprey-Resolver]]))</f>
        <v>1594.3633333333273</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6</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4</v>
      </c>
      <c r="AW594" s="39" t="str">
        <f>TEXT(Table1[[#This Row],[Created]],"MMM")</f>
        <v>Jan</v>
      </c>
      <c r="AX594" s="40" t="e">
        <f>VLOOKUP(Table1[[#This Row],[Assigned to]],GD_Resource[[#All],[SNOW ID Unique]:[Team]],4,0)</f>
        <v>#N/A</v>
      </c>
    </row>
    <row r="595" spans="1:50" ht="37.5" customHeight="1" x14ac:dyDescent="0.25">
      <c r="A595" s="37" t="s">
        <v>2306</v>
      </c>
      <c r="B595" s="37" t="s">
        <v>115</v>
      </c>
      <c r="C595" s="37" t="s">
        <v>116</v>
      </c>
      <c r="D595" s="37" t="s">
        <v>2302</v>
      </c>
      <c r="E595" s="37" t="s">
        <v>12</v>
      </c>
      <c r="F595" s="37" t="s">
        <v>2307</v>
      </c>
      <c r="G595" s="60">
        <v>43138.726585648154</v>
      </c>
      <c r="H595" s="37" t="s">
        <v>413</v>
      </c>
      <c r="I595" s="60"/>
      <c r="J595" s="37" t="s">
        <v>120</v>
      </c>
      <c r="K595" s="37" t="s">
        <v>120</v>
      </c>
      <c r="L595" s="60">
        <v>43138.722777777781</v>
      </c>
      <c r="M595" s="37" t="s">
        <v>2304</v>
      </c>
      <c r="N595" s="60">
        <v>43104.667766203696</v>
      </c>
      <c r="O595" s="37" t="s">
        <v>1727</v>
      </c>
      <c r="P595" s="38" t="b">
        <v>0</v>
      </c>
      <c r="Q595" s="37"/>
      <c r="R595" s="37" t="s">
        <v>123</v>
      </c>
      <c r="S595" s="38">
        <v>0</v>
      </c>
      <c r="T595" s="37" t="s">
        <v>124</v>
      </c>
      <c r="U595" s="37" t="s">
        <v>120</v>
      </c>
      <c r="V595" s="60"/>
      <c r="W595" s="38">
        <v>2942353</v>
      </c>
      <c r="X595" s="37" t="s">
        <v>1728</v>
      </c>
      <c r="Y595" s="38">
        <v>0</v>
      </c>
      <c r="Z595" s="38" t="b">
        <v>0</v>
      </c>
      <c r="AA595" s="60">
        <v>43104.688993055563</v>
      </c>
      <c r="AB595" s="60">
        <v>43104.667766203696</v>
      </c>
      <c r="AC595" s="38">
        <v>1</v>
      </c>
      <c r="AD595" s="60">
        <v>43104.672407407408</v>
      </c>
      <c r="AE595" s="60">
        <v>43104.688993055563</v>
      </c>
      <c r="AF595" s="60">
        <v>43104.672407407408</v>
      </c>
      <c r="AG595" s="37"/>
      <c r="AH595" s="37"/>
      <c r="AI595" s="37"/>
      <c r="AJ595" s="16">
        <f ca="1">IF(Table1[[#This Row],[State]]="Closed","Zero",IF(Table1[[#This Row],[State]]="Resolved","Zero",TODAY()-Table1[[#This Row],[First Assigned to Osprey-Resolver]]))</f>
        <v>1594.3110069444374</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6</v>
      </c>
      <c r="AO595" s="39" t="str">
        <f>IFERROR(INDEX(GD_Resource[], MATCH(Table1[[#This Row],[Assigned to]], GD_Resource[SNOW ID Unique], 0), 2), "Not GD")</f>
        <v>WPP-UK</v>
      </c>
      <c r="AP595" s="39" t="str">
        <f t="shared" si="9"/>
        <v>GD</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4</v>
      </c>
      <c r="AW595" s="39" t="str">
        <f>TEXT(Table1[[#This Row],[Created]],"MMM")</f>
        <v>Jan</v>
      </c>
      <c r="AX595" s="40">
        <f>VLOOKUP(Table1[[#This Row],[Assigned to]],GD_Resource[[#All],[SNOW ID Unique]:[Team]],4,0)</f>
        <v>0</v>
      </c>
    </row>
    <row r="596" spans="1:50" ht="62.7" customHeight="1" x14ac:dyDescent="0.25">
      <c r="A596" s="37" t="s">
        <v>2308</v>
      </c>
      <c r="B596" s="37" t="s">
        <v>115</v>
      </c>
      <c r="C596" s="37" t="s">
        <v>2309</v>
      </c>
      <c r="D596" s="37" t="s">
        <v>204</v>
      </c>
      <c r="E596" s="37" t="s">
        <v>7</v>
      </c>
      <c r="F596" s="37" t="s">
        <v>2310</v>
      </c>
      <c r="G596" s="60">
        <v>43112.879328703697</v>
      </c>
      <c r="H596" s="37" t="s">
        <v>2297</v>
      </c>
      <c r="I596" s="60"/>
      <c r="J596" s="37" t="s">
        <v>120</v>
      </c>
      <c r="K596" s="37" t="s">
        <v>2311</v>
      </c>
      <c r="L596" s="60">
        <v>43112.879328703697</v>
      </c>
      <c r="M596" s="37" t="s">
        <v>37</v>
      </c>
      <c r="N596" s="60">
        <v>43104.763668981483</v>
      </c>
      <c r="O596" s="37" t="s">
        <v>2312</v>
      </c>
      <c r="P596" s="38" t="b">
        <v>0</v>
      </c>
      <c r="Q596" s="37"/>
      <c r="R596" s="37" t="s">
        <v>123</v>
      </c>
      <c r="S596" s="38">
        <v>0</v>
      </c>
      <c r="T596" s="37" t="s">
        <v>124</v>
      </c>
      <c r="U596" s="37" t="s">
        <v>120</v>
      </c>
      <c r="V596" s="60"/>
      <c r="W596" s="38">
        <v>701193</v>
      </c>
      <c r="X596" s="37" t="s">
        <v>2313</v>
      </c>
      <c r="Y596" s="38">
        <v>0</v>
      </c>
      <c r="Z596" s="38" t="b">
        <v>0</v>
      </c>
      <c r="AA596" s="60">
        <v>43104.770578703698</v>
      </c>
      <c r="AB596" s="60">
        <v>43104.763668981483</v>
      </c>
      <c r="AC596" s="38">
        <v>1</v>
      </c>
      <c r="AD596" s="60">
        <v>43104.773865740739</v>
      </c>
      <c r="AE596" s="60">
        <v>43104.786307870367</v>
      </c>
      <c r="AF596" s="60">
        <v>43104.773865740739</v>
      </c>
      <c r="AG596" s="37" t="s">
        <v>331</v>
      </c>
      <c r="AH596" s="37"/>
      <c r="AI596" s="37" t="s">
        <v>2314</v>
      </c>
      <c r="AJ596" s="16">
        <f ca="1">IF(Table1[[#This Row],[State]]="Closed","Zero",IF(Table1[[#This Row],[State]]="Resolved","Zero",TODAY()-Table1[[#This Row],[First Assigned to Osprey-Resolver]]))</f>
        <v>1594.2136921296333</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4</v>
      </c>
      <c r="AW596" s="39" t="str">
        <f>TEXT(Table1[[#This Row],[Created]],"MMM")</f>
        <v>Jan</v>
      </c>
      <c r="AX596" s="40" t="e">
        <f>VLOOKUP(Table1[[#This Row],[Assigned to]],GD_Resource[[#All],[SNOW ID Unique]:[Team]],4,0)</f>
        <v>#N/A</v>
      </c>
    </row>
    <row r="597" spans="1:50" ht="49.95" customHeight="1" x14ac:dyDescent="0.25">
      <c r="A597" s="37" t="s">
        <v>2315</v>
      </c>
      <c r="B597" s="37" t="s">
        <v>115</v>
      </c>
      <c r="C597" s="37" t="s">
        <v>614</v>
      </c>
      <c r="D597" s="37" t="s">
        <v>2316</v>
      </c>
      <c r="E597" s="37" t="s">
        <v>12</v>
      </c>
      <c r="F597" s="37" t="s">
        <v>2317</v>
      </c>
      <c r="G597" s="60">
        <v>43109.724178240736</v>
      </c>
      <c r="H597" s="37" t="s">
        <v>2318</v>
      </c>
      <c r="I597" s="60"/>
      <c r="J597" s="37" t="s">
        <v>130</v>
      </c>
      <c r="K597" s="37" t="s">
        <v>2319</v>
      </c>
      <c r="L597" s="60">
        <v>43109.724178240736</v>
      </c>
      <c r="M597" s="37" t="s">
        <v>2320</v>
      </c>
      <c r="N597" s="60">
        <v>43105.862627314818</v>
      </c>
      <c r="O597" s="37" t="s">
        <v>2321</v>
      </c>
      <c r="P597" s="38" t="b">
        <v>0</v>
      </c>
      <c r="Q597" s="37"/>
      <c r="R597" s="37" t="s">
        <v>147</v>
      </c>
      <c r="S597" s="38">
        <v>0</v>
      </c>
      <c r="T597" s="37" t="s">
        <v>124</v>
      </c>
      <c r="U597" s="37" t="s">
        <v>120</v>
      </c>
      <c r="V597" s="60"/>
      <c r="W597" s="38">
        <v>334081</v>
      </c>
      <c r="X597" s="37" t="s">
        <v>2255</v>
      </c>
      <c r="Y597" s="38">
        <v>0</v>
      </c>
      <c r="Z597" s="38" t="b">
        <v>0</v>
      </c>
      <c r="AA597" s="60">
        <v>43105.886504629627</v>
      </c>
      <c r="AB597" s="60"/>
      <c r="AC597" s="38">
        <v>0</v>
      </c>
      <c r="AD597" s="60"/>
      <c r="AE597" s="60">
        <v>43105.886504629627</v>
      </c>
      <c r="AF597" s="60">
        <v>43105.862638888888</v>
      </c>
      <c r="AG597" s="37"/>
      <c r="AH597" s="37"/>
      <c r="AI597" s="37"/>
      <c r="AJ597" s="16">
        <f ca="1">IF(Table1[[#This Row],[State]]="Closed","Zero",IF(Table1[[#This Row],[State]]="Resolved","Zero",TODAY()-Table1[[#This Row],[First Assigned to Osprey-Resolver]]))</f>
        <v>1593.1134953703731</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2</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5</v>
      </c>
      <c r="AW597" s="39" t="str">
        <f>TEXT(Table1[[#This Row],[Created]],"MMM")</f>
        <v>Jan</v>
      </c>
      <c r="AX597" s="40" t="e">
        <f>VLOOKUP(Table1[[#This Row],[Assigned to]],GD_Resource[[#All],[SNOW ID Unique]:[Team]],4,0)</f>
        <v>#N/A</v>
      </c>
    </row>
    <row r="598" spans="1:50" ht="87.45" customHeight="1" x14ac:dyDescent="0.25">
      <c r="A598" s="37" t="s">
        <v>2322</v>
      </c>
      <c r="B598" s="37" t="s">
        <v>115</v>
      </c>
      <c r="C598" s="37" t="s">
        <v>2295</v>
      </c>
      <c r="D598" s="37" t="s">
        <v>204</v>
      </c>
      <c r="E598" s="37" t="s">
        <v>12</v>
      </c>
      <c r="F598" s="37" t="s">
        <v>2323</v>
      </c>
      <c r="G598" s="60">
        <v>43112.884282407409</v>
      </c>
      <c r="H598" s="37" t="s">
        <v>2297</v>
      </c>
      <c r="I598" s="60"/>
      <c r="J598" s="37" t="s">
        <v>120</v>
      </c>
      <c r="K598" s="37" t="s">
        <v>2324</v>
      </c>
      <c r="L598" s="60">
        <v>43112.884282407409</v>
      </c>
      <c r="M598" s="37" t="s">
        <v>37</v>
      </c>
      <c r="N598" s="60">
        <v>43108.388715277782</v>
      </c>
      <c r="O598" s="37" t="s">
        <v>2325</v>
      </c>
      <c r="P598" s="38" t="b">
        <v>0</v>
      </c>
      <c r="Q598" s="37"/>
      <c r="R598" s="37" t="s">
        <v>123</v>
      </c>
      <c r="S598" s="38">
        <v>0</v>
      </c>
      <c r="T598" s="37" t="s">
        <v>124</v>
      </c>
      <c r="U598" s="37" t="s">
        <v>120</v>
      </c>
      <c r="V598" s="60"/>
      <c r="W598" s="38">
        <v>388417</v>
      </c>
      <c r="X598" s="37" t="s">
        <v>2326</v>
      </c>
      <c r="Y598" s="38">
        <v>0</v>
      </c>
      <c r="Z598" s="38" t="b">
        <v>0</v>
      </c>
      <c r="AA598" s="60">
        <v>43108.485162037039</v>
      </c>
      <c r="AB598" s="60">
        <v>43108.388715277782</v>
      </c>
      <c r="AC598" s="38">
        <v>2</v>
      </c>
      <c r="AD598" s="60">
        <v>43108.593263888892</v>
      </c>
      <c r="AE598" s="60">
        <v>43108.630023148151</v>
      </c>
      <c r="AF598" s="60">
        <v>43108.593263888892</v>
      </c>
      <c r="AG598" s="37" t="s">
        <v>816</v>
      </c>
      <c r="AH598" s="37"/>
      <c r="AI598" s="37"/>
      <c r="AJ598" s="16">
        <f ca="1">IF(Table1[[#This Row],[State]]="Closed","Zero",IF(Table1[[#This Row],[State]]="Resolved","Zero",TODAY()-Table1[[#This Row],[First Assigned to Osprey-Resolver]]))</f>
        <v>1590.3699768518491</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8</v>
      </c>
      <c r="AW598" s="39" t="str">
        <f>TEXT(Table1[[#This Row],[Created]],"MMM")</f>
        <v>Jan</v>
      </c>
      <c r="AX598" s="40" t="e">
        <f>VLOOKUP(Table1[[#This Row],[Assigned to]],GD_Resource[[#All],[SNOW ID Unique]:[Team]],4,0)</f>
        <v>#N/A</v>
      </c>
    </row>
    <row r="599" spans="1:50" ht="100.2" customHeight="1" x14ac:dyDescent="0.25">
      <c r="A599" s="37" t="s">
        <v>2327</v>
      </c>
      <c r="B599" s="37" t="s">
        <v>115</v>
      </c>
      <c r="C599" s="37" t="s">
        <v>2295</v>
      </c>
      <c r="D599" s="37" t="s">
        <v>204</v>
      </c>
      <c r="E599" s="37" t="s">
        <v>12</v>
      </c>
      <c r="F599" s="37" t="s">
        <v>2328</v>
      </c>
      <c r="G599" s="60">
        <v>43108.837476851862</v>
      </c>
      <c r="H599" s="37" t="s">
        <v>37</v>
      </c>
      <c r="I599" s="60"/>
      <c r="J599" s="37" t="s">
        <v>120</v>
      </c>
      <c r="K599" s="37" t="s">
        <v>2329</v>
      </c>
      <c r="L599" s="60">
        <v>43108.837476851862</v>
      </c>
      <c r="M599" s="37" t="s">
        <v>37</v>
      </c>
      <c r="N599" s="60">
        <v>43108.412268518521</v>
      </c>
      <c r="O599" s="37" t="s">
        <v>2325</v>
      </c>
      <c r="P599" s="38" t="b">
        <v>0</v>
      </c>
      <c r="Q599" s="37"/>
      <c r="R599" s="37" t="s">
        <v>123</v>
      </c>
      <c r="S599" s="38">
        <v>0</v>
      </c>
      <c r="T599" s="37" t="s">
        <v>124</v>
      </c>
      <c r="U599" s="37" t="s">
        <v>120</v>
      </c>
      <c r="V599" s="60"/>
      <c r="W599" s="38">
        <v>36738</v>
      </c>
      <c r="X599" s="37" t="s">
        <v>2326</v>
      </c>
      <c r="Y599" s="38">
        <v>0</v>
      </c>
      <c r="Z599" s="38" t="b">
        <v>0</v>
      </c>
      <c r="AA599" s="60">
        <v>43108.56559027778</v>
      </c>
      <c r="AB599" s="60">
        <v>43108.412268518521</v>
      </c>
      <c r="AC599" s="38">
        <v>1</v>
      </c>
      <c r="AD599" s="60">
        <v>43108.836851851847</v>
      </c>
      <c r="AE599" s="60">
        <v>43108.836851851847</v>
      </c>
      <c r="AF599" s="60">
        <v>43108.836851851847</v>
      </c>
      <c r="AG599" s="37" t="s">
        <v>816</v>
      </c>
      <c r="AH599" s="37"/>
      <c r="AI599" s="37"/>
      <c r="AJ599" s="16">
        <f ca="1">IF(Table1[[#This Row],[State]]="Closed","Zero",IF(Table1[[#This Row],[State]]="Resolved","Zero",TODAY()-Table1[[#This Row],[First Assigned to Osprey-Resolver]]))</f>
        <v>1590.1631481481527</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8</v>
      </c>
      <c r="AW599" s="39" t="str">
        <f>TEXT(Table1[[#This Row],[Created]],"MMM")</f>
        <v>Jan</v>
      </c>
      <c r="AX599" s="40" t="e">
        <f>VLOOKUP(Table1[[#This Row],[Assigned to]],GD_Resource[[#All],[SNOW ID Unique]:[Team]],4,0)</f>
        <v>#N/A</v>
      </c>
    </row>
    <row r="600" spans="1:50" ht="49.95" customHeight="1" x14ac:dyDescent="0.25">
      <c r="A600" s="37" t="s">
        <v>2330</v>
      </c>
      <c r="B600" s="37" t="s">
        <v>115</v>
      </c>
      <c r="C600" s="37" t="s">
        <v>159</v>
      </c>
      <c r="D600" s="37" t="s">
        <v>2331</v>
      </c>
      <c r="E600" s="37" t="s">
        <v>141</v>
      </c>
      <c r="F600" s="37" t="s">
        <v>2332</v>
      </c>
      <c r="G600" s="60">
        <v>43109.964016203703</v>
      </c>
      <c r="H600" s="37" t="s">
        <v>2333</v>
      </c>
      <c r="I600" s="60"/>
      <c r="J600" s="37" t="s">
        <v>120</v>
      </c>
      <c r="K600" s="37" t="s">
        <v>2334</v>
      </c>
      <c r="L600" s="60">
        <v>43109.964016203703</v>
      </c>
      <c r="M600" s="37" t="s">
        <v>2333</v>
      </c>
      <c r="N600" s="60">
        <v>43108.599189814813</v>
      </c>
      <c r="O600" s="37" t="s">
        <v>2331</v>
      </c>
      <c r="P600" s="38" t="b">
        <v>0</v>
      </c>
      <c r="Q600" s="37"/>
      <c r="R600" s="37" t="s">
        <v>123</v>
      </c>
      <c r="S600" s="38">
        <v>0</v>
      </c>
      <c r="T600" s="37" t="s">
        <v>124</v>
      </c>
      <c r="U600" s="37" t="s">
        <v>120</v>
      </c>
      <c r="V600" s="60"/>
      <c r="W600" s="38">
        <v>118988</v>
      </c>
      <c r="X600" s="37" t="s">
        <v>426</v>
      </c>
      <c r="Y600" s="38">
        <v>0</v>
      </c>
      <c r="Z600" s="38" t="b">
        <v>0</v>
      </c>
      <c r="AA600" s="60">
        <v>43109.925324074073</v>
      </c>
      <c r="AB600" s="60"/>
      <c r="AC600" s="38">
        <v>0</v>
      </c>
      <c r="AD600" s="60"/>
      <c r="AE600" s="60">
        <v>43109.925324074073</v>
      </c>
      <c r="AF600" s="60">
        <v>43108.599189814813</v>
      </c>
      <c r="AG600" s="37"/>
      <c r="AH600" s="37"/>
      <c r="AI600" s="37"/>
      <c r="AJ600" s="16">
        <f ca="1">IF(Table1[[#This Row],[State]]="Closed","Zero",IF(Table1[[#This Row],[State]]="Resolved","Zero",TODAY()-Table1[[#This Row],[First Assigned to Osprey-Resolver]]))</f>
        <v>1589.0746759259273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WPP-US</v>
      </c>
      <c r="AP600" s="39" t="str">
        <f t="shared" si="9"/>
        <v>GD</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8</v>
      </c>
      <c r="AW600" s="39" t="str">
        <f>TEXT(Table1[[#This Row],[Created]],"MMM")</f>
        <v>Jan</v>
      </c>
      <c r="AX600" s="40">
        <f>VLOOKUP(Table1[[#This Row],[Assigned to]],GD_Resource[[#All],[SNOW ID Unique]:[Team]],4,0)</f>
        <v>0</v>
      </c>
    </row>
    <row r="601" spans="1:50" ht="37.5" customHeight="1" x14ac:dyDescent="0.25">
      <c r="A601" s="37" t="s">
        <v>2335</v>
      </c>
      <c r="B601" s="37" t="s">
        <v>115</v>
      </c>
      <c r="C601" s="37" t="s">
        <v>251</v>
      </c>
      <c r="D601" s="37" t="s">
        <v>258</v>
      </c>
      <c r="E601" s="37" t="s">
        <v>7</v>
      </c>
      <c r="F601" s="37" t="s">
        <v>2336</v>
      </c>
      <c r="G601" s="60">
        <v>43109.007175925923</v>
      </c>
      <c r="H601" s="37"/>
      <c r="I601" s="60"/>
      <c r="J601" s="37" t="s">
        <v>130</v>
      </c>
      <c r="K601" s="37" t="s">
        <v>2337</v>
      </c>
      <c r="L601" s="60">
        <v>43109.007175925923</v>
      </c>
      <c r="M601" s="37" t="s">
        <v>36</v>
      </c>
      <c r="N601" s="60">
        <v>43108.856886574067</v>
      </c>
      <c r="O601" s="37" t="s">
        <v>2338</v>
      </c>
      <c r="P601" s="38" t="b">
        <v>0</v>
      </c>
      <c r="Q601" s="37"/>
      <c r="R601" s="37" t="s">
        <v>147</v>
      </c>
      <c r="S601" s="38">
        <v>0</v>
      </c>
      <c r="T601" s="37" t="s">
        <v>124</v>
      </c>
      <c r="U601" s="37" t="s">
        <v>120</v>
      </c>
      <c r="V601" s="60"/>
      <c r="W601" s="38">
        <v>12985</v>
      </c>
      <c r="X601" s="37" t="s">
        <v>2339</v>
      </c>
      <c r="Y601" s="38">
        <v>0</v>
      </c>
      <c r="Z601" s="38" t="b">
        <v>0</v>
      </c>
      <c r="AA601" s="60">
        <v>43108.927777777782</v>
      </c>
      <c r="AB601" s="60">
        <v>43108.856886574067</v>
      </c>
      <c r="AC601" s="38">
        <v>1</v>
      </c>
      <c r="AD601" s="60">
        <v>43108.963148148148</v>
      </c>
      <c r="AE601" s="60"/>
      <c r="AF601" s="60">
        <v>43108.963148148148</v>
      </c>
      <c r="AG601" s="37"/>
      <c r="AH601" s="37"/>
      <c r="AI601" s="37"/>
      <c r="AJ601" s="16">
        <f ca="1">IF(Table1[[#This Row],[State]]="Closed","Zero",IF(Table1[[#This Row],[State]]="Resolved","Zero",TODAY()-Table1[[#This Row],[First Assigned to Osprey-Resolver]]))</f>
        <v>44699</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2</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8</v>
      </c>
      <c r="AW601" s="39" t="str">
        <f>TEXT(Table1[[#This Row],[Created]],"MMM")</f>
        <v>Jan</v>
      </c>
      <c r="AX601" s="40" t="e">
        <f>VLOOKUP(Table1[[#This Row],[Assigned to]],GD_Resource[[#All],[SNOW ID Unique]:[Team]],4,0)</f>
        <v>#N/A</v>
      </c>
    </row>
    <row r="602" spans="1:50" ht="37.5" customHeight="1" x14ac:dyDescent="0.25">
      <c r="A602" s="37" t="s">
        <v>2340</v>
      </c>
      <c r="B602" s="37" t="s">
        <v>115</v>
      </c>
      <c r="C602" s="37" t="s">
        <v>2295</v>
      </c>
      <c r="D602" s="37" t="s">
        <v>204</v>
      </c>
      <c r="E602" s="37" t="s">
        <v>12</v>
      </c>
      <c r="F602" s="37" t="s">
        <v>2341</v>
      </c>
      <c r="G602" s="60">
        <v>43108.884814814817</v>
      </c>
      <c r="H602" s="37" t="s">
        <v>37</v>
      </c>
      <c r="I602" s="60"/>
      <c r="J602" s="37" t="s">
        <v>120</v>
      </c>
      <c r="K602" s="37" t="s">
        <v>2342</v>
      </c>
      <c r="L602" s="60">
        <v>43108.884814814817</v>
      </c>
      <c r="M602" s="37" t="s">
        <v>37</v>
      </c>
      <c r="N602" s="60">
        <v>43108.875787037039</v>
      </c>
      <c r="O602" s="37" t="s">
        <v>2343</v>
      </c>
      <c r="P602" s="38" t="b">
        <v>0</v>
      </c>
      <c r="Q602" s="37"/>
      <c r="R602" s="37" t="s">
        <v>123</v>
      </c>
      <c r="S602" s="38">
        <v>0</v>
      </c>
      <c r="T602" s="37" t="s">
        <v>124</v>
      </c>
      <c r="U602" s="37" t="s">
        <v>120</v>
      </c>
      <c r="V602" s="60"/>
      <c r="W602" s="38">
        <v>780</v>
      </c>
      <c r="X602" s="37" t="s">
        <v>2344</v>
      </c>
      <c r="Y602" s="38">
        <v>0</v>
      </c>
      <c r="Z602" s="38" t="b">
        <v>0</v>
      </c>
      <c r="AA602" s="60">
        <v>43108.884328703702</v>
      </c>
      <c r="AB602" s="60">
        <v>43108.875787037039</v>
      </c>
      <c r="AC602" s="38">
        <v>2</v>
      </c>
      <c r="AD602" s="60">
        <v>43108.883344907408</v>
      </c>
      <c r="AE602" s="60">
        <v>43108.884328703702</v>
      </c>
      <c r="AF602" s="60">
        <v>43108.883344907408</v>
      </c>
      <c r="AG602" s="37"/>
      <c r="AH602" s="37"/>
      <c r="AI602" s="37"/>
      <c r="AJ602" s="16">
        <f ca="1">IF(Table1[[#This Row],[State]]="Closed","Zero",IF(Table1[[#This Row],[State]]="Resolved","Zero",TODAY()-Table1[[#This Row],[First Assigned to Osprey-Resolver]]))</f>
        <v>1590.1156712962984</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8</v>
      </c>
      <c r="AW602" s="39" t="str">
        <f>TEXT(Table1[[#This Row],[Created]],"MMM")</f>
        <v>Jan</v>
      </c>
      <c r="AX602" s="40" t="e">
        <f>VLOOKUP(Table1[[#This Row],[Assigned to]],GD_Resource[[#All],[SNOW ID Unique]:[Team]],4,0)</f>
        <v>#N/A</v>
      </c>
    </row>
    <row r="603" spans="1:50" ht="49.95" customHeight="1" x14ac:dyDescent="0.25">
      <c r="A603" s="37" t="s">
        <v>2345</v>
      </c>
      <c r="B603" s="37" t="s">
        <v>115</v>
      </c>
      <c r="C603" s="37" t="s">
        <v>251</v>
      </c>
      <c r="D603" s="37" t="s">
        <v>258</v>
      </c>
      <c r="E603" s="37" t="s">
        <v>7</v>
      </c>
      <c r="F603" s="37" t="s">
        <v>2346</v>
      </c>
      <c r="G603" s="60">
        <v>43109.132071759261</v>
      </c>
      <c r="H603" s="37"/>
      <c r="I603" s="60"/>
      <c r="J603" s="37" t="s">
        <v>120</v>
      </c>
      <c r="K603" s="37" t="s">
        <v>2347</v>
      </c>
      <c r="L603" s="60">
        <v>43109.132071759261</v>
      </c>
      <c r="M603" s="37" t="s">
        <v>36</v>
      </c>
      <c r="N603" s="60">
        <v>43109.107141203713</v>
      </c>
      <c r="O603" s="37" t="s">
        <v>2348</v>
      </c>
      <c r="P603" s="38" t="b">
        <v>0</v>
      </c>
      <c r="Q603" s="37"/>
      <c r="R603" s="37" t="s">
        <v>147</v>
      </c>
      <c r="S603" s="38">
        <v>0</v>
      </c>
      <c r="T603" s="37" t="s">
        <v>124</v>
      </c>
      <c r="U603" s="37" t="s">
        <v>120</v>
      </c>
      <c r="V603" s="60"/>
      <c r="W603" s="38">
        <v>2293</v>
      </c>
      <c r="X603" s="37" t="s">
        <v>2349</v>
      </c>
      <c r="Y603" s="38">
        <v>0</v>
      </c>
      <c r="Z603" s="38" t="b">
        <v>0</v>
      </c>
      <c r="AA603" s="60"/>
      <c r="AB603" s="60"/>
      <c r="AC603" s="38">
        <v>0</v>
      </c>
      <c r="AD603" s="60"/>
      <c r="AE603" s="60"/>
      <c r="AF603" s="60">
        <v>43109.107141203713</v>
      </c>
      <c r="AG603" s="37"/>
      <c r="AH603" s="37"/>
      <c r="AI603" s="37"/>
      <c r="AJ603" s="16">
        <f ca="1">IF(Table1[[#This Row],[State]]="Closed","Zero",IF(Table1[[#This Row],[State]]="Resolved","Zero",TODAY()-Table1[[#This Row],[First Assigned to Osprey-Resolver]]))</f>
        <v>44699</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9</v>
      </c>
      <c r="AW603" s="39" t="str">
        <f>TEXT(Table1[[#This Row],[Created]],"MMM")</f>
        <v>Jan</v>
      </c>
      <c r="AX603" s="40" t="e">
        <f>VLOOKUP(Table1[[#This Row],[Assigned to]],GD_Resource[[#All],[SNOW ID Unique]:[Team]],4,0)</f>
        <v>#N/A</v>
      </c>
    </row>
    <row r="604" spans="1:50" ht="37.5" customHeight="1" x14ac:dyDescent="0.25">
      <c r="A604" s="37" t="s">
        <v>2350</v>
      </c>
      <c r="B604" s="37" t="s">
        <v>115</v>
      </c>
      <c r="C604" s="37" t="s">
        <v>454</v>
      </c>
      <c r="D604" s="37" t="s">
        <v>2302</v>
      </c>
      <c r="E604" s="37" t="s">
        <v>7</v>
      </c>
      <c r="F604" s="37" t="s">
        <v>2351</v>
      </c>
      <c r="G604" s="60">
        <v>43138.702719907407</v>
      </c>
      <c r="H604" s="37" t="s">
        <v>2252</v>
      </c>
      <c r="I604" s="60"/>
      <c r="J604" s="37" t="s">
        <v>120</v>
      </c>
      <c r="K604" s="37" t="s">
        <v>120</v>
      </c>
      <c r="L604" s="60">
        <v>43138.699942129628</v>
      </c>
      <c r="M604" s="37" t="s">
        <v>2304</v>
      </c>
      <c r="N604" s="60">
        <v>43109.164826388893</v>
      </c>
      <c r="O604" s="37" t="s">
        <v>2352</v>
      </c>
      <c r="P604" s="38" t="b">
        <v>0</v>
      </c>
      <c r="Q604" s="37"/>
      <c r="R604" s="37" t="s">
        <v>215</v>
      </c>
      <c r="S604" s="38">
        <v>0</v>
      </c>
      <c r="T604" s="37" t="s">
        <v>124</v>
      </c>
      <c r="U604" s="37" t="s">
        <v>120</v>
      </c>
      <c r="V604" s="60"/>
      <c r="W604" s="38">
        <v>2552377</v>
      </c>
      <c r="X604" s="37" t="s">
        <v>2353</v>
      </c>
      <c r="Y604" s="38">
        <v>0</v>
      </c>
      <c r="Z604" s="38" t="b">
        <v>0</v>
      </c>
      <c r="AA604" s="60">
        <v>43109.164826388893</v>
      </c>
      <c r="AB604" s="60">
        <v>43109.164826388893</v>
      </c>
      <c r="AC604" s="38">
        <v>1</v>
      </c>
      <c r="AD604" s="60">
        <v>43112.156967592593</v>
      </c>
      <c r="AE604" s="60">
        <v>43112.224108796298</v>
      </c>
      <c r="AF604" s="60">
        <v>43112.156967592593</v>
      </c>
      <c r="AG604" s="37"/>
      <c r="AH604" s="37"/>
      <c r="AI604" s="37"/>
      <c r="AJ604" s="16">
        <f ca="1">IF(Table1[[#This Row],[State]]="Closed","Zero",IF(Table1[[#This Row],[State]]="Resolved","Zero",TODAY()-Table1[[#This Row],[First Assigned to Osprey-Resolver]]))</f>
        <v>1586.7758912037025</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6</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9</v>
      </c>
      <c r="AW604" s="39" t="str">
        <f>TEXT(Table1[[#This Row],[Created]],"MMM")</f>
        <v>Jan</v>
      </c>
      <c r="AX604" s="40" t="e">
        <f>VLOOKUP(Table1[[#This Row],[Assigned to]],GD_Resource[[#All],[SNOW ID Unique]:[Team]],4,0)</f>
        <v>#N/A</v>
      </c>
    </row>
    <row r="605" spans="1:50" ht="37.5" customHeight="1" x14ac:dyDescent="0.25">
      <c r="A605" s="37" t="s">
        <v>2354</v>
      </c>
      <c r="B605" s="37" t="s">
        <v>115</v>
      </c>
      <c r="C605" s="37" t="s">
        <v>116</v>
      </c>
      <c r="D605" s="37" t="s">
        <v>204</v>
      </c>
      <c r="E605" s="37" t="s">
        <v>141</v>
      </c>
      <c r="F605" s="37" t="s">
        <v>2355</v>
      </c>
      <c r="G605" s="60">
        <v>43131.010717592602</v>
      </c>
      <c r="H605" s="37" t="s">
        <v>37</v>
      </c>
      <c r="I605" s="60"/>
      <c r="J605" s="37" t="s">
        <v>120</v>
      </c>
      <c r="K605" s="37" t="s">
        <v>2356</v>
      </c>
      <c r="L605" s="60">
        <v>43131.010717592602</v>
      </c>
      <c r="M605" s="37" t="s">
        <v>37</v>
      </c>
      <c r="N605" s="60">
        <v>43109.660891203697</v>
      </c>
      <c r="O605" s="37" t="s">
        <v>2357</v>
      </c>
      <c r="P605" s="38" t="b">
        <v>0</v>
      </c>
      <c r="Q605" s="37"/>
      <c r="R605" s="37" t="s">
        <v>123</v>
      </c>
      <c r="S605" s="38">
        <v>0</v>
      </c>
      <c r="T605" s="37" t="s">
        <v>124</v>
      </c>
      <c r="U605" s="37" t="s">
        <v>120</v>
      </c>
      <c r="V605" s="60"/>
      <c r="W605" s="38">
        <v>1844625</v>
      </c>
      <c r="X605" s="37" t="s">
        <v>2358</v>
      </c>
      <c r="Y605" s="38">
        <v>0</v>
      </c>
      <c r="Z605" s="38" t="b">
        <v>0</v>
      </c>
      <c r="AA605" s="60">
        <v>43109.665555555563</v>
      </c>
      <c r="AB605" s="60">
        <v>43109.660891203697</v>
      </c>
      <c r="AC605" s="38">
        <v>1</v>
      </c>
      <c r="AD605" s="60">
        <v>43109.697152777779</v>
      </c>
      <c r="AE605" s="60">
        <v>43109.713645833333</v>
      </c>
      <c r="AF605" s="60">
        <v>43109.697152777779</v>
      </c>
      <c r="AG605" s="37" t="s">
        <v>331</v>
      </c>
      <c r="AH605" s="37"/>
      <c r="AI605" s="37"/>
      <c r="AJ605" s="16">
        <f ca="1">IF(Table1[[#This Row],[State]]="Closed","Zero",IF(Table1[[#This Row],[State]]="Resolved","Zero",TODAY()-Table1[[#This Row],[First Assigned to Osprey-Resolver]]))</f>
        <v>1589.2863541666666</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5</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9</v>
      </c>
      <c r="AW605" s="39" t="str">
        <f>TEXT(Table1[[#This Row],[Created]],"MMM")</f>
        <v>Jan</v>
      </c>
      <c r="AX605" s="40" t="e">
        <f>VLOOKUP(Table1[[#This Row],[Assigned to]],GD_Resource[[#All],[SNOW ID Unique]:[Team]],4,0)</f>
        <v>#N/A</v>
      </c>
    </row>
    <row r="606" spans="1:50" ht="37.5" customHeight="1" x14ac:dyDescent="0.25">
      <c r="A606" s="37" t="s">
        <v>2359</v>
      </c>
      <c r="B606" s="37" t="s">
        <v>115</v>
      </c>
      <c r="C606" s="37" t="s">
        <v>295</v>
      </c>
      <c r="D606" s="37" t="s">
        <v>2360</v>
      </c>
      <c r="E606" s="37" t="s">
        <v>7</v>
      </c>
      <c r="F606" s="37" t="s">
        <v>2361</v>
      </c>
      <c r="G606" s="60">
        <v>43109.895219907397</v>
      </c>
      <c r="H606" s="37"/>
      <c r="I606" s="60"/>
      <c r="J606" s="37" t="s">
        <v>130</v>
      </c>
      <c r="K606" s="37" t="s">
        <v>2362</v>
      </c>
      <c r="L606" s="60">
        <v>43109.895219907397</v>
      </c>
      <c r="M606" s="37" t="s">
        <v>2363</v>
      </c>
      <c r="N606" s="60">
        <v>43109.803969907407</v>
      </c>
      <c r="O606" s="37" t="s">
        <v>281</v>
      </c>
      <c r="P606" s="38" t="b">
        <v>0</v>
      </c>
      <c r="Q606" s="37"/>
      <c r="R606" s="37" t="s">
        <v>147</v>
      </c>
      <c r="S606" s="38">
        <v>0</v>
      </c>
      <c r="T606" s="37" t="s">
        <v>124</v>
      </c>
      <c r="U606" s="37" t="s">
        <v>120</v>
      </c>
      <c r="V606" s="60"/>
      <c r="W606" s="38">
        <v>7884</v>
      </c>
      <c r="X606" s="37" t="s">
        <v>282</v>
      </c>
      <c r="Y606" s="38">
        <v>0</v>
      </c>
      <c r="Z606" s="38" t="b">
        <v>0</v>
      </c>
      <c r="AA606" s="60">
        <v>43109.824305555558</v>
      </c>
      <c r="AB606" s="60">
        <v>43109.803969907407</v>
      </c>
      <c r="AC606" s="38">
        <v>1</v>
      </c>
      <c r="AD606" s="60">
        <v>43109.851388888892</v>
      </c>
      <c r="AE606" s="60"/>
      <c r="AF606" s="60">
        <v>43109.851388888892</v>
      </c>
      <c r="AG606" s="37"/>
      <c r="AH606" s="37"/>
      <c r="AI606" s="37"/>
      <c r="AJ606" s="16">
        <f ca="1">IF(Table1[[#This Row],[State]]="Closed","Zero",IF(Table1[[#This Row],[State]]="Resolved","Zero",TODAY()-Table1[[#This Row],[First Assigned to Osprey-Resolver]]))</f>
        <v>44699</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9</v>
      </c>
      <c r="AW606" s="39" t="str">
        <f>TEXT(Table1[[#This Row],[Created]],"MMM")</f>
        <v>Jan</v>
      </c>
      <c r="AX606" s="40" t="e">
        <f>VLOOKUP(Table1[[#This Row],[Assigned to]],GD_Resource[[#All],[SNOW ID Unique]:[Team]],4,0)</f>
        <v>#N/A</v>
      </c>
    </row>
    <row r="607" spans="1:50" ht="37.5" customHeight="1" x14ac:dyDescent="0.25">
      <c r="A607" s="37" t="s">
        <v>2364</v>
      </c>
      <c r="B607" s="37" t="s">
        <v>115</v>
      </c>
      <c r="C607" s="37" t="s">
        <v>159</v>
      </c>
      <c r="D607" s="37" t="s">
        <v>2302</v>
      </c>
      <c r="E607" s="37" t="s">
        <v>141</v>
      </c>
      <c r="F607" s="37" t="s">
        <v>2365</v>
      </c>
      <c r="G607" s="60">
        <v>43138.726631944453</v>
      </c>
      <c r="H607" s="37" t="s">
        <v>2366</v>
      </c>
      <c r="I607" s="60"/>
      <c r="J607" s="37" t="s">
        <v>120</v>
      </c>
      <c r="K607" s="37" t="s">
        <v>120</v>
      </c>
      <c r="L607" s="60">
        <v>43138.722719907397</v>
      </c>
      <c r="M607" s="37" t="s">
        <v>2304</v>
      </c>
      <c r="N607" s="60">
        <v>43110.045254629629</v>
      </c>
      <c r="O607" s="37" t="s">
        <v>2367</v>
      </c>
      <c r="P607" s="38" t="b">
        <v>0</v>
      </c>
      <c r="Q607" s="37"/>
      <c r="R607" s="37" t="s">
        <v>123</v>
      </c>
      <c r="S607" s="38">
        <v>0</v>
      </c>
      <c r="T607" s="37" t="s">
        <v>124</v>
      </c>
      <c r="U607" s="37" t="s">
        <v>120</v>
      </c>
      <c r="V607" s="60"/>
      <c r="W607" s="38">
        <v>2477925</v>
      </c>
      <c r="X607" s="37" t="s">
        <v>2368</v>
      </c>
      <c r="Y607" s="38">
        <v>0</v>
      </c>
      <c r="Z607" s="38" t="b">
        <v>0</v>
      </c>
      <c r="AA607" s="60">
        <v>43110.045254629629</v>
      </c>
      <c r="AB607" s="60"/>
      <c r="AC607" s="38">
        <v>0</v>
      </c>
      <c r="AD607" s="60"/>
      <c r="AE607" s="60">
        <v>43110.045254629629</v>
      </c>
      <c r="AF607" s="60">
        <v>43110.045254629629</v>
      </c>
      <c r="AG607" s="37"/>
      <c r="AH607" s="37"/>
      <c r="AI607" s="37"/>
      <c r="AJ607" s="16">
        <f ca="1">IF(Table1[[#This Row],[State]]="Closed","Zero",IF(Table1[[#This Row],[State]]="Resolved","Zero",TODAY()-Table1[[#This Row],[First Assigned to Osprey-Resolver]]))</f>
        <v>1588.9547453703708</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6</v>
      </c>
      <c r="AO607" s="39" t="str">
        <f>IFERROR(INDEX(GD_Resource[], MATCH(Table1[[#This Row],[Assigned to]], GD_Resource[SNOW ID Unique], 0), 2), "Not GD")</f>
        <v>WPP-US</v>
      </c>
      <c r="AP607" s="39" t="str">
        <f t="shared" si="9"/>
        <v>GD</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10</v>
      </c>
      <c r="AW607" s="39" t="str">
        <f>TEXT(Table1[[#This Row],[Created]],"MMM")</f>
        <v>Jan</v>
      </c>
      <c r="AX607" s="40">
        <f>VLOOKUP(Table1[[#This Row],[Assigned to]],GD_Resource[[#All],[SNOW ID Unique]:[Team]],4,0)</f>
        <v>0</v>
      </c>
    </row>
    <row r="608" spans="1:50" ht="62.7" customHeight="1" x14ac:dyDescent="0.25">
      <c r="A608" s="37" t="s">
        <v>2369</v>
      </c>
      <c r="B608" s="37" t="s">
        <v>115</v>
      </c>
      <c r="C608" s="37" t="s">
        <v>2295</v>
      </c>
      <c r="D608" s="37" t="s">
        <v>204</v>
      </c>
      <c r="E608" s="37" t="s">
        <v>7</v>
      </c>
      <c r="F608" s="37" t="s">
        <v>2370</v>
      </c>
      <c r="G608" s="60">
        <v>43110.887002314812</v>
      </c>
      <c r="H608" s="37" t="s">
        <v>2297</v>
      </c>
      <c r="I608" s="60"/>
      <c r="J608" s="37" t="s">
        <v>120</v>
      </c>
      <c r="K608" s="37" t="s">
        <v>2371</v>
      </c>
      <c r="L608" s="60">
        <v>43110.887002314812</v>
      </c>
      <c r="M608" s="37" t="s">
        <v>37</v>
      </c>
      <c r="N608" s="60">
        <v>43110.739282407398</v>
      </c>
      <c r="O608" s="37" t="s">
        <v>1646</v>
      </c>
      <c r="P608" s="38" t="b">
        <v>0</v>
      </c>
      <c r="Q608" s="37"/>
      <c r="R608" s="37" t="s">
        <v>123</v>
      </c>
      <c r="S608" s="38">
        <v>0</v>
      </c>
      <c r="T608" s="37" t="s">
        <v>124</v>
      </c>
      <c r="U608" s="37" t="s">
        <v>120</v>
      </c>
      <c r="V608" s="60"/>
      <c r="W608" s="38">
        <v>12764</v>
      </c>
      <c r="X608" s="37" t="s">
        <v>720</v>
      </c>
      <c r="Y608" s="38">
        <v>0</v>
      </c>
      <c r="Z608" s="38" t="b">
        <v>0</v>
      </c>
      <c r="AA608" s="60">
        <v>43110.76153935185</v>
      </c>
      <c r="AB608" s="60">
        <v>43110.739282407398</v>
      </c>
      <c r="AC608" s="38">
        <v>1</v>
      </c>
      <c r="AD608" s="60">
        <v>43110.756979166668</v>
      </c>
      <c r="AE608" s="60">
        <v>43110.76153935185</v>
      </c>
      <c r="AF608" s="60">
        <v>43110.756979166668</v>
      </c>
      <c r="AG608" s="37"/>
      <c r="AH608" s="37"/>
      <c r="AI608" s="37"/>
      <c r="AJ608" s="16">
        <f ca="1">IF(Table1[[#This Row],[State]]="Closed","Zero",IF(Table1[[#This Row],[State]]="Resolved","Zero",TODAY()-Table1[[#This Row],[First Assigned to Osprey-Resolver]]))</f>
        <v>1588.2384606481501</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10</v>
      </c>
      <c r="AW608" s="39" t="str">
        <f>TEXT(Table1[[#This Row],[Created]],"MMM")</f>
        <v>Jan</v>
      </c>
      <c r="AX608" s="40" t="e">
        <f>VLOOKUP(Table1[[#This Row],[Assigned to]],GD_Resource[[#All],[SNOW ID Unique]:[Team]],4,0)</f>
        <v>#N/A</v>
      </c>
    </row>
    <row r="609" spans="1:50" ht="75" customHeight="1" x14ac:dyDescent="0.25">
      <c r="A609" s="37" t="s">
        <v>2372</v>
      </c>
      <c r="B609" s="37" t="s">
        <v>138</v>
      </c>
      <c r="C609" s="37" t="s">
        <v>116</v>
      </c>
      <c r="D609" s="37" t="s">
        <v>2373</v>
      </c>
      <c r="E609" s="37" t="s">
        <v>141</v>
      </c>
      <c r="F609" s="37" t="s">
        <v>2374</v>
      </c>
      <c r="G609" s="60">
        <v>43140.664444444446</v>
      </c>
      <c r="H609" s="37" t="s">
        <v>2375</v>
      </c>
      <c r="I609" s="60"/>
      <c r="J609" s="37" t="s">
        <v>120</v>
      </c>
      <c r="K609" s="37" t="s">
        <v>2376</v>
      </c>
      <c r="L609" s="60">
        <v>43140.664444444446</v>
      </c>
      <c r="M609" s="37" t="s">
        <v>2377</v>
      </c>
      <c r="N609" s="60">
        <v>43110.748506944437</v>
      </c>
      <c r="O609" s="37" t="s">
        <v>2378</v>
      </c>
      <c r="P609" s="38" t="b">
        <v>0</v>
      </c>
      <c r="Q609" s="37"/>
      <c r="R609" s="37" t="s">
        <v>123</v>
      </c>
      <c r="S609" s="38">
        <v>0</v>
      </c>
      <c r="T609" s="37" t="s">
        <v>124</v>
      </c>
      <c r="U609" s="37" t="s">
        <v>120</v>
      </c>
      <c r="V609" s="60"/>
      <c r="W609" s="38">
        <v>2584737</v>
      </c>
      <c r="X609" s="37" t="s">
        <v>742</v>
      </c>
      <c r="Y609" s="38">
        <v>0</v>
      </c>
      <c r="Z609" s="38" t="b">
        <v>0</v>
      </c>
      <c r="AA609" s="60">
        <v>43110.841504629629</v>
      </c>
      <c r="AB609" s="60">
        <v>43110.748506944437</v>
      </c>
      <c r="AC609" s="38">
        <v>1</v>
      </c>
      <c r="AD609" s="60">
        <v>43110.84175925926</v>
      </c>
      <c r="AE609" s="60">
        <v>43110.878541666672</v>
      </c>
      <c r="AF609" s="60">
        <v>43110.84175925926</v>
      </c>
      <c r="AG609" s="37" t="s">
        <v>331</v>
      </c>
      <c r="AH609" s="37"/>
      <c r="AI609" s="37" t="s">
        <v>743</v>
      </c>
      <c r="AJ609" s="16">
        <f ca="1">IF(Table1[[#This Row],[State]]="Closed","Zero",IF(Table1[[#This Row],[State]]="Resolved","Zero",TODAY()-Table1[[#This Row],[First Assigned to Osprey-Resolver]]))</f>
        <v>1588.1214583333276</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6</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10</v>
      </c>
      <c r="AW609" s="39" t="str">
        <f>TEXT(Table1[[#This Row],[Created]],"MMM")</f>
        <v>Jan</v>
      </c>
      <c r="AX609" s="40" t="e">
        <f>VLOOKUP(Table1[[#This Row],[Assigned to]],GD_Resource[[#All],[SNOW ID Unique]:[Team]],4,0)</f>
        <v>#N/A</v>
      </c>
    </row>
    <row r="610" spans="1:50" ht="75" customHeight="1" x14ac:dyDescent="0.25">
      <c r="A610" s="37" t="s">
        <v>2379</v>
      </c>
      <c r="B610" s="37" t="s">
        <v>138</v>
      </c>
      <c r="C610" s="37" t="s">
        <v>116</v>
      </c>
      <c r="D610" s="37" t="s">
        <v>2373</v>
      </c>
      <c r="E610" s="37" t="s">
        <v>12</v>
      </c>
      <c r="F610" s="37" t="s">
        <v>2380</v>
      </c>
      <c r="G610" s="60">
        <v>43140.66574074074</v>
      </c>
      <c r="H610" s="37" t="s">
        <v>2297</v>
      </c>
      <c r="I610" s="60"/>
      <c r="J610" s="37" t="s">
        <v>120</v>
      </c>
      <c r="K610" s="37" t="s">
        <v>2376</v>
      </c>
      <c r="L610" s="60">
        <v>43140.66574074074</v>
      </c>
      <c r="M610" s="37" t="s">
        <v>2377</v>
      </c>
      <c r="N610" s="60">
        <v>43110.764479166668</v>
      </c>
      <c r="O610" s="37" t="s">
        <v>2378</v>
      </c>
      <c r="P610" s="38" t="b">
        <v>0</v>
      </c>
      <c r="Q610" s="37"/>
      <c r="R610" s="37" t="s">
        <v>123</v>
      </c>
      <c r="S610" s="38">
        <v>0</v>
      </c>
      <c r="T610" s="37" t="s">
        <v>124</v>
      </c>
      <c r="U610" s="37" t="s">
        <v>120</v>
      </c>
      <c r="V610" s="60"/>
      <c r="W610" s="38">
        <v>2583469</v>
      </c>
      <c r="X610" s="37" t="s">
        <v>742</v>
      </c>
      <c r="Y610" s="38">
        <v>0</v>
      </c>
      <c r="Z610" s="38" t="b">
        <v>0</v>
      </c>
      <c r="AA610" s="60">
        <v>43110.843993055547</v>
      </c>
      <c r="AB610" s="60">
        <v>43110.764479166668</v>
      </c>
      <c r="AC610" s="38">
        <v>1</v>
      </c>
      <c r="AD610" s="60">
        <v>43110.844236111108</v>
      </c>
      <c r="AE610" s="60">
        <v>43110.879525462973</v>
      </c>
      <c r="AF610" s="60">
        <v>43110.844236111108</v>
      </c>
      <c r="AG610" s="37" t="s">
        <v>331</v>
      </c>
      <c r="AH610" s="37"/>
      <c r="AI610" s="37" t="s">
        <v>743</v>
      </c>
      <c r="AJ610" s="16">
        <f ca="1">IF(Table1[[#This Row],[State]]="Closed","Zero",IF(Table1[[#This Row],[State]]="Resolved","Zero",TODAY()-Table1[[#This Row],[First Assigned to Osprey-Resolver]]))</f>
        <v>1588.1204745370269</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10</v>
      </c>
      <c r="AW610" s="39" t="str">
        <f>TEXT(Table1[[#This Row],[Created]],"MMM")</f>
        <v>Jan</v>
      </c>
      <c r="AX610" s="40" t="e">
        <f>VLOOKUP(Table1[[#This Row],[Assigned to]],GD_Resource[[#All],[SNOW ID Unique]:[Team]],4,0)</f>
        <v>#N/A</v>
      </c>
    </row>
    <row r="611" spans="1:50" ht="75" customHeight="1" x14ac:dyDescent="0.25">
      <c r="A611" s="37" t="s">
        <v>2381</v>
      </c>
      <c r="B611" s="37" t="s">
        <v>115</v>
      </c>
      <c r="C611" s="37" t="s">
        <v>251</v>
      </c>
      <c r="D611" s="37" t="s">
        <v>258</v>
      </c>
      <c r="E611" s="37" t="s">
        <v>12</v>
      </c>
      <c r="F611" s="37" t="s">
        <v>2382</v>
      </c>
      <c r="G611" s="60">
        <v>43111.02003472222</v>
      </c>
      <c r="H611" s="37" t="s">
        <v>36</v>
      </c>
      <c r="I611" s="60"/>
      <c r="J611" s="37" t="s">
        <v>130</v>
      </c>
      <c r="K611" s="37" t="s">
        <v>2383</v>
      </c>
      <c r="L611" s="60">
        <v>43111.02003472222</v>
      </c>
      <c r="M611" s="37" t="s">
        <v>36</v>
      </c>
      <c r="N611" s="60">
        <v>43110.934884259259</v>
      </c>
      <c r="O611" s="37" t="s">
        <v>2384</v>
      </c>
      <c r="P611" s="38" t="b">
        <v>0</v>
      </c>
      <c r="Q611" s="37"/>
      <c r="R611" s="37" t="s">
        <v>147</v>
      </c>
      <c r="S611" s="38">
        <v>0</v>
      </c>
      <c r="T611" s="37" t="s">
        <v>124</v>
      </c>
      <c r="U611" s="37" t="s">
        <v>120</v>
      </c>
      <c r="V611" s="60"/>
      <c r="W611" s="38">
        <v>7357</v>
      </c>
      <c r="X611" s="37" t="s">
        <v>2385</v>
      </c>
      <c r="Y611" s="38">
        <v>0</v>
      </c>
      <c r="Z611" s="38" t="b">
        <v>0</v>
      </c>
      <c r="AA611" s="60">
        <v>43110.951319444437</v>
      </c>
      <c r="AB611" s="60">
        <v>43110.934884259259</v>
      </c>
      <c r="AC611" s="38">
        <v>1</v>
      </c>
      <c r="AD611" s="60">
        <v>43110.939814814818</v>
      </c>
      <c r="AE611" s="60">
        <v>43110.951319444437</v>
      </c>
      <c r="AF611" s="60">
        <v>43110.939814814818</v>
      </c>
      <c r="AG611" s="37"/>
      <c r="AH611" s="37"/>
      <c r="AI611" s="37"/>
      <c r="AJ611" s="16">
        <f ca="1">IF(Table1[[#This Row],[State]]="Closed","Zero",IF(Table1[[#This Row],[State]]="Resolved","Zero",TODAY()-Table1[[#This Row],[First Assigned to Osprey-Resolver]]))</f>
        <v>1588.0486805555629</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10</v>
      </c>
      <c r="AW611" s="39" t="str">
        <f>TEXT(Table1[[#This Row],[Created]],"MMM")</f>
        <v>Jan</v>
      </c>
      <c r="AX611" s="40" t="e">
        <f>VLOOKUP(Table1[[#This Row],[Assigned to]],GD_Resource[[#All],[SNOW ID Unique]:[Team]],4,0)</f>
        <v>#N/A</v>
      </c>
    </row>
    <row r="612" spans="1:50" ht="49.95" customHeight="1" x14ac:dyDescent="0.25">
      <c r="A612" s="37" t="s">
        <v>2386</v>
      </c>
      <c r="B612" s="37" t="s">
        <v>115</v>
      </c>
      <c r="C612" s="37" t="s">
        <v>159</v>
      </c>
      <c r="D612" s="37" t="s">
        <v>2250</v>
      </c>
      <c r="E612" s="37" t="s">
        <v>7</v>
      </c>
      <c r="F612" s="37" t="s">
        <v>2387</v>
      </c>
      <c r="G612" s="60">
        <v>43113.076527777783</v>
      </c>
      <c r="H612" s="37" t="s">
        <v>2252</v>
      </c>
      <c r="I612" s="60"/>
      <c r="J612" s="37" t="s">
        <v>120</v>
      </c>
      <c r="K612" s="37" t="s">
        <v>2388</v>
      </c>
      <c r="L612" s="60">
        <v>43113.076527777783</v>
      </c>
      <c r="M612" s="37" t="s">
        <v>2252</v>
      </c>
      <c r="N612" s="60">
        <v>43111.092881944453</v>
      </c>
      <c r="O612" s="37" t="s">
        <v>2389</v>
      </c>
      <c r="P612" s="38" t="b">
        <v>0</v>
      </c>
      <c r="Q612" s="37"/>
      <c r="R612" s="37" t="s">
        <v>123</v>
      </c>
      <c r="S612" s="38">
        <v>0</v>
      </c>
      <c r="T612" s="37" t="s">
        <v>124</v>
      </c>
      <c r="U612" s="37" t="s">
        <v>120</v>
      </c>
      <c r="V612" s="60"/>
      <c r="W612" s="38">
        <v>171387</v>
      </c>
      <c r="X612" s="37" t="s">
        <v>2390</v>
      </c>
      <c r="Y612" s="38">
        <v>0</v>
      </c>
      <c r="Z612" s="38" t="b">
        <v>0</v>
      </c>
      <c r="AA612" s="60">
        <v>43111.335416666669</v>
      </c>
      <c r="AB612" s="60">
        <v>43111.092881944453</v>
      </c>
      <c r="AC612" s="38">
        <v>1</v>
      </c>
      <c r="AD612" s="60">
        <v>43111.335879629631</v>
      </c>
      <c r="AE612" s="60">
        <v>43111.378796296303</v>
      </c>
      <c r="AF612" s="60">
        <v>43111.335879629631</v>
      </c>
      <c r="AG612" s="37" t="s">
        <v>135</v>
      </c>
      <c r="AH612" s="37"/>
      <c r="AI612" s="37" t="s">
        <v>534</v>
      </c>
      <c r="AJ612" s="16">
        <f ca="1">IF(Table1[[#This Row],[State]]="Closed","Zero",IF(Table1[[#This Row],[State]]="Resolved","Zero",TODAY()-Table1[[#This Row],[First Assigned to Osprey-Resolver]]))</f>
        <v>1587.6212037036967</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11</v>
      </c>
      <c r="AW612" s="39" t="str">
        <f>TEXT(Table1[[#This Row],[Created]],"MMM")</f>
        <v>Jan</v>
      </c>
      <c r="AX612" s="40" t="e">
        <f>VLOOKUP(Table1[[#This Row],[Assigned to]],GD_Resource[[#All],[SNOW ID Unique]:[Team]],4,0)</f>
        <v>#N/A</v>
      </c>
    </row>
    <row r="613" spans="1:50" ht="75" customHeight="1" x14ac:dyDescent="0.25">
      <c r="A613" s="37" t="s">
        <v>2391</v>
      </c>
      <c r="B613" s="37" t="s">
        <v>115</v>
      </c>
      <c r="C613" s="37" t="s">
        <v>251</v>
      </c>
      <c r="D613" s="37" t="s">
        <v>2302</v>
      </c>
      <c r="E613" s="37" t="s">
        <v>141</v>
      </c>
      <c r="F613" s="37" t="s">
        <v>2392</v>
      </c>
      <c r="G613" s="60">
        <v>43346.854016203702</v>
      </c>
      <c r="H613" s="37" t="s">
        <v>2393</v>
      </c>
      <c r="I613" s="60"/>
      <c r="J613" s="37" t="s">
        <v>120</v>
      </c>
      <c r="K613" s="37" t="s">
        <v>2394</v>
      </c>
      <c r="L613" s="60">
        <v>43341.981620370367</v>
      </c>
      <c r="M613" s="37" t="s">
        <v>2246</v>
      </c>
      <c r="N613" s="60">
        <v>43111.872824074067</v>
      </c>
      <c r="O613" s="37" t="s">
        <v>2395</v>
      </c>
      <c r="P613" s="38" t="b">
        <v>0</v>
      </c>
      <c r="Q613" s="37"/>
      <c r="R613" s="37" t="s">
        <v>147</v>
      </c>
      <c r="S613" s="38">
        <v>0</v>
      </c>
      <c r="T613" s="37" t="s">
        <v>124</v>
      </c>
      <c r="U613" s="37" t="s">
        <v>120</v>
      </c>
      <c r="V613" s="60"/>
      <c r="W613" s="38">
        <v>19881400</v>
      </c>
      <c r="X613" s="37" t="s">
        <v>2396</v>
      </c>
      <c r="Y613" s="38">
        <v>0</v>
      </c>
      <c r="Z613" s="38" t="b">
        <v>0</v>
      </c>
      <c r="AA613" s="60">
        <v>43111.897511574083</v>
      </c>
      <c r="AB613" s="60">
        <v>43111.872824074067</v>
      </c>
      <c r="AC613" s="38">
        <v>1</v>
      </c>
      <c r="AD613" s="60">
        <v>43111.876180555562</v>
      </c>
      <c r="AE613" s="60">
        <v>43111.897511574083</v>
      </c>
      <c r="AF613" s="60">
        <v>43111.876180555562</v>
      </c>
      <c r="AG613" s="37"/>
      <c r="AH613" s="37"/>
      <c r="AI613" s="37"/>
      <c r="AJ613" s="16">
        <f ca="1">IF(Table1[[#This Row],[State]]="Closed","Zero",IF(Table1[[#This Row],[State]]="Resolved","Zero",TODAY()-Table1[[#This Row],[First Assigned to Osprey-Resolver]]))</f>
        <v>1587.1024884259168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35</v>
      </c>
      <c r="AO613" s="39" t="str">
        <f>IFERROR(INDEX(GD_Resource[], MATCH(Table1[[#This Row],[Assigned to]], GD_Resource[SNOW ID Unique], 0), 2), "Not GD")</f>
        <v>WPP-US</v>
      </c>
      <c r="AP613" s="39" t="str">
        <f t="shared" si="9"/>
        <v>GD</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11</v>
      </c>
      <c r="AW613" s="39" t="str">
        <f>TEXT(Table1[[#This Row],[Created]],"MMM")</f>
        <v>Jan</v>
      </c>
      <c r="AX613" s="40">
        <f>VLOOKUP(Table1[[#This Row],[Assigned to]],GD_Resource[[#All],[SNOW ID Unique]:[Team]],4,0)</f>
        <v>0</v>
      </c>
    </row>
    <row r="614" spans="1:50" ht="75" customHeight="1" x14ac:dyDescent="0.25">
      <c r="A614" s="37" t="s">
        <v>2397</v>
      </c>
      <c r="B614" s="37" t="s">
        <v>115</v>
      </c>
      <c r="C614" s="37" t="s">
        <v>159</v>
      </c>
      <c r="D614" s="37" t="s">
        <v>1221</v>
      </c>
      <c r="E614" s="37" t="s">
        <v>12</v>
      </c>
      <c r="F614" s="37" t="s">
        <v>2398</v>
      </c>
      <c r="G614" s="60">
        <v>43126.007581018523</v>
      </c>
      <c r="H614" s="37" t="s">
        <v>27</v>
      </c>
      <c r="I614" s="60"/>
      <c r="J614" s="37" t="s">
        <v>120</v>
      </c>
      <c r="K614" s="37" t="s">
        <v>2399</v>
      </c>
      <c r="L614" s="60">
        <v>43126.007581018523</v>
      </c>
      <c r="M614" s="37" t="s">
        <v>27</v>
      </c>
      <c r="N614" s="60">
        <v>43112.014699074083</v>
      </c>
      <c r="O614" s="37" t="s">
        <v>2400</v>
      </c>
      <c r="P614" s="38" t="b">
        <v>0</v>
      </c>
      <c r="Q614" s="37"/>
      <c r="R614" s="37" t="s">
        <v>123</v>
      </c>
      <c r="S614" s="38">
        <v>0</v>
      </c>
      <c r="T614" s="37" t="s">
        <v>124</v>
      </c>
      <c r="U614" s="37" t="s">
        <v>120</v>
      </c>
      <c r="V614" s="60"/>
      <c r="W614" s="38">
        <v>1208985</v>
      </c>
      <c r="X614" s="37" t="s">
        <v>2401</v>
      </c>
      <c r="Y614" s="38">
        <v>0</v>
      </c>
      <c r="Z614" s="38" t="b">
        <v>0</v>
      </c>
      <c r="AA614" s="60">
        <v>43112.016574074078</v>
      </c>
      <c r="AB614" s="60">
        <v>43112.014699074083</v>
      </c>
      <c r="AC614" s="38">
        <v>1</v>
      </c>
      <c r="AD614" s="60">
        <v>43112.026782407411</v>
      </c>
      <c r="AE614" s="60">
        <v>43112.036064814813</v>
      </c>
      <c r="AF614" s="60">
        <v>43112.026782407411</v>
      </c>
      <c r="AG614" s="37"/>
      <c r="AH614" s="37"/>
      <c r="AI614" s="37"/>
      <c r="AJ614" s="16">
        <f ca="1">IF(Table1[[#This Row],[State]]="Closed","Zero",IF(Table1[[#This Row],[State]]="Resolved","Zero",TODAY()-Table1[[#This Row],[First Assigned to Osprey-Resolver]]))</f>
        <v>1586.9639351851874</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4</v>
      </c>
      <c r="AO614" s="39" t="str">
        <f>IFERROR(INDEX(GD_Resource[], MATCH(Table1[[#This Row],[Assigned to]], GD_Resource[SNOW ID Unique], 0), 2), "Not GD")</f>
        <v>WPP-US</v>
      </c>
      <c r="AP614" s="39" t="str">
        <f t="shared" si="9"/>
        <v>GD</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12</v>
      </c>
      <c r="AW614" s="39" t="str">
        <f>TEXT(Table1[[#This Row],[Created]],"MMM")</f>
        <v>Jan</v>
      </c>
      <c r="AX614" s="40">
        <f>VLOOKUP(Table1[[#This Row],[Assigned to]],GD_Resource[[#All],[SNOW ID Unique]:[Team]],4,0)</f>
        <v>0</v>
      </c>
    </row>
    <row r="615" spans="1:50" ht="75" customHeight="1" x14ac:dyDescent="0.25">
      <c r="A615" s="37" t="s">
        <v>2402</v>
      </c>
      <c r="B615" s="37" t="s">
        <v>115</v>
      </c>
      <c r="C615" s="37" t="s">
        <v>2295</v>
      </c>
      <c r="D615" s="37" t="s">
        <v>509</v>
      </c>
      <c r="E615" s="37" t="s">
        <v>12</v>
      </c>
      <c r="F615" s="37" t="s">
        <v>2403</v>
      </c>
      <c r="G615" s="60">
        <v>43112.146377314813</v>
      </c>
      <c r="H615" s="37" t="s">
        <v>38</v>
      </c>
      <c r="I615" s="60"/>
      <c r="J615" s="37" t="s">
        <v>120</v>
      </c>
      <c r="K615" s="37" t="s">
        <v>2404</v>
      </c>
      <c r="L615" s="60">
        <v>43112.146377314813</v>
      </c>
      <c r="M615" s="37" t="s">
        <v>38</v>
      </c>
      <c r="N615" s="60">
        <v>43112.037083333344</v>
      </c>
      <c r="O615" s="37" t="s">
        <v>2405</v>
      </c>
      <c r="P615" s="38" t="b">
        <v>0</v>
      </c>
      <c r="Q615" s="37"/>
      <c r="R615" s="37" t="s">
        <v>123</v>
      </c>
      <c r="S615" s="38">
        <v>0</v>
      </c>
      <c r="T615" s="37" t="s">
        <v>124</v>
      </c>
      <c r="U615" s="37" t="s">
        <v>120</v>
      </c>
      <c r="V615" s="60"/>
      <c r="W615" s="38">
        <v>9443</v>
      </c>
      <c r="X615" s="37" t="s">
        <v>2406</v>
      </c>
      <c r="Y615" s="38">
        <v>0</v>
      </c>
      <c r="Z615" s="38" t="b">
        <v>0</v>
      </c>
      <c r="AA615" s="60">
        <v>43112.063645833332</v>
      </c>
      <c r="AB615" s="60">
        <v>43112.037083333344</v>
      </c>
      <c r="AC615" s="38">
        <v>2</v>
      </c>
      <c r="AD615" s="60">
        <v>43112.130462962959</v>
      </c>
      <c r="AE615" s="60">
        <v>43112.145277777781</v>
      </c>
      <c r="AF615" s="60">
        <v>43112.130462962959</v>
      </c>
      <c r="AG615" s="37" t="s">
        <v>135</v>
      </c>
      <c r="AH615" s="37"/>
      <c r="AI615" s="37"/>
      <c r="AJ615" s="16">
        <f ca="1">IF(Table1[[#This Row],[State]]="Closed","Zero",IF(Table1[[#This Row],[State]]="Resolved","Zero",TODAY()-Table1[[#This Row],[First Assigned to Osprey-Resolver]]))</f>
        <v>1586.8547222222187</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12</v>
      </c>
      <c r="AW615" s="39" t="str">
        <f>TEXT(Table1[[#This Row],[Created]],"MMM")</f>
        <v>Jan</v>
      </c>
      <c r="AX615" s="40" t="e">
        <f>VLOOKUP(Table1[[#This Row],[Assigned to]],GD_Resource[[#All],[SNOW ID Unique]:[Team]],4,0)</f>
        <v>#N/A</v>
      </c>
    </row>
    <row r="616" spans="1:50" ht="75" customHeight="1" x14ac:dyDescent="0.25">
      <c r="A616" s="37" t="s">
        <v>2407</v>
      </c>
      <c r="B616" s="37" t="s">
        <v>115</v>
      </c>
      <c r="C616" s="37" t="s">
        <v>251</v>
      </c>
      <c r="D616" s="37" t="s">
        <v>258</v>
      </c>
      <c r="E616" s="37" t="s">
        <v>7</v>
      </c>
      <c r="F616" s="37" t="s">
        <v>1551</v>
      </c>
      <c r="G616" s="60">
        <v>43112.090624999997</v>
      </c>
      <c r="H616" s="37" t="s">
        <v>36</v>
      </c>
      <c r="I616" s="60"/>
      <c r="J616" s="37" t="s">
        <v>120</v>
      </c>
      <c r="K616" s="37" t="s">
        <v>2408</v>
      </c>
      <c r="L616" s="60">
        <v>43112.090624999997</v>
      </c>
      <c r="M616" s="37" t="s">
        <v>36</v>
      </c>
      <c r="N616" s="60">
        <v>43112.076342592591</v>
      </c>
      <c r="O616" s="37" t="s">
        <v>2409</v>
      </c>
      <c r="P616" s="38" t="b">
        <v>0</v>
      </c>
      <c r="Q616" s="37"/>
      <c r="R616" s="37" t="s">
        <v>147</v>
      </c>
      <c r="S616" s="38">
        <v>0</v>
      </c>
      <c r="T616" s="37" t="s">
        <v>124</v>
      </c>
      <c r="U616" s="37" t="s">
        <v>120</v>
      </c>
      <c r="V616" s="60"/>
      <c r="W616" s="38">
        <v>1640</v>
      </c>
      <c r="X616" s="37" t="s">
        <v>2410</v>
      </c>
      <c r="Y616" s="38">
        <v>0</v>
      </c>
      <c r="Z616" s="38" t="b">
        <v>0</v>
      </c>
      <c r="AA616" s="60">
        <v>43112.076342592591</v>
      </c>
      <c r="AB616" s="60">
        <v>43112.076342592591</v>
      </c>
      <c r="AC616" s="38">
        <v>1</v>
      </c>
      <c r="AD616" s="60">
        <v>43112.087650462963</v>
      </c>
      <c r="AE616" s="60">
        <v>43112.089097222219</v>
      </c>
      <c r="AF616" s="60">
        <v>43112.087650462963</v>
      </c>
      <c r="AG616" s="37"/>
      <c r="AH616" s="37"/>
      <c r="AI616" s="37"/>
      <c r="AJ616" s="16">
        <f ca="1">IF(Table1[[#This Row],[State]]="Closed","Zero",IF(Table1[[#This Row],[State]]="Resolved","Zero",TODAY()-Table1[[#This Row],[First Assigned to Osprey-Resolver]]))</f>
        <v>1586.9109027777813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2</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12</v>
      </c>
      <c r="AW616" s="39" t="str">
        <f>TEXT(Table1[[#This Row],[Created]],"MMM")</f>
        <v>Jan</v>
      </c>
      <c r="AX616" s="40" t="e">
        <f>VLOOKUP(Table1[[#This Row],[Assigned to]],GD_Resource[[#All],[SNOW ID Unique]:[Team]],4,0)</f>
        <v>#N/A</v>
      </c>
    </row>
    <row r="617" spans="1:50" ht="75" customHeight="1" x14ac:dyDescent="0.25">
      <c r="A617" s="37" t="s">
        <v>2411</v>
      </c>
      <c r="B617" s="37" t="s">
        <v>115</v>
      </c>
      <c r="C617" s="37" t="s">
        <v>251</v>
      </c>
      <c r="D617" s="37" t="s">
        <v>258</v>
      </c>
      <c r="E617" s="37" t="s">
        <v>7</v>
      </c>
      <c r="F617" s="37" t="s">
        <v>2412</v>
      </c>
      <c r="G617" s="60">
        <v>43112.132199074083</v>
      </c>
      <c r="H617" s="37" t="s">
        <v>36</v>
      </c>
      <c r="I617" s="60"/>
      <c r="J617" s="37" t="s">
        <v>120</v>
      </c>
      <c r="K617" s="37" t="s">
        <v>2413</v>
      </c>
      <c r="L617" s="60">
        <v>43112.132199074083</v>
      </c>
      <c r="M617" s="37" t="s">
        <v>36</v>
      </c>
      <c r="N617" s="60">
        <v>43112.115497685183</v>
      </c>
      <c r="O617" s="37" t="s">
        <v>2414</v>
      </c>
      <c r="P617" s="38" t="b">
        <v>0</v>
      </c>
      <c r="Q617" s="37"/>
      <c r="R617" s="37" t="s">
        <v>147</v>
      </c>
      <c r="S617" s="38">
        <v>0</v>
      </c>
      <c r="T617" s="37" t="s">
        <v>124</v>
      </c>
      <c r="U617" s="37" t="s">
        <v>120</v>
      </c>
      <c r="V617" s="60"/>
      <c r="W617" s="38">
        <v>1443</v>
      </c>
      <c r="X617" s="37" t="s">
        <v>2415</v>
      </c>
      <c r="Y617" s="38">
        <v>0</v>
      </c>
      <c r="Z617" s="38" t="b">
        <v>0</v>
      </c>
      <c r="AA617" s="60">
        <v>43112.120520833327</v>
      </c>
      <c r="AB617" s="60">
        <v>43112.115497685183</v>
      </c>
      <c r="AC617" s="38">
        <v>1</v>
      </c>
      <c r="AD617" s="60">
        <v>43112.127557870372</v>
      </c>
      <c r="AE617" s="60">
        <v>43112.130995370368</v>
      </c>
      <c r="AF617" s="60">
        <v>43112.127557870372</v>
      </c>
      <c r="AG617" s="37" t="s">
        <v>135</v>
      </c>
      <c r="AH617" s="37"/>
      <c r="AI617" s="37" t="s">
        <v>256</v>
      </c>
      <c r="AJ617" s="16">
        <f ca="1">IF(Table1[[#This Row],[State]]="Closed","Zero",IF(Table1[[#This Row],[State]]="Resolved","Zero",TODAY()-Table1[[#This Row],[First Assigned to Osprey-Resolver]]))</f>
        <v>1586.8690046296324</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12</v>
      </c>
      <c r="AW617" s="39" t="str">
        <f>TEXT(Table1[[#This Row],[Created]],"MMM")</f>
        <v>Jan</v>
      </c>
      <c r="AX617" s="40" t="e">
        <f>VLOOKUP(Table1[[#This Row],[Assigned to]],GD_Resource[[#All],[SNOW ID Unique]:[Team]],4,0)</f>
        <v>#N/A</v>
      </c>
    </row>
    <row r="618" spans="1:50" ht="75" customHeight="1" x14ac:dyDescent="0.25">
      <c r="A618" s="37" t="s">
        <v>2416</v>
      </c>
      <c r="B618" s="37" t="s">
        <v>115</v>
      </c>
      <c r="C618" s="37" t="s">
        <v>159</v>
      </c>
      <c r="D618" s="37" t="s">
        <v>2302</v>
      </c>
      <c r="E618" s="37" t="s">
        <v>141</v>
      </c>
      <c r="F618" s="37" t="s">
        <v>2417</v>
      </c>
      <c r="G618" s="60">
        <v>43138.726643518523</v>
      </c>
      <c r="H618" s="37" t="s">
        <v>2366</v>
      </c>
      <c r="I618" s="60"/>
      <c r="J618" s="37" t="s">
        <v>120</v>
      </c>
      <c r="K618" s="37" t="s">
        <v>120</v>
      </c>
      <c r="L618" s="60">
        <v>43138.722719907397</v>
      </c>
      <c r="M618" s="37" t="s">
        <v>2304</v>
      </c>
      <c r="N618" s="60">
        <v>43112.384016203701</v>
      </c>
      <c r="O618" s="37" t="s">
        <v>2367</v>
      </c>
      <c r="P618" s="38" t="b">
        <v>0</v>
      </c>
      <c r="Q618" s="37"/>
      <c r="R618" s="37" t="s">
        <v>123</v>
      </c>
      <c r="S618" s="38">
        <v>0</v>
      </c>
      <c r="T618" s="37" t="s">
        <v>124</v>
      </c>
      <c r="U618" s="37" t="s">
        <v>120</v>
      </c>
      <c r="V618" s="60"/>
      <c r="W618" s="38">
        <v>2275937</v>
      </c>
      <c r="X618" s="37" t="s">
        <v>2418</v>
      </c>
      <c r="Y618" s="38">
        <v>0</v>
      </c>
      <c r="Z618" s="38" t="b">
        <v>0</v>
      </c>
      <c r="AA618" s="60">
        <v>43116.961539351847</v>
      </c>
      <c r="AB618" s="60"/>
      <c r="AC618" s="38">
        <v>0</v>
      </c>
      <c r="AD618" s="60"/>
      <c r="AE618" s="60">
        <v>43116.961539351847</v>
      </c>
      <c r="AF618" s="60">
        <v>43112.384016203701</v>
      </c>
      <c r="AG618" s="37"/>
      <c r="AH618" s="37"/>
      <c r="AI618" s="37"/>
      <c r="AJ618" s="16">
        <f ca="1">IF(Table1[[#This Row],[State]]="Closed","Zero",IF(Table1[[#This Row],[State]]="Resolved","Zero",TODAY()-Table1[[#This Row],[First Assigned to Osprey-Resolver]]))</f>
        <v>1582.038460648153</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6</v>
      </c>
      <c r="AO618" s="39" t="str">
        <f>IFERROR(INDEX(GD_Resource[], MATCH(Table1[[#This Row],[Assigned to]], GD_Resource[SNOW ID Unique], 0), 2), "Not GD")</f>
        <v>WPP-US</v>
      </c>
      <c r="AP618" s="39" t="str">
        <f t="shared" si="9"/>
        <v>GD</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12</v>
      </c>
      <c r="AW618" s="39" t="str">
        <f>TEXT(Table1[[#This Row],[Created]],"MMM")</f>
        <v>Jan</v>
      </c>
      <c r="AX618" s="40">
        <f>VLOOKUP(Table1[[#This Row],[Assigned to]],GD_Resource[[#All],[SNOW ID Unique]:[Team]],4,0)</f>
        <v>0</v>
      </c>
    </row>
    <row r="619" spans="1:50" ht="75" customHeight="1" x14ac:dyDescent="0.25">
      <c r="A619" s="37" t="s">
        <v>2419</v>
      </c>
      <c r="B619" s="37" t="s">
        <v>115</v>
      </c>
      <c r="C619" s="37" t="s">
        <v>240</v>
      </c>
      <c r="D619" s="37" t="s">
        <v>211</v>
      </c>
      <c r="E619" s="37" t="s">
        <v>141</v>
      </c>
      <c r="F619" s="37" t="s">
        <v>2420</v>
      </c>
      <c r="G619" s="60">
        <v>43241.09412037037</v>
      </c>
      <c r="H619" s="37" t="s">
        <v>246</v>
      </c>
      <c r="I619" s="60"/>
      <c r="J619" s="37" t="s">
        <v>178</v>
      </c>
      <c r="K619" s="37" t="s">
        <v>2421</v>
      </c>
      <c r="L619" s="60">
        <v>43224.013113425928</v>
      </c>
      <c r="M619" s="37" t="s">
        <v>246</v>
      </c>
      <c r="N619" s="60">
        <v>43113.149699074071</v>
      </c>
      <c r="O619" s="37" t="s">
        <v>1573</v>
      </c>
      <c r="P619" s="38" t="b">
        <v>0</v>
      </c>
      <c r="Q619" s="37"/>
      <c r="R619" s="37" t="s">
        <v>147</v>
      </c>
      <c r="S619" s="38">
        <v>0</v>
      </c>
      <c r="T619" s="37" t="s">
        <v>124</v>
      </c>
      <c r="U619" s="37" t="s">
        <v>120</v>
      </c>
      <c r="V619" s="60"/>
      <c r="W619" s="38">
        <v>456369</v>
      </c>
      <c r="X619" s="37" t="s">
        <v>1574</v>
      </c>
      <c r="Y619" s="38">
        <v>1</v>
      </c>
      <c r="Z619" s="38" t="b">
        <v>0</v>
      </c>
      <c r="AA619" s="60">
        <v>43113.158472222232</v>
      </c>
      <c r="AB619" s="60">
        <v>43113.149699074071</v>
      </c>
      <c r="AC619" s="38">
        <v>2</v>
      </c>
      <c r="AD619" s="60">
        <v>43117.038217592592</v>
      </c>
      <c r="AE619" s="60">
        <v>43117.393425925933</v>
      </c>
      <c r="AF619" s="60">
        <v>43117.038217592592</v>
      </c>
      <c r="AG619" s="37"/>
      <c r="AH619" s="37"/>
      <c r="AI619" s="37"/>
      <c r="AJ619" s="16">
        <f ca="1">IF(Table1[[#This Row],[State]]="Closed","Zero",IF(Table1[[#This Row],[State]]="Resolved","Zero",TODAY()-Table1[[#This Row],[First Assigned to Osprey-Resolver]]))</f>
        <v>1581.6065740740669</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18</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13</v>
      </c>
      <c r="AW619" s="39" t="str">
        <f>TEXT(Table1[[#This Row],[Created]],"MMM")</f>
        <v>Jan</v>
      </c>
      <c r="AX619" s="40" t="e">
        <f>VLOOKUP(Table1[[#This Row],[Assigned to]],GD_Resource[[#All],[SNOW ID Unique]:[Team]],4,0)</f>
        <v>#N/A</v>
      </c>
    </row>
    <row r="620" spans="1:50" ht="75" customHeight="1" x14ac:dyDescent="0.25">
      <c r="A620" s="37" t="s">
        <v>2422</v>
      </c>
      <c r="B620" s="37" t="s">
        <v>115</v>
      </c>
      <c r="C620" s="37" t="s">
        <v>251</v>
      </c>
      <c r="D620" s="37" t="s">
        <v>2302</v>
      </c>
      <c r="E620" s="37" t="s">
        <v>7</v>
      </c>
      <c r="F620" s="37" t="s">
        <v>2423</v>
      </c>
      <c r="G620" s="60">
        <v>43138.695555555547</v>
      </c>
      <c r="H620" s="37" t="s">
        <v>2424</v>
      </c>
      <c r="I620" s="60"/>
      <c r="J620" s="37" t="s">
        <v>120</v>
      </c>
      <c r="K620" s="37" t="s">
        <v>120</v>
      </c>
      <c r="L620" s="60">
        <v>43138.693356481483</v>
      </c>
      <c r="M620" s="37" t="s">
        <v>2304</v>
      </c>
      <c r="N620" s="60">
        <v>43113.239004629628</v>
      </c>
      <c r="O620" s="37" t="s">
        <v>2425</v>
      </c>
      <c r="P620" s="38" t="b">
        <v>0</v>
      </c>
      <c r="Q620" s="37"/>
      <c r="R620" s="37" t="s">
        <v>147</v>
      </c>
      <c r="S620" s="38">
        <v>0</v>
      </c>
      <c r="T620" s="37" t="s">
        <v>124</v>
      </c>
      <c r="U620" s="37" t="s">
        <v>120</v>
      </c>
      <c r="V620" s="60"/>
      <c r="W620" s="38">
        <v>2199256</v>
      </c>
      <c r="X620" s="37" t="s">
        <v>2426</v>
      </c>
      <c r="Y620" s="38">
        <v>0</v>
      </c>
      <c r="Z620" s="38" t="b">
        <v>0</v>
      </c>
      <c r="AA620" s="60">
        <v>43113.253194444442</v>
      </c>
      <c r="AB620" s="60">
        <v>43113.239004629628</v>
      </c>
      <c r="AC620" s="38">
        <v>1</v>
      </c>
      <c r="AD620" s="60">
        <v>43113.257106481477</v>
      </c>
      <c r="AE620" s="60">
        <v>43115.36928240741</v>
      </c>
      <c r="AF620" s="60">
        <v>43113.257106481477</v>
      </c>
      <c r="AG620" s="37"/>
      <c r="AH620" s="37"/>
      <c r="AI620" s="37"/>
      <c r="AJ620" s="16">
        <f ca="1">IF(Table1[[#This Row],[State]]="Closed","Zero",IF(Table1[[#This Row],[State]]="Resolved","Zero",TODAY()-Table1[[#This Row],[First Assigned to Osprey-Resolver]]))</f>
        <v>1583.6307175925904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13</v>
      </c>
      <c r="AW620" s="39" t="str">
        <f>TEXT(Table1[[#This Row],[Created]],"MMM")</f>
        <v>Jan</v>
      </c>
      <c r="AX620" s="40" t="e">
        <f>VLOOKUP(Table1[[#This Row],[Assigned to]],GD_Resource[[#All],[SNOW ID Unique]:[Team]],4,0)</f>
        <v>#N/A</v>
      </c>
    </row>
    <row r="621" spans="1:50" ht="75" customHeight="1" x14ac:dyDescent="0.25">
      <c r="A621" s="37" t="s">
        <v>2427</v>
      </c>
      <c r="B621" s="37" t="s">
        <v>115</v>
      </c>
      <c r="C621" s="37" t="s">
        <v>240</v>
      </c>
      <c r="D621" s="37" t="s">
        <v>2302</v>
      </c>
      <c r="E621" s="37" t="s">
        <v>7</v>
      </c>
      <c r="F621" s="37" t="s">
        <v>2428</v>
      </c>
      <c r="G621" s="60">
        <v>43138.71025462963</v>
      </c>
      <c r="H621" s="37"/>
      <c r="I621" s="60"/>
      <c r="J621" s="37" t="s">
        <v>120</v>
      </c>
      <c r="K621" s="37" t="s">
        <v>120</v>
      </c>
      <c r="L621" s="60">
        <v>43138.709016203713</v>
      </c>
      <c r="M621" s="37" t="s">
        <v>2304</v>
      </c>
      <c r="N621" s="60">
        <v>43115.449525462973</v>
      </c>
      <c r="O621" s="37" t="s">
        <v>2429</v>
      </c>
      <c r="P621" s="38" t="b">
        <v>0</v>
      </c>
      <c r="Q621" s="37"/>
      <c r="R621" s="37" t="s">
        <v>147</v>
      </c>
      <c r="S621" s="38">
        <v>0</v>
      </c>
      <c r="T621" s="37" t="s">
        <v>124</v>
      </c>
      <c r="U621" s="37" t="s">
        <v>120</v>
      </c>
      <c r="V621" s="60"/>
      <c r="W621" s="38">
        <v>2009620</v>
      </c>
      <c r="X621" s="37" t="s">
        <v>889</v>
      </c>
      <c r="Y621" s="38">
        <v>0</v>
      </c>
      <c r="Z621" s="38" t="b">
        <v>0</v>
      </c>
      <c r="AA621" s="60">
        <v>43115.453634259262</v>
      </c>
      <c r="AB621" s="60">
        <v>43115.449525462973</v>
      </c>
      <c r="AC621" s="38">
        <v>1</v>
      </c>
      <c r="AD621" s="60">
        <v>43115.856516203698</v>
      </c>
      <c r="AE621" s="60"/>
      <c r="AF621" s="60">
        <v>43115.856516203698</v>
      </c>
      <c r="AG621" s="37"/>
      <c r="AH621" s="37"/>
      <c r="AI621" s="37"/>
      <c r="AJ621" s="16">
        <f ca="1">IF(Table1[[#This Row],[State]]="Closed","Zero",IF(Table1[[#This Row],[State]]="Resolved","Zero",TODAY()-Table1[[#This Row],[First Assigned to Osprey-Resolver]]))</f>
        <v>44699</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15</v>
      </c>
      <c r="AW621" s="39" t="str">
        <f>TEXT(Table1[[#This Row],[Created]],"MMM")</f>
        <v>Jan</v>
      </c>
      <c r="AX621" s="40" t="e">
        <f>VLOOKUP(Table1[[#This Row],[Assigned to]],GD_Resource[[#All],[SNOW ID Unique]:[Team]],4,0)</f>
        <v>#N/A</v>
      </c>
    </row>
    <row r="622" spans="1:50" ht="37.5" customHeight="1" x14ac:dyDescent="0.25">
      <c r="A622" s="37" t="s">
        <v>2430</v>
      </c>
      <c r="B622" s="37" t="s">
        <v>115</v>
      </c>
      <c r="C622" s="37" t="s">
        <v>641</v>
      </c>
      <c r="D622" s="37" t="s">
        <v>2302</v>
      </c>
      <c r="E622" s="37" t="s">
        <v>12</v>
      </c>
      <c r="F622" s="37" t="s">
        <v>2431</v>
      </c>
      <c r="G622" s="60">
        <v>43138.7265625</v>
      </c>
      <c r="H622" s="37"/>
      <c r="I622" s="60"/>
      <c r="J622" s="37" t="s">
        <v>120</v>
      </c>
      <c r="K622" s="37" t="s">
        <v>120</v>
      </c>
      <c r="L622" s="60">
        <v>43138.72278935185</v>
      </c>
      <c r="M622" s="37" t="s">
        <v>2304</v>
      </c>
      <c r="N622" s="60">
        <v>43116.856863425928</v>
      </c>
      <c r="O622" s="37" t="s">
        <v>2432</v>
      </c>
      <c r="P622" s="38" t="b">
        <v>0</v>
      </c>
      <c r="Q622" s="37"/>
      <c r="R622" s="37" t="s">
        <v>215</v>
      </c>
      <c r="S622" s="38">
        <v>0</v>
      </c>
      <c r="T622" s="37" t="s">
        <v>124</v>
      </c>
      <c r="U622" s="37" t="s">
        <v>120</v>
      </c>
      <c r="V622" s="60"/>
      <c r="W622" s="38">
        <v>1889216</v>
      </c>
      <c r="X622" s="37" t="s">
        <v>2433</v>
      </c>
      <c r="Y622" s="38">
        <v>0</v>
      </c>
      <c r="Z622" s="38" t="b">
        <v>0</v>
      </c>
      <c r="AA622" s="60"/>
      <c r="AB622" s="60">
        <v>43116.856863425928</v>
      </c>
      <c r="AC622" s="38">
        <v>1</v>
      </c>
      <c r="AD622" s="60">
        <v>43116.895254629628</v>
      </c>
      <c r="AE622" s="60"/>
      <c r="AF622" s="60">
        <v>43116.895254629628</v>
      </c>
      <c r="AG622" s="37"/>
      <c r="AH622" s="37"/>
      <c r="AI622" s="37"/>
      <c r="AJ622" s="16">
        <f ca="1">IF(Table1[[#This Row],[State]]="Closed","Zero",IF(Table1[[#This Row],[State]]="Resolved","Zero",TODAY()-Table1[[#This Row],[First Assigned to Osprey-Resolver]]))</f>
        <v>44699</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16</v>
      </c>
      <c r="AW622" s="39" t="str">
        <f>TEXT(Table1[[#This Row],[Created]],"MMM")</f>
        <v>Jan</v>
      </c>
      <c r="AX622" s="40" t="e">
        <f>VLOOKUP(Table1[[#This Row],[Assigned to]],GD_Resource[[#All],[SNOW ID Unique]:[Team]],4,0)</f>
        <v>#N/A</v>
      </c>
    </row>
    <row r="623" spans="1:50" ht="49.95" customHeight="1" x14ac:dyDescent="0.25">
      <c r="A623" s="37" t="s">
        <v>2434</v>
      </c>
      <c r="B623" s="37" t="s">
        <v>115</v>
      </c>
      <c r="C623" s="37" t="s">
        <v>240</v>
      </c>
      <c r="D623" s="37" t="s">
        <v>2302</v>
      </c>
      <c r="E623" s="37" t="s">
        <v>12</v>
      </c>
      <c r="F623" s="37" t="s">
        <v>2435</v>
      </c>
      <c r="G623" s="60">
        <v>43138.69630787037</v>
      </c>
      <c r="H623" s="37"/>
      <c r="I623" s="60"/>
      <c r="J623" s="37" t="s">
        <v>120</v>
      </c>
      <c r="K623" s="37" t="s">
        <v>120</v>
      </c>
      <c r="L623" s="60">
        <v>43138.694120370368</v>
      </c>
      <c r="M623" s="37" t="s">
        <v>2304</v>
      </c>
      <c r="N623" s="60">
        <v>43116.911712962959</v>
      </c>
      <c r="O623" s="37" t="s">
        <v>2429</v>
      </c>
      <c r="P623" s="38" t="b">
        <v>0</v>
      </c>
      <c r="Q623" s="37"/>
      <c r="R623" s="37" t="s">
        <v>147</v>
      </c>
      <c r="S623" s="38">
        <v>0</v>
      </c>
      <c r="T623" s="37" t="s">
        <v>124</v>
      </c>
      <c r="U623" s="37" t="s">
        <v>120</v>
      </c>
      <c r="V623" s="60"/>
      <c r="W623" s="38">
        <v>1882000</v>
      </c>
      <c r="X623" s="37" t="s">
        <v>889</v>
      </c>
      <c r="Y623" s="38">
        <v>0</v>
      </c>
      <c r="Z623" s="38" t="b">
        <v>0</v>
      </c>
      <c r="AA623" s="60"/>
      <c r="AB623" s="60">
        <v>43116.911712962959</v>
      </c>
      <c r="AC623" s="38">
        <v>1</v>
      </c>
      <c r="AD623" s="60">
        <v>43116.913240740738</v>
      </c>
      <c r="AE623" s="60"/>
      <c r="AF623" s="60">
        <v>43116.913240740738</v>
      </c>
      <c r="AG623" s="37"/>
      <c r="AH623" s="37"/>
      <c r="AI623" s="37"/>
      <c r="AJ623" s="16">
        <f ca="1">IF(Table1[[#This Row],[State]]="Closed","Zero",IF(Table1[[#This Row],[State]]="Resolved","Zero",TODAY()-Table1[[#This Row],[First Assigned to Osprey-Resolver]]))</f>
        <v>44699</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16</v>
      </c>
      <c r="AW623" s="39" t="str">
        <f>TEXT(Table1[[#This Row],[Created]],"MMM")</f>
        <v>Jan</v>
      </c>
      <c r="AX623" s="40" t="e">
        <f>VLOOKUP(Table1[[#This Row],[Assigned to]],GD_Resource[[#All],[SNOW ID Unique]:[Team]],4,0)</f>
        <v>#N/A</v>
      </c>
    </row>
    <row r="624" spans="1:50" ht="49.95" customHeight="1" x14ac:dyDescent="0.25">
      <c r="A624" s="37" t="s">
        <v>2436</v>
      </c>
      <c r="B624" s="37" t="s">
        <v>115</v>
      </c>
      <c r="C624" s="37" t="s">
        <v>240</v>
      </c>
      <c r="D624" s="37" t="s">
        <v>2302</v>
      </c>
      <c r="E624" s="37" t="s">
        <v>12</v>
      </c>
      <c r="F624" s="37" t="s">
        <v>2435</v>
      </c>
      <c r="G624" s="60">
        <v>43138.696319444447</v>
      </c>
      <c r="H624" s="37"/>
      <c r="I624" s="60"/>
      <c r="J624" s="37" t="s">
        <v>120</v>
      </c>
      <c r="K624" s="37" t="s">
        <v>120</v>
      </c>
      <c r="L624" s="60">
        <v>43138.694131944438</v>
      </c>
      <c r="M624" s="37" t="s">
        <v>2304</v>
      </c>
      <c r="N624" s="60">
        <v>43116.911747685182</v>
      </c>
      <c r="O624" s="37" t="s">
        <v>2429</v>
      </c>
      <c r="P624" s="38" t="b">
        <v>0</v>
      </c>
      <c r="Q624" s="37"/>
      <c r="R624" s="37" t="s">
        <v>147</v>
      </c>
      <c r="S624" s="38">
        <v>0</v>
      </c>
      <c r="T624" s="37" t="s">
        <v>124</v>
      </c>
      <c r="U624" s="37" t="s">
        <v>120</v>
      </c>
      <c r="V624" s="60"/>
      <c r="W624" s="38">
        <v>1881998</v>
      </c>
      <c r="X624" s="37" t="s">
        <v>889</v>
      </c>
      <c r="Y624" s="38">
        <v>0</v>
      </c>
      <c r="Z624" s="38" t="b">
        <v>0</v>
      </c>
      <c r="AA624" s="60"/>
      <c r="AB624" s="60">
        <v>43116.911747685182</v>
      </c>
      <c r="AC624" s="38">
        <v>1</v>
      </c>
      <c r="AD624" s="60">
        <v>43116.9137962963</v>
      </c>
      <c r="AE624" s="60"/>
      <c r="AF624" s="60">
        <v>43116.9137962963</v>
      </c>
      <c r="AG624" s="37"/>
      <c r="AH624" s="37"/>
      <c r="AI624" s="37"/>
      <c r="AJ624" s="16">
        <f ca="1">IF(Table1[[#This Row],[State]]="Closed","Zero",IF(Table1[[#This Row],[State]]="Resolved","Zero",TODAY()-Table1[[#This Row],[First Assigned to Osprey-Resolver]]))</f>
        <v>44699</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16</v>
      </c>
      <c r="AW624" s="39" t="str">
        <f>TEXT(Table1[[#This Row],[Created]],"MMM")</f>
        <v>Jan</v>
      </c>
      <c r="AX624" s="40" t="e">
        <f>VLOOKUP(Table1[[#This Row],[Assigned to]],GD_Resource[[#All],[SNOW ID Unique]:[Team]],4,0)</f>
        <v>#N/A</v>
      </c>
    </row>
    <row r="625" spans="1:50" ht="37.5" customHeight="1" x14ac:dyDescent="0.25">
      <c r="A625" s="37" t="s">
        <v>2437</v>
      </c>
      <c r="B625" s="37" t="s">
        <v>115</v>
      </c>
      <c r="C625" s="37" t="s">
        <v>240</v>
      </c>
      <c r="D625" s="37" t="s">
        <v>2302</v>
      </c>
      <c r="E625" s="37" t="s">
        <v>12</v>
      </c>
      <c r="F625" s="37" t="s">
        <v>2435</v>
      </c>
      <c r="G625" s="60">
        <v>43138.726539351846</v>
      </c>
      <c r="H625" s="37"/>
      <c r="I625" s="60"/>
      <c r="J625" s="37" t="s">
        <v>120</v>
      </c>
      <c r="K625" s="37" t="s">
        <v>120</v>
      </c>
      <c r="L625" s="60">
        <v>43138.722824074073</v>
      </c>
      <c r="M625" s="37" t="s">
        <v>2304</v>
      </c>
      <c r="N625" s="60">
        <v>43117.032557870371</v>
      </c>
      <c r="O625" s="37" t="s">
        <v>2429</v>
      </c>
      <c r="P625" s="38" t="b">
        <v>0</v>
      </c>
      <c r="Q625" s="37"/>
      <c r="R625" s="37" t="s">
        <v>147</v>
      </c>
      <c r="S625" s="38">
        <v>0</v>
      </c>
      <c r="T625" s="37" t="s">
        <v>124</v>
      </c>
      <c r="U625" s="37" t="s">
        <v>120</v>
      </c>
      <c r="V625" s="60"/>
      <c r="W625" s="38">
        <v>1874039</v>
      </c>
      <c r="X625" s="37" t="s">
        <v>889</v>
      </c>
      <c r="Y625" s="38">
        <v>0</v>
      </c>
      <c r="Z625" s="38" t="b">
        <v>0</v>
      </c>
      <c r="AA625" s="60"/>
      <c r="AB625" s="60">
        <v>43117.032557870371</v>
      </c>
      <c r="AC625" s="38">
        <v>1</v>
      </c>
      <c r="AD625" s="60">
        <v>43117.036516203712</v>
      </c>
      <c r="AE625" s="60"/>
      <c r="AF625" s="60">
        <v>43117.036516203712</v>
      </c>
      <c r="AG625" s="37"/>
      <c r="AH625" s="37"/>
      <c r="AI625" s="37"/>
      <c r="AJ625" s="16">
        <f ca="1">IF(Table1[[#This Row],[State]]="Closed","Zero",IF(Table1[[#This Row],[State]]="Resolved","Zero",TODAY()-Table1[[#This Row],[First Assigned to Osprey-Resolver]]))</f>
        <v>44699</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17</v>
      </c>
      <c r="AW625" s="39" t="str">
        <f>TEXT(Table1[[#This Row],[Created]],"MMM")</f>
        <v>Jan</v>
      </c>
      <c r="AX625" s="40" t="e">
        <f>VLOOKUP(Table1[[#This Row],[Assigned to]],GD_Resource[[#All],[SNOW ID Unique]:[Team]],4,0)</f>
        <v>#N/A</v>
      </c>
    </row>
    <row r="626" spans="1:50" ht="49.95" customHeight="1" x14ac:dyDescent="0.25">
      <c r="A626" s="37" t="s">
        <v>2438</v>
      </c>
      <c r="B626" s="37" t="s">
        <v>115</v>
      </c>
      <c r="C626" s="37" t="s">
        <v>240</v>
      </c>
      <c r="D626" s="37" t="s">
        <v>2302</v>
      </c>
      <c r="E626" s="37" t="s">
        <v>12</v>
      </c>
      <c r="F626" s="37" t="s">
        <v>2435</v>
      </c>
      <c r="G626" s="60">
        <v>43138.726747685178</v>
      </c>
      <c r="H626" s="37"/>
      <c r="I626" s="60"/>
      <c r="J626" s="37" t="s">
        <v>120</v>
      </c>
      <c r="K626" s="37" t="s">
        <v>120</v>
      </c>
      <c r="L626" s="60">
        <v>43138.722604166673</v>
      </c>
      <c r="M626" s="37" t="s">
        <v>2304</v>
      </c>
      <c r="N626" s="60">
        <v>43117.034039351849</v>
      </c>
      <c r="O626" s="37" t="s">
        <v>2429</v>
      </c>
      <c r="P626" s="38" t="b">
        <v>0</v>
      </c>
      <c r="Q626" s="37"/>
      <c r="R626" s="37" t="s">
        <v>147</v>
      </c>
      <c r="S626" s="38">
        <v>0</v>
      </c>
      <c r="T626" s="37" t="s">
        <v>124</v>
      </c>
      <c r="U626" s="37" t="s">
        <v>120</v>
      </c>
      <c r="V626" s="60"/>
      <c r="W626" s="38">
        <v>1873892</v>
      </c>
      <c r="X626" s="37" t="s">
        <v>889</v>
      </c>
      <c r="Y626" s="38">
        <v>0</v>
      </c>
      <c r="Z626" s="38" t="b">
        <v>0</v>
      </c>
      <c r="AA626" s="60"/>
      <c r="AB626" s="60">
        <v>43117.034039351849</v>
      </c>
      <c r="AC626" s="38">
        <v>1</v>
      </c>
      <c r="AD626" s="60">
        <v>43117.048217592594</v>
      </c>
      <c r="AE626" s="60"/>
      <c r="AF626" s="60">
        <v>43117.048217592594</v>
      </c>
      <c r="AG626" s="37"/>
      <c r="AH626" s="37"/>
      <c r="AI626" s="37"/>
      <c r="AJ626" s="16">
        <f ca="1">IF(Table1[[#This Row],[State]]="Closed","Zero",IF(Table1[[#This Row],[State]]="Resolved","Zero",TODAY()-Table1[[#This Row],[First Assigned to Osprey-Resolver]]))</f>
        <v>44699</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17</v>
      </c>
      <c r="AW626" s="39" t="str">
        <f>TEXT(Table1[[#This Row],[Created]],"MMM")</f>
        <v>Jan</v>
      </c>
      <c r="AX626" s="40" t="e">
        <f>VLOOKUP(Table1[[#This Row],[Assigned to]],GD_Resource[[#All],[SNOW ID Unique]:[Team]],4,0)</f>
        <v>#N/A</v>
      </c>
    </row>
    <row r="627" spans="1:50" ht="37.5" customHeight="1" x14ac:dyDescent="0.25">
      <c r="A627" s="37" t="s">
        <v>2439</v>
      </c>
      <c r="B627" s="37" t="s">
        <v>115</v>
      </c>
      <c r="C627" s="37" t="s">
        <v>2440</v>
      </c>
      <c r="D627" s="37" t="s">
        <v>2302</v>
      </c>
      <c r="E627" s="37" t="s">
        <v>7</v>
      </c>
      <c r="F627" s="37" t="s">
        <v>2435</v>
      </c>
      <c r="G627" s="60">
        <v>43138.714687500003</v>
      </c>
      <c r="H627" s="37" t="s">
        <v>24</v>
      </c>
      <c r="I627" s="60"/>
      <c r="J627" s="37" t="s">
        <v>120</v>
      </c>
      <c r="K627" s="37" t="s">
        <v>120</v>
      </c>
      <c r="L627" s="60">
        <v>43138.711608796293</v>
      </c>
      <c r="M627" s="37" t="s">
        <v>2304</v>
      </c>
      <c r="N627" s="60">
        <v>43117.051944444444</v>
      </c>
      <c r="O627" s="37" t="s">
        <v>241</v>
      </c>
      <c r="P627" s="38" t="b">
        <v>0</v>
      </c>
      <c r="Q627" s="37"/>
      <c r="R627" s="37" t="s">
        <v>147</v>
      </c>
      <c r="S627" s="38">
        <v>0</v>
      </c>
      <c r="T627" s="37" t="s">
        <v>124</v>
      </c>
      <c r="U627" s="37" t="s">
        <v>120</v>
      </c>
      <c r="V627" s="60"/>
      <c r="W627" s="38">
        <v>1871395</v>
      </c>
      <c r="X627" s="37" t="s">
        <v>24</v>
      </c>
      <c r="Y627" s="38">
        <v>0</v>
      </c>
      <c r="Z627" s="38" t="b">
        <v>0</v>
      </c>
      <c r="AA627" s="60">
        <v>43117.055439814823</v>
      </c>
      <c r="AB627" s="60">
        <v>43117.051944444444</v>
      </c>
      <c r="AC627" s="38">
        <v>2</v>
      </c>
      <c r="AD627" s="60">
        <v>43118.526990740742</v>
      </c>
      <c r="AE627" s="60">
        <v>43118.732870370368</v>
      </c>
      <c r="AF627" s="60">
        <v>43118.526990740742</v>
      </c>
      <c r="AG627" s="37"/>
      <c r="AH627" s="37"/>
      <c r="AI627" s="37"/>
      <c r="AJ627" s="16">
        <f ca="1">IF(Table1[[#This Row],[State]]="Closed","Zero",IF(Table1[[#This Row],[State]]="Resolved","Zero",TODAY()-Table1[[#This Row],[First Assigned to Osprey-Resolver]]))</f>
        <v>1580.2671296296321</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6</v>
      </c>
      <c r="AO627" s="39" t="str">
        <f>IFERROR(INDEX(GD_Resource[], MATCH(Table1[[#This Row],[Assigned to]], GD_Resource[SNOW ID Unique], 0), 2), "Not GD")</f>
        <v>WPP-US</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17</v>
      </c>
      <c r="AW627" s="39" t="str">
        <f>TEXT(Table1[[#This Row],[Created]],"MMM")</f>
        <v>Jan</v>
      </c>
      <c r="AX627" s="40">
        <f>VLOOKUP(Table1[[#This Row],[Assigned to]],GD_Resource[[#All],[SNOW ID Unique]:[Team]],4,0)</f>
        <v>0</v>
      </c>
    </row>
    <row r="628" spans="1:50" ht="37.5" customHeight="1" x14ac:dyDescent="0.25">
      <c r="A628" s="37" t="s">
        <v>2441</v>
      </c>
      <c r="B628" s="37" t="s">
        <v>115</v>
      </c>
      <c r="C628" s="37" t="s">
        <v>240</v>
      </c>
      <c r="D628" s="37" t="s">
        <v>2302</v>
      </c>
      <c r="E628" s="37" t="s">
        <v>12</v>
      </c>
      <c r="F628" s="37" t="s">
        <v>2435</v>
      </c>
      <c r="G628" s="60">
        <v>43138.726539351846</v>
      </c>
      <c r="H628" s="37"/>
      <c r="I628" s="60"/>
      <c r="J628" s="37" t="s">
        <v>120</v>
      </c>
      <c r="K628" s="37" t="s">
        <v>120</v>
      </c>
      <c r="L628" s="60">
        <v>43138.722812499997</v>
      </c>
      <c r="M628" s="37" t="s">
        <v>2304</v>
      </c>
      <c r="N628" s="60">
        <v>43117.058379629627</v>
      </c>
      <c r="O628" s="37" t="s">
        <v>2429</v>
      </c>
      <c r="P628" s="38" t="b">
        <v>0</v>
      </c>
      <c r="Q628" s="37"/>
      <c r="R628" s="37" t="s">
        <v>147</v>
      </c>
      <c r="S628" s="38">
        <v>0</v>
      </c>
      <c r="T628" s="37" t="s">
        <v>124</v>
      </c>
      <c r="U628" s="37" t="s">
        <v>120</v>
      </c>
      <c r="V628" s="60"/>
      <c r="W628" s="38">
        <v>1871807</v>
      </c>
      <c r="X628" s="37" t="s">
        <v>889</v>
      </c>
      <c r="Y628" s="38">
        <v>0</v>
      </c>
      <c r="Z628" s="38" t="b">
        <v>0</v>
      </c>
      <c r="AA628" s="60"/>
      <c r="AB628" s="60">
        <v>43117.058379629627</v>
      </c>
      <c r="AC628" s="38">
        <v>1</v>
      </c>
      <c r="AD628" s="60">
        <v>43117.066643518519</v>
      </c>
      <c r="AE628" s="60"/>
      <c r="AF628" s="60">
        <v>43117.066643518519</v>
      </c>
      <c r="AG628" s="37"/>
      <c r="AH628" s="37"/>
      <c r="AI628" s="37"/>
      <c r="AJ628" s="16">
        <f ca="1">IF(Table1[[#This Row],[State]]="Closed","Zero",IF(Table1[[#This Row],[State]]="Resolved","Zero",TODAY()-Table1[[#This Row],[First Assigned to Osprey-Resolver]]))</f>
        <v>44699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17</v>
      </c>
      <c r="AW628" s="39" t="str">
        <f>TEXT(Table1[[#This Row],[Created]],"MMM")</f>
        <v>Jan</v>
      </c>
      <c r="AX628" s="40" t="e">
        <f>VLOOKUP(Table1[[#This Row],[Assigned to]],GD_Resource[[#All],[SNOW ID Unique]:[Team]],4,0)</f>
        <v>#N/A</v>
      </c>
    </row>
    <row r="629" spans="1:50" ht="37.5" customHeight="1" x14ac:dyDescent="0.25">
      <c r="A629" s="37" t="s">
        <v>2442</v>
      </c>
      <c r="B629" s="37" t="s">
        <v>115</v>
      </c>
      <c r="C629" s="37" t="s">
        <v>116</v>
      </c>
      <c r="D629" s="37" t="s">
        <v>204</v>
      </c>
      <c r="E629" s="37" t="s">
        <v>141</v>
      </c>
      <c r="F629" s="37" t="s">
        <v>2443</v>
      </c>
      <c r="G629" s="60">
        <v>43124.073101851849</v>
      </c>
      <c r="H629" s="37" t="s">
        <v>2444</v>
      </c>
      <c r="I629" s="60"/>
      <c r="J629" s="37" t="s">
        <v>120</v>
      </c>
      <c r="K629" s="37" t="s">
        <v>2445</v>
      </c>
      <c r="L629" s="60">
        <v>43124.073113425933</v>
      </c>
      <c r="M629" s="37" t="s">
        <v>37</v>
      </c>
      <c r="N629" s="60">
        <v>43117.581805555557</v>
      </c>
      <c r="O629" s="37" t="s">
        <v>2446</v>
      </c>
      <c r="P629" s="38" t="b">
        <v>0</v>
      </c>
      <c r="Q629" s="37"/>
      <c r="R629" s="37" t="s">
        <v>123</v>
      </c>
      <c r="S629" s="38">
        <v>0</v>
      </c>
      <c r="T629" s="37" t="s">
        <v>124</v>
      </c>
      <c r="U629" s="37" t="s">
        <v>120</v>
      </c>
      <c r="V629" s="60"/>
      <c r="W629" s="38">
        <v>528228</v>
      </c>
      <c r="X629" s="37" t="s">
        <v>2447</v>
      </c>
      <c r="Y629" s="38">
        <v>1</v>
      </c>
      <c r="Z629" s="38" t="b">
        <v>0</v>
      </c>
      <c r="AA629" s="60">
        <v>43117.656805555547</v>
      </c>
      <c r="AB629" s="60">
        <v>43117.581805555557</v>
      </c>
      <c r="AC629" s="38">
        <v>1</v>
      </c>
      <c r="AD629" s="60">
        <v>43117.58357638889</v>
      </c>
      <c r="AE629" s="60">
        <v>43117.656805555547</v>
      </c>
      <c r="AF629" s="60">
        <v>43117.58357638889</v>
      </c>
      <c r="AG629" s="37" t="s">
        <v>331</v>
      </c>
      <c r="AH629" s="37"/>
      <c r="AI629" s="37" t="s">
        <v>801</v>
      </c>
      <c r="AJ629" s="16">
        <f ca="1">IF(Table1[[#This Row],[State]]="Closed","Zero",IF(Table1[[#This Row],[State]]="Resolved","Zero",TODAY()-Table1[[#This Row],[First Assigned to Osprey-Resolver]]))</f>
        <v>1581.3431944444528</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4</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17</v>
      </c>
      <c r="AW629" s="39" t="str">
        <f>TEXT(Table1[[#This Row],[Created]],"MMM")</f>
        <v>Jan</v>
      </c>
      <c r="AX629" s="40" t="e">
        <f>VLOOKUP(Table1[[#This Row],[Assigned to]],GD_Resource[[#All],[SNOW ID Unique]:[Team]],4,0)</f>
        <v>#N/A</v>
      </c>
    </row>
    <row r="630" spans="1:50" ht="49.95" customHeight="1" x14ac:dyDescent="0.25">
      <c r="A630" s="37" t="s">
        <v>2448</v>
      </c>
      <c r="B630" s="37" t="s">
        <v>115</v>
      </c>
      <c r="C630" s="37" t="s">
        <v>159</v>
      </c>
      <c r="D630" s="37" t="s">
        <v>160</v>
      </c>
      <c r="E630" s="37" t="s">
        <v>141</v>
      </c>
      <c r="F630" s="37" t="s">
        <v>2449</v>
      </c>
      <c r="G630" s="60">
        <v>44057.824618055558</v>
      </c>
      <c r="H630" s="37"/>
      <c r="I630" s="60"/>
      <c r="J630" s="37" t="s">
        <v>120</v>
      </c>
      <c r="K630" s="37" t="s">
        <v>2450</v>
      </c>
      <c r="L630" s="60">
        <v>44057.824618055558</v>
      </c>
      <c r="M630" s="37" t="s">
        <v>163</v>
      </c>
      <c r="N630" s="60">
        <v>43117.862013888887</v>
      </c>
      <c r="O630" s="37" t="s">
        <v>160</v>
      </c>
      <c r="P630" s="38" t="b">
        <v>0</v>
      </c>
      <c r="Q630" s="37"/>
      <c r="R630" s="37" t="s">
        <v>123</v>
      </c>
      <c r="S630" s="38">
        <v>0</v>
      </c>
      <c r="T630" s="37" t="s">
        <v>124</v>
      </c>
      <c r="U630" s="37" t="s">
        <v>120</v>
      </c>
      <c r="V630" s="60"/>
      <c r="W630" s="38">
        <v>81212821</v>
      </c>
      <c r="X630" s="37" t="s">
        <v>2451</v>
      </c>
      <c r="Y630" s="38">
        <v>0</v>
      </c>
      <c r="Z630" s="38" t="b">
        <v>0</v>
      </c>
      <c r="AA630" s="60"/>
      <c r="AB630" s="60"/>
      <c r="AC630" s="38">
        <v>0</v>
      </c>
      <c r="AD630" s="60"/>
      <c r="AE630" s="60"/>
      <c r="AF630" s="60">
        <v>43117.862013888887</v>
      </c>
      <c r="AG630" s="37"/>
      <c r="AH630" s="37"/>
      <c r="AI630" s="37"/>
      <c r="AJ630" s="16">
        <f ca="1">IF(Table1[[#This Row],[State]]="Closed","Zero",IF(Table1[[#This Row],[State]]="Resolved","Zero",TODAY()-Table1[[#This Row],[First Assigned to Osprey-Resolver]]))</f>
        <v>44699</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33</v>
      </c>
      <c r="AO630" s="39" t="str">
        <f>IFERROR(INDEX(GD_Resource[], MATCH(Table1[[#This Row],[Assigned to]], GD_Resource[SNOW ID Unique], 0), 2), "Not GD")</f>
        <v>Not GD</v>
      </c>
      <c r="AP630" s="39" t="str">
        <f t="shared" si="9"/>
        <v>Geo</v>
      </c>
      <c r="AQ630" s="39">
        <f>YEAR(Table1[[#This Row],[Closed]])</f>
        <v>2020</v>
      </c>
      <c r="AR630" s="39">
        <f>YEAR(Table1[[#This Row],[Resolved]])</f>
        <v>1900</v>
      </c>
      <c r="AS630" s="39">
        <f>YEAR(Table1[[#This Row],[Created]])</f>
        <v>2018</v>
      </c>
      <c r="AT630" s="39">
        <f>DAY(Table1[[#This Row],[Resolved]])</f>
        <v>0</v>
      </c>
      <c r="AU630" s="39" t="str">
        <f>TEXT(Table1[[#This Row],[Resolved]],"MMM")</f>
        <v>Jan</v>
      </c>
      <c r="AV630" s="39">
        <f>DAY(Table1[[#This Row],[Created]])</f>
        <v>17</v>
      </c>
      <c r="AW630" s="39" t="str">
        <f>TEXT(Table1[[#This Row],[Created]],"MMM")</f>
        <v>Jan</v>
      </c>
      <c r="AX630" s="40" t="e">
        <f>VLOOKUP(Table1[[#This Row],[Assigned to]],GD_Resource[[#All],[SNOW ID Unique]:[Team]],4,0)</f>
        <v>#N/A</v>
      </c>
    </row>
    <row r="631" spans="1:50" ht="87.45" customHeight="1" x14ac:dyDescent="0.25">
      <c r="A631" s="37" t="s">
        <v>2452</v>
      </c>
      <c r="B631" s="37" t="s">
        <v>115</v>
      </c>
      <c r="C631" s="37" t="s">
        <v>159</v>
      </c>
      <c r="D631" s="37" t="s">
        <v>1221</v>
      </c>
      <c r="E631" s="37" t="s">
        <v>141</v>
      </c>
      <c r="F631" s="37" t="s">
        <v>2453</v>
      </c>
      <c r="G631" s="60">
        <v>43176.007141203707</v>
      </c>
      <c r="H631" s="37"/>
      <c r="I631" s="60"/>
      <c r="J631" s="37" t="s">
        <v>120</v>
      </c>
      <c r="K631" s="37" t="s">
        <v>2454</v>
      </c>
      <c r="L631" s="60">
        <v>43176.007141203707</v>
      </c>
      <c r="M631" s="37" t="s">
        <v>27</v>
      </c>
      <c r="N631" s="60">
        <v>43118.317650462966</v>
      </c>
      <c r="O631" s="37" t="s">
        <v>2367</v>
      </c>
      <c r="P631" s="38" t="b">
        <v>0</v>
      </c>
      <c r="Q631" s="37"/>
      <c r="R631" s="37" t="s">
        <v>123</v>
      </c>
      <c r="S631" s="38">
        <v>0</v>
      </c>
      <c r="T631" s="37" t="s">
        <v>124</v>
      </c>
      <c r="U631" s="37" t="s">
        <v>120</v>
      </c>
      <c r="V631" s="60"/>
      <c r="W631" s="38">
        <v>4984610</v>
      </c>
      <c r="X631" s="37" t="s">
        <v>507</v>
      </c>
      <c r="Y631" s="38">
        <v>0</v>
      </c>
      <c r="Z631" s="38" t="b">
        <v>0</v>
      </c>
      <c r="AA631" s="60"/>
      <c r="AB631" s="60"/>
      <c r="AC631" s="38">
        <v>0</v>
      </c>
      <c r="AD631" s="60"/>
      <c r="AE631" s="60"/>
      <c r="AF631" s="60">
        <v>43118.317650462966</v>
      </c>
      <c r="AG631" s="37"/>
      <c r="AH631" s="37"/>
      <c r="AI631" s="37"/>
      <c r="AJ631" s="16">
        <f ca="1">IF(Table1[[#This Row],[State]]="Closed","Zero",IF(Table1[[#This Row],[State]]="Resolved","Zero",TODAY()-Table1[[#This Row],[First Assigned to Osprey-Resolver]]))</f>
        <v>44699</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11</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18</v>
      </c>
      <c r="AW631" s="39" t="str">
        <f>TEXT(Table1[[#This Row],[Created]],"MMM")</f>
        <v>Jan</v>
      </c>
      <c r="AX631" s="40" t="e">
        <f>VLOOKUP(Table1[[#This Row],[Assigned to]],GD_Resource[[#All],[SNOW ID Unique]:[Team]],4,0)</f>
        <v>#N/A</v>
      </c>
    </row>
    <row r="632" spans="1:50" ht="112.5" customHeight="1" x14ac:dyDescent="0.25">
      <c r="A632" s="37" t="s">
        <v>2455</v>
      </c>
      <c r="B632" s="37" t="s">
        <v>115</v>
      </c>
      <c r="C632" s="37" t="s">
        <v>116</v>
      </c>
      <c r="D632" s="37" t="s">
        <v>204</v>
      </c>
      <c r="E632" s="37" t="s">
        <v>141</v>
      </c>
      <c r="F632" s="37" t="s">
        <v>2456</v>
      </c>
      <c r="G632" s="60">
        <v>43151.175208333327</v>
      </c>
      <c r="H632" s="37" t="s">
        <v>37</v>
      </c>
      <c r="I632" s="60"/>
      <c r="J632" s="37" t="s">
        <v>120</v>
      </c>
      <c r="K632" s="37" t="s">
        <v>2457</v>
      </c>
      <c r="L632" s="60">
        <v>43151.175208333327</v>
      </c>
      <c r="M632" s="37" t="s">
        <v>37</v>
      </c>
      <c r="N632" s="60">
        <v>43118.443344907413</v>
      </c>
      <c r="O632" s="37" t="s">
        <v>2282</v>
      </c>
      <c r="P632" s="38" t="b">
        <v>0</v>
      </c>
      <c r="Q632" s="37"/>
      <c r="R632" s="37" t="s">
        <v>123</v>
      </c>
      <c r="S632" s="38">
        <v>0</v>
      </c>
      <c r="T632" s="37" t="s">
        <v>124</v>
      </c>
      <c r="U632" s="37" t="s">
        <v>120</v>
      </c>
      <c r="V632" s="60"/>
      <c r="W632" s="38">
        <v>2828033</v>
      </c>
      <c r="X632" s="37" t="s">
        <v>2283</v>
      </c>
      <c r="Y632" s="38">
        <v>0</v>
      </c>
      <c r="Z632" s="38" t="b">
        <v>0</v>
      </c>
      <c r="AA632" s="60">
        <v>43118.507418981477</v>
      </c>
      <c r="AB632" s="60">
        <v>43118.443344907413</v>
      </c>
      <c r="AC632" s="38">
        <v>1</v>
      </c>
      <c r="AD632" s="60">
        <v>43118.516365740739</v>
      </c>
      <c r="AE632" s="60">
        <v>43118.559490740743</v>
      </c>
      <c r="AF632" s="60">
        <v>43118.516365740739</v>
      </c>
      <c r="AG632" s="37" t="s">
        <v>816</v>
      </c>
      <c r="AH632" s="37"/>
      <c r="AI632" s="37"/>
      <c r="AJ632" s="16">
        <f ca="1">IF(Table1[[#This Row],[State]]="Closed","Zero",IF(Table1[[#This Row],[State]]="Resolved","Zero",TODAY()-Table1[[#This Row],[First Assigned to Osprey-Resolver]]))</f>
        <v>1580.4405092592569</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8</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18</v>
      </c>
      <c r="AW632" s="39" t="str">
        <f>TEXT(Table1[[#This Row],[Created]],"MMM")</f>
        <v>Jan</v>
      </c>
      <c r="AX632" s="40" t="e">
        <f>VLOOKUP(Table1[[#This Row],[Assigned to]],GD_Resource[[#All],[SNOW ID Unique]:[Team]],4,0)</f>
        <v>#N/A</v>
      </c>
    </row>
    <row r="633" spans="1:50" ht="37.5" customHeight="1" x14ac:dyDescent="0.25">
      <c r="A633" s="37" t="s">
        <v>2458</v>
      </c>
      <c r="B633" s="37" t="s">
        <v>115</v>
      </c>
      <c r="C633" s="37" t="s">
        <v>433</v>
      </c>
      <c r="D633" s="37" t="s">
        <v>2302</v>
      </c>
      <c r="E633" s="37" t="s">
        <v>7</v>
      </c>
      <c r="F633" s="37" t="s">
        <v>2459</v>
      </c>
      <c r="G633" s="60">
        <v>43138.714768518519</v>
      </c>
      <c r="H633" s="37" t="s">
        <v>436</v>
      </c>
      <c r="I633" s="60"/>
      <c r="J633" s="37" t="s">
        <v>120</v>
      </c>
      <c r="K633" s="37" t="s">
        <v>120</v>
      </c>
      <c r="L633" s="60">
        <v>43138.711689814823</v>
      </c>
      <c r="M633" s="37" t="s">
        <v>2304</v>
      </c>
      <c r="N633" s="60">
        <v>43118.805185185192</v>
      </c>
      <c r="O633" s="37" t="s">
        <v>2460</v>
      </c>
      <c r="P633" s="38" t="b">
        <v>0</v>
      </c>
      <c r="Q633" s="37"/>
      <c r="R633" s="37" t="s">
        <v>215</v>
      </c>
      <c r="S633" s="38">
        <v>0</v>
      </c>
      <c r="T633" s="37" t="s">
        <v>124</v>
      </c>
      <c r="U633" s="37" t="s">
        <v>120</v>
      </c>
      <c r="V633" s="60"/>
      <c r="W633" s="38">
        <v>1719922</v>
      </c>
      <c r="X633" s="37" t="s">
        <v>2461</v>
      </c>
      <c r="Y633" s="38">
        <v>0</v>
      </c>
      <c r="Z633" s="38" t="b">
        <v>0</v>
      </c>
      <c r="AA633" s="60">
        <v>43118.811550925922</v>
      </c>
      <c r="AB633" s="60">
        <v>43118.805185185192</v>
      </c>
      <c r="AC633" s="38">
        <v>1</v>
      </c>
      <c r="AD633" s="60">
        <v>43118.819386574083</v>
      </c>
      <c r="AE633" s="60">
        <v>43118.900868055563</v>
      </c>
      <c r="AF633" s="60">
        <v>43118.819386574083</v>
      </c>
      <c r="AG633" s="37" t="s">
        <v>135</v>
      </c>
      <c r="AH633" s="37"/>
      <c r="AI633" s="37" t="s">
        <v>587</v>
      </c>
      <c r="AJ633" s="16">
        <f ca="1">IF(Table1[[#This Row],[State]]="Closed","Zero",IF(Table1[[#This Row],[State]]="Resolved","Zero",TODAY()-Table1[[#This Row],[First Assigned to Osprey-Resolver]]))</f>
        <v>1580.0991319444365</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18</v>
      </c>
      <c r="AW633" s="39" t="str">
        <f>TEXT(Table1[[#This Row],[Created]],"MMM")</f>
        <v>Jan</v>
      </c>
      <c r="AX633" s="40" t="e">
        <f>VLOOKUP(Table1[[#This Row],[Assigned to]],GD_Resource[[#All],[SNOW ID Unique]:[Team]],4,0)</f>
        <v>#N/A</v>
      </c>
    </row>
    <row r="634" spans="1:50" ht="87.45" customHeight="1" x14ac:dyDescent="0.25">
      <c r="A634" s="37" t="s">
        <v>2462</v>
      </c>
      <c r="B634" s="37" t="s">
        <v>115</v>
      </c>
      <c r="C634" s="37" t="s">
        <v>433</v>
      </c>
      <c r="D634" s="37" t="s">
        <v>2302</v>
      </c>
      <c r="E634" s="37" t="s">
        <v>7</v>
      </c>
      <c r="F634" s="37" t="s">
        <v>2463</v>
      </c>
      <c r="G634" s="60">
        <v>43138.714675925927</v>
      </c>
      <c r="H634" s="37" t="s">
        <v>436</v>
      </c>
      <c r="I634" s="60"/>
      <c r="J634" s="37" t="s">
        <v>120</v>
      </c>
      <c r="K634" s="37" t="s">
        <v>120</v>
      </c>
      <c r="L634" s="60">
        <v>43138.711585648147</v>
      </c>
      <c r="M634" s="37" t="s">
        <v>2304</v>
      </c>
      <c r="N634" s="60">
        <v>43118.808657407397</v>
      </c>
      <c r="O634" s="37" t="s">
        <v>1018</v>
      </c>
      <c r="P634" s="38" t="b">
        <v>0</v>
      </c>
      <c r="Q634" s="37"/>
      <c r="R634" s="37" t="s">
        <v>215</v>
      </c>
      <c r="S634" s="38">
        <v>0</v>
      </c>
      <c r="T634" s="37" t="s">
        <v>124</v>
      </c>
      <c r="U634" s="37" t="s">
        <v>120</v>
      </c>
      <c r="V634" s="60"/>
      <c r="W634" s="38">
        <v>1719613</v>
      </c>
      <c r="X634" s="37" t="s">
        <v>1019</v>
      </c>
      <c r="Y634" s="38">
        <v>0</v>
      </c>
      <c r="Z634" s="38" t="b">
        <v>0</v>
      </c>
      <c r="AA634" s="60">
        <v>43118.839965277781</v>
      </c>
      <c r="AB634" s="60">
        <v>43118.808657407397</v>
      </c>
      <c r="AC634" s="38">
        <v>1</v>
      </c>
      <c r="AD634" s="60">
        <v>43118.914456018523</v>
      </c>
      <c r="AE634" s="60">
        <v>43118.922800925917</v>
      </c>
      <c r="AF634" s="60">
        <v>43118.914456018523</v>
      </c>
      <c r="AG634" s="37" t="s">
        <v>135</v>
      </c>
      <c r="AH634" s="37"/>
      <c r="AI634" s="37"/>
      <c r="AJ634" s="16">
        <f ca="1">IF(Table1[[#This Row],[State]]="Closed","Zero",IF(Table1[[#This Row],[State]]="Resolved","Zero",TODAY()-Table1[[#This Row],[First Assigned to Osprey-Resolver]]))</f>
        <v>1580.0771990740832</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18</v>
      </c>
      <c r="AW634" s="39" t="str">
        <f>TEXT(Table1[[#This Row],[Created]],"MMM")</f>
        <v>Jan</v>
      </c>
      <c r="AX634" s="40" t="e">
        <f>VLOOKUP(Table1[[#This Row],[Assigned to]],GD_Resource[[#All],[SNOW ID Unique]:[Team]],4,0)</f>
        <v>#N/A</v>
      </c>
    </row>
    <row r="635" spans="1:50" ht="87.45" customHeight="1" x14ac:dyDescent="0.25">
      <c r="A635" s="37" t="s">
        <v>2464</v>
      </c>
      <c r="B635" s="37" t="s">
        <v>115</v>
      </c>
      <c r="C635" s="37" t="s">
        <v>295</v>
      </c>
      <c r="D635" s="37" t="s">
        <v>690</v>
      </c>
      <c r="E635" s="37" t="s">
        <v>141</v>
      </c>
      <c r="F635" s="37" t="s">
        <v>2465</v>
      </c>
      <c r="G635" s="60">
        <v>44160.908553240741</v>
      </c>
      <c r="H635" s="37"/>
      <c r="I635" s="60"/>
      <c r="J635" s="37" t="s">
        <v>120</v>
      </c>
      <c r="K635" s="37" t="s">
        <v>2466</v>
      </c>
      <c r="L635" s="60">
        <v>44160.908553240741</v>
      </c>
      <c r="M635" s="37" t="s">
        <v>10</v>
      </c>
      <c r="N635" s="60">
        <v>43118.968935185178</v>
      </c>
      <c r="O635" s="37" t="s">
        <v>2467</v>
      </c>
      <c r="P635" s="38" t="b">
        <v>0</v>
      </c>
      <c r="Q635" s="37"/>
      <c r="R635" s="37" t="s">
        <v>147</v>
      </c>
      <c r="S635" s="38">
        <v>0</v>
      </c>
      <c r="T635" s="37" t="s">
        <v>124</v>
      </c>
      <c r="U635" s="37" t="s">
        <v>120</v>
      </c>
      <c r="V635" s="60"/>
      <c r="W635" s="38">
        <v>90023985</v>
      </c>
      <c r="X635" s="37" t="s">
        <v>2240</v>
      </c>
      <c r="Y635" s="38">
        <v>0</v>
      </c>
      <c r="Z635" s="38" t="b">
        <v>0</v>
      </c>
      <c r="AA635" s="60">
        <v>43119.124837962961</v>
      </c>
      <c r="AB635" s="60"/>
      <c r="AC635" s="38">
        <v>0</v>
      </c>
      <c r="AD635" s="60"/>
      <c r="AE635" s="60">
        <v>43119.124837962961</v>
      </c>
      <c r="AF635" s="60">
        <v>43118.968935185178</v>
      </c>
      <c r="AG635" s="37"/>
      <c r="AH635" s="37"/>
      <c r="AI635" s="37" t="s">
        <v>165</v>
      </c>
      <c r="AJ635" s="16">
        <f ca="1">IF(Table1[[#This Row],[State]]="Closed","Zero",IF(Table1[[#This Row],[State]]="Resolved","Zero",TODAY()-Table1[[#This Row],[First Assigned to Osprey-Resolver]]))</f>
        <v>1579.8751620370385</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48</v>
      </c>
      <c r="AO635" s="39" t="str">
        <f>IFERROR(INDEX(GD_Resource[], MATCH(Table1[[#This Row],[Assigned to]], GD_Resource[SNOW ID Unique], 0), 2), "Not GD")</f>
        <v>Not GD</v>
      </c>
      <c r="AP635" s="39" t="str">
        <f t="shared" si="9"/>
        <v>Geo</v>
      </c>
      <c r="AQ635" s="39">
        <f>YEAR(Table1[[#This Row],[Closed]])</f>
        <v>2020</v>
      </c>
      <c r="AR635" s="39">
        <f>YEAR(Table1[[#This Row],[Resolved]])</f>
        <v>1900</v>
      </c>
      <c r="AS635" s="39">
        <f>YEAR(Table1[[#This Row],[Created]])</f>
        <v>2018</v>
      </c>
      <c r="AT635" s="39">
        <f>DAY(Table1[[#This Row],[Resolved]])</f>
        <v>0</v>
      </c>
      <c r="AU635" s="39" t="str">
        <f>TEXT(Table1[[#This Row],[Resolved]],"MMM")</f>
        <v>Jan</v>
      </c>
      <c r="AV635" s="39">
        <f>DAY(Table1[[#This Row],[Created]])</f>
        <v>18</v>
      </c>
      <c r="AW635" s="39" t="str">
        <f>TEXT(Table1[[#This Row],[Created]],"MMM")</f>
        <v>Jan</v>
      </c>
      <c r="AX635" s="40" t="e">
        <f>VLOOKUP(Table1[[#This Row],[Assigned to]],GD_Resource[[#All],[SNOW ID Unique]:[Team]],4,0)</f>
        <v>#N/A</v>
      </c>
    </row>
    <row r="636" spans="1:50" ht="37.5" customHeight="1" x14ac:dyDescent="0.25">
      <c r="A636" s="37" t="s">
        <v>2468</v>
      </c>
      <c r="B636" s="37" t="s">
        <v>115</v>
      </c>
      <c r="C636" s="37" t="s">
        <v>116</v>
      </c>
      <c r="D636" s="37" t="s">
        <v>204</v>
      </c>
      <c r="E636" s="37" t="s">
        <v>141</v>
      </c>
      <c r="F636" s="37" t="s">
        <v>2469</v>
      </c>
      <c r="G636" s="60">
        <v>43133.173680555563</v>
      </c>
      <c r="H636" s="37" t="s">
        <v>37</v>
      </c>
      <c r="I636" s="60"/>
      <c r="J636" s="37" t="s">
        <v>120</v>
      </c>
      <c r="K636" s="37" t="s">
        <v>2470</v>
      </c>
      <c r="L636" s="60">
        <v>43133.173680555563</v>
      </c>
      <c r="M636" s="37" t="s">
        <v>37</v>
      </c>
      <c r="N636" s="60">
        <v>43119.911527777767</v>
      </c>
      <c r="O636" s="37" t="s">
        <v>167</v>
      </c>
      <c r="P636" s="38" t="b">
        <v>0</v>
      </c>
      <c r="Q636" s="37"/>
      <c r="R636" s="37" t="s">
        <v>123</v>
      </c>
      <c r="S636" s="38">
        <v>0</v>
      </c>
      <c r="T636" s="37" t="s">
        <v>124</v>
      </c>
      <c r="U636" s="37" t="s">
        <v>120</v>
      </c>
      <c r="V636" s="60"/>
      <c r="W636" s="38">
        <v>1145850</v>
      </c>
      <c r="X636" s="37" t="s">
        <v>321</v>
      </c>
      <c r="Y636" s="38">
        <v>0</v>
      </c>
      <c r="Z636" s="38" t="b">
        <v>0</v>
      </c>
      <c r="AA636" s="60">
        <v>43119.950277777767</v>
      </c>
      <c r="AB636" s="60">
        <v>43119.911527777767</v>
      </c>
      <c r="AC636" s="38">
        <v>1</v>
      </c>
      <c r="AD636" s="60">
        <v>43119.993321759262</v>
      </c>
      <c r="AE636" s="60">
        <v>43120.010972222219</v>
      </c>
      <c r="AF636" s="60">
        <v>43119.993321759262</v>
      </c>
      <c r="AG636" s="37" t="s">
        <v>331</v>
      </c>
      <c r="AH636" s="37"/>
      <c r="AI636" s="37"/>
      <c r="AJ636" s="16">
        <f ca="1">IF(Table1[[#This Row],[State]]="Closed","Zero",IF(Table1[[#This Row],[State]]="Resolved","Zero",TODAY()-Table1[[#This Row],[First Assigned to Osprey-Resolver]]))</f>
        <v>1578.9890277777813</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5</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19</v>
      </c>
      <c r="AW636" s="39" t="str">
        <f>TEXT(Table1[[#This Row],[Created]],"MMM")</f>
        <v>Jan</v>
      </c>
      <c r="AX636" s="40" t="e">
        <f>VLOOKUP(Table1[[#This Row],[Assigned to]],GD_Resource[[#All],[SNOW ID Unique]:[Team]],4,0)</f>
        <v>#N/A</v>
      </c>
    </row>
    <row r="637" spans="1:50" ht="37.5" customHeight="1" x14ac:dyDescent="0.25">
      <c r="A637" s="37" t="s">
        <v>2471</v>
      </c>
      <c r="B637" s="37" t="s">
        <v>138</v>
      </c>
      <c r="C637" s="37" t="s">
        <v>116</v>
      </c>
      <c r="D637" s="37" t="s">
        <v>2302</v>
      </c>
      <c r="E637" s="37" t="s">
        <v>7</v>
      </c>
      <c r="F637" s="37" t="s">
        <v>2472</v>
      </c>
      <c r="G637" s="60">
        <v>43138.718518518523</v>
      </c>
      <c r="H637" s="37" t="s">
        <v>2473</v>
      </c>
      <c r="I637" s="60"/>
      <c r="J637" s="37" t="s">
        <v>120</v>
      </c>
      <c r="K637" s="37" t="s">
        <v>2474</v>
      </c>
      <c r="L637" s="60">
        <v>43138.716203703712</v>
      </c>
      <c r="M637" s="37" t="s">
        <v>2304</v>
      </c>
      <c r="N637" s="60">
        <v>43122.63071759259</v>
      </c>
      <c r="O637" s="37" t="s">
        <v>2475</v>
      </c>
      <c r="P637" s="38" t="b">
        <v>0</v>
      </c>
      <c r="Q637" s="37"/>
      <c r="R637" s="37" t="s">
        <v>123</v>
      </c>
      <c r="S637" s="38">
        <v>0</v>
      </c>
      <c r="T637" s="37" t="s">
        <v>124</v>
      </c>
      <c r="U637" s="37" t="s">
        <v>120</v>
      </c>
      <c r="V637" s="60"/>
      <c r="W637" s="38">
        <v>1389786</v>
      </c>
      <c r="X637" s="37" t="s">
        <v>2476</v>
      </c>
      <c r="Y637" s="38">
        <v>0</v>
      </c>
      <c r="Z637" s="38" t="b">
        <v>0</v>
      </c>
      <c r="AA637" s="60">
        <v>43122.753159722219</v>
      </c>
      <c r="AB637" s="60">
        <v>43122.63071759259</v>
      </c>
      <c r="AC637" s="38">
        <v>3</v>
      </c>
      <c r="AD637" s="60">
        <v>43122.638171296298</v>
      </c>
      <c r="AE637" s="60">
        <v>43122.753159722219</v>
      </c>
      <c r="AF637" s="60">
        <v>43122.638171296298</v>
      </c>
      <c r="AG637" s="37" t="s">
        <v>331</v>
      </c>
      <c r="AH637" s="37" t="s">
        <v>2477</v>
      </c>
      <c r="AI637" s="37"/>
      <c r="AJ637" s="16">
        <f ca="1">IF(Table1[[#This Row],[State]]="Closed","Zero",IF(Table1[[#This Row],[State]]="Resolved","Zero",TODAY()-Table1[[#This Row],[First Assigned to Osprey-Resolver]]))</f>
        <v>1576.2468402777813</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6</v>
      </c>
      <c r="AO637" s="39" t="str">
        <f>IFERROR(INDEX(GD_Resource[], MATCH(Table1[[#This Row],[Assigned to]], GD_Resource[SNOW ID Unique], 0), 2), "Not GD")</f>
        <v>WPP-US</v>
      </c>
      <c r="AP637" s="39" t="str">
        <f t="shared" si="9"/>
        <v>GD</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22</v>
      </c>
      <c r="AW637" s="39" t="str">
        <f>TEXT(Table1[[#This Row],[Created]],"MMM")</f>
        <v>Jan</v>
      </c>
      <c r="AX637" s="40">
        <f>VLOOKUP(Table1[[#This Row],[Assigned to]],GD_Resource[[#All],[SNOW ID Unique]:[Team]],4,0)</f>
        <v>0</v>
      </c>
    </row>
    <row r="638" spans="1:50" ht="37.5" customHeight="1" x14ac:dyDescent="0.25">
      <c r="A638" s="37" t="s">
        <v>2478</v>
      </c>
      <c r="B638" s="37" t="s">
        <v>115</v>
      </c>
      <c r="C638" s="37" t="s">
        <v>251</v>
      </c>
      <c r="D638" s="37" t="s">
        <v>2302</v>
      </c>
      <c r="E638" s="37" t="s">
        <v>12</v>
      </c>
      <c r="F638" s="37" t="s">
        <v>2479</v>
      </c>
      <c r="G638" s="60">
        <v>43138.718229166669</v>
      </c>
      <c r="H638" s="37" t="s">
        <v>2480</v>
      </c>
      <c r="I638" s="60"/>
      <c r="J638" s="37" t="s">
        <v>120</v>
      </c>
      <c r="K638" s="37" t="s">
        <v>2474</v>
      </c>
      <c r="L638" s="60">
        <v>43138.715914351851</v>
      </c>
      <c r="M638" s="37" t="s">
        <v>2304</v>
      </c>
      <c r="N638" s="60">
        <v>43122.951168981483</v>
      </c>
      <c r="O638" s="37" t="s">
        <v>2481</v>
      </c>
      <c r="P638" s="38" t="b">
        <v>0</v>
      </c>
      <c r="Q638" s="37"/>
      <c r="R638" s="37" t="s">
        <v>147</v>
      </c>
      <c r="S638" s="38">
        <v>0</v>
      </c>
      <c r="T638" s="37" t="s">
        <v>124</v>
      </c>
      <c r="U638" s="37" t="s">
        <v>120</v>
      </c>
      <c r="V638" s="60"/>
      <c r="W638" s="38">
        <v>1362074</v>
      </c>
      <c r="X638" s="37" t="s">
        <v>2482</v>
      </c>
      <c r="Y638" s="38">
        <v>0</v>
      </c>
      <c r="Z638" s="38" t="b">
        <v>0</v>
      </c>
      <c r="AA638" s="60">
        <v>43122.962476851862</v>
      </c>
      <c r="AB638" s="60">
        <v>43122.951168981483</v>
      </c>
      <c r="AC638" s="38">
        <v>1</v>
      </c>
      <c r="AD638" s="60">
        <v>43122.975902777784</v>
      </c>
      <c r="AE638" s="60">
        <v>43123.00545138889</v>
      </c>
      <c r="AF638" s="60">
        <v>43122.975902777784</v>
      </c>
      <c r="AG638" s="37"/>
      <c r="AH638" s="37"/>
      <c r="AI638" s="37"/>
      <c r="AJ638" s="16">
        <f ca="1">IF(Table1[[#This Row],[State]]="Closed","Zero",IF(Table1[[#This Row],[State]]="Resolved","Zero",TODAY()-Table1[[#This Row],[First Assigned to Osprey-Resolver]]))</f>
        <v>1575.9945486111101</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6</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22</v>
      </c>
      <c r="AW638" s="39" t="str">
        <f>TEXT(Table1[[#This Row],[Created]],"MMM")</f>
        <v>Jan</v>
      </c>
      <c r="AX638" s="40" t="e">
        <f>VLOOKUP(Table1[[#This Row],[Assigned to]],GD_Resource[[#All],[SNOW ID Unique]:[Team]],4,0)</f>
        <v>#N/A</v>
      </c>
    </row>
    <row r="639" spans="1:50" ht="37.5" customHeight="1" x14ac:dyDescent="0.25">
      <c r="A639" s="37" t="s">
        <v>2483</v>
      </c>
      <c r="B639" s="37" t="s">
        <v>115</v>
      </c>
      <c r="C639" s="37" t="s">
        <v>2440</v>
      </c>
      <c r="D639" s="37" t="s">
        <v>2484</v>
      </c>
      <c r="E639" s="37" t="s">
        <v>12</v>
      </c>
      <c r="F639" s="37" t="s">
        <v>2485</v>
      </c>
      <c r="G639" s="60">
        <v>43124.85056712963</v>
      </c>
      <c r="H639" s="37" t="s">
        <v>2486</v>
      </c>
      <c r="I639" s="60"/>
      <c r="J639" s="37" t="s">
        <v>120</v>
      </c>
      <c r="K639" s="37" t="s">
        <v>2487</v>
      </c>
      <c r="L639" s="60">
        <v>43124.85056712963</v>
      </c>
      <c r="M639" s="37" t="s">
        <v>2486</v>
      </c>
      <c r="N639" s="60">
        <v>43123.158541666657</v>
      </c>
      <c r="O639" s="37" t="s">
        <v>2488</v>
      </c>
      <c r="P639" s="38" t="b">
        <v>0</v>
      </c>
      <c r="Q639" s="37"/>
      <c r="R639" s="37" t="s">
        <v>147</v>
      </c>
      <c r="S639" s="38">
        <v>0</v>
      </c>
      <c r="T639" s="37" t="s">
        <v>124</v>
      </c>
      <c r="U639" s="37" t="s">
        <v>120</v>
      </c>
      <c r="V639" s="60"/>
      <c r="W639" s="38">
        <v>146191</v>
      </c>
      <c r="X639" s="37" t="s">
        <v>2489</v>
      </c>
      <c r="Y639" s="38">
        <v>0</v>
      </c>
      <c r="Z639" s="38" t="b">
        <v>0</v>
      </c>
      <c r="AA639" s="60">
        <v>43124.645787037043</v>
      </c>
      <c r="AB639" s="60">
        <v>43123.158541666657</v>
      </c>
      <c r="AC639" s="38">
        <v>1</v>
      </c>
      <c r="AD639" s="60">
        <v>43123.164664351847</v>
      </c>
      <c r="AE639" s="60">
        <v>43124.645787037043</v>
      </c>
      <c r="AF639" s="60">
        <v>43123.164664351847</v>
      </c>
      <c r="AG639" s="37"/>
      <c r="AH639" s="37"/>
      <c r="AI639" s="37"/>
      <c r="AJ639" s="16">
        <f ca="1">IF(Table1[[#This Row],[State]]="Closed","Zero",IF(Table1[[#This Row],[State]]="Resolved","Zero",TODAY()-Table1[[#This Row],[First Assigned to Osprey-Resolver]]))</f>
        <v>1574.3542129629568</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4</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23</v>
      </c>
      <c r="AW639" s="39" t="str">
        <f>TEXT(Table1[[#This Row],[Created]],"MMM")</f>
        <v>Jan</v>
      </c>
      <c r="AX639" s="40" t="e">
        <f>VLOOKUP(Table1[[#This Row],[Assigned to]],GD_Resource[[#All],[SNOW ID Unique]:[Team]],4,0)</f>
        <v>#N/A</v>
      </c>
    </row>
    <row r="640" spans="1:50" ht="49.95" customHeight="1" x14ac:dyDescent="0.25">
      <c r="A640" s="37" t="s">
        <v>2490</v>
      </c>
      <c r="B640" s="37" t="s">
        <v>115</v>
      </c>
      <c r="C640" s="37" t="s">
        <v>433</v>
      </c>
      <c r="D640" s="37" t="s">
        <v>128</v>
      </c>
      <c r="E640" s="37" t="s">
        <v>141</v>
      </c>
      <c r="F640" s="37" t="s">
        <v>2491</v>
      </c>
      <c r="G640" s="60">
        <v>43711.974398148152</v>
      </c>
      <c r="H640" s="37" t="s">
        <v>436</v>
      </c>
      <c r="I640" s="60"/>
      <c r="J640" s="37" t="s">
        <v>120</v>
      </c>
      <c r="K640" s="37" t="s">
        <v>2492</v>
      </c>
      <c r="L640" s="60">
        <v>43711.974398148152</v>
      </c>
      <c r="M640" s="37" t="s">
        <v>39</v>
      </c>
      <c r="N640" s="60">
        <v>43123.835682870369</v>
      </c>
      <c r="O640" s="37" t="s">
        <v>434</v>
      </c>
      <c r="P640" s="38" t="b">
        <v>0</v>
      </c>
      <c r="Q640" s="37"/>
      <c r="R640" s="37" t="s">
        <v>215</v>
      </c>
      <c r="S640" s="38">
        <v>0</v>
      </c>
      <c r="T640" s="37" t="s">
        <v>124</v>
      </c>
      <c r="U640" s="37" t="s">
        <v>120</v>
      </c>
      <c r="V640" s="60"/>
      <c r="W640" s="38">
        <v>50816351</v>
      </c>
      <c r="X640" s="37" t="s">
        <v>436</v>
      </c>
      <c r="Y640" s="38">
        <v>0</v>
      </c>
      <c r="Z640" s="38" t="b">
        <v>0</v>
      </c>
      <c r="AA640" s="60">
        <v>43123.835682870369</v>
      </c>
      <c r="AB640" s="60"/>
      <c r="AC640" s="38">
        <v>0</v>
      </c>
      <c r="AD640" s="60"/>
      <c r="AE640" s="60">
        <v>43123.835682870369</v>
      </c>
      <c r="AF640" s="60">
        <v>43123.835682870369</v>
      </c>
      <c r="AG640" s="37"/>
      <c r="AH640" s="37"/>
      <c r="AI640" s="37"/>
      <c r="AJ640" s="16">
        <f ca="1">IF(Table1[[#This Row],[State]]="Closed","Zero",IF(Table1[[#This Row],[State]]="Resolved","Zero",TODAY()-Table1[[#This Row],[First Assigned to Osprey-Resolver]]))</f>
        <v>1575.1643171296309</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36</v>
      </c>
      <c r="AO640" s="39" t="str">
        <f>IFERROR(INDEX(GD_Resource[], MATCH(Table1[[#This Row],[Assigned to]], GD_Resource[SNOW ID Unique], 0), 2), "Not GD")</f>
        <v>Not GD</v>
      </c>
      <c r="AP640" s="39" t="str">
        <f t="shared" si="9"/>
        <v>Geo</v>
      </c>
      <c r="AQ640" s="39">
        <f>YEAR(Table1[[#This Row],[Closed]])</f>
        <v>2019</v>
      </c>
      <c r="AR640" s="39">
        <f>YEAR(Table1[[#This Row],[Resolved]])</f>
        <v>1900</v>
      </c>
      <c r="AS640" s="39">
        <f>YEAR(Table1[[#This Row],[Created]])</f>
        <v>2018</v>
      </c>
      <c r="AT640" s="39">
        <f>DAY(Table1[[#This Row],[Resolved]])</f>
        <v>0</v>
      </c>
      <c r="AU640" s="39" t="str">
        <f>TEXT(Table1[[#This Row],[Resolved]],"MMM")</f>
        <v>Jan</v>
      </c>
      <c r="AV640" s="39">
        <f>DAY(Table1[[#This Row],[Created]])</f>
        <v>23</v>
      </c>
      <c r="AW640" s="39" t="str">
        <f>TEXT(Table1[[#This Row],[Created]],"MMM")</f>
        <v>Jan</v>
      </c>
      <c r="AX640" s="40" t="e">
        <f>VLOOKUP(Table1[[#This Row],[Assigned to]],GD_Resource[[#All],[SNOW ID Unique]:[Team]],4,0)</f>
        <v>#N/A</v>
      </c>
    </row>
    <row r="641" spans="1:50" ht="37.5" customHeight="1" x14ac:dyDescent="0.25">
      <c r="A641" s="37" t="s">
        <v>2493</v>
      </c>
      <c r="B641" s="37" t="s">
        <v>115</v>
      </c>
      <c r="C641" s="37" t="s">
        <v>251</v>
      </c>
      <c r="D641" s="37" t="s">
        <v>258</v>
      </c>
      <c r="E641" s="37" t="s">
        <v>12</v>
      </c>
      <c r="F641" s="37" t="s">
        <v>2494</v>
      </c>
      <c r="G641" s="60">
        <v>43126.845277777778</v>
      </c>
      <c r="H641" s="37" t="s">
        <v>36</v>
      </c>
      <c r="I641" s="60"/>
      <c r="J641" s="37" t="s">
        <v>130</v>
      </c>
      <c r="K641" s="37" t="s">
        <v>2495</v>
      </c>
      <c r="L641" s="60">
        <v>43126.845277777778</v>
      </c>
      <c r="M641" s="37" t="s">
        <v>36</v>
      </c>
      <c r="N641" s="60">
        <v>43123.849988425929</v>
      </c>
      <c r="O641" s="37" t="s">
        <v>2496</v>
      </c>
      <c r="P641" s="38" t="b">
        <v>0</v>
      </c>
      <c r="Q641" s="37"/>
      <c r="R641" s="37" t="s">
        <v>147</v>
      </c>
      <c r="S641" s="38">
        <v>0</v>
      </c>
      <c r="T641" s="37" t="s">
        <v>124</v>
      </c>
      <c r="U641" s="37" t="s">
        <v>120</v>
      </c>
      <c r="V641" s="60"/>
      <c r="W641" s="38">
        <v>258793</v>
      </c>
      <c r="X641" s="37" t="s">
        <v>2497</v>
      </c>
      <c r="Y641" s="38">
        <v>0</v>
      </c>
      <c r="Z641" s="38" t="b">
        <v>0</v>
      </c>
      <c r="AA641" s="60">
        <v>43123.873252314806</v>
      </c>
      <c r="AB641" s="60">
        <v>43123.849988425929</v>
      </c>
      <c r="AC641" s="38">
        <v>1</v>
      </c>
      <c r="AD641" s="60">
        <v>43123.853634259263</v>
      </c>
      <c r="AE641" s="60">
        <v>43123.873252314806</v>
      </c>
      <c r="AF641" s="60">
        <v>43123.853634259263</v>
      </c>
      <c r="AG641" s="37"/>
      <c r="AH641" s="37"/>
      <c r="AI641" s="37"/>
      <c r="AJ641" s="16">
        <f ca="1">IF(Table1[[#This Row],[State]]="Closed","Zero",IF(Table1[[#This Row],[State]]="Resolved","Zero",TODAY()-Table1[[#This Row],[First Assigned to Osprey-Resolver]]))</f>
        <v>1575.1267476851935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23</v>
      </c>
      <c r="AW641" s="39" t="str">
        <f>TEXT(Table1[[#This Row],[Created]],"MMM")</f>
        <v>Jan</v>
      </c>
      <c r="AX641" s="40" t="e">
        <f>VLOOKUP(Table1[[#This Row],[Assigned to]],GD_Resource[[#All],[SNOW ID Unique]:[Team]],4,0)</f>
        <v>#N/A</v>
      </c>
    </row>
    <row r="642" spans="1:50" ht="49.95" customHeight="1" x14ac:dyDescent="0.25">
      <c r="A642" s="37" t="s">
        <v>2498</v>
      </c>
      <c r="B642" s="37" t="s">
        <v>115</v>
      </c>
      <c r="C642" s="37" t="s">
        <v>116</v>
      </c>
      <c r="D642" s="37" t="s">
        <v>204</v>
      </c>
      <c r="E642" s="37" t="s">
        <v>141</v>
      </c>
      <c r="F642" s="37" t="s">
        <v>2499</v>
      </c>
      <c r="G642" s="60">
        <v>43153.046898148154</v>
      </c>
      <c r="H642" s="37" t="s">
        <v>37</v>
      </c>
      <c r="I642" s="60"/>
      <c r="J642" s="37" t="s">
        <v>120</v>
      </c>
      <c r="K642" s="37" t="s">
        <v>2500</v>
      </c>
      <c r="L642" s="60">
        <v>43153.046898148154</v>
      </c>
      <c r="M642" s="37" t="s">
        <v>37</v>
      </c>
      <c r="N642" s="60">
        <v>43124.099178240736</v>
      </c>
      <c r="O642" s="37" t="s">
        <v>687</v>
      </c>
      <c r="P642" s="38" t="b">
        <v>0</v>
      </c>
      <c r="Q642" s="37"/>
      <c r="R642" s="37" t="s">
        <v>123</v>
      </c>
      <c r="S642" s="38">
        <v>0</v>
      </c>
      <c r="T642" s="37" t="s">
        <v>124</v>
      </c>
      <c r="U642" s="37" t="s">
        <v>120</v>
      </c>
      <c r="V642" s="60"/>
      <c r="W642" s="38">
        <v>2501083</v>
      </c>
      <c r="X642" s="37" t="s">
        <v>688</v>
      </c>
      <c r="Y642" s="38">
        <v>0</v>
      </c>
      <c r="Z642" s="38" t="b">
        <v>0</v>
      </c>
      <c r="AA642" s="60">
        <v>43124.103680555563</v>
      </c>
      <c r="AB642" s="60">
        <v>43124.099178240736</v>
      </c>
      <c r="AC642" s="38">
        <v>1</v>
      </c>
      <c r="AD642" s="60">
        <v>43124.12295138889</v>
      </c>
      <c r="AE642" s="60">
        <v>43124.131354166668</v>
      </c>
      <c r="AF642" s="60">
        <v>43124.12295138889</v>
      </c>
      <c r="AG642" s="37" t="s">
        <v>135</v>
      </c>
      <c r="AH642" s="37"/>
      <c r="AI642" s="37"/>
      <c r="AJ642" s="16">
        <f ca="1">IF(Table1[[#This Row],[State]]="Closed","Zero",IF(Table1[[#This Row],[State]]="Resolved","Zero",TODAY()-Table1[[#This Row],[First Assigned to Osprey-Resolver]]))</f>
        <v>1574.8686458333323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8</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24</v>
      </c>
      <c r="AW642" s="39" t="str">
        <f>TEXT(Table1[[#This Row],[Created]],"MMM")</f>
        <v>Jan</v>
      </c>
      <c r="AX642" s="40" t="e">
        <f>VLOOKUP(Table1[[#This Row],[Assigned to]],GD_Resource[[#All],[SNOW ID Unique]:[Team]],4,0)</f>
        <v>#N/A</v>
      </c>
    </row>
    <row r="643" spans="1:50" ht="75" customHeight="1" x14ac:dyDescent="0.25">
      <c r="A643" s="37" t="s">
        <v>2501</v>
      </c>
      <c r="B643" s="37" t="s">
        <v>115</v>
      </c>
      <c r="C643" s="37" t="s">
        <v>116</v>
      </c>
      <c r="D643" s="37" t="s">
        <v>204</v>
      </c>
      <c r="E643" s="37" t="s">
        <v>141</v>
      </c>
      <c r="F643" s="37" t="s">
        <v>2502</v>
      </c>
      <c r="G643" s="60">
        <v>43127.072013888886</v>
      </c>
      <c r="H643" s="37" t="s">
        <v>37</v>
      </c>
      <c r="I643" s="60"/>
      <c r="J643" s="37" t="s">
        <v>120</v>
      </c>
      <c r="K643" s="37" t="s">
        <v>2503</v>
      </c>
      <c r="L643" s="60">
        <v>43127.072013888886</v>
      </c>
      <c r="M643" s="37" t="s">
        <v>37</v>
      </c>
      <c r="N643" s="60">
        <v>43125.760462962957</v>
      </c>
      <c r="O643" s="37" t="s">
        <v>2446</v>
      </c>
      <c r="P643" s="38" t="b">
        <v>0</v>
      </c>
      <c r="Q643" s="37"/>
      <c r="R643" s="37" t="s">
        <v>123</v>
      </c>
      <c r="S643" s="38">
        <v>0</v>
      </c>
      <c r="T643" s="37" t="s">
        <v>124</v>
      </c>
      <c r="U643" s="37" t="s">
        <v>120</v>
      </c>
      <c r="V643" s="60"/>
      <c r="W643" s="38">
        <v>113318</v>
      </c>
      <c r="X643" s="37" t="s">
        <v>2447</v>
      </c>
      <c r="Y643" s="38">
        <v>0</v>
      </c>
      <c r="Z643" s="38" t="b">
        <v>0</v>
      </c>
      <c r="AA643" s="60">
        <v>43125.783993055556</v>
      </c>
      <c r="AB643" s="60">
        <v>43125.760462962957</v>
      </c>
      <c r="AC643" s="38">
        <v>1</v>
      </c>
      <c r="AD643" s="60">
        <v>43125.761608796303</v>
      </c>
      <c r="AE643" s="60">
        <v>43125.783993055556</v>
      </c>
      <c r="AF643" s="60">
        <v>43125.761608796303</v>
      </c>
      <c r="AG643" s="37" t="s">
        <v>331</v>
      </c>
      <c r="AH643" s="37"/>
      <c r="AI643" s="37" t="s">
        <v>801</v>
      </c>
      <c r="AJ643" s="16">
        <f ca="1">IF(Table1[[#This Row],[State]]="Closed","Zero",IF(Table1[[#This Row],[State]]="Resolved","Zero",TODAY()-Table1[[#This Row],[First Assigned to Osprey-Resolver]]))</f>
        <v>1573.2160069444435</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2504</v>
      </c>
      <c r="B644" s="37" t="s">
        <v>115</v>
      </c>
      <c r="C644" s="37" t="s">
        <v>116</v>
      </c>
      <c r="D644" s="37" t="s">
        <v>204</v>
      </c>
      <c r="E644" s="37" t="s">
        <v>141</v>
      </c>
      <c r="F644" s="37" t="s">
        <v>2505</v>
      </c>
      <c r="G644" s="60">
        <v>43127.080312500002</v>
      </c>
      <c r="H644" s="37" t="s">
        <v>37</v>
      </c>
      <c r="I644" s="60"/>
      <c r="J644" s="37" t="s">
        <v>120</v>
      </c>
      <c r="K644" s="37" t="s">
        <v>2503</v>
      </c>
      <c r="L644" s="60">
        <v>43127.080312500002</v>
      </c>
      <c r="M644" s="37" t="s">
        <v>37</v>
      </c>
      <c r="N644" s="60">
        <v>43125.761793981481</v>
      </c>
      <c r="O644" s="37" t="s">
        <v>2446</v>
      </c>
      <c r="P644" s="38" t="b">
        <v>0</v>
      </c>
      <c r="Q644" s="37"/>
      <c r="R644" s="37" t="s">
        <v>123</v>
      </c>
      <c r="S644" s="38">
        <v>0</v>
      </c>
      <c r="T644" s="37" t="s">
        <v>124</v>
      </c>
      <c r="U644" s="37" t="s">
        <v>120</v>
      </c>
      <c r="V644" s="60"/>
      <c r="W644" s="38">
        <v>113920</v>
      </c>
      <c r="X644" s="37" t="s">
        <v>2447</v>
      </c>
      <c r="Y644" s="38">
        <v>0</v>
      </c>
      <c r="Z644" s="38" t="b">
        <v>0</v>
      </c>
      <c r="AA644" s="60">
        <v>43125.786504629628</v>
      </c>
      <c r="AB644" s="60">
        <v>43125.761793981481</v>
      </c>
      <c r="AC644" s="38">
        <v>1</v>
      </c>
      <c r="AD644" s="60">
        <v>43125.764837962961</v>
      </c>
      <c r="AE644" s="60">
        <v>43125.786504629628</v>
      </c>
      <c r="AF644" s="60">
        <v>43125.764837962961</v>
      </c>
      <c r="AG644" s="37" t="s">
        <v>331</v>
      </c>
      <c r="AH644" s="37"/>
      <c r="AI644" s="37" t="s">
        <v>801</v>
      </c>
      <c r="AJ644" s="16">
        <f ca="1">IF(Table1[[#This Row],[State]]="Closed","Zero",IF(Table1[[#This Row],[State]]="Resolved","Zero",TODAY()-Table1[[#This Row],[First Assigned to Osprey-Resolver]]))</f>
        <v>1573.2134953703717</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2506</v>
      </c>
      <c r="B645" s="37" t="s">
        <v>115</v>
      </c>
      <c r="C645" s="37" t="s">
        <v>116</v>
      </c>
      <c r="D645" s="37" t="s">
        <v>204</v>
      </c>
      <c r="E645" s="37" t="s">
        <v>141</v>
      </c>
      <c r="F645" s="37" t="s">
        <v>2507</v>
      </c>
      <c r="G645" s="60">
        <v>43127.079606481479</v>
      </c>
      <c r="H645" s="37" t="s">
        <v>37</v>
      </c>
      <c r="I645" s="60"/>
      <c r="J645" s="37" t="s">
        <v>120</v>
      </c>
      <c r="K645" s="37" t="s">
        <v>2503</v>
      </c>
      <c r="L645" s="60">
        <v>43127.079606481479</v>
      </c>
      <c r="M645" s="37" t="s">
        <v>37</v>
      </c>
      <c r="N645" s="60">
        <v>43125.762824074067</v>
      </c>
      <c r="O645" s="37" t="s">
        <v>2446</v>
      </c>
      <c r="P645" s="38" t="b">
        <v>0</v>
      </c>
      <c r="Q645" s="37"/>
      <c r="R645" s="37" t="s">
        <v>123</v>
      </c>
      <c r="S645" s="38">
        <v>0</v>
      </c>
      <c r="T645" s="37" t="s">
        <v>124</v>
      </c>
      <c r="U645" s="37" t="s">
        <v>120</v>
      </c>
      <c r="V645" s="60"/>
      <c r="W645" s="38">
        <v>113770</v>
      </c>
      <c r="X645" s="37" t="s">
        <v>2447</v>
      </c>
      <c r="Y645" s="38">
        <v>0</v>
      </c>
      <c r="Z645" s="38" t="b">
        <v>0</v>
      </c>
      <c r="AA645" s="60">
        <v>43125.786168981482</v>
      </c>
      <c r="AB645" s="60">
        <v>43125.762824074067</v>
      </c>
      <c r="AC645" s="38">
        <v>1</v>
      </c>
      <c r="AD645" s="60">
        <v>43125.765277777777</v>
      </c>
      <c r="AE645" s="60">
        <v>43125.786168981482</v>
      </c>
      <c r="AF645" s="60">
        <v>43125.765277777777</v>
      </c>
      <c r="AG645" s="37" t="s">
        <v>331</v>
      </c>
      <c r="AH645" s="37"/>
      <c r="AI645" s="37" t="s">
        <v>801</v>
      </c>
      <c r="AJ645" s="16">
        <f ca="1">IF(Table1[[#This Row],[State]]="Closed","Zero",IF(Table1[[#This Row],[State]]="Resolved","Zero",TODAY()-Table1[[#This Row],[First Assigned to Osprey-Resolver]]))</f>
        <v>1573.2138310185182</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2508</v>
      </c>
      <c r="B646" s="37" t="s">
        <v>115</v>
      </c>
      <c r="C646" s="37" t="s">
        <v>116</v>
      </c>
      <c r="D646" s="37" t="s">
        <v>204</v>
      </c>
      <c r="E646" s="37" t="s">
        <v>141</v>
      </c>
      <c r="F646" s="37" t="s">
        <v>2509</v>
      </c>
      <c r="G646" s="60">
        <v>43127.073750000003</v>
      </c>
      <c r="H646" s="37" t="s">
        <v>37</v>
      </c>
      <c r="I646" s="60"/>
      <c r="J646" s="37" t="s">
        <v>120</v>
      </c>
      <c r="K646" s="37" t="s">
        <v>2503</v>
      </c>
      <c r="L646" s="60">
        <v>43127.073750000003</v>
      </c>
      <c r="M646" s="37" t="s">
        <v>37</v>
      </c>
      <c r="N646" s="60">
        <v>43125.763819444437</v>
      </c>
      <c r="O646" s="37" t="s">
        <v>2446</v>
      </c>
      <c r="P646" s="38" t="b">
        <v>0</v>
      </c>
      <c r="Q646" s="37"/>
      <c r="R646" s="37" t="s">
        <v>123</v>
      </c>
      <c r="S646" s="38">
        <v>0</v>
      </c>
      <c r="T646" s="37" t="s">
        <v>124</v>
      </c>
      <c r="U646" s="37" t="s">
        <v>120</v>
      </c>
      <c r="V646" s="60"/>
      <c r="W646" s="38">
        <v>113178</v>
      </c>
      <c r="X646" s="37" t="s">
        <v>2447</v>
      </c>
      <c r="Y646" s="38">
        <v>0</v>
      </c>
      <c r="Z646" s="38" t="b">
        <v>0</v>
      </c>
      <c r="AA646" s="60">
        <v>43125.78365740741</v>
      </c>
      <c r="AB646" s="60">
        <v>43125.763819444437</v>
      </c>
      <c r="AC646" s="38">
        <v>1</v>
      </c>
      <c r="AD646" s="60">
        <v>43125.765243055554</v>
      </c>
      <c r="AE646" s="60">
        <v>43125.78365740741</v>
      </c>
      <c r="AF646" s="60">
        <v>43125.765243055554</v>
      </c>
      <c r="AG646" s="37" t="s">
        <v>331</v>
      </c>
      <c r="AH646" s="37"/>
      <c r="AI646" s="37" t="s">
        <v>801</v>
      </c>
      <c r="AJ646" s="16">
        <f ca="1">IF(Table1[[#This Row],[State]]="Closed","Zero",IF(Table1[[#This Row],[State]]="Resolved","Zero",TODAY()-Table1[[#This Row],[First Assigned to Osprey-Resolver]]))</f>
        <v>1573.2163425925901</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2510</v>
      </c>
      <c r="B647" s="37" t="s">
        <v>115</v>
      </c>
      <c r="C647" s="37" t="s">
        <v>116</v>
      </c>
      <c r="D647" s="37" t="s">
        <v>204</v>
      </c>
      <c r="E647" s="37" t="s">
        <v>141</v>
      </c>
      <c r="F647" s="37" t="s">
        <v>2511</v>
      </c>
      <c r="G647" s="60">
        <v>43127.077164351853</v>
      </c>
      <c r="H647" s="37" t="s">
        <v>37</v>
      </c>
      <c r="I647" s="60"/>
      <c r="J647" s="37" t="s">
        <v>120</v>
      </c>
      <c r="K647" s="37" t="s">
        <v>2503</v>
      </c>
      <c r="L647" s="60">
        <v>43127.077164351853</v>
      </c>
      <c r="M647" s="37" t="s">
        <v>37</v>
      </c>
      <c r="N647" s="60">
        <v>43125.764953703707</v>
      </c>
      <c r="O647" s="37" t="s">
        <v>2446</v>
      </c>
      <c r="P647" s="38" t="b">
        <v>0</v>
      </c>
      <c r="Q647" s="37"/>
      <c r="R647" s="37" t="s">
        <v>123</v>
      </c>
      <c r="S647" s="38">
        <v>0</v>
      </c>
      <c r="T647" s="37" t="s">
        <v>124</v>
      </c>
      <c r="U647" s="37" t="s">
        <v>120</v>
      </c>
      <c r="V647" s="60"/>
      <c r="W647" s="38">
        <v>113375</v>
      </c>
      <c r="X647" s="37" t="s">
        <v>2447</v>
      </c>
      <c r="Y647" s="38">
        <v>0</v>
      </c>
      <c r="Z647" s="38" t="b">
        <v>0</v>
      </c>
      <c r="AA647" s="60">
        <v>43125.785486111112</v>
      </c>
      <c r="AB647" s="60">
        <v>43125.764953703707</v>
      </c>
      <c r="AC647" s="38">
        <v>1</v>
      </c>
      <c r="AD647" s="60">
        <v>43125.765625</v>
      </c>
      <c r="AE647" s="60">
        <v>43125.785486111112</v>
      </c>
      <c r="AF647" s="60">
        <v>43125.765625</v>
      </c>
      <c r="AG647" s="37"/>
      <c r="AH647" s="37"/>
      <c r="AI647" s="37"/>
      <c r="AJ647" s="16">
        <f ca="1">IF(Table1[[#This Row],[State]]="Closed","Zero",IF(Table1[[#This Row],[State]]="Resolved","Zero",TODAY()-Table1[[#This Row],[First Assigned to Osprey-Resolver]]))</f>
        <v>1573.2145138888882</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2512</v>
      </c>
      <c r="B648" s="37" t="s">
        <v>115</v>
      </c>
      <c r="C648" s="37" t="s">
        <v>116</v>
      </c>
      <c r="D648" s="37" t="s">
        <v>2239</v>
      </c>
      <c r="E648" s="37" t="s">
        <v>141</v>
      </c>
      <c r="F648" s="37" t="s">
        <v>2513</v>
      </c>
      <c r="G648" s="60">
        <v>43309.756273148138</v>
      </c>
      <c r="H648" s="37" t="s">
        <v>37</v>
      </c>
      <c r="I648" s="60"/>
      <c r="J648" s="37" t="s">
        <v>120</v>
      </c>
      <c r="K648" s="37" t="s">
        <v>2503</v>
      </c>
      <c r="L648" s="60">
        <v>43127.081585648149</v>
      </c>
      <c r="M648" s="37" t="s">
        <v>37</v>
      </c>
      <c r="N648" s="60">
        <v>43125.765833333331</v>
      </c>
      <c r="O648" s="37" t="s">
        <v>2446</v>
      </c>
      <c r="P648" s="38" t="b">
        <v>0</v>
      </c>
      <c r="Q648" s="37"/>
      <c r="R648" s="37" t="s">
        <v>123</v>
      </c>
      <c r="S648" s="38">
        <v>0</v>
      </c>
      <c r="T648" s="37" t="s">
        <v>124</v>
      </c>
      <c r="U648" s="37" t="s">
        <v>120</v>
      </c>
      <c r="V648" s="60"/>
      <c r="W648" s="38">
        <v>113681</v>
      </c>
      <c r="X648" s="37" t="s">
        <v>2447</v>
      </c>
      <c r="Y648" s="38">
        <v>0</v>
      </c>
      <c r="Z648" s="38" t="b">
        <v>0</v>
      </c>
      <c r="AA648" s="60">
        <v>43125.787152777782</v>
      </c>
      <c r="AB648" s="60">
        <v>43125.765833333331</v>
      </c>
      <c r="AC648" s="38">
        <v>1</v>
      </c>
      <c r="AD648" s="60">
        <v>43125.766238425917</v>
      </c>
      <c r="AE648" s="60">
        <v>43125.787152777782</v>
      </c>
      <c r="AF648" s="60">
        <v>43125.766238425917</v>
      </c>
      <c r="AG648" s="37" t="s">
        <v>331</v>
      </c>
      <c r="AH648" s="37"/>
      <c r="AI648" s="37" t="s">
        <v>801</v>
      </c>
      <c r="AJ648" s="16">
        <f ca="1">IF(Table1[[#This Row],[State]]="Closed","Zero",IF(Table1[[#This Row],[State]]="Resolved","Zero",TODAY()-Table1[[#This Row],[First Assigned to Osprey-Resolver]]))</f>
        <v>1573.2128472222175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2514</v>
      </c>
      <c r="B649" s="37" t="s">
        <v>115</v>
      </c>
      <c r="C649" s="37" t="s">
        <v>116</v>
      </c>
      <c r="D649" s="37" t="s">
        <v>204</v>
      </c>
      <c r="E649" s="37" t="s">
        <v>141</v>
      </c>
      <c r="F649" s="37" t="s">
        <v>2515</v>
      </c>
      <c r="G649" s="60">
        <v>43127.074780092589</v>
      </c>
      <c r="H649" s="37" t="s">
        <v>37</v>
      </c>
      <c r="I649" s="60"/>
      <c r="J649" s="37" t="s">
        <v>120</v>
      </c>
      <c r="K649" s="37" t="s">
        <v>2503</v>
      </c>
      <c r="L649" s="60">
        <v>43127.074780092589</v>
      </c>
      <c r="M649" s="37" t="s">
        <v>37</v>
      </c>
      <c r="N649" s="60">
        <v>43125.767245370371</v>
      </c>
      <c r="O649" s="37" t="s">
        <v>2446</v>
      </c>
      <c r="P649" s="38" t="b">
        <v>0</v>
      </c>
      <c r="Q649" s="37"/>
      <c r="R649" s="37" t="s">
        <v>123</v>
      </c>
      <c r="S649" s="38">
        <v>0</v>
      </c>
      <c r="T649" s="37" t="s">
        <v>124</v>
      </c>
      <c r="U649" s="37" t="s">
        <v>120</v>
      </c>
      <c r="V649" s="60"/>
      <c r="W649" s="38">
        <v>112971</v>
      </c>
      <c r="X649" s="37" t="s">
        <v>2447</v>
      </c>
      <c r="Y649" s="38">
        <v>0</v>
      </c>
      <c r="Z649" s="38" t="b">
        <v>0</v>
      </c>
      <c r="AA649" s="60">
        <v>43125.784386574072</v>
      </c>
      <c r="AB649" s="60">
        <v>43125.767256944448</v>
      </c>
      <c r="AC649" s="38">
        <v>1</v>
      </c>
      <c r="AD649" s="60">
        <v>43125.767916666657</v>
      </c>
      <c r="AE649" s="60">
        <v>43125.784386574072</v>
      </c>
      <c r="AF649" s="60">
        <v>43125.767916666657</v>
      </c>
      <c r="AG649" s="37"/>
      <c r="AH649" s="37"/>
      <c r="AI649" s="37"/>
      <c r="AJ649" s="16">
        <f ca="1">IF(Table1[[#This Row],[State]]="Closed","Zero",IF(Table1[[#This Row],[State]]="Resolved","Zero",TODAY()-Table1[[#This Row],[First Assigned to Osprey-Resolver]]))</f>
        <v>1573.2156134259276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2516</v>
      </c>
      <c r="B650" s="37" t="s">
        <v>115</v>
      </c>
      <c r="C650" s="37" t="s">
        <v>116</v>
      </c>
      <c r="D650" s="37" t="s">
        <v>204</v>
      </c>
      <c r="E650" s="37" t="s">
        <v>141</v>
      </c>
      <c r="F650" s="37" t="s">
        <v>2517</v>
      </c>
      <c r="G650" s="60">
        <v>43127.080925925933</v>
      </c>
      <c r="H650" s="37" t="s">
        <v>37</v>
      </c>
      <c r="I650" s="60"/>
      <c r="J650" s="37" t="s">
        <v>120</v>
      </c>
      <c r="K650" s="37" t="s">
        <v>2503</v>
      </c>
      <c r="L650" s="60">
        <v>43127.080925925933</v>
      </c>
      <c r="M650" s="37" t="s">
        <v>37</v>
      </c>
      <c r="N650" s="60">
        <v>43125.773368055547</v>
      </c>
      <c r="O650" s="37" t="s">
        <v>2446</v>
      </c>
      <c r="P650" s="38" t="b">
        <v>0</v>
      </c>
      <c r="Q650" s="37"/>
      <c r="R650" s="37" t="s">
        <v>123</v>
      </c>
      <c r="S650" s="38">
        <v>0</v>
      </c>
      <c r="T650" s="37" t="s">
        <v>124</v>
      </c>
      <c r="U650" s="37" t="s">
        <v>120</v>
      </c>
      <c r="V650" s="60"/>
      <c r="W650" s="38">
        <v>112973</v>
      </c>
      <c r="X650" s="37" t="s">
        <v>2447</v>
      </c>
      <c r="Y650" s="38">
        <v>0</v>
      </c>
      <c r="Z650" s="38" t="b">
        <v>0</v>
      </c>
      <c r="AA650" s="60">
        <v>43125.786840277768</v>
      </c>
      <c r="AB650" s="60">
        <v>43125.773368055547</v>
      </c>
      <c r="AC650" s="38">
        <v>1</v>
      </c>
      <c r="AD650" s="60">
        <v>43125.776932870373</v>
      </c>
      <c r="AE650" s="60">
        <v>43125.786840277768</v>
      </c>
      <c r="AF650" s="60">
        <v>43125.776932870373</v>
      </c>
      <c r="AG650" s="37"/>
      <c r="AH650" s="37"/>
      <c r="AI650" s="37"/>
      <c r="AJ650" s="16">
        <f ca="1">IF(Table1[[#This Row],[State]]="Closed","Zero",IF(Table1[[#This Row],[State]]="Resolved","Zero",TODAY()-Table1[[#This Row],[First Assigned to Osprey-Resolver]]))</f>
        <v>1573.2131597222324</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2518</v>
      </c>
      <c r="B651" s="37" t="s">
        <v>115</v>
      </c>
      <c r="C651" s="37" t="s">
        <v>116</v>
      </c>
      <c r="D651" s="37" t="s">
        <v>2239</v>
      </c>
      <c r="E651" s="37" t="s">
        <v>141</v>
      </c>
      <c r="F651" s="37" t="s">
        <v>2519</v>
      </c>
      <c r="G651" s="60">
        <v>43309.822384259263</v>
      </c>
      <c r="H651" s="37" t="s">
        <v>37</v>
      </c>
      <c r="I651" s="60"/>
      <c r="J651" s="37" t="s">
        <v>120</v>
      </c>
      <c r="K651" s="37" t="s">
        <v>2503</v>
      </c>
      <c r="L651" s="60">
        <v>43127.079131944447</v>
      </c>
      <c r="M651" s="37" t="s">
        <v>37</v>
      </c>
      <c r="N651" s="60">
        <v>43125.77443287037</v>
      </c>
      <c r="O651" s="37" t="s">
        <v>2446</v>
      </c>
      <c r="P651" s="38" t="b">
        <v>0</v>
      </c>
      <c r="Q651" s="37"/>
      <c r="R651" s="37" t="s">
        <v>123</v>
      </c>
      <c r="S651" s="38">
        <v>0</v>
      </c>
      <c r="T651" s="37" t="s">
        <v>124</v>
      </c>
      <c r="U651" s="37" t="s">
        <v>120</v>
      </c>
      <c r="V651" s="60"/>
      <c r="W651" s="38">
        <v>112727</v>
      </c>
      <c r="X651" s="37" t="s">
        <v>2447</v>
      </c>
      <c r="Y651" s="38">
        <v>0</v>
      </c>
      <c r="Z651" s="38" t="b">
        <v>0</v>
      </c>
      <c r="AA651" s="60">
        <v>43125.785856481481</v>
      </c>
      <c r="AB651" s="60">
        <v>43125.77443287037</v>
      </c>
      <c r="AC651" s="38">
        <v>1</v>
      </c>
      <c r="AD651" s="60">
        <v>43125.776388888888</v>
      </c>
      <c r="AE651" s="60">
        <v>43125.785856481481</v>
      </c>
      <c r="AF651" s="60">
        <v>43125.776388888888</v>
      </c>
      <c r="AG651" s="37"/>
      <c r="AH651" s="37"/>
      <c r="AI651" s="37"/>
      <c r="AJ651" s="16">
        <f ca="1">IF(Table1[[#This Row],[State]]="Closed","Zero",IF(Table1[[#This Row],[State]]="Resolved","Zero",TODAY()-Table1[[#This Row],[First Assigned to Osprey-Resolver]]))</f>
        <v>1573.2141435185185</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2520</v>
      </c>
      <c r="B652" s="37" t="s">
        <v>115</v>
      </c>
      <c r="C652" s="37" t="s">
        <v>116</v>
      </c>
      <c r="D652" s="37" t="s">
        <v>204</v>
      </c>
      <c r="E652" s="37" t="s">
        <v>141</v>
      </c>
      <c r="F652" s="37" t="s">
        <v>2521</v>
      </c>
      <c r="G652" s="60">
        <v>43127.075462962966</v>
      </c>
      <c r="H652" s="37" t="s">
        <v>37</v>
      </c>
      <c r="I652" s="60"/>
      <c r="J652" s="37" t="s">
        <v>120</v>
      </c>
      <c r="K652" s="37" t="s">
        <v>2503</v>
      </c>
      <c r="L652" s="60">
        <v>43127.075462962966</v>
      </c>
      <c r="M652" s="37" t="s">
        <v>37</v>
      </c>
      <c r="N652" s="60">
        <v>43125.775324074071</v>
      </c>
      <c r="O652" s="37" t="s">
        <v>2446</v>
      </c>
      <c r="P652" s="38" t="b">
        <v>0</v>
      </c>
      <c r="Q652" s="37"/>
      <c r="R652" s="37" t="s">
        <v>123</v>
      </c>
      <c r="S652" s="38">
        <v>0</v>
      </c>
      <c r="T652" s="37" t="s">
        <v>124</v>
      </c>
      <c r="U652" s="37" t="s">
        <v>120</v>
      </c>
      <c r="V652" s="60"/>
      <c r="W652" s="38">
        <v>112332</v>
      </c>
      <c r="X652" s="37" t="s">
        <v>2447</v>
      </c>
      <c r="Y652" s="38">
        <v>0</v>
      </c>
      <c r="Z652" s="38" t="b">
        <v>0</v>
      </c>
      <c r="AA652" s="60">
        <v>43125.784791666672</v>
      </c>
      <c r="AB652" s="60">
        <v>43125.775324074071</v>
      </c>
      <c r="AC652" s="38">
        <v>1</v>
      </c>
      <c r="AD652" s="60">
        <v>43125.775937500002</v>
      </c>
      <c r="AE652" s="60">
        <v>43125.784791666672</v>
      </c>
      <c r="AF652" s="60">
        <v>43125.775937500002</v>
      </c>
      <c r="AG652" s="37"/>
      <c r="AH652" s="37"/>
      <c r="AI652" s="37"/>
      <c r="AJ652" s="16">
        <f ca="1">IF(Table1[[#This Row],[State]]="Closed","Zero",IF(Table1[[#This Row],[State]]="Resolved","Zero",TODAY()-Table1[[#This Row],[First Assigned to Osprey-Resolver]]))</f>
        <v>1573.2152083333276</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2522</v>
      </c>
      <c r="B653" s="37" t="s">
        <v>115</v>
      </c>
      <c r="C653" s="37" t="s">
        <v>116</v>
      </c>
      <c r="D653" s="37" t="s">
        <v>204</v>
      </c>
      <c r="E653" s="37" t="s">
        <v>141</v>
      </c>
      <c r="F653" s="37" t="s">
        <v>2523</v>
      </c>
      <c r="G653" s="60">
        <v>43127.076296296298</v>
      </c>
      <c r="H653" s="37" t="s">
        <v>37</v>
      </c>
      <c r="I653" s="60"/>
      <c r="J653" s="37" t="s">
        <v>120</v>
      </c>
      <c r="K653" s="37" t="s">
        <v>2503</v>
      </c>
      <c r="L653" s="60">
        <v>43127.076296296298</v>
      </c>
      <c r="M653" s="37" t="s">
        <v>37</v>
      </c>
      <c r="N653" s="60">
        <v>43125.77615740741</v>
      </c>
      <c r="O653" s="37" t="s">
        <v>2446</v>
      </c>
      <c r="P653" s="38" t="b">
        <v>0</v>
      </c>
      <c r="Q653" s="37"/>
      <c r="R653" s="37" t="s">
        <v>123</v>
      </c>
      <c r="S653" s="38">
        <v>0</v>
      </c>
      <c r="T653" s="37" t="s">
        <v>124</v>
      </c>
      <c r="U653" s="37" t="s">
        <v>120</v>
      </c>
      <c r="V653" s="60"/>
      <c r="W653" s="38">
        <v>112332</v>
      </c>
      <c r="X653" s="37" t="s">
        <v>2447</v>
      </c>
      <c r="Y653" s="38">
        <v>0</v>
      </c>
      <c r="Z653" s="38" t="b">
        <v>0</v>
      </c>
      <c r="AA653" s="60">
        <v>43125.785104166673</v>
      </c>
      <c r="AB653" s="60">
        <v>43125.77615740741</v>
      </c>
      <c r="AC653" s="38">
        <v>1</v>
      </c>
      <c r="AD653" s="60">
        <v>43125.776666666658</v>
      </c>
      <c r="AE653" s="60">
        <v>43125.785104166673</v>
      </c>
      <c r="AF653" s="60">
        <v>43125.776666666658</v>
      </c>
      <c r="AG653" s="37"/>
      <c r="AH653" s="37"/>
      <c r="AI653" s="37"/>
      <c r="AJ653" s="16">
        <f ca="1">IF(Table1[[#This Row],[State]]="Closed","Zero",IF(Table1[[#This Row],[State]]="Resolved","Zero",TODAY()-Table1[[#This Row],[First Assigned to Osprey-Resolver]]))</f>
        <v>1573.2148958333273</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2524</v>
      </c>
      <c r="B654" s="37" t="s">
        <v>115</v>
      </c>
      <c r="C654" s="37" t="s">
        <v>251</v>
      </c>
      <c r="D654" s="37" t="s">
        <v>258</v>
      </c>
      <c r="E654" s="37" t="s">
        <v>12</v>
      </c>
      <c r="F654" s="37" t="s">
        <v>2525</v>
      </c>
      <c r="G654" s="60">
        <v>43125.988043981481</v>
      </c>
      <c r="H654" s="37" t="s">
        <v>36</v>
      </c>
      <c r="I654" s="60"/>
      <c r="J654" s="37" t="s">
        <v>120</v>
      </c>
      <c r="K654" s="37" t="s">
        <v>2526</v>
      </c>
      <c r="L654" s="60">
        <v>43125.988043981481</v>
      </c>
      <c r="M654" s="37" t="s">
        <v>36</v>
      </c>
      <c r="N654" s="60">
        <v>43125.885671296302</v>
      </c>
      <c r="O654" s="37" t="s">
        <v>2527</v>
      </c>
      <c r="P654" s="38" t="b">
        <v>0</v>
      </c>
      <c r="Q654" s="37"/>
      <c r="R654" s="37" t="s">
        <v>147</v>
      </c>
      <c r="S654" s="38">
        <v>0</v>
      </c>
      <c r="T654" s="37" t="s">
        <v>124</v>
      </c>
      <c r="U654" s="37" t="s">
        <v>120</v>
      </c>
      <c r="V654" s="60"/>
      <c r="W654" s="38">
        <v>9805</v>
      </c>
      <c r="X654" s="37" t="s">
        <v>2528</v>
      </c>
      <c r="Y654" s="38">
        <v>0</v>
      </c>
      <c r="Z654" s="38" t="b">
        <v>0</v>
      </c>
      <c r="AA654" s="60">
        <v>43125.885671296302</v>
      </c>
      <c r="AB654" s="60">
        <v>43125.885671296302</v>
      </c>
      <c r="AC654" s="38">
        <v>1</v>
      </c>
      <c r="AD654" s="60">
        <v>43125.886932870373</v>
      </c>
      <c r="AE654" s="60">
        <v>43125.895162037043</v>
      </c>
      <c r="AF654" s="60">
        <v>43125.886932870373</v>
      </c>
      <c r="AG654" s="37"/>
      <c r="AH654" s="37"/>
      <c r="AI654" s="37"/>
      <c r="AJ654" s="16">
        <f ca="1">IF(Table1[[#This Row],[State]]="Closed","Zero",IF(Table1[[#This Row],[State]]="Resolved","Zero",TODAY()-Table1[[#This Row],[First Assigned to Osprey-Resolver]]))</f>
        <v>1573.1048379629574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2529</v>
      </c>
      <c r="B655" s="37" t="s">
        <v>115</v>
      </c>
      <c r="C655" s="37" t="s">
        <v>251</v>
      </c>
      <c r="D655" s="37" t="s">
        <v>258</v>
      </c>
      <c r="E655" s="37" t="s">
        <v>7</v>
      </c>
      <c r="F655" s="37" t="s">
        <v>2530</v>
      </c>
      <c r="G655" s="60">
        <v>43125.958715277768</v>
      </c>
      <c r="H655" s="37" t="s">
        <v>36</v>
      </c>
      <c r="I655" s="60"/>
      <c r="J655" s="37" t="s">
        <v>130</v>
      </c>
      <c r="K655" s="37" t="s">
        <v>2531</v>
      </c>
      <c r="L655" s="60">
        <v>43125.958715277768</v>
      </c>
      <c r="M655" s="37" t="s">
        <v>36</v>
      </c>
      <c r="N655" s="60">
        <v>43125.902650462973</v>
      </c>
      <c r="O655" s="37" t="s">
        <v>2532</v>
      </c>
      <c r="P655" s="38" t="b">
        <v>0</v>
      </c>
      <c r="Q655" s="37"/>
      <c r="R655" s="37" t="s">
        <v>147</v>
      </c>
      <c r="S655" s="38">
        <v>0</v>
      </c>
      <c r="T655" s="37" t="s">
        <v>124</v>
      </c>
      <c r="U655" s="37" t="s">
        <v>120</v>
      </c>
      <c r="V655" s="60"/>
      <c r="W655" s="38">
        <v>4969</v>
      </c>
      <c r="X655" s="37" t="s">
        <v>2533</v>
      </c>
      <c r="Y655" s="38">
        <v>0</v>
      </c>
      <c r="Z655" s="38" t="b">
        <v>0</v>
      </c>
      <c r="AA655" s="60">
        <v>43125.902650462973</v>
      </c>
      <c r="AB655" s="60">
        <v>43125.902650462973</v>
      </c>
      <c r="AC655" s="38">
        <v>1</v>
      </c>
      <c r="AD655" s="60">
        <v>43125.906064814822</v>
      </c>
      <c r="AE655" s="60">
        <v>43125.956805555557</v>
      </c>
      <c r="AF655" s="60">
        <v>43125.906064814822</v>
      </c>
      <c r="AG655" s="37"/>
      <c r="AH655" s="37"/>
      <c r="AI655" s="37"/>
      <c r="AJ655" s="16">
        <f ca="1">IF(Table1[[#This Row],[State]]="Closed","Zero",IF(Table1[[#This Row],[State]]="Resolved","Zero",TODAY()-Table1[[#This Row],[First Assigned to Osprey-Resolver]]))</f>
        <v>1573.0431944444426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2534</v>
      </c>
      <c r="B656" s="37" t="s">
        <v>115</v>
      </c>
      <c r="C656" s="37" t="s">
        <v>251</v>
      </c>
      <c r="D656" s="37" t="s">
        <v>258</v>
      </c>
      <c r="E656" s="37" t="s">
        <v>141</v>
      </c>
      <c r="F656" s="37" t="s">
        <v>2535</v>
      </c>
      <c r="G656" s="60">
        <v>43630.783796296288</v>
      </c>
      <c r="H656" s="37" t="s">
        <v>36</v>
      </c>
      <c r="I656" s="60"/>
      <c r="J656" s="37" t="s">
        <v>120</v>
      </c>
      <c r="K656" s="37" t="s">
        <v>2536</v>
      </c>
      <c r="L656" s="60">
        <v>43630.783796296288</v>
      </c>
      <c r="M656" s="37" t="s">
        <v>36</v>
      </c>
      <c r="N656" s="60">
        <v>43125.931180555563</v>
      </c>
      <c r="O656" s="37" t="s">
        <v>2537</v>
      </c>
      <c r="P656" s="38" t="b">
        <v>0</v>
      </c>
      <c r="Q656" s="37"/>
      <c r="R656" s="37" t="s">
        <v>147</v>
      </c>
      <c r="S656" s="38">
        <v>0</v>
      </c>
      <c r="T656" s="37" t="s">
        <v>124</v>
      </c>
      <c r="U656" s="37" t="s">
        <v>120</v>
      </c>
      <c r="V656" s="60"/>
      <c r="W656" s="38">
        <v>43619266</v>
      </c>
      <c r="X656" s="37" t="s">
        <v>2482</v>
      </c>
      <c r="Y656" s="38">
        <v>0</v>
      </c>
      <c r="Z656" s="38" t="b">
        <v>0</v>
      </c>
      <c r="AA656" s="60">
        <v>43125.957361111112</v>
      </c>
      <c r="AB656" s="60">
        <v>43125.931180555563</v>
      </c>
      <c r="AC656" s="38">
        <v>1</v>
      </c>
      <c r="AD656" s="60">
        <v>43125.983414351853</v>
      </c>
      <c r="AE656" s="60">
        <v>43126.030381944453</v>
      </c>
      <c r="AF656" s="60">
        <v>43125.983414351853</v>
      </c>
      <c r="AG656" s="37"/>
      <c r="AH656" s="37"/>
      <c r="AI656" s="37"/>
      <c r="AJ656" s="16">
        <f ca="1">IF(Table1[[#This Row],[State]]="Closed","Zero",IF(Table1[[#This Row],[State]]="Resolved","Zero",TODAY()-Table1[[#This Row],[First Assigned to Osprey-Resolver]]))</f>
        <v>1572.9696180555475</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24</v>
      </c>
      <c r="AO656" s="39" t="str">
        <f>IFERROR(INDEX(GD_Resource[], MATCH(Table1[[#This Row],[Assigned to]], GD_Resource[SNOW ID Unique], 0), 2), "Not GD")</f>
        <v>Not GD</v>
      </c>
      <c r="AP656" s="39" t="str">
        <f t="shared" si="10"/>
        <v>Geo</v>
      </c>
      <c r="AQ656" s="39">
        <f>YEAR(Table1[[#This Row],[Closed]])</f>
        <v>2019</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2538</v>
      </c>
      <c r="B657" s="37" t="s">
        <v>115</v>
      </c>
      <c r="C657" s="37" t="s">
        <v>116</v>
      </c>
      <c r="D657" s="37" t="s">
        <v>2373</v>
      </c>
      <c r="E657" s="37" t="s">
        <v>12</v>
      </c>
      <c r="F657" s="37" t="s">
        <v>2539</v>
      </c>
      <c r="G657" s="60">
        <v>43140.666180555563</v>
      </c>
      <c r="H657" s="37" t="s">
        <v>2297</v>
      </c>
      <c r="I657" s="60"/>
      <c r="J657" s="37" t="s">
        <v>120</v>
      </c>
      <c r="K657" s="37" t="s">
        <v>2376</v>
      </c>
      <c r="L657" s="60">
        <v>43140.666192129633</v>
      </c>
      <c r="M657" s="37" t="s">
        <v>2377</v>
      </c>
      <c r="N657" s="60">
        <v>43125.9530787037</v>
      </c>
      <c r="O657" s="37" t="s">
        <v>2378</v>
      </c>
      <c r="P657" s="38" t="b">
        <v>0</v>
      </c>
      <c r="Q657" s="37"/>
      <c r="R657" s="37" t="s">
        <v>123</v>
      </c>
      <c r="S657" s="38">
        <v>0</v>
      </c>
      <c r="T657" s="37" t="s">
        <v>124</v>
      </c>
      <c r="U657" s="37" t="s">
        <v>120</v>
      </c>
      <c r="V657" s="60"/>
      <c r="W657" s="38">
        <v>1271213</v>
      </c>
      <c r="X657" s="37" t="s">
        <v>742</v>
      </c>
      <c r="Y657" s="38">
        <v>0</v>
      </c>
      <c r="Z657" s="38" t="b">
        <v>0</v>
      </c>
      <c r="AA657" s="60">
        <v>43126.354675925933</v>
      </c>
      <c r="AB657" s="60">
        <v>43125.9530787037</v>
      </c>
      <c r="AC657" s="38">
        <v>1</v>
      </c>
      <c r="AD657" s="60">
        <v>43126.355393518519</v>
      </c>
      <c r="AE657" s="60">
        <v>43126.615648148138</v>
      </c>
      <c r="AF657" s="60">
        <v>43126.355393518519</v>
      </c>
      <c r="AG657" s="37" t="s">
        <v>331</v>
      </c>
      <c r="AH657" s="37"/>
      <c r="AI657" s="37" t="s">
        <v>743</v>
      </c>
      <c r="AJ657" s="16">
        <f ca="1">IF(Table1[[#This Row],[State]]="Closed","Zero",IF(Table1[[#This Row],[State]]="Resolved","Zero",TODAY()-Table1[[#This Row],[First Assigned to Osprey-Resolver]]))</f>
        <v>1572.3843518518624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6</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2540</v>
      </c>
      <c r="B658" s="37" t="s">
        <v>115</v>
      </c>
      <c r="C658" s="37" t="s">
        <v>240</v>
      </c>
      <c r="D658" s="37" t="s">
        <v>241</v>
      </c>
      <c r="E658" s="37" t="s">
        <v>12</v>
      </c>
      <c r="F658" s="37" t="s">
        <v>2541</v>
      </c>
      <c r="G658" s="60">
        <v>43130.116840277777</v>
      </c>
      <c r="H658" s="37"/>
      <c r="I658" s="60"/>
      <c r="J658" s="37" t="s">
        <v>130</v>
      </c>
      <c r="K658" s="37" t="s">
        <v>2334</v>
      </c>
      <c r="L658" s="60">
        <v>43130.116840277777</v>
      </c>
      <c r="M658" s="37" t="s">
        <v>24</v>
      </c>
      <c r="N658" s="60">
        <v>43126.148518518523</v>
      </c>
      <c r="O658" s="37" t="s">
        <v>2429</v>
      </c>
      <c r="P658" s="38" t="b">
        <v>0</v>
      </c>
      <c r="Q658" s="37"/>
      <c r="R658" s="37" t="s">
        <v>147</v>
      </c>
      <c r="S658" s="38">
        <v>0</v>
      </c>
      <c r="T658" s="37" t="s">
        <v>124</v>
      </c>
      <c r="U658" s="37" t="s">
        <v>120</v>
      </c>
      <c r="V658" s="60"/>
      <c r="W658" s="38">
        <v>342863</v>
      </c>
      <c r="X658" s="37" t="s">
        <v>889</v>
      </c>
      <c r="Y658" s="38">
        <v>0</v>
      </c>
      <c r="Z658" s="38" t="b">
        <v>0</v>
      </c>
      <c r="AA658" s="60"/>
      <c r="AB658" s="60">
        <v>43126.148518518523</v>
      </c>
      <c r="AC658" s="38">
        <v>1</v>
      </c>
      <c r="AD658" s="60">
        <v>43126.159351851849</v>
      </c>
      <c r="AE658" s="60"/>
      <c r="AF658" s="60">
        <v>43126.159351851849</v>
      </c>
      <c r="AG658" s="37"/>
      <c r="AH658" s="37"/>
      <c r="AI658" s="37"/>
      <c r="AJ658" s="16">
        <f ca="1">IF(Table1[[#This Row],[State]]="Closed","Zero",IF(Table1[[#This Row],[State]]="Resolved","Zero",TODAY()-Table1[[#This Row],[First Assigned to Osprey-Resolver]]))</f>
        <v>44699</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5</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26</v>
      </c>
      <c r="AW658" s="39" t="str">
        <f>TEXT(Table1[[#This Row],[Created]],"MMM")</f>
        <v>Jan</v>
      </c>
      <c r="AX658" s="40" t="e">
        <f>VLOOKUP(Table1[[#This Row],[Assigned to]],GD_Resource[[#All],[SNOW ID Unique]:[Team]],4,0)</f>
        <v>#N/A</v>
      </c>
    </row>
    <row r="659" spans="1:50" ht="49.95" customHeight="1" x14ac:dyDescent="0.25">
      <c r="A659" s="37" t="s">
        <v>2542</v>
      </c>
      <c r="B659" s="37" t="s">
        <v>115</v>
      </c>
      <c r="C659" s="37" t="s">
        <v>116</v>
      </c>
      <c r="D659" s="37" t="s">
        <v>2373</v>
      </c>
      <c r="E659" s="37" t="s">
        <v>12</v>
      </c>
      <c r="F659" s="37" t="s">
        <v>2543</v>
      </c>
      <c r="G659" s="60">
        <v>43140.666828703703</v>
      </c>
      <c r="H659" s="37" t="s">
        <v>2297</v>
      </c>
      <c r="I659" s="60"/>
      <c r="J659" s="37" t="s">
        <v>120</v>
      </c>
      <c r="K659" s="37" t="s">
        <v>2376</v>
      </c>
      <c r="L659" s="60">
        <v>43140.666828703703</v>
      </c>
      <c r="M659" s="37" t="s">
        <v>2377</v>
      </c>
      <c r="N659" s="60">
        <v>43126.777349537027</v>
      </c>
      <c r="O659" s="37" t="s">
        <v>2378</v>
      </c>
      <c r="P659" s="38" t="b">
        <v>0</v>
      </c>
      <c r="Q659" s="37"/>
      <c r="R659" s="37" t="s">
        <v>123</v>
      </c>
      <c r="S659" s="38">
        <v>0</v>
      </c>
      <c r="T659" s="37" t="s">
        <v>124</v>
      </c>
      <c r="U659" s="37" t="s">
        <v>120</v>
      </c>
      <c r="V659" s="60"/>
      <c r="W659" s="38">
        <v>1200051</v>
      </c>
      <c r="X659" s="37" t="s">
        <v>742</v>
      </c>
      <c r="Y659" s="38">
        <v>0</v>
      </c>
      <c r="Z659" s="38" t="b">
        <v>0</v>
      </c>
      <c r="AA659" s="60">
        <v>43126.848622685182</v>
      </c>
      <c r="AB659" s="60">
        <v>43126.777349537027</v>
      </c>
      <c r="AC659" s="38">
        <v>1</v>
      </c>
      <c r="AD659" s="60">
        <v>43126.849247685182</v>
      </c>
      <c r="AE659" s="60">
        <v>43126.901655092603</v>
      </c>
      <c r="AF659" s="60">
        <v>43126.849247685182</v>
      </c>
      <c r="AG659" s="37" t="s">
        <v>135</v>
      </c>
      <c r="AH659" s="37"/>
      <c r="AI659" s="37" t="s">
        <v>2544</v>
      </c>
      <c r="AJ659" s="16">
        <f ca="1">IF(Table1[[#This Row],[State]]="Closed","Zero",IF(Table1[[#This Row],[State]]="Resolved","Zero",TODAY()-Table1[[#This Row],[First Assigned to Osprey-Resolver]]))</f>
        <v>1572.0983449073974</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26</v>
      </c>
      <c r="AW659" s="39" t="str">
        <f>TEXT(Table1[[#This Row],[Created]],"MMM")</f>
        <v>Jan</v>
      </c>
      <c r="AX659" s="40" t="e">
        <f>VLOOKUP(Table1[[#This Row],[Assigned to]],GD_Resource[[#All],[SNOW ID Unique]:[Team]],4,0)</f>
        <v>#N/A</v>
      </c>
    </row>
    <row r="660" spans="1:50" ht="37.5" customHeight="1" x14ac:dyDescent="0.25">
      <c r="A660" s="37" t="s">
        <v>2545</v>
      </c>
      <c r="B660" s="37" t="s">
        <v>115</v>
      </c>
      <c r="C660" s="37" t="s">
        <v>139</v>
      </c>
      <c r="D660" s="37" t="s">
        <v>211</v>
      </c>
      <c r="E660" s="37" t="s">
        <v>12</v>
      </c>
      <c r="F660" s="37" t="s">
        <v>2546</v>
      </c>
      <c r="G660" s="60">
        <v>43143.401678240742</v>
      </c>
      <c r="H660" s="37" t="s">
        <v>143</v>
      </c>
      <c r="I660" s="60"/>
      <c r="J660" s="37" t="s">
        <v>130</v>
      </c>
      <c r="K660" s="37" t="s">
        <v>2547</v>
      </c>
      <c r="L660" s="60">
        <v>43143.401678240742</v>
      </c>
      <c r="M660" s="37" t="s">
        <v>143</v>
      </c>
      <c r="N660" s="60">
        <v>43126.807905092603</v>
      </c>
      <c r="O660" s="37" t="s">
        <v>281</v>
      </c>
      <c r="P660" s="38" t="b">
        <v>0</v>
      </c>
      <c r="Q660" s="37"/>
      <c r="R660" s="37" t="s">
        <v>215</v>
      </c>
      <c r="S660" s="38">
        <v>0</v>
      </c>
      <c r="T660" s="37" t="s">
        <v>124</v>
      </c>
      <c r="U660" s="37" t="s">
        <v>120</v>
      </c>
      <c r="V660" s="60"/>
      <c r="W660" s="38">
        <v>1433702</v>
      </c>
      <c r="X660" s="37" t="s">
        <v>282</v>
      </c>
      <c r="Y660" s="38">
        <v>0</v>
      </c>
      <c r="Z660" s="38" t="b">
        <v>0</v>
      </c>
      <c r="AA660" s="60">
        <v>43130.029409722221</v>
      </c>
      <c r="AB660" s="60">
        <v>43126.807905092603</v>
      </c>
      <c r="AC660" s="38">
        <v>2</v>
      </c>
      <c r="AD660" s="60">
        <v>43126.826377314806</v>
      </c>
      <c r="AE660" s="60">
        <v>43130.029409722221</v>
      </c>
      <c r="AF660" s="60">
        <v>43126.826377314806</v>
      </c>
      <c r="AG660" s="37"/>
      <c r="AH660" s="37"/>
      <c r="AI660" s="37"/>
      <c r="AJ660" s="16">
        <f ca="1">IF(Table1[[#This Row],[State]]="Closed","Zero",IF(Table1[[#This Row],[State]]="Resolved","Zero",TODAY()-Table1[[#This Row],[First Assigned to Osprey-Resolver]]))</f>
        <v>1568.9705902777787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7</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26</v>
      </c>
      <c r="AW660" s="39" t="str">
        <f>TEXT(Table1[[#This Row],[Created]],"MMM")</f>
        <v>Jan</v>
      </c>
      <c r="AX660" s="40" t="e">
        <f>VLOOKUP(Table1[[#This Row],[Assigned to]],GD_Resource[[#All],[SNOW ID Unique]:[Team]],4,0)</f>
        <v>#N/A</v>
      </c>
    </row>
    <row r="661" spans="1:50" ht="37.5" customHeight="1" x14ac:dyDescent="0.25">
      <c r="A661" s="37" t="s">
        <v>2548</v>
      </c>
      <c r="B661" s="37" t="s">
        <v>115</v>
      </c>
      <c r="C661" s="37" t="s">
        <v>116</v>
      </c>
      <c r="D661" s="37" t="s">
        <v>2549</v>
      </c>
      <c r="E661" s="37" t="s">
        <v>12</v>
      </c>
      <c r="F661" s="37" t="s">
        <v>2550</v>
      </c>
      <c r="G661" s="60">
        <v>43138.921585648153</v>
      </c>
      <c r="H661" s="37" t="s">
        <v>2551</v>
      </c>
      <c r="I661" s="60"/>
      <c r="J661" s="37" t="s">
        <v>120</v>
      </c>
      <c r="K661" s="37" t="s">
        <v>2552</v>
      </c>
      <c r="L661" s="60">
        <v>43138.921585648153</v>
      </c>
      <c r="M661" s="37" t="s">
        <v>2551</v>
      </c>
      <c r="N661" s="60">
        <v>43127.14603009259</v>
      </c>
      <c r="O661" s="37" t="s">
        <v>2553</v>
      </c>
      <c r="P661" s="38" t="b">
        <v>0</v>
      </c>
      <c r="Q661" s="37"/>
      <c r="R661" s="37" t="s">
        <v>123</v>
      </c>
      <c r="S661" s="38">
        <v>0</v>
      </c>
      <c r="T661" s="37" t="s">
        <v>124</v>
      </c>
      <c r="U661" s="37" t="s">
        <v>120</v>
      </c>
      <c r="V661" s="60"/>
      <c r="W661" s="38">
        <v>1017408</v>
      </c>
      <c r="X661" s="37" t="s">
        <v>2554</v>
      </c>
      <c r="Y661" s="38">
        <v>0</v>
      </c>
      <c r="Z661" s="38" t="b">
        <v>0</v>
      </c>
      <c r="AA661" s="60">
        <v>43127.165173611109</v>
      </c>
      <c r="AB661" s="60">
        <v>43127.14603009259</v>
      </c>
      <c r="AC661" s="38">
        <v>1</v>
      </c>
      <c r="AD661" s="60">
        <v>43127.174861111111</v>
      </c>
      <c r="AE661" s="60">
        <v>43127.215300925927</v>
      </c>
      <c r="AF661" s="60">
        <v>43127.174861111111</v>
      </c>
      <c r="AG661" s="37" t="s">
        <v>135</v>
      </c>
      <c r="AH661" s="37"/>
      <c r="AI661" s="37"/>
      <c r="AJ661" s="16">
        <f ca="1">IF(Table1[[#This Row],[State]]="Closed","Zero",IF(Table1[[#This Row],[State]]="Resolved","Zero",TODAY()-Table1[[#This Row],[First Assigned to Osprey-Resolver]]))</f>
        <v>1571.7846990740727</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6</v>
      </c>
      <c r="AO661" s="39" t="str">
        <f>IFERROR(INDEX(GD_Resource[], MATCH(Table1[[#This Row],[Assigned to]], GD_Resource[SNOW ID Unique], 0), 2), "Not GD")</f>
        <v>WPP-US</v>
      </c>
      <c r="AP661" s="39" t="str">
        <f t="shared" si="10"/>
        <v>GD</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27</v>
      </c>
      <c r="AW661" s="39" t="str">
        <f>TEXT(Table1[[#This Row],[Created]],"MMM")</f>
        <v>Jan</v>
      </c>
      <c r="AX661" s="40">
        <f>VLOOKUP(Table1[[#This Row],[Assigned to]],GD_Resource[[#All],[SNOW ID Unique]:[Team]],4,0)</f>
        <v>0</v>
      </c>
    </row>
    <row r="662" spans="1:50" ht="37.5" customHeight="1" x14ac:dyDescent="0.25">
      <c r="A662" s="37" t="s">
        <v>2555</v>
      </c>
      <c r="B662" s="37" t="s">
        <v>115</v>
      </c>
      <c r="C662" s="37" t="s">
        <v>709</v>
      </c>
      <c r="D662" s="37" t="s">
        <v>204</v>
      </c>
      <c r="E662" s="37" t="s">
        <v>141</v>
      </c>
      <c r="F662" s="37" t="s">
        <v>2556</v>
      </c>
      <c r="G662" s="60">
        <v>43215.99255787037</v>
      </c>
      <c r="H662" s="37" t="s">
        <v>37</v>
      </c>
      <c r="I662" s="60"/>
      <c r="J662" s="37" t="s">
        <v>120</v>
      </c>
      <c r="K662" s="37" t="s">
        <v>2557</v>
      </c>
      <c r="L662" s="60">
        <v>43215.99255787037</v>
      </c>
      <c r="M662" s="37" t="s">
        <v>37</v>
      </c>
      <c r="N662" s="60">
        <v>43129.737997685188</v>
      </c>
      <c r="O662" s="37" t="s">
        <v>273</v>
      </c>
      <c r="P662" s="38" t="b">
        <v>0</v>
      </c>
      <c r="Q662" s="37"/>
      <c r="R662" s="37" t="s">
        <v>123</v>
      </c>
      <c r="S662" s="38">
        <v>0</v>
      </c>
      <c r="T662" s="37" t="s">
        <v>124</v>
      </c>
      <c r="U662" s="37" t="s">
        <v>120</v>
      </c>
      <c r="V662" s="60"/>
      <c r="W662" s="38">
        <v>7452394</v>
      </c>
      <c r="X662" s="37" t="s">
        <v>274</v>
      </c>
      <c r="Y662" s="38">
        <v>0</v>
      </c>
      <c r="Z662" s="38" t="b">
        <v>0</v>
      </c>
      <c r="AA662" s="60">
        <v>43129.789537037039</v>
      </c>
      <c r="AB662" s="60">
        <v>43129.737997685188</v>
      </c>
      <c r="AC662" s="38">
        <v>2</v>
      </c>
      <c r="AD662" s="60">
        <v>43129.78334490741</v>
      </c>
      <c r="AE662" s="60">
        <v>43129.789537037039</v>
      </c>
      <c r="AF662" s="60">
        <v>43129.78334490741</v>
      </c>
      <c r="AG662" s="37" t="s">
        <v>331</v>
      </c>
      <c r="AH662" s="37"/>
      <c r="AI662" s="37"/>
      <c r="AJ662" s="16">
        <f ca="1">IF(Table1[[#This Row],[State]]="Closed","Zero",IF(Table1[[#This Row],[State]]="Resolved","Zero",TODAY()-Table1[[#This Row],[First Assigned to Osprey-Resolver]]))</f>
        <v>1569.2104629629612</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17</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29</v>
      </c>
      <c r="AW662" s="39" t="str">
        <f>TEXT(Table1[[#This Row],[Created]],"MMM")</f>
        <v>Jan</v>
      </c>
      <c r="AX662" s="40" t="e">
        <f>VLOOKUP(Table1[[#This Row],[Assigned to]],GD_Resource[[#All],[SNOW ID Unique]:[Team]],4,0)</f>
        <v>#N/A</v>
      </c>
    </row>
    <row r="663" spans="1:50" ht="49.95" customHeight="1" x14ac:dyDescent="0.25">
      <c r="A663" s="37" t="s">
        <v>2558</v>
      </c>
      <c r="B663" s="37" t="s">
        <v>115</v>
      </c>
      <c r="C663" s="37" t="s">
        <v>240</v>
      </c>
      <c r="D663" s="37" t="s">
        <v>241</v>
      </c>
      <c r="E663" s="37" t="s">
        <v>12</v>
      </c>
      <c r="F663" s="37" t="s">
        <v>2559</v>
      </c>
      <c r="G663" s="60">
        <v>43130.024976851862</v>
      </c>
      <c r="H663" s="37"/>
      <c r="I663" s="60"/>
      <c r="J663" s="37" t="s">
        <v>130</v>
      </c>
      <c r="K663" s="37" t="s">
        <v>2334</v>
      </c>
      <c r="L663" s="60">
        <v>43130.024976851862</v>
      </c>
      <c r="M663" s="37" t="s">
        <v>24</v>
      </c>
      <c r="N663" s="60">
        <v>43129.775555555563</v>
      </c>
      <c r="O663" s="37" t="s">
        <v>2560</v>
      </c>
      <c r="P663" s="38" t="b">
        <v>0</v>
      </c>
      <c r="Q663" s="37"/>
      <c r="R663" s="37" t="s">
        <v>147</v>
      </c>
      <c r="S663" s="38">
        <v>0</v>
      </c>
      <c r="T663" s="37" t="s">
        <v>124</v>
      </c>
      <c r="U663" s="37" t="s">
        <v>120</v>
      </c>
      <c r="V663" s="60"/>
      <c r="W663" s="38">
        <v>21550</v>
      </c>
      <c r="X663" s="37" t="s">
        <v>2054</v>
      </c>
      <c r="Y663" s="38">
        <v>0</v>
      </c>
      <c r="Z663" s="38" t="b">
        <v>0</v>
      </c>
      <c r="AA663" s="60">
        <v>43129.79792824074</v>
      </c>
      <c r="AB663" s="60">
        <v>43129.775555555563</v>
      </c>
      <c r="AC663" s="38">
        <v>3</v>
      </c>
      <c r="AD663" s="60">
        <v>43129.821030092593</v>
      </c>
      <c r="AE663" s="60"/>
      <c r="AF663" s="60">
        <v>43130.018842592603</v>
      </c>
      <c r="AG663" s="37"/>
      <c r="AH663" s="37"/>
      <c r="AI663" s="37"/>
      <c r="AJ663" s="16">
        <f ca="1">IF(Table1[[#This Row],[State]]="Closed","Zero",IF(Table1[[#This Row],[State]]="Resolved","Zero",TODAY()-Table1[[#This Row],[First Assigned to Osprey-Resolver]]))</f>
        <v>44699</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29</v>
      </c>
      <c r="AW663" s="39" t="str">
        <f>TEXT(Table1[[#This Row],[Created]],"MMM")</f>
        <v>Jan</v>
      </c>
      <c r="AX663" s="40" t="e">
        <f>VLOOKUP(Table1[[#This Row],[Assigned to]],GD_Resource[[#All],[SNOW ID Unique]:[Team]],4,0)</f>
        <v>#N/A</v>
      </c>
    </row>
    <row r="664" spans="1:50" ht="199.95" customHeight="1" x14ac:dyDescent="0.25">
      <c r="A664" s="37" t="s">
        <v>2561</v>
      </c>
      <c r="B664" s="37" t="s">
        <v>115</v>
      </c>
      <c r="C664" s="37" t="s">
        <v>2562</v>
      </c>
      <c r="D664" s="37" t="s">
        <v>2267</v>
      </c>
      <c r="E664" s="37" t="s">
        <v>7</v>
      </c>
      <c r="F664" s="37" t="s">
        <v>2563</v>
      </c>
      <c r="G664" s="60">
        <v>43130.336226851847</v>
      </c>
      <c r="H664" s="37"/>
      <c r="I664" s="60"/>
      <c r="J664" s="37" t="s">
        <v>178</v>
      </c>
      <c r="K664" s="37" t="s">
        <v>2564</v>
      </c>
      <c r="L664" s="60">
        <v>43130.336226851847</v>
      </c>
      <c r="M664" s="37" t="s">
        <v>2269</v>
      </c>
      <c r="N664" s="60">
        <v>43130.109282407408</v>
      </c>
      <c r="O664" s="37" t="s">
        <v>2565</v>
      </c>
      <c r="P664" s="38" t="b">
        <v>0</v>
      </c>
      <c r="Q664" s="37"/>
      <c r="R664" s="37" t="s">
        <v>147</v>
      </c>
      <c r="S664" s="38">
        <v>0</v>
      </c>
      <c r="T664" s="37" t="s">
        <v>124</v>
      </c>
      <c r="U664" s="37" t="s">
        <v>120</v>
      </c>
      <c r="V664" s="60"/>
      <c r="W664" s="38">
        <v>20015</v>
      </c>
      <c r="X664" s="37" t="s">
        <v>2566</v>
      </c>
      <c r="Y664" s="38">
        <v>0</v>
      </c>
      <c r="Z664" s="38" t="b">
        <v>0</v>
      </c>
      <c r="AA664" s="60"/>
      <c r="AB664" s="60"/>
      <c r="AC664" s="38">
        <v>0</v>
      </c>
      <c r="AD664" s="60"/>
      <c r="AE664" s="60"/>
      <c r="AF664" s="60">
        <v>43130.109282407408</v>
      </c>
      <c r="AG664" s="37" t="s">
        <v>135</v>
      </c>
      <c r="AH664" s="37"/>
      <c r="AI664" s="37"/>
      <c r="AJ664" s="16">
        <f ca="1">IF(Table1[[#This Row],[State]]="Closed","Zero",IF(Table1[[#This Row],[State]]="Resolved","Zero",TODAY()-Table1[[#This Row],[First Assigned to Osprey-Resolver]]))</f>
        <v>44699</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30</v>
      </c>
      <c r="AW664" s="39" t="str">
        <f>TEXT(Table1[[#This Row],[Created]],"MMM")</f>
        <v>Jan</v>
      </c>
      <c r="AX664" s="40" t="e">
        <f>VLOOKUP(Table1[[#This Row],[Assigned to]],GD_Resource[[#All],[SNOW ID Unique]:[Team]],4,0)</f>
        <v>#N/A</v>
      </c>
    </row>
    <row r="665" spans="1:50" ht="62.7" customHeight="1" x14ac:dyDescent="0.25">
      <c r="A665" s="37" t="s">
        <v>2567</v>
      </c>
      <c r="B665" s="37" t="s">
        <v>115</v>
      </c>
      <c r="C665" s="37" t="s">
        <v>116</v>
      </c>
      <c r="D665" s="37" t="s">
        <v>204</v>
      </c>
      <c r="E665" s="37" t="s">
        <v>141</v>
      </c>
      <c r="F665" s="37" t="s">
        <v>2568</v>
      </c>
      <c r="G665" s="60">
        <v>43160.981944444437</v>
      </c>
      <c r="H665" s="37" t="s">
        <v>37</v>
      </c>
      <c r="I665" s="60"/>
      <c r="J665" s="37" t="s">
        <v>120</v>
      </c>
      <c r="K665" s="37" t="s">
        <v>2569</v>
      </c>
      <c r="L665" s="60">
        <v>43160.981944444437</v>
      </c>
      <c r="M665" s="37" t="s">
        <v>37</v>
      </c>
      <c r="N665" s="60">
        <v>43130.369085648148</v>
      </c>
      <c r="O665" s="37" t="s">
        <v>899</v>
      </c>
      <c r="P665" s="38" t="b">
        <v>0</v>
      </c>
      <c r="Q665" s="37"/>
      <c r="R665" s="37" t="s">
        <v>123</v>
      </c>
      <c r="S665" s="38">
        <v>0</v>
      </c>
      <c r="T665" s="37" t="s">
        <v>124</v>
      </c>
      <c r="U665" s="37" t="s">
        <v>120</v>
      </c>
      <c r="V665" s="60"/>
      <c r="W665" s="38">
        <v>2644951</v>
      </c>
      <c r="X665" s="37" t="s">
        <v>900</v>
      </c>
      <c r="Y665" s="38">
        <v>0</v>
      </c>
      <c r="Z665" s="38" t="b">
        <v>0</v>
      </c>
      <c r="AA665" s="60">
        <v>43130.398449074077</v>
      </c>
      <c r="AB665" s="60">
        <v>43130.369085648148</v>
      </c>
      <c r="AC665" s="38">
        <v>1</v>
      </c>
      <c r="AD665" s="60">
        <v>43130.41547453704</v>
      </c>
      <c r="AE665" s="60">
        <v>43130.624918981477</v>
      </c>
      <c r="AF665" s="60">
        <v>43130.41547453704</v>
      </c>
      <c r="AG665" s="37" t="s">
        <v>816</v>
      </c>
      <c r="AH665" s="37"/>
      <c r="AI665" s="37"/>
      <c r="AJ665" s="16">
        <f ca="1">IF(Table1[[#This Row],[State]]="Closed","Zero",IF(Table1[[#This Row],[State]]="Resolved","Zero",TODAY()-Table1[[#This Row],[First Assigned to Osprey-Resolver]]))</f>
        <v>1568.3750810185229</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9</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30</v>
      </c>
      <c r="AW665" s="39" t="str">
        <f>TEXT(Table1[[#This Row],[Created]],"MMM")</f>
        <v>Jan</v>
      </c>
      <c r="AX665" s="40" t="e">
        <f>VLOOKUP(Table1[[#This Row],[Assigned to]],GD_Resource[[#All],[SNOW ID Unique]:[Team]],4,0)</f>
        <v>#N/A</v>
      </c>
    </row>
    <row r="666" spans="1:50" ht="37.5" customHeight="1" x14ac:dyDescent="0.25">
      <c r="A666" s="37" t="s">
        <v>2570</v>
      </c>
      <c r="B666" s="37" t="s">
        <v>115</v>
      </c>
      <c r="C666" s="37" t="s">
        <v>338</v>
      </c>
      <c r="D666" s="37" t="s">
        <v>2571</v>
      </c>
      <c r="E666" s="37" t="s">
        <v>12</v>
      </c>
      <c r="F666" s="37" t="s">
        <v>2572</v>
      </c>
      <c r="G666" s="60">
        <v>43130.836678240739</v>
      </c>
      <c r="H666" s="37"/>
      <c r="I666" s="60"/>
      <c r="J666" s="37" t="s">
        <v>120</v>
      </c>
      <c r="K666" s="37" t="s">
        <v>2573</v>
      </c>
      <c r="L666" s="60">
        <v>43130.836678240739</v>
      </c>
      <c r="M666" s="37" t="s">
        <v>2574</v>
      </c>
      <c r="N666" s="60">
        <v>43130.835358796299</v>
      </c>
      <c r="O666" s="37" t="s">
        <v>2571</v>
      </c>
      <c r="P666" s="38" t="b">
        <v>0</v>
      </c>
      <c r="Q666" s="37"/>
      <c r="R666" s="37" t="s">
        <v>215</v>
      </c>
      <c r="S666" s="38">
        <v>0</v>
      </c>
      <c r="T666" s="37" t="s">
        <v>124</v>
      </c>
      <c r="U666" s="37" t="s">
        <v>120</v>
      </c>
      <c r="V666" s="60"/>
      <c r="W666" s="38">
        <v>169</v>
      </c>
      <c r="X666" s="37" t="s">
        <v>2574</v>
      </c>
      <c r="Y666" s="38">
        <v>0</v>
      </c>
      <c r="Z666" s="38" t="b">
        <v>0</v>
      </c>
      <c r="AA666" s="60"/>
      <c r="AB666" s="60"/>
      <c r="AC666" s="38">
        <v>0</v>
      </c>
      <c r="AD666" s="60"/>
      <c r="AE666" s="60"/>
      <c r="AF666" s="60">
        <v>43130.835358796299</v>
      </c>
      <c r="AG666" s="37"/>
      <c r="AH666" s="37"/>
      <c r="AI666" s="37"/>
      <c r="AJ666" s="16">
        <f ca="1">IF(Table1[[#This Row],[State]]="Closed","Zero",IF(Table1[[#This Row],[State]]="Resolved","Zero",TODAY()-Table1[[#This Row],[First Assigned to Osprey-Resolver]]))</f>
        <v>44699</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30</v>
      </c>
      <c r="AW666" s="39" t="str">
        <f>TEXT(Table1[[#This Row],[Created]],"MMM")</f>
        <v>Jan</v>
      </c>
      <c r="AX666" s="40" t="e">
        <f>VLOOKUP(Table1[[#This Row],[Assigned to]],GD_Resource[[#All],[SNOW ID Unique]:[Team]],4,0)</f>
        <v>#N/A</v>
      </c>
    </row>
    <row r="667" spans="1:50" ht="37.5" customHeight="1" x14ac:dyDescent="0.25">
      <c r="A667" s="37" t="s">
        <v>2575</v>
      </c>
      <c r="B667" s="37" t="s">
        <v>115</v>
      </c>
      <c r="C667" s="37" t="s">
        <v>116</v>
      </c>
      <c r="D667" s="37" t="s">
        <v>204</v>
      </c>
      <c r="E667" s="37" t="s">
        <v>12</v>
      </c>
      <c r="F667" s="37" t="s">
        <v>2576</v>
      </c>
      <c r="G667" s="60">
        <v>43132.14707175926</v>
      </c>
      <c r="H667" s="37" t="s">
        <v>37</v>
      </c>
      <c r="I667" s="60"/>
      <c r="J667" s="37" t="s">
        <v>120</v>
      </c>
      <c r="K667" s="37" t="s">
        <v>2577</v>
      </c>
      <c r="L667" s="60">
        <v>43132.14707175926</v>
      </c>
      <c r="M667" s="37" t="s">
        <v>37</v>
      </c>
      <c r="N667" s="60">
        <v>43131.249837962961</v>
      </c>
      <c r="O667" s="37" t="s">
        <v>2578</v>
      </c>
      <c r="P667" s="38" t="b">
        <v>0</v>
      </c>
      <c r="Q667" s="37"/>
      <c r="R667" s="37"/>
      <c r="S667" s="38">
        <v>0</v>
      </c>
      <c r="T667" s="37" t="s">
        <v>124</v>
      </c>
      <c r="U667" s="37" t="s">
        <v>120</v>
      </c>
      <c r="V667" s="60"/>
      <c r="W667" s="38">
        <v>77521</v>
      </c>
      <c r="X667" s="37" t="s">
        <v>2579</v>
      </c>
      <c r="Y667" s="38">
        <v>0</v>
      </c>
      <c r="Z667" s="38" t="b">
        <v>0</v>
      </c>
      <c r="AA667" s="60">
        <v>43131.324583333328</v>
      </c>
      <c r="AB667" s="60">
        <v>43131.249837962961</v>
      </c>
      <c r="AC667" s="38">
        <v>4</v>
      </c>
      <c r="AD667" s="60">
        <v>43131.398182870369</v>
      </c>
      <c r="AE667" s="60">
        <v>43131.984236111108</v>
      </c>
      <c r="AF667" s="60">
        <v>43131.984236111108</v>
      </c>
      <c r="AG667" s="37"/>
      <c r="AH667" s="37"/>
      <c r="AI667" s="37"/>
      <c r="AJ667" s="16">
        <f ca="1">IF(Table1[[#This Row],[State]]="Closed","Zero",IF(Table1[[#This Row],[State]]="Resolved","Zero",TODAY()-Table1[[#This Row],[First Assigned to Osprey-Resolver]]))</f>
        <v>1567.0157638888923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5</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31</v>
      </c>
      <c r="AW667" s="39" t="str">
        <f>TEXT(Table1[[#This Row],[Created]],"MMM")</f>
        <v>Jan</v>
      </c>
      <c r="AX667" s="40" t="e">
        <f>VLOOKUP(Table1[[#This Row],[Assigned to]],GD_Resource[[#All],[SNOW ID Unique]:[Team]],4,0)</f>
        <v>#N/A</v>
      </c>
    </row>
    <row r="668" spans="1:50" ht="37.5" customHeight="1" x14ac:dyDescent="0.25">
      <c r="A668" s="37" t="s">
        <v>2580</v>
      </c>
      <c r="B668" s="37" t="s">
        <v>115</v>
      </c>
      <c r="C668" s="37" t="s">
        <v>116</v>
      </c>
      <c r="D668" s="37" t="s">
        <v>204</v>
      </c>
      <c r="E668" s="37" t="s">
        <v>12</v>
      </c>
      <c r="F668" s="37" t="s">
        <v>2581</v>
      </c>
      <c r="G668" s="60">
        <v>43132.143831018519</v>
      </c>
      <c r="H668" s="37" t="s">
        <v>37</v>
      </c>
      <c r="I668" s="60"/>
      <c r="J668" s="37" t="s">
        <v>120</v>
      </c>
      <c r="K668" s="37" t="s">
        <v>2577</v>
      </c>
      <c r="L668" s="60">
        <v>43132.143842592603</v>
      </c>
      <c r="M668" s="37" t="s">
        <v>37</v>
      </c>
      <c r="N668" s="60">
        <v>43131.558912037042</v>
      </c>
      <c r="O668" s="37" t="s">
        <v>2582</v>
      </c>
      <c r="P668" s="38" t="b">
        <v>0</v>
      </c>
      <c r="Q668" s="37"/>
      <c r="R668" s="37"/>
      <c r="S668" s="38">
        <v>0</v>
      </c>
      <c r="T668" s="37" t="s">
        <v>124</v>
      </c>
      <c r="U668" s="37" t="s">
        <v>120</v>
      </c>
      <c r="V668" s="60"/>
      <c r="W668" s="38">
        <v>50538</v>
      </c>
      <c r="X668" s="37" t="s">
        <v>2583</v>
      </c>
      <c r="Y668" s="38">
        <v>0</v>
      </c>
      <c r="Z668" s="38" t="b">
        <v>0</v>
      </c>
      <c r="AA668" s="60">
        <v>43131.609884259262</v>
      </c>
      <c r="AB668" s="60">
        <v>43131.558912037042</v>
      </c>
      <c r="AC668" s="38">
        <v>2</v>
      </c>
      <c r="AD668" s="60">
        <v>43131.639618055553</v>
      </c>
      <c r="AE668" s="60">
        <v>43131.984814814823</v>
      </c>
      <c r="AF668" s="60">
        <v>43131.984814814823</v>
      </c>
      <c r="AG668" s="37" t="s">
        <v>816</v>
      </c>
      <c r="AH668" s="37"/>
      <c r="AI668" s="37" t="s">
        <v>2584</v>
      </c>
      <c r="AJ668" s="16">
        <f ca="1">IF(Table1[[#This Row],[State]]="Closed","Zero",IF(Table1[[#This Row],[State]]="Resolved","Zero",TODAY()-Table1[[#This Row],[First Assigned to Osprey-Resolver]]))</f>
        <v>1567.015185185177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31</v>
      </c>
      <c r="AW668" s="39" t="str">
        <f>TEXT(Table1[[#This Row],[Created]],"MMM")</f>
        <v>Jan</v>
      </c>
      <c r="AX668" s="40" t="e">
        <f>VLOOKUP(Table1[[#This Row],[Assigned to]],GD_Resource[[#All],[SNOW ID Unique]:[Team]],4,0)</f>
        <v>#N/A</v>
      </c>
    </row>
    <row r="669" spans="1:50" ht="62.7" customHeight="1" x14ac:dyDescent="0.25">
      <c r="A669" s="37" t="s">
        <v>2585</v>
      </c>
      <c r="B669" s="37" t="s">
        <v>115</v>
      </c>
      <c r="C669" s="37" t="s">
        <v>295</v>
      </c>
      <c r="D669" s="37" t="s">
        <v>2467</v>
      </c>
      <c r="E669" s="37" t="s">
        <v>7</v>
      </c>
      <c r="F669" s="37" t="s">
        <v>2586</v>
      </c>
      <c r="G669" s="60">
        <v>43131.874247685177</v>
      </c>
      <c r="H669" s="37" t="s">
        <v>2587</v>
      </c>
      <c r="I669" s="60"/>
      <c r="J669" s="37" t="s">
        <v>130</v>
      </c>
      <c r="K669" s="37" t="s">
        <v>2588</v>
      </c>
      <c r="L669" s="60">
        <v>43131.874247685177</v>
      </c>
      <c r="M669" s="37" t="s">
        <v>2587</v>
      </c>
      <c r="N669" s="60">
        <v>43131.812928240739</v>
      </c>
      <c r="O669" s="37" t="s">
        <v>2589</v>
      </c>
      <c r="P669" s="38" t="b">
        <v>0</v>
      </c>
      <c r="Q669" s="37"/>
      <c r="R669" s="37" t="s">
        <v>147</v>
      </c>
      <c r="S669" s="38">
        <v>0</v>
      </c>
      <c r="T669" s="37" t="s">
        <v>124</v>
      </c>
      <c r="U669" s="37" t="s">
        <v>120</v>
      </c>
      <c r="V669" s="60"/>
      <c r="W669" s="38">
        <v>5298</v>
      </c>
      <c r="X669" s="37" t="s">
        <v>2590</v>
      </c>
      <c r="Y669" s="38">
        <v>0</v>
      </c>
      <c r="Z669" s="38" t="b">
        <v>0</v>
      </c>
      <c r="AA669" s="60">
        <v>43131.839907407397</v>
      </c>
      <c r="AB669" s="60">
        <v>43131.812928240739</v>
      </c>
      <c r="AC669" s="38">
        <v>1</v>
      </c>
      <c r="AD669" s="60">
        <v>43131.869131944448</v>
      </c>
      <c r="AE669" s="60">
        <v>43131.873784722222</v>
      </c>
      <c r="AF669" s="60">
        <v>43131.869131944448</v>
      </c>
      <c r="AG669" s="37"/>
      <c r="AH669" s="37"/>
      <c r="AI669" s="37"/>
      <c r="AJ669" s="16">
        <f ca="1">IF(Table1[[#This Row],[State]]="Closed","Zero",IF(Table1[[#This Row],[State]]="Resolved","Zero",TODAY()-Table1[[#This Row],[First Assigned to Osprey-Resolver]]))</f>
        <v>1567.1262152777781</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5</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31</v>
      </c>
      <c r="AW669" s="39" t="str">
        <f>TEXT(Table1[[#This Row],[Created]],"MMM")</f>
        <v>Jan</v>
      </c>
      <c r="AX669" s="40" t="e">
        <f>VLOOKUP(Table1[[#This Row],[Assigned to]],GD_Resource[[#All],[SNOW ID Unique]:[Team]],4,0)</f>
        <v>#N/A</v>
      </c>
    </row>
    <row r="670" spans="1:50" ht="37.5" customHeight="1" x14ac:dyDescent="0.25">
      <c r="A670" s="37" t="s">
        <v>2591</v>
      </c>
      <c r="B670" s="37" t="s">
        <v>115</v>
      </c>
      <c r="C670" s="37" t="s">
        <v>433</v>
      </c>
      <c r="D670" s="37" t="s">
        <v>434</v>
      </c>
      <c r="E670" s="37" t="s">
        <v>12</v>
      </c>
      <c r="F670" s="37" t="s">
        <v>2592</v>
      </c>
      <c r="G670" s="60">
        <v>43132.874340277784</v>
      </c>
      <c r="H670" s="37" t="s">
        <v>436</v>
      </c>
      <c r="I670" s="60"/>
      <c r="J670" s="37" t="s">
        <v>120</v>
      </c>
      <c r="K670" s="37" t="s">
        <v>2593</v>
      </c>
      <c r="L670" s="60">
        <v>43132.874340277784</v>
      </c>
      <c r="M670" s="37" t="s">
        <v>436</v>
      </c>
      <c r="N670" s="60">
        <v>43132.208032407398</v>
      </c>
      <c r="O670" s="37" t="s">
        <v>2594</v>
      </c>
      <c r="P670" s="38" t="b">
        <v>0</v>
      </c>
      <c r="Q670" s="37"/>
      <c r="R670" s="37" t="s">
        <v>215</v>
      </c>
      <c r="S670" s="38">
        <v>0</v>
      </c>
      <c r="T670" s="37" t="s">
        <v>124</v>
      </c>
      <c r="U670" s="37" t="s">
        <v>120</v>
      </c>
      <c r="V670" s="60"/>
      <c r="W670" s="38">
        <v>57569</v>
      </c>
      <c r="X670" s="37" t="s">
        <v>2595</v>
      </c>
      <c r="Y670" s="38">
        <v>0</v>
      </c>
      <c r="Z670" s="38" t="b">
        <v>0</v>
      </c>
      <c r="AA670" s="60">
        <v>43132.23673611111</v>
      </c>
      <c r="AB670" s="60">
        <v>43132.208032407398</v>
      </c>
      <c r="AC670" s="38">
        <v>1</v>
      </c>
      <c r="AD670" s="60">
        <v>43132.866331018522</v>
      </c>
      <c r="AE670" s="60">
        <v>43132.872372685182</v>
      </c>
      <c r="AF670" s="60">
        <v>43132.866331018522</v>
      </c>
      <c r="AG670" s="37" t="s">
        <v>135</v>
      </c>
      <c r="AH670" s="37"/>
      <c r="AI670" s="37"/>
      <c r="AJ670" s="16">
        <f ca="1">IF(Table1[[#This Row],[State]]="Closed","Zero",IF(Table1[[#This Row],[State]]="Resolved","Zero",TODAY()-Table1[[#This Row],[First Assigned to Osprey-Resolver]]))</f>
        <v>1566.1276273148178</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v>
      </c>
      <c r="AW670" s="39" t="str">
        <f>TEXT(Table1[[#This Row],[Created]],"MMM")</f>
        <v>Feb</v>
      </c>
      <c r="AX670" s="40" t="e">
        <f>VLOOKUP(Table1[[#This Row],[Assigned to]],GD_Resource[[#All],[SNOW ID Unique]:[Team]],4,0)</f>
        <v>#N/A</v>
      </c>
    </row>
    <row r="671" spans="1:50" ht="37.5" customHeight="1" x14ac:dyDescent="0.25">
      <c r="A671" s="37" t="s">
        <v>2596</v>
      </c>
      <c r="B671" s="37" t="s">
        <v>115</v>
      </c>
      <c r="C671" s="37" t="s">
        <v>433</v>
      </c>
      <c r="D671" s="37" t="s">
        <v>434</v>
      </c>
      <c r="E671" s="37" t="s">
        <v>12</v>
      </c>
      <c r="F671" s="37" t="s">
        <v>2597</v>
      </c>
      <c r="G671" s="60">
        <v>43132.858356481483</v>
      </c>
      <c r="H671" s="37" t="s">
        <v>436</v>
      </c>
      <c r="I671" s="60"/>
      <c r="J671" s="37" t="s">
        <v>120</v>
      </c>
      <c r="K671" s="37" t="s">
        <v>2598</v>
      </c>
      <c r="L671" s="60">
        <v>43132.858356481483</v>
      </c>
      <c r="M671" s="37" t="s">
        <v>436</v>
      </c>
      <c r="N671" s="60">
        <v>43132.819930555554</v>
      </c>
      <c r="O671" s="37" t="s">
        <v>1522</v>
      </c>
      <c r="P671" s="38" t="b">
        <v>0</v>
      </c>
      <c r="Q671" s="37"/>
      <c r="R671" s="37" t="s">
        <v>215</v>
      </c>
      <c r="S671" s="38">
        <v>0</v>
      </c>
      <c r="T671" s="37" t="s">
        <v>124</v>
      </c>
      <c r="U671" s="37" t="s">
        <v>120</v>
      </c>
      <c r="V671" s="60"/>
      <c r="W671" s="38">
        <v>3320</v>
      </c>
      <c r="X671" s="37" t="s">
        <v>1097</v>
      </c>
      <c r="Y671" s="38">
        <v>0</v>
      </c>
      <c r="Z671" s="38" t="b">
        <v>0</v>
      </c>
      <c r="AA671" s="60">
        <v>43132.824907407397</v>
      </c>
      <c r="AB671" s="60">
        <v>43132.819930555554</v>
      </c>
      <c r="AC671" s="38">
        <v>1</v>
      </c>
      <c r="AD671" s="60">
        <v>43132.824907407397</v>
      </c>
      <c r="AE671" s="60">
        <v>43132.824907407397</v>
      </c>
      <c r="AF671" s="60">
        <v>43132.824907407397</v>
      </c>
      <c r="AG671" s="37"/>
      <c r="AH671" s="37"/>
      <c r="AI671" s="37"/>
      <c r="AJ671" s="16">
        <f ca="1">IF(Table1[[#This Row],[State]]="Closed","Zero",IF(Table1[[#This Row],[State]]="Resolved","Zero",TODAY()-Table1[[#This Row],[First Assigned to Osprey-Resolver]]))</f>
        <v>1566.1750925926026</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5</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v>
      </c>
      <c r="AW671" s="39" t="str">
        <f>TEXT(Table1[[#This Row],[Created]],"MMM")</f>
        <v>Feb</v>
      </c>
      <c r="AX671" s="40" t="e">
        <f>VLOOKUP(Table1[[#This Row],[Assigned to]],GD_Resource[[#All],[SNOW ID Unique]:[Team]],4,0)</f>
        <v>#N/A</v>
      </c>
    </row>
    <row r="672" spans="1:50" ht="37.5" customHeight="1" x14ac:dyDescent="0.25">
      <c r="A672" s="37" t="s">
        <v>2599</v>
      </c>
      <c r="B672" s="37" t="s">
        <v>115</v>
      </c>
      <c r="C672" s="37" t="s">
        <v>159</v>
      </c>
      <c r="D672" s="37" t="s">
        <v>1221</v>
      </c>
      <c r="E672" s="37" t="s">
        <v>12</v>
      </c>
      <c r="F672" s="37" t="s">
        <v>2600</v>
      </c>
      <c r="G672" s="60">
        <v>43187.914918981478</v>
      </c>
      <c r="H672" s="37" t="s">
        <v>27</v>
      </c>
      <c r="I672" s="60"/>
      <c r="J672" s="37" t="s">
        <v>120</v>
      </c>
      <c r="K672" s="37" t="s">
        <v>2601</v>
      </c>
      <c r="L672" s="60">
        <v>43187.914918981478</v>
      </c>
      <c r="M672" s="37" t="s">
        <v>27</v>
      </c>
      <c r="N672" s="60">
        <v>43132.933842592603</v>
      </c>
      <c r="O672" s="37" t="s">
        <v>2602</v>
      </c>
      <c r="P672" s="38" t="b">
        <v>0</v>
      </c>
      <c r="Q672" s="37"/>
      <c r="R672" s="37" t="s">
        <v>123</v>
      </c>
      <c r="S672" s="38">
        <v>0</v>
      </c>
      <c r="T672" s="37" t="s">
        <v>124</v>
      </c>
      <c r="U672" s="37" t="s">
        <v>120</v>
      </c>
      <c r="V672" s="60"/>
      <c r="W672" s="38">
        <v>4750734</v>
      </c>
      <c r="X672" s="37" t="s">
        <v>2603</v>
      </c>
      <c r="Y672" s="38">
        <v>0</v>
      </c>
      <c r="Z672" s="38" t="b">
        <v>0</v>
      </c>
      <c r="AA672" s="60">
        <v>43132.934374999997</v>
      </c>
      <c r="AB672" s="60"/>
      <c r="AC672" s="38">
        <v>0</v>
      </c>
      <c r="AD672" s="60"/>
      <c r="AE672" s="60">
        <v>43132.934374999997</v>
      </c>
      <c r="AF672" s="60">
        <v>43132.933842592603</v>
      </c>
      <c r="AG672" s="37"/>
      <c r="AH672" s="37"/>
      <c r="AI672" s="37"/>
      <c r="AJ672" s="16">
        <f ca="1">IF(Table1[[#This Row],[State]]="Closed","Zero",IF(Table1[[#This Row],[State]]="Resolved","Zero",TODAY()-Table1[[#This Row],[First Assigned to Osprey-Resolver]]))</f>
        <v>1566.0656250000029</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13</v>
      </c>
      <c r="AO672" s="39" t="str">
        <f>IFERROR(INDEX(GD_Resource[], MATCH(Table1[[#This Row],[Assigned to]], GD_Resource[SNOW ID Unique], 0), 2), "Not GD")</f>
        <v>WPP-US</v>
      </c>
      <c r="AP672" s="39" t="str">
        <f t="shared" si="10"/>
        <v>GD</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v>
      </c>
      <c r="AW672" s="39" t="str">
        <f>TEXT(Table1[[#This Row],[Created]],"MMM")</f>
        <v>Feb</v>
      </c>
      <c r="AX672" s="40">
        <f>VLOOKUP(Table1[[#This Row],[Assigned to]],GD_Resource[[#All],[SNOW ID Unique]:[Team]],4,0)</f>
        <v>0</v>
      </c>
    </row>
    <row r="673" spans="1:50" ht="62.7" customHeight="1" x14ac:dyDescent="0.25">
      <c r="A673" s="37" t="s">
        <v>2604</v>
      </c>
      <c r="B673" s="37" t="s">
        <v>115</v>
      </c>
      <c r="C673" s="37" t="s">
        <v>2295</v>
      </c>
      <c r="D673" s="37" t="s">
        <v>509</v>
      </c>
      <c r="E673" s="37" t="s">
        <v>12</v>
      </c>
      <c r="F673" s="37" t="s">
        <v>2605</v>
      </c>
      <c r="G673" s="60">
        <v>43134.134965277779</v>
      </c>
      <c r="H673" s="37" t="s">
        <v>38</v>
      </c>
      <c r="I673" s="60"/>
      <c r="J673" s="37" t="s">
        <v>120</v>
      </c>
      <c r="K673" s="37" t="s">
        <v>2606</v>
      </c>
      <c r="L673" s="60">
        <v>43134.134965277779</v>
      </c>
      <c r="M673" s="37" t="s">
        <v>38</v>
      </c>
      <c r="N673" s="60">
        <v>43133.741261574083</v>
      </c>
      <c r="O673" s="37" t="s">
        <v>899</v>
      </c>
      <c r="P673" s="38" t="b">
        <v>0</v>
      </c>
      <c r="Q673" s="37"/>
      <c r="R673" s="37" t="s">
        <v>123</v>
      </c>
      <c r="S673" s="38">
        <v>0</v>
      </c>
      <c r="T673" s="37" t="s">
        <v>124</v>
      </c>
      <c r="U673" s="37" t="s">
        <v>120</v>
      </c>
      <c r="V673" s="60"/>
      <c r="W673" s="38">
        <v>34016</v>
      </c>
      <c r="X673" s="37" t="s">
        <v>900</v>
      </c>
      <c r="Y673" s="38">
        <v>0</v>
      </c>
      <c r="Z673" s="38" t="b">
        <v>0</v>
      </c>
      <c r="AA673" s="60">
        <v>43133.774733796286</v>
      </c>
      <c r="AB673" s="60">
        <v>43133.741261574083</v>
      </c>
      <c r="AC673" s="38">
        <v>1</v>
      </c>
      <c r="AD673" s="60">
        <v>43133.839780092603</v>
      </c>
      <c r="AE673" s="60">
        <v>43133.937731481477</v>
      </c>
      <c r="AF673" s="60">
        <v>43133.839780092603</v>
      </c>
      <c r="AG673" s="37" t="s">
        <v>816</v>
      </c>
      <c r="AH673" s="37"/>
      <c r="AI673" s="37"/>
      <c r="AJ673" s="16">
        <f ca="1">IF(Table1[[#This Row],[State]]="Closed","Zero",IF(Table1[[#This Row],[State]]="Resolved","Zero",TODAY()-Table1[[#This Row],[First Assigned to Osprey-Resolver]]))</f>
        <v>1565.0622685185226</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v>
      </c>
      <c r="AW673" s="39" t="str">
        <f>TEXT(Table1[[#This Row],[Created]],"MMM")</f>
        <v>Feb</v>
      </c>
      <c r="AX673" s="40" t="e">
        <f>VLOOKUP(Table1[[#This Row],[Assigned to]],GD_Resource[[#All],[SNOW ID Unique]:[Team]],4,0)</f>
        <v>#N/A</v>
      </c>
    </row>
    <row r="674" spans="1:50" ht="37.5" customHeight="1" x14ac:dyDescent="0.25">
      <c r="A674" s="37" t="s">
        <v>2607</v>
      </c>
      <c r="B674" s="37" t="s">
        <v>115</v>
      </c>
      <c r="C674" s="37" t="s">
        <v>159</v>
      </c>
      <c r="D674" s="37" t="s">
        <v>160</v>
      </c>
      <c r="E674" s="37" t="s">
        <v>7</v>
      </c>
      <c r="F674" s="37" t="s">
        <v>2608</v>
      </c>
      <c r="G674" s="60">
        <v>43133.878506944442</v>
      </c>
      <c r="H674" s="37"/>
      <c r="I674" s="60"/>
      <c r="J674" s="37" t="s">
        <v>120</v>
      </c>
      <c r="K674" s="37" t="s">
        <v>2609</v>
      </c>
      <c r="L674" s="60">
        <v>43133.878518518519</v>
      </c>
      <c r="M674" s="37" t="s">
        <v>163</v>
      </c>
      <c r="N674" s="60">
        <v>43133.86446759259</v>
      </c>
      <c r="O674" s="37" t="s">
        <v>2331</v>
      </c>
      <c r="P674" s="38" t="b">
        <v>0</v>
      </c>
      <c r="Q674" s="37"/>
      <c r="R674" s="37" t="s">
        <v>123</v>
      </c>
      <c r="S674" s="38">
        <v>0</v>
      </c>
      <c r="T674" s="37" t="s">
        <v>124</v>
      </c>
      <c r="U674" s="37" t="s">
        <v>120</v>
      </c>
      <c r="V674" s="60"/>
      <c r="W674" s="38">
        <v>1677</v>
      </c>
      <c r="X674" s="37" t="s">
        <v>426</v>
      </c>
      <c r="Y674" s="38">
        <v>0</v>
      </c>
      <c r="Z674" s="38" t="b">
        <v>0</v>
      </c>
      <c r="AA674" s="60"/>
      <c r="AB674" s="60"/>
      <c r="AC674" s="38">
        <v>0</v>
      </c>
      <c r="AD674" s="60"/>
      <c r="AE674" s="60"/>
      <c r="AF674" s="60">
        <v>43133.86446759259</v>
      </c>
      <c r="AG674" s="37"/>
      <c r="AH674" s="37" t="s">
        <v>2477</v>
      </c>
      <c r="AI674" s="37"/>
      <c r="AJ674" s="16">
        <f ca="1">IF(Table1[[#This Row],[State]]="Closed","Zero",IF(Table1[[#This Row],[State]]="Resolved","Zero",TODAY()-Table1[[#This Row],[First Assigned to Osprey-Resolver]]))</f>
        <v>44699</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v>
      </c>
      <c r="AW674" s="39" t="str">
        <f>TEXT(Table1[[#This Row],[Created]],"MMM")</f>
        <v>Feb</v>
      </c>
      <c r="AX674" s="40" t="e">
        <f>VLOOKUP(Table1[[#This Row],[Assigned to]],GD_Resource[[#All],[SNOW ID Unique]:[Team]],4,0)</f>
        <v>#N/A</v>
      </c>
    </row>
    <row r="675" spans="1:50" ht="75" customHeight="1" x14ac:dyDescent="0.25">
      <c r="A675" s="37" t="s">
        <v>2610</v>
      </c>
      <c r="B675" s="37" t="s">
        <v>115</v>
      </c>
      <c r="C675" s="37" t="s">
        <v>251</v>
      </c>
      <c r="D675" s="37" t="s">
        <v>258</v>
      </c>
      <c r="E675" s="37" t="s">
        <v>12</v>
      </c>
      <c r="F675" s="37" t="s">
        <v>2611</v>
      </c>
      <c r="G675" s="60">
        <v>43137.982766203713</v>
      </c>
      <c r="H675" s="37" t="s">
        <v>36</v>
      </c>
      <c r="I675" s="60"/>
      <c r="J675" s="37" t="s">
        <v>178</v>
      </c>
      <c r="K675" s="37" t="s">
        <v>2612</v>
      </c>
      <c r="L675" s="60">
        <v>43137.982777777783</v>
      </c>
      <c r="M675" s="37" t="s">
        <v>36</v>
      </c>
      <c r="N675" s="60">
        <v>43136.948263888888</v>
      </c>
      <c r="O675" s="37" t="s">
        <v>2613</v>
      </c>
      <c r="P675" s="38" t="b">
        <v>0</v>
      </c>
      <c r="Q675" s="37"/>
      <c r="R675" s="37" t="s">
        <v>147</v>
      </c>
      <c r="S675" s="38">
        <v>0</v>
      </c>
      <c r="T675" s="37" t="s">
        <v>124</v>
      </c>
      <c r="U675" s="37" t="s">
        <v>120</v>
      </c>
      <c r="V675" s="60"/>
      <c r="W675" s="38">
        <v>89382</v>
      </c>
      <c r="X675" s="37" t="s">
        <v>2614</v>
      </c>
      <c r="Y675" s="38">
        <v>0</v>
      </c>
      <c r="Z675" s="38" t="b">
        <v>0</v>
      </c>
      <c r="AA675" s="60">
        <v>43136.969351851847</v>
      </c>
      <c r="AB675" s="60">
        <v>43136.948263888888</v>
      </c>
      <c r="AC675" s="38">
        <v>1</v>
      </c>
      <c r="AD675" s="60">
        <v>43137.00236111111</v>
      </c>
      <c r="AE675" s="60">
        <v>43137.044247685182</v>
      </c>
      <c r="AF675" s="60">
        <v>43137.00236111111</v>
      </c>
      <c r="AG675" s="37"/>
      <c r="AH675" s="37"/>
      <c r="AI675" s="37"/>
      <c r="AJ675" s="16">
        <f ca="1">IF(Table1[[#This Row],[State]]="Closed","Zero",IF(Table1[[#This Row],[State]]="Resolved","Zero",TODAY()-Table1[[#This Row],[First Assigned to Osprey-Resolver]]))</f>
        <v>1561.9557523148178</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5</v>
      </c>
      <c r="AW675" s="39" t="str">
        <f>TEXT(Table1[[#This Row],[Created]],"MMM")</f>
        <v>Feb</v>
      </c>
      <c r="AX675" s="40" t="e">
        <f>VLOOKUP(Table1[[#This Row],[Assigned to]],GD_Resource[[#All],[SNOW ID Unique]:[Team]],4,0)</f>
        <v>#N/A</v>
      </c>
    </row>
    <row r="676" spans="1:50" ht="112.5" customHeight="1" x14ac:dyDescent="0.25">
      <c r="A676" s="37" t="s">
        <v>2615</v>
      </c>
      <c r="B676" s="37" t="s">
        <v>115</v>
      </c>
      <c r="C676" s="37" t="s">
        <v>251</v>
      </c>
      <c r="D676" s="37" t="s">
        <v>258</v>
      </c>
      <c r="E676" s="37" t="s">
        <v>12</v>
      </c>
      <c r="F676" s="37" t="s">
        <v>2616</v>
      </c>
      <c r="G676" s="60">
        <v>43137.994097222218</v>
      </c>
      <c r="H676" s="37" t="s">
        <v>36</v>
      </c>
      <c r="I676" s="60"/>
      <c r="J676" s="37" t="s">
        <v>120</v>
      </c>
      <c r="K676" s="37" t="s">
        <v>2617</v>
      </c>
      <c r="L676" s="60">
        <v>43137.994108796287</v>
      </c>
      <c r="M676" s="37" t="s">
        <v>36</v>
      </c>
      <c r="N676" s="60">
        <v>43137.924513888887</v>
      </c>
      <c r="O676" s="37" t="s">
        <v>2338</v>
      </c>
      <c r="P676" s="38" t="b">
        <v>0</v>
      </c>
      <c r="Q676" s="37"/>
      <c r="R676" s="37" t="s">
        <v>147</v>
      </c>
      <c r="S676" s="38">
        <v>0</v>
      </c>
      <c r="T676" s="37" t="s">
        <v>124</v>
      </c>
      <c r="U676" s="37" t="s">
        <v>120</v>
      </c>
      <c r="V676" s="60"/>
      <c r="W676" s="38">
        <v>6013</v>
      </c>
      <c r="X676" s="37" t="s">
        <v>2339</v>
      </c>
      <c r="Y676" s="38">
        <v>0</v>
      </c>
      <c r="Z676" s="38" t="b">
        <v>0</v>
      </c>
      <c r="AA676" s="60">
        <v>43137.978761574072</v>
      </c>
      <c r="AB676" s="60">
        <v>43137.924513888887</v>
      </c>
      <c r="AC676" s="38">
        <v>1</v>
      </c>
      <c r="AD676" s="60">
        <v>43137.937986111108</v>
      </c>
      <c r="AE676" s="60">
        <v>43137.978761574072</v>
      </c>
      <c r="AF676" s="60">
        <v>43137.937986111108</v>
      </c>
      <c r="AG676" s="37"/>
      <c r="AH676" s="37"/>
      <c r="AI676" s="37"/>
      <c r="AJ676" s="16">
        <f ca="1">IF(Table1[[#This Row],[State]]="Closed","Zero",IF(Table1[[#This Row],[State]]="Resolved","Zero",TODAY()-Table1[[#This Row],[First Assigned to Osprey-Resolver]]))</f>
        <v>1561.0212384259285</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6</v>
      </c>
      <c r="AM676" s="39">
        <f>WEEKNUM(Table1[[#This Row],[Resolved]])</f>
        <v>0</v>
      </c>
      <c r="AN676" s="39">
        <f>WEEKNUM(Table1[[#This Row],[Closed]])</f>
        <v>6</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6</v>
      </c>
      <c r="AW676" s="39" t="str">
        <f>TEXT(Table1[[#This Row],[Created]],"MMM")</f>
        <v>Feb</v>
      </c>
      <c r="AX676" s="40" t="e">
        <f>VLOOKUP(Table1[[#This Row],[Assigned to]],GD_Resource[[#All],[SNOW ID Unique]:[Team]],4,0)</f>
        <v>#N/A</v>
      </c>
    </row>
    <row r="677" spans="1:50" ht="37.5" customHeight="1" x14ac:dyDescent="0.25">
      <c r="A677" s="37" t="s">
        <v>2618</v>
      </c>
      <c r="B677" s="37" t="s">
        <v>115</v>
      </c>
      <c r="C677" s="37" t="s">
        <v>251</v>
      </c>
      <c r="D677" s="37" t="s">
        <v>2242</v>
      </c>
      <c r="E677" s="37" t="s">
        <v>7</v>
      </c>
      <c r="F677" s="37" t="s">
        <v>2619</v>
      </c>
      <c r="G677" s="60">
        <v>43154.752534722233</v>
      </c>
      <c r="H677" s="37" t="s">
        <v>2246</v>
      </c>
      <c r="I677" s="60"/>
      <c r="J677" s="37" t="s">
        <v>120</v>
      </c>
      <c r="K677" s="37" t="s">
        <v>2620</v>
      </c>
      <c r="L677" s="60">
        <v>43154.752534722233</v>
      </c>
      <c r="M677" s="37" t="s">
        <v>2246</v>
      </c>
      <c r="N677" s="60">
        <v>43138.00582175926</v>
      </c>
      <c r="O677" s="37" t="s">
        <v>2621</v>
      </c>
      <c r="P677" s="38" t="b">
        <v>0</v>
      </c>
      <c r="Q677" s="37"/>
      <c r="R677" s="37" t="s">
        <v>147</v>
      </c>
      <c r="S677" s="38">
        <v>0</v>
      </c>
      <c r="T677" s="37" t="s">
        <v>124</v>
      </c>
      <c r="U677" s="37" t="s">
        <v>120</v>
      </c>
      <c r="V677" s="60"/>
      <c r="W677" s="38">
        <v>1446916</v>
      </c>
      <c r="X677" s="37" t="s">
        <v>2622</v>
      </c>
      <c r="Y677" s="38">
        <v>0</v>
      </c>
      <c r="Z677" s="38" t="b">
        <v>0</v>
      </c>
      <c r="AA677" s="60">
        <v>43138.011817129627</v>
      </c>
      <c r="AB677" s="60">
        <v>43138.00582175926</v>
      </c>
      <c r="AC677" s="38">
        <v>1</v>
      </c>
      <c r="AD677" s="60">
        <v>43138.039687500001</v>
      </c>
      <c r="AE677" s="60">
        <v>43138.045682870368</v>
      </c>
      <c r="AF677" s="60">
        <v>43138.039687500001</v>
      </c>
      <c r="AG677" s="37"/>
      <c r="AH677" s="37"/>
      <c r="AI677" s="37"/>
      <c r="AJ677" s="16">
        <f ca="1">IF(Table1[[#This Row],[State]]="Closed","Zero",IF(Table1[[#This Row],[State]]="Resolved","Zero",TODAY()-Table1[[#This Row],[First Assigned to Osprey-Resolver]]))</f>
        <v>1560.9543171296318</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6</v>
      </c>
      <c r="AM677" s="39">
        <f>WEEKNUM(Table1[[#This Row],[Resolved]])</f>
        <v>0</v>
      </c>
      <c r="AN677" s="39">
        <f>WEEKNUM(Table1[[#This Row],[Closed]])</f>
        <v>8</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7</v>
      </c>
      <c r="AW677" s="39" t="str">
        <f>TEXT(Table1[[#This Row],[Created]],"MMM")</f>
        <v>Feb</v>
      </c>
      <c r="AX677" s="40" t="e">
        <f>VLOOKUP(Table1[[#This Row],[Assigned to]],GD_Resource[[#All],[SNOW ID Unique]:[Team]],4,0)</f>
        <v>#N/A</v>
      </c>
    </row>
    <row r="678" spans="1:50" ht="49.95" customHeight="1" x14ac:dyDescent="0.25">
      <c r="A678" s="37" t="s">
        <v>2623</v>
      </c>
      <c r="B678" s="37" t="s">
        <v>115</v>
      </c>
      <c r="C678" s="37" t="s">
        <v>251</v>
      </c>
      <c r="D678" s="37" t="s">
        <v>2624</v>
      </c>
      <c r="E678" s="37" t="s">
        <v>12</v>
      </c>
      <c r="F678" s="37" t="s">
        <v>2625</v>
      </c>
      <c r="G678" s="60">
        <v>43138.150925925933</v>
      </c>
      <c r="H678" s="37" t="s">
        <v>2424</v>
      </c>
      <c r="I678" s="60"/>
      <c r="J678" s="37" t="s">
        <v>178</v>
      </c>
      <c r="K678" s="37" t="s">
        <v>2626</v>
      </c>
      <c r="L678" s="60">
        <v>43138.150925925933</v>
      </c>
      <c r="M678" s="37" t="s">
        <v>2424</v>
      </c>
      <c r="N678" s="60">
        <v>43138.138703703713</v>
      </c>
      <c r="O678" s="37" t="s">
        <v>2627</v>
      </c>
      <c r="P678" s="38" t="b">
        <v>0</v>
      </c>
      <c r="Q678" s="37"/>
      <c r="R678" s="37" t="s">
        <v>147</v>
      </c>
      <c r="S678" s="38">
        <v>0</v>
      </c>
      <c r="T678" s="37" t="s">
        <v>124</v>
      </c>
      <c r="U678" s="37" t="s">
        <v>120</v>
      </c>
      <c r="V678" s="60"/>
      <c r="W678" s="38">
        <v>1056</v>
      </c>
      <c r="X678" s="37" t="s">
        <v>2628</v>
      </c>
      <c r="Y678" s="38">
        <v>0</v>
      </c>
      <c r="Z678" s="38" t="b">
        <v>0</v>
      </c>
      <c r="AA678" s="60">
        <v>43138.149502314824</v>
      </c>
      <c r="AB678" s="60">
        <v>43138.138703703713</v>
      </c>
      <c r="AC678" s="38">
        <v>1</v>
      </c>
      <c r="AD678" s="60">
        <v>43138.143368055556</v>
      </c>
      <c r="AE678" s="60">
        <v>43138.149502314824</v>
      </c>
      <c r="AF678" s="60">
        <v>43138.143368055556</v>
      </c>
      <c r="AG678" s="37"/>
      <c r="AH678" s="37"/>
      <c r="AI678" s="37"/>
      <c r="AJ678" s="16">
        <f ca="1">IF(Table1[[#This Row],[State]]="Closed","Zero",IF(Table1[[#This Row],[State]]="Resolved","Zero",TODAY()-Table1[[#This Row],[First Assigned to Osprey-Resolver]]))</f>
        <v>1560.8504976851764</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6</v>
      </c>
      <c r="AM678" s="39">
        <f>WEEKNUM(Table1[[#This Row],[Resolved]])</f>
        <v>0</v>
      </c>
      <c r="AN678" s="39">
        <f>WEEKNUM(Table1[[#This Row],[Closed]])</f>
        <v>6</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7</v>
      </c>
      <c r="AW678" s="39" t="str">
        <f>TEXT(Table1[[#This Row],[Created]],"MMM")</f>
        <v>Feb</v>
      </c>
      <c r="AX678" s="40" t="e">
        <f>VLOOKUP(Table1[[#This Row],[Assigned to]],GD_Resource[[#All],[SNOW ID Unique]:[Team]],4,0)</f>
        <v>#N/A</v>
      </c>
    </row>
    <row r="679" spans="1:50" ht="112.5" customHeight="1" x14ac:dyDescent="0.25">
      <c r="A679" s="37" t="s">
        <v>2629</v>
      </c>
      <c r="B679" s="37" t="s">
        <v>115</v>
      </c>
      <c r="C679" s="37" t="s">
        <v>2440</v>
      </c>
      <c r="D679" s="37" t="s">
        <v>2484</v>
      </c>
      <c r="E679" s="37" t="s">
        <v>12</v>
      </c>
      <c r="F679" s="37" t="s">
        <v>2630</v>
      </c>
      <c r="G679" s="60">
        <v>43140.075648148151</v>
      </c>
      <c r="H679" s="37" t="s">
        <v>2486</v>
      </c>
      <c r="I679" s="60"/>
      <c r="J679" s="37" t="s">
        <v>120</v>
      </c>
      <c r="K679" s="37" t="s">
        <v>2631</v>
      </c>
      <c r="L679" s="60">
        <v>43140.075648148151</v>
      </c>
      <c r="M679" s="37" t="s">
        <v>2486</v>
      </c>
      <c r="N679" s="60">
        <v>43139.231365740743</v>
      </c>
      <c r="O679" s="37" t="s">
        <v>2632</v>
      </c>
      <c r="P679" s="38" t="b">
        <v>0</v>
      </c>
      <c r="Q679" s="37"/>
      <c r="R679" s="37" t="s">
        <v>147</v>
      </c>
      <c r="S679" s="38">
        <v>0</v>
      </c>
      <c r="T679" s="37" t="s">
        <v>124</v>
      </c>
      <c r="U679" s="37" t="s">
        <v>120</v>
      </c>
      <c r="V679" s="60"/>
      <c r="W679" s="38">
        <v>72946</v>
      </c>
      <c r="X679" s="37" t="s">
        <v>2633</v>
      </c>
      <c r="Y679" s="38">
        <v>0</v>
      </c>
      <c r="Z679" s="38" t="b">
        <v>0</v>
      </c>
      <c r="AA679" s="60">
        <v>43139.232731481483</v>
      </c>
      <c r="AB679" s="60">
        <v>43139.231365740743</v>
      </c>
      <c r="AC679" s="38">
        <v>1</v>
      </c>
      <c r="AD679" s="60">
        <v>43139.934363425928</v>
      </c>
      <c r="AE679" s="60">
        <v>43140.060208333343</v>
      </c>
      <c r="AF679" s="60">
        <v>43139.934363425928</v>
      </c>
      <c r="AG679" s="37"/>
      <c r="AH679" s="37"/>
      <c r="AI679" s="37"/>
      <c r="AJ679" s="16">
        <f ca="1">IF(Table1[[#This Row],[State]]="Closed","Zero",IF(Table1[[#This Row],[State]]="Resolved","Zero",TODAY()-Table1[[#This Row],[First Assigned to Osprey-Resolver]]))</f>
        <v>1558.9397916666567</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6</v>
      </c>
      <c r="AM679" s="39">
        <f>WEEKNUM(Table1[[#This Row],[Resolved]])</f>
        <v>0</v>
      </c>
      <c r="AN679" s="39">
        <f>WEEKNUM(Table1[[#This Row],[Closed]])</f>
        <v>6</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8</v>
      </c>
      <c r="AW679" s="39" t="str">
        <f>TEXT(Table1[[#This Row],[Created]],"MMM")</f>
        <v>Feb</v>
      </c>
      <c r="AX679" s="40" t="e">
        <f>VLOOKUP(Table1[[#This Row],[Assigned to]],GD_Resource[[#All],[SNOW ID Unique]:[Team]],4,0)</f>
        <v>#N/A</v>
      </c>
    </row>
    <row r="680" spans="1:50" ht="49.95" customHeight="1" x14ac:dyDescent="0.25">
      <c r="A680" s="37" t="s">
        <v>2634</v>
      </c>
      <c r="B680" s="37" t="s">
        <v>115</v>
      </c>
      <c r="C680" s="37" t="s">
        <v>338</v>
      </c>
      <c r="D680" s="37" t="s">
        <v>2635</v>
      </c>
      <c r="E680" s="37" t="s">
        <v>12</v>
      </c>
      <c r="F680" s="37" t="s">
        <v>2636</v>
      </c>
      <c r="G680" s="60">
        <v>43139.965185185189</v>
      </c>
      <c r="H680" s="37" t="s">
        <v>487</v>
      </c>
      <c r="I680" s="60"/>
      <c r="J680" s="37" t="s">
        <v>328</v>
      </c>
      <c r="K680" s="37" t="s">
        <v>2637</v>
      </c>
      <c r="L680" s="60">
        <v>43139.965185185189</v>
      </c>
      <c r="M680" s="37" t="s">
        <v>487</v>
      </c>
      <c r="N680" s="60">
        <v>43139.941851851851</v>
      </c>
      <c r="O680" s="37" t="s">
        <v>2571</v>
      </c>
      <c r="P680" s="38" t="b">
        <v>0</v>
      </c>
      <c r="Q680" s="37"/>
      <c r="R680" s="37" t="s">
        <v>215</v>
      </c>
      <c r="S680" s="38">
        <v>0</v>
      </c>
      <c r="T680" s="37" t="s">
        <v>124</v>
      </c>
      <c r="U680" s="37" t="s">
        <v>120</v>
      </c>
      <c r="V680" s="60"/>
      <c r="W680" s="38">
        <v>2265</v>
      </c>
      <c r="X680" s="37" t="s">
        <v>2574</v>
      </c>
      <c r="Y680" s="38">
        <v>0</v>
      </c>
      <c r="Z680" s="38" t="b">
        <v>0</v>
      </c>
      <c r="AA680" s="60">
        <v>43139.946111111109</v>
      </c>
      <c r="AB680" s="60"/>
      <c r="AC680" s="38">
        <v>0</v>
      </c>
      <c r="AD680" s="60"/>
      <c r="AE680" s="60">
        <v>43139.946111111109</v>
      </c>
      <c r="AF680" s="60">
        <v>43139.941851851851</v>
      </c>
      <c r="AG680" s="37"/>
      <c r="AH680" s="37"/>
      <c r="AI680" s="37"/>
      <c r="AJ680" s="16">
        <f ca="1">IF(Table1[[#This Row],[State]]="Closed","Zero",IF(Table1[[#This Row],[State]]="Resolved","Zero",TODAY()-Table1[[#This Row],[First Assigned to Osprey-Resolver]]))</f>
        <v>1559.0538888888914</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6</v>
      </c>
      <c r="AM680" s="39">
        <f>WEEKNUM(Table1[[#This Row],[Resolved]])</f>
        <v>0</v>
      </c>
      <c r="AN680" s="39">
        <f>WEEKNUM(Table1[[#This Row],[Closed]])</f>
        <v>6</v>
      </c>
      <c r="AO680" s="39" t="str">
        <f>IFERROR(INDEX(GD_Resource[], MATCH(Table1[[#This Row],[Assigned to]], GD_Resource[SNOW ID Unique], 0), 2), "Not GD")</f>
        <v>WPP-US</v>
      </c>
      <c r="AP680" s="39" t="str">
        <f t="shared" si="10"/>
        <v>GD</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8</v>
      </c>
      <c r="AW680" s="39" t="str">
        <f>TEXT(Table1[[#This Row],[Created]],"MMM")</f>
        <v>Feb</v>
      </c>
      <c r="AX680" s="40">
        <f>VLOOKUP(Table1[[#This Row],[Assigned to]],GD_Resource[[#All],[SNOW ID Unique]:[Team]],4,0)</f>
        <v>0</v>
      </c>
    </row>
    <row r="681" spans="1:50" ht="49.95" customHeight="1" x14ac:dyDescent="0.25">
      <c r="A681" s="37" t="s">
        <v>2638</v>
      </c>
      <c r="B681" s="37" t="s">
        <v>115</v>
      </c>
      <c r="C681" s="37" t="s">
        <v>2295</v>
      </c>
      <c r="D681" s="37" t="s">
        <v>204</v>
      </c>
      <c r="E681" s="37" t="s">
        <v>12</v>
      </c>
      <c r="F681" s="37" t="s">
        <v>2639</v>
      </c>
      <c r="G681" s="60">
        <v>43185.84547453704</v>
      </c>
      <c r="H681" s="37" t="s">
        <v>2640</v>
      </c>
      <c r="I681" s="60"/>
      <c r="J681" s="37" t="s">
        <v>120</v>
      </c>
      <c r="K681" s="37" t="s">
        <v>2641</v>
      </c>
      <c r="L681" s="60">
        <v>43185.84547453704</v>
      </c>
      <c r="M681" s="37" t="s">
        <v>37</v>
      </c>
      <c r="N681" s="60">
        <v>43139.975624999999</v>
      </c>
      <c r="O681" s="37" t="s">
        <v>1015</v>
      </c>
      <c r="P681" s="38" t="b">
        <v>0</v>
      </c>
      <c r="Q681" s="37"/>
      <c r="R681" s="37" t="s">
        <v>123</v>
      </c>
      <c r="S681" s="38">
        <v>0</v>
      </c>
      <c r="T681" s="37" t="s">
        <v>124</v>
      </c>
      <c r="U681" s="37" t="s">
        <v>120</v>
      </c>
      <c r="V681" s="60"/>
      <c r="W681" s="38">
        <v>3963155</v>
      </c>
      <c r="X681" s="37" t="s">
        <v>874</v>
      </c>
      <c r="Y681" s="38">
        <v>0</v>
      </c>
      <c r="Z681" s="38" t="b">
        <v>0</v>
      </c>
      <c r="AA681" s="60">
        <v>43140.006423611107</v>
      </c>
      <c r="AB681" s="60">
        <v>43139.975624999999</v>
      </c>
      <c r="AC681" s="38">
        <v>1</v>
      </c>
      <c r="AD681" s="60">
        <v>43140.034085648149</v>
      </c>
      <c r="AE681" s="60">
        <v>43140.052465277768</v>
      </c>
      <c r="AF681" s="60">
        <v>43140.034085648149</v>
      </c>
      <c r="AG681" s="37" t="s">
        <v>135</v>
      </c>
      <c r="AH681" s="37"/>
      <c r="AI681" s="37"/>
      <c r="AJ681" s="16">
        <f ca="1">IF(Table1[[#This Row],[State]]="Closed","Zero",IF(Table1[[#This Row],[State]]="Resolved","Zero",TODAY()-Table1[[#This Row],[First Assigned to Osprey-Resolver]]))</f>
        <v>1558.9475347222324</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6</v>
      </c>
      <c r="AM681" s="39">
        <f>WEEKNUM(Table1[[#This Row],[Resolved]])</f>
        <v>0</v>
      </c>
      <c r="AN681" s="39">
        <f>WEEKNUM(Table1[[#This Row],[Closed]])</f>
        <v>13</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8</v>
      </c>
      <c r="AW681" s="39" t="str">
        <f>TEXT(Table1[[#This Row],[Created]],"MMM")</f>
        <v>Feb</v>
      </c>
      <c r="AX681" s="40">
        <f>VLOOKUP(Table1[[#This Row],[Assigned to]],GD_Resource[[#All],[SNOW ID Unique]:[Team]],4,0)</f>
        <v>0</v>
      </c>
    </row>
    <row r="682" spans="1:50" ht="37.5" customHeight="1" x14ac:dyDescent="0.25">
      <c r="A682" s="37" t="s">
        <v>2642</v>
      </c>
      <c r="B682" s="37" t="s">
        <v>115</v>
      </c>
      <c r="C682" s="37" t="s">
        <v>251</v>
      </c>
      <c r="D682" s="37" t="s">
        <v>2242</v>
      </c>
      <c r="E682" s="37" t="s">
        <v>7</v>
      </c>
      <c r="F682" s="37" t="s">
        <v>2643</v>
      </c>
      <c r="G682" s="60">
        <v>43145.804918981477</v>
      </c>
      <c r="H682" s="37" t="s">
        <v>2246</v>
      </c>
      <c r="I682" s="60"/>
      <c r="J682" s="37" t="s">
        <v>120</v>
      </c>
      <c r="K682" s="37" t="s">
        <v>2644</v>
      </c>
      <c r="L682" s="60">
        <v>43145.804918981477</v>
      </c>
      <c r="M682" s="37" t="s">
        <v>2246</v>
      </c>
      <c r="N682" s="60">
        <v>43140.919849537036</v>
      </c>
      <c r="O682" s="37" t="s">
        <v>2645</v>
      </c>
      <c r="P682" s="38" t="b">
        <v>0</v>
      </c>
      <c r="Q682" s="37"/>
      <c r="R682" s="37" t="s">
        <v>147</v>
      </c>
      <c r="S682" s="38">
        <v>0</v>
      </c>
      <c r="T682" s="37" t="s">
        <v>124</v>
      </c>
      <c r="U682" s="37" t="s">
        <v>120</v>
      </c>
      <c r="V682" s="60"/>
      <c r="W682" s="38">
        <v>422071</v>
      </c>
      <c r="X682" s="37" t="s">
        <v>2646</v>
      </c>
      <c r="Y682" s="38">
        <v>0</v>
      </c>
      <c r="Z682" s="38" t="b">
        <v>0</v>
      </c>
      <c r="AA682" s="60">
        <v>43140.926354166673</v>
      </c>
      <c r="AB682" s="60">
        <v>43140.919849537036</v>
      </c>
      <c r="AC682" s="38">
        <v>1</v>
      </c>
      <c r="AD682" s="60">
        <v>43140.945625</v>
      </c>
      <c r="AE682" s="60">
        <v>43140.973564814813</v>
      </c>
      <c r="AF682" s="60">
        <v>43140.945625</v>
      </c>
      <c r="AG682" s="37"/>
      <c r="AH682" s="37"/>
      <c r="AI682" s="37"/>
      <c r="AJ682" s="16">
        <f ca="1">IF(Table1[[#This Row],[State]]="Closed","Zero",IF(Table1[[#This Row],[State]]="Resolved","Zero",TODAY()-Table1[[#This Row],[First Assigned to Osprey-Resolver]]))</f>
        <v>1558.0264351851874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7</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9</v>
      </c>
      <c r="AW682" s="39" t="str">
        <f>TEXT(Table1[[#This Row],[Created]],"MMM")</f>
        <v>Feb</v>
      </c>
      <c r="AX682" s="40" t="e">
        <f>VLOOKUP(Table1[[#This Row],[Assigned to]],GD_Resource[[#All],[SNOW ID Unique]:[Team]],4,0)</f>
        <v>#N/A</v>
      </c>
    </row>
    <row r="683" spans="1:50" ht="49.95" customHeight="1" x14ac:dyDescent="0.25">
      <c r="A683" s="37" t="s">
        <v>2647</v>
      </c>
      <c r="B683" s="37" t="s">
        <v>138</v>
      </c>
      <c r="C683" s="37" t="s">
        <v>251</v>
      </c>
      <c r="D683" s="37" t="s">
        <v>2242</v>
      </c>
      <c r="E683" s="37" t="s">
        <v>12</v>
      </c>
      <c r="F683" s="37" t="s">
        <v>2648</v>
      </c>
      <c r="G683" s="60">
        <v>43143.812002314808</v>
      </c>
      <c r="H683" s="37"/>
      <c r="I683" s="60"/>
      <c r="J683" s="37" t="s">
        <v>120</v>
      </c>
      <c r="K683" s="37" t="s">
        <v>2649</v>
      </c>
      <c r="L683" s="60">
        <v>43143.812002314808</v>
      </c>
      <c r="M683" s="37" t="s">
        <v>2246</v>
      </c>
      <c r="N683" s="60">
        <v>43141.069201388891</v>
      </c>
      <c r="O683" s="37" t="s">
        <v>2650</v>
      </c>
      <c r="P683" s="38" t="b">
        <v>0</v>
      </c>
      <c r="Q683" s="37"/>
      <c r="R683" s="37" t="s">
        <v>147</v>
      </c>
      <c r="S683" s="38">
        <v>0</v>
      </c>
      <c r="T683" s="37" t="s">
        <v>124</v>
      </c>
      <c r="U683" s="37" t="s">
        <v>120</v>
      </c>
      <c r="V683" s="60"/>
      <c r="W683" s="38">
        <v>236978</v>
      </c>
      <c r="X683" s="37" t="s">
        <v>2651</v>
      </c>
      <c r="Y683" s="38">
        <v>0</v>
      </c>
      <c r="Z683" s="38" t="b">
        <v>0</v>
      </c>
      <c r="AA683" s="60"/>
      <c r="AB683" s="60">
        <v>43141.069201388891</v>
      </c>
      <c r="AC683" s="38">
        <v>1</v>
      </c>
      <c r="AD683" s="60">
        <v>43141.135208333333</v>
      </c>
      <c r="AE683" s="60"/>
      <c r="AF683" s="60">
        <v>43141.135208333333</v>
      </c>
      <c r="AG683" s="37" t="s">
        <v>135</v>
      </c>
      <c r="AH683" s="37"/>
      <c r="AI683" s="37" t="s">
        <v>1284</v>
      </c>
      <c r="AJ683" s="16">
        <f ca="1">IF(Table1[[#This Row],[State]]="Closed","Zero",IF(Table1[[#This Row],[State]]="Resolved","Zero",TODAY()-Table1[[#This Row],[First Assigned to Osprey-Resolver]]))</f>
        <v>44699</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6</v>
      </c>
      <c r="AM683" s="39">
        <f>WEEKNUM(Table1[[#This Row],[Resolved]])</f>
        <v>0</v>
      </c>
      <c r="AN683" s="39">
        <f>WEEKNUM(Table1[[#This Row],[Closed]])</f>
        <v>7</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10</v>
      </c>
      <c r="AW683" s="39" t="str">
        <f>TEXT(Table1[[#This Row],[Created]],"MMM")</f>
        <v>Feb</v>
      </c>
      <c r="AX683" s="40" t="e">
        <f>VLOOKUP(Table1[[#This Row],[Assigned to]],GD_Resource[[#All],[SNOW ID Unique]:[Team]],4,0)</f>
        <v>#N/A</v>
      </c>
    </row>
    <row r="684" spans="1:50" ht="37.5" customHeight="1" x14ac:dyDescent="0.25">
      <c r="A684" s="37" t="s">
        <v>2652</v>
      </c>
      <c r="B684" s="37" t="s">
        <v>115</v>
      </c>
      <c r="C684" s="37" t="s">
        <v>116</v>
      </c>
      <c r="D684" s="37" t="s">
        <v>2653</v>
      </c>
      <c r="E684" s="37" t="s">
        <v>12</v>
      </c>
      <c r="F684" s="37" t="s">
        <v>2654</v>
      </c>
      <c r="G684" s="60">
        <v>43192.529456018521</v>
      </c>
      <c r="H684" s="37" t="s">
        <v>2655</v>
      </c>
      <c r="I684" s="60"/>
      <c r="J684" s="37" t="s">
        <v>120</v>
      </c>
      <c r="K684" s="37" t="s">
        <v>2656</v>
      </c>
      <c r="L684" s="60">
        <v>43192.529456018521</v>
      </c>
      <c r="M684" s="37" t="s">
        <v>2655</v>
      </c>
      <c r="N684" s="60">
        <v>43144.612488425933</v>
      </c>
      <c r="O684" s="37" t="s">
        <v>2657</v>
      </c>
      <c r="P684" s="38" t="b">
        <v>0</v>
      </c>
      <c r="Q684" s="37"/>
      <c r="R684" s="37" t="s">
        <v>123</v>
      </c>
      <c r="S684" s="38">
        <v>0</v>
      </c>
      <c r="T684" s="37" t="s">
        <v>124</v>
      </c>
      <c r="U684" s="37" t="s">
        <v>120</v>
      </c>
      <c r="V684" s="60"/>
      <c r="W684" s="38">
        <v>4140026</v>
      </c>
      <c r="X684" s="37" t="s">
        <v>2658</v>
      </c>
      <c r="Y684" s="38">
        <v>0</v>
      </c>
      <c r="Z684" s="38" t="b">
        <v>0</v>
      </c>
      <c r="AA684" s="60">
        <v>43144.616284722222</v>
      </c>
      <c r="AB684" s="60">
        <v>43144.612488425933</v>
      </c>
      <c r="AC684" s="38">
        <v>1</v>
      </c>
      <c r="AD684" s="60">
        <v>43144.701886574083</v>
      </c>
      <c r="AE684" s="60">
        <v>43144.728703703702</v>
      </c>
      <c r="AF684" s="60">
        <v>43144.701886574083</v>
      </c>
      <c r="AG684" s="37"/>
      <c r="AH684" s="37"/>
      <c r="AI684" s="37"/>
      <c r="AJ684" s="16">
        <f ca="1">IF(Table1[[#This Row],[State]]="Closed","Zero",IF(Table1[[#This Row],[State]]="Resolved","Zero",TODAY()-Table1[[#This Row],[First Assigned to Osprey-Resolver]]))</f>
        <v>1554.2712962962978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7</v>
      </c>
      <c r="AM684" s="39">
        <f>WEEKNUM(Table1[[#This Row],[Resolved]])</f>
        <v>0</v>
      </c>
      <c r="AN684" s="39">
        <f>WEEKNUM(Table1[[#This Row],[Closed]])</f>
        <v>14</v>
      </c>
      <c r="AO684" s="39" t="str">
        <f>IFERROR(INDEX(GD_Resource[], MATCH(Table1[[#This Row],[Assigned to]], GD_Resource[SNOW ID Unique], 0), 2), "Not GD")</f>
        <v>WPP-US</v>
      </c>
      <c r="AP684" s="39" t="str">
        <f t="shared" si="10"/>
        <v>GD</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13</v>
      </c>
      <c r="AW684" s="39" t="str">
        <f>TEXT(Table1[[#This Row],[Created]],"MMM")</f>
        <v>Feb</v>
      </c>
      <c r="AX684" s="40">
        <f>VLOOKUP(Table1[[#This Row],[Assigned to]],GD_Resource[[#All],[SNOW ID Unique]:[Team]],4,0)</f>
        <v>0</v>
      </c>
    </row>
    <row r="685" spans="1:50" ht="62.7" customHeight="1" x14ac:dyDescent="0.25">
      <c r="A685" s="37" t="s">
        <v>2659</v>
      </c>
      <c r="B685" s="37" t="s">
        <v>115</v>
      </c>
      <c r="C685" s="37" t="s">
        <v>641</v>
      </c>
      <c r="D685" s="37" t="s">
        <v>308</v>
      </c>
      <c r="E685" s="37" t="s">
        <v>141</v>
      </c>
      <c r="F685" s="37" t="s">
        <v>2660</v>
      </c>
      <c r="G685" s="60">
        <v>43467.902384259258</v>
      </c>
      <c r="H685" s="37" t="s">
        <v>246</v>
      </c>
      <c r="I685" s="60"/>
      <c r="J685" s="37" t="s">
        <v>120</v>
      </c>
      <c r="K685" s="37" t="s">
        <v>2661</v>
      </c>
      <c r="L685" s="60">
        <v>43467.902384259258</v>
      </c>
      <c r="M685" s="37" t="s">
        <v>246</v>
      </c>
      <c r="N685" s="60">
        <v>43144.906099537038</v>
      </c>
      <c r="O685" s="37" t="s">
        <v>2662</v>
      </c>
      <c r="P685" s="38" t="b">
        <v>0</v>
      </c>
      <c r="Q685" s="37"/>
      <c r="R685" s="37" t="s">
        <v>133</v>
      </c>
      <c r="S685" s="38">
        <v>0</v>
      </c>
      <c r="T685" s="37" t="s">
        <v>124</v>
      </c>
      <c r="U685" s="37" t="s">
        <v>120</v>
      </c>
      <c r="V685" s="60"/>
      <c r="W685" s="38">
        <v>27906879</v>
      </c>
      <c r="X685" s="37" t="s">
        <v>2663</v>
      </c>
      <c r="Y685" s="38">
        <v>0</v>
      </c>
      <c r="Z685" s="38" t="b">
        <v>0</v>
      </c>
      <c r="AA685" s="60">
        <v>43144.918796296297</v>
      </c>
      <c r="AB685" s="60">
        <v>43144.906099537038</v>
      </c>
      <c r="AC685" s="38">
        <v>1</v>
      </c>
      <c r="AD685" s="60">
        <v>43144.941331018519</v>
      </c>
      <c r="AE685" s="60">
        <v>43153.524004629631</v>
      </c>
      <c r="AF685" s="60">
        <v>43144.941331018519</v>
      </c>
      <c r="AG685" s="37"/>
      <c r="AH685" s="37"/>
      <c r="AI685" s="37"/>
      <c r="AJ685" s="16">
        <f ca="1">IF(Table1[[#This Row],[State]]="Closed","Zero",IF(Table1[[#This Row],[State]]="Resolved","Zero",TODAY()-Table1[[#This Row],[First Assigned to Osprey-Resolver]]))</f>
        <v>1545.4759953703688</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7</v>
      </c>
      <c r="AM685" s="39">
        <f>WEEKNUM(Table1[[#This Row],[Resolved]])</f>
        <v>0</v>
      </c>
      <c r="AN685" s="39">
        <f>WEEKNUM(Table1[[#This Row],[Closed]])</f>
        <v>1</v>
      </c>
      <c r="AO685" s="39" t="str">
        <f>IFERROR(INDEX(GD_Resource[], MATCH(Table1[[#This Row],[Assigned to]], GD_Resource[SNOW ID Unique], 0), 2), "Not GD")</f>
        <v>Not GD</v>
      </c>
      <c r="AP685" s="39" t="str">
        <f t="shared" si="10"/>
        <v>Geo</v>
      </c>
      <c r="AQ685" s="39">
        <f>YEAR(Table1[[#This Row],[Closed]])</f>
        <v>2019</v>
      </c>
      <c r="AR685" s="39">
        <f>YEAR(Table1[[#This Row],[Resolved]])</f>
        <v>1900</v>
      </c>
      <c r="AS685" s="39">
        <f>YEAR(Table1[[#This Row],[Created]])</f>
        <v>2018</v>
      </c>
      <c r="AT685" s="39">
        <f>DAY(Table1[[#This Row],[Resolved]])</f>
        <v>0</v>
      </c>
      <c r="AU685" s="39" t="str">
        <f>TEXT(Table1[[#This Row],[Resolved]],"MMM")</f>
        <v>Jan</v>
      </c>
      <c r="AV685" s="39">
        <f>DAY(Table1[[#This Row],[Created]])</f>
        <v>13</v>
      </c>
      <c r="AW685" s="39" t="str">
        <f>TEXT(Table1[[#This Row],[Created]],"MMM")</f>
        <v>Feb</v>
      </c>
      <c r="AX685" s="40" t="e">
        <f>VLOOKUP(Table1[[#This Row],[Assigned to]],GD_Resource[[#All],[SNOW ID Unique]:[Team]],4,0)</f>
        <v>#N/A</v>
      </c>
    </row>
    <row r="686" spans="1:50" ht="37.5" customHeight="1" x14ac:dyDescent="0.25">
      <c r="A686" s="37" t="s">
        <v>2664</v>
      </c>
      <c r="B686" s="37" t="s">
        <v>115</v>
      </c>
      <c r="C686" s="37" t="s">
        <v>251</v>
      </c>
      <c r="D686" s="37" t="s">
        <v>2242</v>
      </c>
      <c r="E686" s="37" t="s">
        <v>7</v>
      </c>
      <c r="F686" s="37" t="s">
        <v>2665</v>
      </c>
      <c r="G686" s="60">
        <v>43154.749930555547</v>
      </c>
      <c r="H686" s="37" t="s">
        <v>2246</v>
      </c>
      <c r="I686" s="60"/>
      <c r="J686" s="37" t="s">
        <v>120</v>
      </c>
      <c r="K686" s="37" t="s">
        <v>2666</v>
      </c>
      <c r="L686" s="60">
        <v>43154.749930555547</v>
      </c>
      <c r="M686" s="37" t="s">
        <v>2246</v>
      </c>
      <c r="N686" s="60">
        <v>43145.928530092591</v>
      </c>
      <c r="O686" s="37" t="s">
        <v>2667</v>
      </c>
      <c r="P686" s="38" t="b">
        <v>0</v>
      </c>
      <c r="Q686" s="37"/>
      <c r="R686" s="37" t="s">
        <v>147</v>
      </c>
      <c r="S686" s="38">
        <v>0</v>
      </c>
      <c r="T686" s="37" t="s">
        <v>124</v>
      </c>
      <c r="U686" s="37" t="s">
        <v>120</v>
      </c>
      <c r="V686" s="60"/>
      <c r="W686" s="38">
        <v>762169</v>
      </c>
      <c r="X686" s="37" t="s">
        <v>2668</v>
      </c>
      <c r="Y686" s="38">
        <v>0</v>
      </c>
      <c r="Z686" s="38" t="b">
        <v>0</v>
      </c>
      <c r="AA686" s="60">
        <v>43145.99658564815</v>
      </c>
      <c r="AB686" s="60">
        <v>43145.928530092591</v>
      </c>
      <c r="AC686" s="38">
        <v>1</v>
      </c>
      <c r="AD686" s="60">
        <v>43145.934745370367</v>
      </c>
      <c r="AE686" s="60">
        <v>43145.99658564815</v>
      </c>
      <c r="AF686" s="60">
        <v>43145.934745370367</v>
      </c>
      <c r="AG686" s="37"/>
      <c r="AH686" s="37"/>
      <c r="AI686" s="37"/>
      <c r="AJ686" s="16">
        <f ca="1">IF(Table1[[#This Row],[State]]="Closed","Zero",IF(Table1[[#This Row],[State]]="Resolved","Zero",TODAY()-Table1[[#This Row],[First Assigned to Osprey-Resolver]]))</f>
        <v>1553.0034143518496</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7</v>
      </c>
      <c r="AM686" s="39">
        <f>WEEKNUM(Table1[[#This Row],[Resolved]])</f>
        <v>0</v>
      </c>
      <c r="AN686" s="39">
        <f>WEEKNUM(Table1[[#This Row],[Closed]])</f>
        <v>8</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14</v>
      </c>
      <c r="AW686" s="39" t="str">
        <f>TEXT(Table1[[#This Row],[Created]],"MMM")</f>
        <v>Feb</v>
      </c>
      <c r="AX686" s="40" t="e">
        <f>VLOOKUP(Table1[[#This Row],[Assigned to]],GD_Resource[[#All],[SNOW ID Unique]:[Team]],4,0)</f>
        <v>#N/A</v>
      </c>
    </row>
    <row r="687" spans="1:50" ht="49.95" customHeight="1" x14ac:dyDescent="0.25">
      <c r="A687" s="37" t="s">
        <v>2669</v>
      </c>
      <c r="B687" s="37" t="s">
        <v>115</v>
      </c>
      <c r="C687" s="37" t="s">
        <v>251</v>
      </c>
      <c r="D687" s="37" t="s">
        <v>2242</v>
      </c>
      <c r="E687" s="37" t="s">
        <v>12</v>
      </c>
      <c r="F687" s="37" t="s">
        <v>2670</v>
      </c>
      <c r="G687" s="60">
        <v>43146.945810185192</v>
      </c>
      <c r="H687" s="37"/>
      <c r="I687" s="60"/>
      <c r="J687" s="37" t="s">
        <v>120</v>
      </c>
      <c r="K687" s="37" t="s">
        <v>2671</v>
      </c>
      <c r="L687" s="60">
        <v>43146.945810185192</v>
      </c>
      <c r="M687" s="37" t="s">
        <v>2246</v>
      </c>
      <c r="N687" s="60">
        <v>43145.970937500002</v>
      </c>
      <c r="O687" s="37" t="s">
        <v>2672</v>
      </c>
      <c r="P687" s="38" t="b">
        <v>0</v>
      </c>
      <c r="Q687" s="37"/>
      <c r="R687" s="37" t="s">
        <v>147</v>
      </c>
      <c r="S687" s="38">
        <v>0</v>
      </c>
      <c r="T687" s="37" t="s">
        <v>124</v>
      </c>
      <c r="U687" s="37" t="s">
        <v>120</v>
      </c>
      <c r="V687" s="60"/>
      <c r="W687" s="38">
        <v>84230</v>
      </c>
      <c r="X687" s="37" t="s">
        <v>2673</v>
      </c>
      <c r="Y687" s="38">
        <v>0</v>
      </c>
      <c r="Z687" s="38" t="b">
        <v>0</v>
      </c>
      <c r="AA687" s="60">
        <v>43146.536562499998</v>
      </c>
      <c r="AB687" s="60">
        <v>43145.970937500002</v>
      </c>
      <c r="AC687" s="38">
        <v>3</v>
      </c>
      <c r="AD687" s="60">
        <v>43145.985648148147</v>
      </c>
      <c r="AE687" s="60"/>
      <c r="AF687" s="60">
        <v>43145.985648148147</v>
      </c>
      <c r="AG687" s="37" t="s">
        <v>135</v>
      </c>
      <c r="AH687" s="37"/>
      <c r="AI687" s="37" t="s">
        <v>256</v>
      </c>
      <c r="AJ687" s="16">
        <f ca="1">IF(Table1[[#This Row],[State]]="Closed","Zero",IF(Table1[[#This Row],[State]]="Resolved","Zero",TODAY()-Table1[[#This Row],[First Assigned to Osprey-Resolver]]))</f>
        <v>44699</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7</v>
      </c>
      <c r="AM687" s="39">
        <f>WEEKNUM(Table1[[#This Row],[Resolved]])</f>
        <v>0</v>
      </c>
      <c r="AN687" s="39">
        <f>WEEKNUM(Table1[[#This Row],[Closed]])</f>
        <v>7</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14</v>
      </c>
      <c r="AW687" s="39" t="str">
        <f>TEXT(Table1[[#This Row],[Created]],"MMM")</f>
        <v>Feb</v>
      </c>
      <c r="AX687" s="40" t="e">
        <f>VLOOKUP(Table1[[#This Row],[Assigned to]],GD_Resource[[#All],[SNOW ID Unique]:[Team]],4,0)</f>
        <v>#N/A</v>
      </c>
    </row>
    <row r="688" spans="1:50" ht="37.5" customHeight="1" x14ac:dyDescent="0.25">
      <c r="A688" s="37" t="s">
        <v>2674</v>
      </c>
      <c r="B688" s="37" t="s">
        <v>115</v>
      </c>
      <c r="C688" s="37" t="s">
        <v>251</v>
      </c>
      <c r="D688" s="37" t="s">
        <v>2242</v>
      </c>
      <c r="E688" s="37" t="s">
        <v>12</v>
      </c>
      <c r="F688" s="37" t="s">
        <v>2675</v>
      </c>
      <c r="G688" s="60">
        <v>43146.946099537039</v>
      </c>
      <c r="H688" s="37" t="s">
        <v>2246</v>
      </c>
      <c r="I688" s="60"/>
      <c r="J688" s="37" t="s">
        <v>120</v>
      </c>
      <c r="K688" s="37" t="s">
        <v>2676</v>
      </c>
      <c r="L688" s="60">
        <v>43146.946099537039</v>
      </c>
      <c r="M688" s="37" t="s">
        <v>2246</v>
      </c>
      <c r="N688" s="60">
        <v>43146.818796296298</v>
      </c>
      <c r="O688" s="37" t="s">
        <v>2677</v>
      </c>
      <c r="P688" s="38" t="b">
        <v>0</v>
      </c>
      <c r="Q688" s="37"/>
      <c r="R688" s="37" t="s">
        <v>147</v>
      </c>
      <c r="S688" s="38">
        <v>0</v>
      </c>
      <c r="T688" s="37" t="s">
        <v>124</v>
      </c>
      <c r="U688" s="37" t="s">
        <v>120</v>
      </c>
      <c r="V688" s="60"/>
      <c r="W688" s="38">
        <v>10999</v>
      </c>
      <c r="X688" s="37" t="s">
        <v>2678</v>
      </c>
      <c r="Y688" s="38">
        <v>0</v>
      </c>
      <c r="Z688" s="38" t="b">
        <v>0</v>
      </c>
      <c r="AA688" s="60">
        <v>43146.849386574067</v>
      </c>
      <c r="AB688" s="60">
        <v>43146.818796296298</v>
      </c>
      <c r="AC688" s="38">
        <v>1</v>
      </c>
      <c r="AD688" s="60">
        <v>43146.915393518517</v>
      </c>
      <c r="AE688" s="60">
        <v>43146.944791666669</v>
      </c>
      <c r="AF688" s="60">
        <v>43146.915393518517</v>
      </c>
      <c r="AG688" s="37"/>
      <c r="AH688" s="37"/>
      <c r="AI688" s="37"/>
      <c r="AJ688" s="16">
        <f ca="1">IF(Table1[[#This Row],[State]]="Closed","Zero",IF(Table1[[#This Row],[State]]="Resolved","Zero",TODAY()-Table1[[#This Row],[First Assigned to Osprey-Resolver]]))</f>
        <v>1552.0552083333314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7</v>
      </c>
      <c r="AM688" s="39">
        <f>WEEKNUM(Table1[[#This Row],[Resolved]])</f>
        <v>0</v>
      </c>
      <c r="AN688" s="39">
        <f>WEEKNUM(Table1[[#This Row],[Closed]])</f>
        <v>7</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15</v>
      </c>
      <c r="AW688" s="39" t="str">
        <f>TEXT(Table1[[#This Row],[Created]],"MMM")</f>
        <v>Feb</v>
      </c>
      <c r="AX688" s="40" t="e">
        <f>VLOOKUP(Table1[[#This Row],[Assigned to]],GD_Resource[[#All],[SNOW ID Unique]:[Team]],4,0)</f>
        <v>#N/A</v>
      </c>
    </row>
    <row r="689" spans="1:50" ht="100.2" customHeight="1" x14ac:dyDescent="0.25">
      <c r="A689" s="37" t="s">
        <v>2679</v>
      </c>
      <c r="B689" s="37" t="s">
        <v>115</v>
      </c>
      <c r="C689" s="37" t="s">
        <v>338</v>
      </c>
      <c r="D689" s="37" t="s">
        <v>2571</v>
      </c>
      <c r="E689" s="37" t="s">
        <v>12</v>
      </c>
      <c r="F689" s="37" t="s">
        <v>2680</v>
      </c>
      <c r="G689" s="60">
        <v>43146.905023148152</v>
      </c>
      <c r="H689" s="37"/>
      <c r="I689" s="60"/>
      <c r="J689" s="37" t="s">
        <v>120</v>
      </c>
      <c r="K689" s="37" t="s">
        <v>2681</v>
      </c>
      <c r="L689" s="60">
        <v>43146.905023148152</v>
      </c>
      <c r="M689" s="37" t="s">
        <v>2574</v>
      </c>
      <c r="N689" s="60">
        <v>43146.902696759258</v>
      </c>
      <c r="O689" s="37" t="s">
        <v>2571</v>
      </c>
      <c r="P689" s="38" t="b">
        <v>0</v>
      </c>
      <c r="Q689" s="37"/>
      <c r="R689" s="37" t="s">
        <v>215</v>
      </c>
      <c r="S689" s="38">
        <v>0</v>
      </c>
      <c r="T689" s="37" t="s">
        <v>124</v>
      </c>
      <c r="U689" s="37" t="s">
        <v>120</v>
      </c>
      <c r="V689" s="60"/>
      <c r="W689" s="38">
        <v>250</v>
      </c>
      <c r="X689" s="37" t="s">
        <v>2574</v>
      </c>
      <c r="Y689" s="38">
        <v>0</v>
      </c>
      <c r="Z689" s="38" t="b">
        <v>0</v>
      </c>
      <c r="AA689" s="60"/>
      <c r="AB689" s="60"/>
      <c r="AC689" s="38">
        <v>0</v>
      </c>
      <c r="AD689" s="60"/>
      <c r="AE689" s="60"/>
      <c r="AF689" s="60">
        <v>43146.902696759258</v>
      </c>
      <c r="AG689" s="37"/>
      <c r="AH689" s="37"/>
      <c r="AI689" s="37"/>
      <c r="AJ689" s="16">
        <f ca="1">IF(Table1[[#This Row],[State]]="Closed","Zero",IF(Table1[[#This Row],[State]]="Resolved","Zero",TODAY()-Table1[[#This Row],[First Assigned to Osprey-Resolver]]))</f>
        <v>44699</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7</v>
      </c>
      <c r="AM689" s="39">
        <f>WEEKNUM(Table1[[#This Row],[Resolved]])</f>
        <v>0</v>
      </c>
      <c r="AN689" s="39">
        <f>WEEKNUM(Table1[[#This Row],[Closed]])</f>
        <v>7</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15</v>
      </c>
      <c r="AW689" s="39" t="str">
        <f>TEXT(Table1[[#This Row],[Created]],"MMM")</f>
        <v>Feb</v>
      </c>
      <c r="AX689" s="40" t="e">
        <f>VLOOKUP(Table1[[#This Row],[Assigned to]],GD_Resource[[#All],[SNOW ID Unique]:[Team]],4,0)</f>
        <v>#N/A</v>
      </c>
    </row>
    <row r="690" spans="1:50" ht="49.95" customHeight="1" x14ac:dyDescent="0.25">
      <c r="A690" s="37" t="s">
        <v>2682</v>
      </c>
      <c r="B690" s="37" t="s">
        <v>115</v>
      </c>
      <c r="C690" s="37" t="s">
        <v>251</v>
      </c>
      <c r="D690" s="37" t="s">
        <v>2242</v>
      </c>
      <c r="E690" s="37" t="s">
        <v>12</v>
      </c>
      <c r="F690" s="37" t="s">
        <v>2285</v>
      </c>
      <c r="G690" s="60">
        <v>43154.754212962973</v>
      </c>
      <c r="H690" s="37" t="s">
        <v>2246</v>
      </c>
      <c r="I690" s="60"/>
      <c r="J690" s="37" t="s">
        <v>120</v>
      </c>
      <c r="K690" s="37" t="s">
        <v>2683</v>
      </c>
      <c r="L690" s="60">
        <v>43154.754212962973</v>
      </c>
      <c r="M690" s="37" t="s">
        <v>2246</v>
      </c>
      <c r="N690" s="60">
        <v>43148.08421296296</v>
      </c>
      <c r="O690" s="37" t="s">
        <v>2684</v>
      </c>
      <c r="P690" s="38" t="b">
        <v>0</v>
      </c>
      <c r="Q690" s="37"/>
      <c r="R690" s="37" t="s">
        <v>147</v>
      </c>
      <c r="S690" s="38">
        <v>0</v>
      </c>
      <c r="T690" s="37" t="s">
        <v>124</v>
      </c>
      <c r="U690" s="37" t="s">
        <v>120</v>
      </c>
      <c r="V690" s="60"/>
      <c r="W690" s="38">
        <v>576603</v>
      </c>
      <c r="X690" s="37" t="s">
        <v>2685</v>
      </c>
      <c r="Y690" s="38">
        <v>0</v>
      </c>
      <c r="Z690" s="38" t="b">
        <v>0</v>
      </c>
      <c r="AA690" s="60">
        <v>43148.121539351851</v>
      </c>
      <c r="AB690" s="60"/>
      <c r="AC690" s="38">
        <v>0</v>
      </c>
      <c r="AD690" s="60"/>
      <c r="AE690" s="60">
        <v>43148.121539351851</v>
      </c>
      <c r="AF690" s="60">
        <v>43148.08421296296</v>
      </c>
      <c r="AG690" s="37"/>
      <c r="AH690" s="37"/>
      <c r="AI690" s="37"/>
      <c r="AJ690" s="16">
        <f ca="1">IF(Table1[[#This Row],[State]]="Closed","Zero",IF(Table1[[#This Row],[State]]="Resolved","Zero",TODAY()-Table1[[#This Row],[First Assigned to Osprey-Resolver]]))</f>
        <v>1550.8784606481495</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7</v>
      </c>
      <c r="AM690" s="39">
        <f>WEEKNUM(Table1[[#This Row],[Resolved]])</f>
        <v>0</v>
      </c>
      <c r="AN690" s="39">
        <f>WEEKNUM(Table1[[#This Row],[Closed]])</f>
        <v>8</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17</v>
      </c>
      <c r="AW690" s="39" t="str">
        <f>TEXT(Table1[[#This Row],[Created]],"MMM")</f>
        <v>Feb</v>
      </c>
      <c r="AX690" s="40" t="e">
        <f>VLOOKUP(Table1[[#This Row],[Assigned to]],GD_Resource[[#All],[SNOW ID Unique]:[Team]],4,0)</f>
        <v>#N/A</v>
      </c>
    </row>
    <row r="691" spans="1:50" ht="49.95" customHeight="1" x14ac:dyDescent="0.25">
      <c r="A691" s="37" t="s">
        <v>2686</v>
      </c>
      <c r="B691" s="37" t="s">
        <v>138</v>
      </c>
      <c r="C691" s="37" t="s">
        <v>116</v>
      </c>
      <c r="D691" s="37" t="s">
        <v>204</v>
      </c>
      <c r="E691" s="37" t="s">
        <v>141</v>
      </c>
      <c r="F691" s="37" t="s">
        <v>2687</v>
      </c>
      <c r="G691" s="60">
        <v>43237.071134259262</v>
      </c>
      <c r="H691" s="37" t="s">
        <v>37</v>
      </c>
      <c r="I691" s="60"/>
      <c r="J691" s="37" t="s">
        <v>120</v>
      </c>
      <c r="K691" s="37" t="s">
        <v>2688</v>
      </c>
      <c r="L691" s="60">
        <v>43237.071134259262</v>
      </c>
      <c r="M691" s="37" t="s">
        <v>37</v>
      </c>
      <c r="N691" s="60">
        <v>43150.872164351851</v>
      </c>
      <c r="O691" s="37" t="s">
        <v>2689</v>
      </c>
      <c r="P691" s="38" t="b">
        <v>0</v>
      </c>
      <c r="Q691" s="37"/>
      <c r="R691" s="37" t="s">
        <v>123</v>
      </c>
      <c r="S691" s="38">
        <v>0</v>
      </c>
      <c r="T691" s="37" t="s">
        <v>124</v>
      </c>
      <c r="U691" s="37" t="s">
        <v>120</v>
      </c>
      <c r="V691" s="60"/>
      <c r="W691" s="38">
        <v>7447591</v>
      </c>
      <c r="X691" s="37" t="s">
        <v>2690</v>
      </c>
      <c r="Y691" s="38">
        <v>0</v>
      </c>
      <c r="Z691" s="38" t="b">
        <v>0</v>
      </c>
      <c r="AA691" s="60">
        <v>43151.31821759259</v>
      </c>
      <c r="AB691" s="60">
        <v>43150.872164351851</v>
      </c>
      <c r="AC691" s="38">
        <v>1</v>
      </c>
      <c r="AD691" s="60">
        <v>43151.320462962962</v>
      </c>
      <c r="AE691" s="60">
        <v>43151.65320601852</v>
      </c>
      <c r="AF691" s="60">
        <v>43151.320462962962</v>
      </c>
      <c r="AG691" s="37" t="s">
        <v>198</v>
      </c>
      <c r="AH691" s="37"/>
      <c r="AI691" s="37" t="s">
        <v>2691</v>
      </c>
      <c r="AJ691" s="16">
        <f ca="1">IF(Table1[[#This Row],[State]]="Closed","Zero",IF(Table1[[#This Row],[State]]="Resolved","Zero",TODAY()-Table1[[#This Row],[First Assigned to Osprey-Resolver]]))</f>
        <v>1547.34679398148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8</v>
      </c>
      <c r="AM691" s="39">
        <f>WEEKNUM(Table1[[#This Row],[Resolved]])</f>
        <v>0</v>
      </c>
      <c r="AN691" s="39">
        <f>WEEKNUM(Table1[[#This Row],[Closed]])</f>
        <v>20</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19</v>
      </c>
      <c r="AW691" s="39" t="str">
        <f>TEXT(Table1[[#This Row],[Created]],"MMM")</f>
        <v>Feb</v>
      </c>
      <c r="AX691" s="40" t="e">
        <f>VLOOKUP(Table1[[#This Row],[Assigned to]],GD_Resource[[#All],[SNOW ID Unique]:[Team]],4,0)</f>
        <v>#N/A</v>
      </c>
    </row>
    <row r="692" spans="1:50" ht="100.2" customHeight="1" x14ac:dyDescent="0.25">
      <c r="A692" s="37" t="s">
        <v>2692</v>
      </c>
      <c r="B692" s="37" t="s">
        <v>115</v>
      </c>
      <c r="C692" s="37" t="s">
        <v>251</v>
      </c>
      <c r="D692" s="37" t="s">
        <v>258</v>
      </c>
      <c r="E692" s="37" t="s">
        <v>12</v>
      </c>
      <c r="F692" s="37" t="s">
        <v>2693</v>
      </c>
      <c r="G692" s="60">
        <v>43151.934884259259</v>
      </c>
      <c r="H692" s="37" t="s">
        <v>36</v>
      </c>
      <c r="I692" s="60"/>
      <c r="J692" s="37" t="s">
        <v>120</v>
      </c>
      <c r="K692" s="37" t="s">
        <v>2694</v>
      </c>
      <c r="L692" s="60">
        <v>43151.934884259259</v>
      </c>
      <c r="M692" s="37" t="s">
        <v>36</v>
      </c>
      <c r="N692" s="60">
        <v>43151.873969907407</v>
      </c>
      <c r="O692" s="37" t="s">
        <v>2695</v>
      </c>
      <c r="P692" s="38" t="b">
        <v>0</v>
      </c>
      <c r="Q692" s="37"/>
      <c r="R692" s="37" t="s">
        <v>147</v>
      </c>
      <c r="S692" s="38">
        <v>0</v>
      </c>
      <c r="T692" s="37" t="s">
        <v>124</v>
      </c>
      <c r="U692" s="37" t="s">
        <v>120</v>
      </c>
      <c r="V692" s="60"/>
      <c r="W692" s="38">
        <v>5263</v>
      </c>
      <c r="X692" s="37" t="s">
        <v>2696</v>
      </c>
      <c r="Y692" s="38">
        <v>0</v>
      </c>
      <c r="Z692" s="38" t="b">
        <v>0</v>
      </c>
      <c r="AA692" s="60">
        <v>43151.876261574071</v>
      </c>
      <c r="AB692" s="60">
        <v>43151.873969907407</v>
      </c>
      <c r="AC692" s="38">
        <v>1</v>
      </c>
      <c r="AD692" s="60">
        <v>43151.900914351849</v>
      </c>
      <c r="AE692" s="60">
        <v>43151.924907407411</v>
      </c>
      <c r="AF692" s="60">
        <v>43151.900914351849</v>
      </c>
      <c r="AG692" s="37"/>
      <c r="AH692" s="37"/>
      <c r="AI692" s="37"/>
      <c r="AJ692" s="16">
        <f ca="1">IF(Table1[[#This Row],[State]]="Closed","Zero",IF(Table1[[#This Row],[State]]="Resolved","Zero",TODAY()-Table1[[#This Row],[First Assigned to Osprey-Resolver]]))</f>
        <v>1547.0750925925895</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8</v>
      </c>
      <c r="AM692" s="39">
        <f>WEEKNUM(Table1[[#This Row],[Resolved]])</f>
        <v>0</v>
      </c>
      <c r="AN692" s="39">
        <f>WEEKNUM(Table1[[#This Row],[Closed]])</f>
        <v>8</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20</v>
      </c>
      <c r="AW692" s="39" t="str">
        <f>TEXT(Table1[[#This Row],[Created]],"MMM")</f>
        <v>Feb</v>
      </c>
      <c r="AX692" s="40" t="e">
        <f>VLOOKUP(Table1[[#This Row],[Assigned to]],GD_Resource[[#All],[SNOW ID Unique]:[Team]],4,0)</f>
        <v>#N/A</v>
      </c>
    </row>
    <row r="693" spans="1:50" ht="87.45" customHeight="1" x14ac:dyDescent="0.25">
      <c r="A693" s="37" t="s">
        <v>2697</v>
      </c>
      <c r="B693" s="37" t="s">
        <v>115</v>
      </c>
      <c r="C693" s="37" t="s">
        <v>251</v>
      </c>
      <c r="D693" s="37" t="s">
        <v>2242</v>
      </c>
      <c r="E693" s="37" t="s">
        <v>7</v>
      </c>
      <c r="F693" s="37" t="s">
        <v>2698</v>
      </c>
      <c r="G693" s="60">
        <v>43152.007881944453</v>
      </c>
      <c r="H693" s="37" t="s">
        <v>2246</v>
      </c>
      <c r="I693" s="60"/>
      <c r="J693" s="37" t="s">
        <v>120</v>
      </c>
      <c r="K693" s="37" t="s">
        <v>2699</v>
      </c>
      <c r="L693" s="60">
        <v>43152.007881944453</v>
      </c>
      <c r="M693" s="37" t="s">
        <v>2246</v>
      </c>
      <c r="N693" s="60">
        <v>43151.982291666667</v>
      </c>
      <c r="O693" s="37" t="s">
        <v>2700</v>
      </c>
      <c r="P693" s="38" t="b">
        <v>0</v>
      </c>
      <c r="Q693" s="37"/>
      <c r="R693" s="37" t="s">
        <v>147</v>
      </c>
      <c r="S693" s="38">
        <v>0</v>
      </c>
      <c r="T693" s="37" t="s">
        <v>124</v>
      </c>
      <c r="U693" s="37" t="s">
        <v>120</v>
      </c>
      <c r="V693" s="60"/>
      <c r="W693" s="38">
        <v>2211</v>
      </c>
      <c r="X693" s="37" t="s">
        <v>2701</v>
      </c>
      <c r="Y693" s="38">
        <v>0</v>
      </c>
      <c r="Z693" s="38" t="b">
        <v>0</v>
      </c>
      <c r="AA693" s="60">
        <v>43151.992696759262</v>
      </c>
      <c r="AB693" s="60">
        <v>43151.982291666667</v>
      </c>
      <c r="AC693" s="38">
        <v>1</v>
      </c>
      <c r="AD693" s="60">
        <v>43152.000532407408</v>
      </c>
      <c r="AE693" s="60">
        <v>43152.005995370368</v>
      </c>
      <c r="AF693" s="60">
        <v>43152.000532407408</v>
      </c>
      <c r="AG693" s="37"/>
      <c r="AH693" s="37"/>
      <c r="AI693" s="37"/>
      <c r="AJ693" s="16">
        <f ca="1">IF(Table1[[#This Row],[State]]="Closed","Zero",IF(Table1[[#This Row],[State]]="Resolved","Zero",TODAY()-Table1[[#This Row],[First Assigned to Osprey-Resolver]]))</f>
        <v>1546.9940046296324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8</v>
      </c>
      <c r="AM693" s="39">
        <f>WEEKNUM(Table1[[#This Row],[Resolved]])</f>
        <v>0</v>
      </c>
      <c r="AN693" s="39">
        <f>WEEKNUM(Table1[[#This Row],[Closed]])</f>
        <v>8</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20</v>
      </c>
      <c r="AW693" s="39" t="str">
        <f>TEXT(Table1[[#This Row],[Created]],"MMM")</f>
        <v>Feb</v>
      </c>
      <c r="AX693" s="40" t="e">
        <f>VLOOKUP(Table1[[#This Row],[Assigned to]],GD_Resource[[#All],[SNOW ID Unique]:[Team]],4,0)</f>
        <v>#N/A</v>
      </c>
    </row>
    <row r="694" spans="1:50" ht="49.95" customHeight="1" x14ac:dyDescent="0.25">
      <c r="A694" s="37" t="s">
        <v>2702</v>
      </c>
      <c r="B694" s="37" t="s">
        <v>115</v>
      </c>
      <c r="C694" s="37" t="s">
        <v>116</v>
      </c>
      <c r="D694" s="37" t="s">
        <v>204</v>
      </c>
      <c r="E694" s="37" t="s">
        <v>141</v>
      </c>
      <c r="F694" s="37" t="s">
        <v>2703</v>
      </c>
      <c r="G694" s="60">
        <v>43196.20207175926</v>
      </c>
      <c r="H694" s="37" t="s">
        <v>38</v>
      </c>
      <c r="I694" s="60"/>
      <c r="J694" s="37" t="s">
        <v>120</v>
      </c>
      <c r="K694" s="37" t="s">
        <v>2704</v>
      </c>
      <c r="L694" s="60">
        <v>43196.20207175926</v>
      </c>
      <c r="M694" s="37" t="s">
        <v>37</v>
      </c>
      <c r="N694" s="60">
        <v>43152.63521990741</v>
      </c>
      <c r="O694" s="37" t="s">
        <v>2705</v>
      </c>
      <c r="P694" s="38" t="b">
        <v>0</v>
      </c>
      <c r="Q694" s="37"/>
      <c r="R694" s="37" t="s">
        <v>123</v>
      </c>
      <c r="S694" s="38">
        <v>0</v>
      </c>
      <c r="T694" s="37" t="s">
        <v>124</v>
      </c>
      <c r="U694" s="37" t="s">
        <v>120</v>
      </c>
      <c r="V694" s="60"/>
      <c r="W694" s="38">
        <v>3764176</v>
      </c>
      <c r="X694" s="37" t="s">
        <v>2706</v>
      </c>
      <c r="Y694" s="38">
        <v>0</v>
      </c>
      <c r="Z694" s="38" t="b">
        <v>0</v>
      </c>
      <c r="AA694" s="60">
        <v>43152.66265046296</v>
      </c>
      <c r="AB694" s="60">
        <v>43152.63521990741</v>
      </c>
      <c r="AC694" s="38">
        <v>1</v>
      </c>
      <c r="AD694" s="60">
        <v>43152.644317129627</v>
      </c>
      <c r="AE694" s="60">
        <v>43152.66265046296</v>
      </c>
      <c r="AF694" s="60">
        <v>43152.644317129627</v>
      </c>
      <c r="AG694" s="37"/>
      <c r="AH694" s="37"/>
      <c r="AI694" s="37"/>
      <c r="AJ694" s="16">
        <f ca="1">IF(Table1[[#This Row],[State]]="Closed","Zero",IF(Table1[[#This Row],[State]]="Resolved","Zero",TODAY()-Table1[[#This Row],[First Assigned to Osprey-Resolver]]))</f>
        <v>1546.3373495370397</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8</v>
      </c>
      <c r="AM694" s="39">
        <f>WEEKNUM(Table1[[#This Row],[Resolved]])</f>
        <v>0</v>
      </c>
      <c r="AN694" s="39">
        <f>WEEKNUM(Table1[[#This Row],[Closed]])</f>
        <v>14</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21</v>
      </c>
      <c r="AW694" s="39" t="str">
        <f>TEXT(Table1[[#This Row],[Created]],"MMM")</f>
        <v>Feb</v>
      </c>
      <c r="AX694" s="40" t="e">
        <f>VLOOKUP(Table1[[#This Row],[Assigned to]],GD_Resource[[#All],[SNOW ID Unique]:[Team]],4,0)</f>
        <v>#N/A</v>
      </c>
    </row>
    <row r="695" spans="1:50" ht="49.95" customHeight="1" x14ac:dyDescent="0.25">
      <c r="A695" s="37" t="s">
        <v>2707</v>
      </c>
      <c r="B695" s="37" t="s">
        <v>115</v>
      </c>
      <c r="C695" s="37" t="s">
        <v>116</v>
      </c>
      <c r="D695" s="37" t="s">
        <v>204</v>
      </c>
      <c r="E695" s="37" t="s">
        <v>141</v>
      </c>
      <c r="F695" s="37" t="s">
        <v>2708</v>
      </c>
      <c r="G695" s="60">
        <v>43195.147372685176</v>
      </c>
      <c r="H695" s="37" t="s">
        <v>38</v>
      </c>
      <c r="I695" s="60"/>
      <c r="J695" s="37" t="s">
        <v>120</v>
      </c>
      <c r="K695" s="37" t="s">
        <v>2709</v>
      </c>
      <c r="L695" s="60">
        <v>43195.147372685176</v>
      </c>
      <c r="M695" s="37" t="s">
        <v>37</v>
      </c>
      <c r="N695" s="60">
        <v>43152.649965277778</v>
      </c>
      <c r="O695" s="37" t="s">
        <v>2705</v>
      </c>
      <c r="P695" s="38" t="b">
        <v>0</v>
      </c>
      <c r="Q695" s="37"/>
      <c r="R695" s="37" t="s">
        <v>123</v>
      </c>
      <c r="S695" s="38">
        <v>0</v>
      </c>
      <c r="T695" s="37" t="s">
        <v>124</v>
      </c>
      <c r="U695" s="37" t="s">
        <v>120</v>
      </c>
      <c r="V695" s="60"/>
      <c r="W695" s="38">
        <v>3671776</v>
      </c>
      <c r="X695" s="37" t="s">
        <v>2710</v>
      </c>
      <c r="Y695" s="38">
        <v>0</v>
      </c>
      <c r="Z695" s="38" t="b">
        <v>0</v>
      </c>
      <c r="AA695" s="60">
        <v>43153.351226851853</v>
      </c>
      <c r="AB695" s="60">
        <v>43152.649965277778</v>
      </c>
      <c r="AC695" s="38">
        <v>4</v>
      </c>
      <c r="AD695" s="60">
        <v>43153.129479166673</v>
      </c>
      <c r="AE695" s="60">
        <v>43157.461180555547</v>
      </c>
      <c r="AF695" s="60">
        <v>43153.129479166673</v>
      </c>
      <c r="AG695" s="37"/>
      <c r="AH695" s="37"/>
      <c r="AI695" s="37"/>
      <c r="AJ695" s="16">
        <f ca="1">IF(Table1[[#This Row],[State]]="Closed","Zero",IF(Table1[[#This Row],[State]]="Resolved","Zero",TODAY()-Table1[[#This Row],[First Assigned to Osprey-Resolver]]))</f>
        <v>1541.5388194444531</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8</v>
      </c>
      <c r="AM695" s="39">
        <f>WEEKNUM(Table1[[#This Row],[Resolved]])</f>
        <v>0</v>
      </c>
      <c r="AN695" s="39">
        <f>WEEKNUM(Table1[[#This Row],[Closed]])</f>
        <v>14</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21</v>
      </c>
      <c r="AW695" s="39" t="str">
        <f>TEXT(Table1[[#This Row],[Created]],"MMM")</f>
        <v>Feb</v>
      </c>
      <c r="AX695" s="40" t="e">
        <f>VLOOKUP(Table1[[#This Row],[Assigned to]],GD_Resource[[#All],[SNOW ID Unique]:[Team]],4,0)</f>
        <v>#N/A</v>
      </c>
    </row>
    <row r="696" spans="1:50" ht="62.7" customHeight="1" x14ac:dyDescent="0.25">
      <c r="A696" s="37" t="s">
        <v>2711</v>
      </c>
      <c r="B696" s="37" t="s">
        <v>115</v>
      </c>
      <c r="C696" s="37" t="s">
        <v>159</v>
      </c>
      <c r="D696" s="37" t="s">
        <v>355</v>
      </c>
      <c r="E696" s="37" t="s">
        <v>141</v>
      </c>
      <c r="F696" s="37" t="s">
        <v>2712</v>
      </c>
      <c r="G696" s="60">
        <v>43167.836354166669</v>
      </c>
      <c r="H696" s="37"/>
      <c r="I696" s="60"/>
      <c r="J696" s="37" t="s">
        <v>130</v>
      </c>
      <c r="K696" s="37" t="s">
        <v>2713</v>
      </c>
      <c r="L696" s="60">
        <v>43167.836354166669</v>
      </c>
      <c r="M696" s="37" t="s">
        <v>357</v>
      </c>
      <c r="N696" s="60">
        <v>43154.066365740742</v>
      </c>
      <c r="O696" s="37" t="s">
        <v>355</v>
      </c>
      <c r="P696" s="38" t="b">
        <v>0</v>
      </c>
      <c r="Q696" s="37"/>
      <c r="R696" s="37" t="s">
        <v>123</v>
      </c>
      <c r="S696" s="38">
        <v>0</v>
      </c>
      <c r="T696" s="37" t="s">
        <v>124</v>
      </c>
      <c r="U696" s="37" t="s">
        <v>120</v>
      </c>
      <c r="V696" s="60"/>
      <c r="W696" s="38">
        <v>1190222</v>
      </c>
      <c r="X696" s="37" t="s">
        <v>610</v>
      </c>
      <c r="Y696" s="38">
        <v>0</v>
      </c>
      <c r="Z696" s="38" t="b">
        <v>0</v>
      </c>
      <c r="AA696" s="60">
        <v>43155.020335648151</v>
      </c>
      <c r="AB696" s="60"/>
      <c r="AC696" s="38">
        <v>0</v>
      </c>
      <c r="AD696" s="60"/>
      <c r="AE696" s="60">
        <v>43155.020335648151</v>
      </c>
      <c r="AF696" s="60">
        <v>43154.066365740742</v>
      </c>
      <c r="AG696" s="37"/>
      <c r="AH696" s="37"/>
      <c r="AI696" s="37"/>
      <c r="AJ696" s="16">
        <f ca="1">IF(Table1[[#This Row],[State]]="Closed","Zero",IF(Table1[[#This Row],[State]]="Resolved","Zero",TODAY()-Table1[[#This Row],[First Assigned to Osprey-Resolver]]))</f>
        <v>1543.9796643518494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8</v>
      </c>
      <c r="AM696" s="39">
        <f>WEEKNUM(Table1[[#This Row],[Resolved]])</f>
        <v>0</v>
      </c>
      <c r="AN696" s="39">
        <f>WEEKNUM(Table1[[#This Row],[Closed]])</f>
        <v>10</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23</v>
      </c>
      <c r="AW696" s="39" t="str">
        <f>TEXT(Table1[[#This Row],[Created]],"MMM")</f>
        <v>Feb</v>
      </c>
      <c r="AX696" s="40" t="e">
        <f>VLOOKUP(Table1[[#This Row],[Assigned to]],GD_Resource[[#All],[SNOW ID Unique]:[Team]],4,0)</f>
        <v>#N/A</v>
      </c>
    </row>
    <row r="697" spans="1:50" ht="87.45" customHeight="1" x14ac:dyDescent="0.25">
      <c r="A697" s="37" t="s">
        <v>2714</v>
      </c>
      <c r="B697" s="37" t="s">
        <v>115</v>
      </c>
      <c r="C697" s="37" t="s">
        <v>2715</v>
      </c>
      <c r="D697" s="37" t="s">
        <v>2716</v>
      </c>
      <c r="E697" s="37" t="s">
        <v>141</v>
      </c>
      <c r="F697" s="37" t="s">
        <v>2717</v>
      </c>
      <c r="G697" s="60">
        <v>43171.866655092592</v>
      </c>
      <c r="H697" s="37" t="s">
        <v>2718</v>
      </c>
      <c r="I697" s="60"/>
      <c r="J697" s="37" t="s">
        <v>120</v>
      </c>
      <c r="K697" s="37" t="s">
        <v>2719</v>
      </c>
      <c r="L697" s="60">
        <v>43171.866666666669</v>
      </c>
      <c r="M697" s="37" t="s">
        <v>2718</v>
      </c>
      <c r="N697" s="60">
        <v>43157.228854166657</v>
      </c>
      <c r="O697" s="37" t="s">
        <v>2720</v>
      </c>
      <c r="P697" s="38" t="b">
        <v>0</v>
      </c>
      <c r="Q697" s="37"/>
      <c r="R697" s="37" t="s">
        <v>147</v>
      </c>
      <c r="S697" s="38">
        <v>0</v>
      </c>
      <c r="T697" s="37" t="s">
        <v>124</v>
      </c>
      <c r="U697" s="37" t="s">
        <v>120</v>
      </c>
      <c r="V697" s="60"/>
      <c r="W697" s="38">
        <v>1264707</v>
      </c>
      <c r="X697" s="37" t="s">
        <v>2721</v>
      </c>
      <c r="Y697" s="38">
        <v>0</v>
      </c>
      <c r="Z697" s="38" t="b">
        <v>0</v>
      </c>
      <c r="AA697" s="60">
        <v>43157.286597222221</v>
      </c>
      <c r="AB697" s="60">
        <v>43157.228854166657</v>
      </c>
      <c r="AC697" s="38">
        <v>1</v>
      </c>
      <c r="AD697" s="60">
        <v>43157.296087962961</v>
      </c>
      <c r="AE697" s="60">
        <v>43157.359456018523</v>
      </c>
      <c r="AF697" s="60">
        <v>43157.296087962961</v>
      </c>
      <c r="AG697" s="37" t="s">
        <v>135</v>
      </c>
      <c r="AH697" s="37"/>
      <c r="AI697" s="37" t="s">
        <v>256</v>
      </c>
      <c r="AJ697" s="16">
        <f ca="1">IF(Table1[[#This Row],[State]]="Closed","Zero",IF(Table1[[#This Row],[State]]="Resolved","Zero",TODAY()-Table1[[#This Row],[First Assigned to Osprey-Resolver]]))</f>
        <v>1541.6405439814771</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9</v>
      </c>
      <c r="AM697" s="39">
        <f>WEEKNUM(Table1[[#This Row],[Resolved]])</f>
        <v>0</v>
      </c>
      <c r="AN697" s="39">
        <f>WEEKNUM(Table1[[#This Row],[Closed]])</f>
        <v>11</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26</v>
      </c>
      <c r="AW697" s="39" t="str">
        <f>TEXT(Table1[[#This Row],[Created]],"MMM")</f>
        <v>Feb</v>
      </c>
      <c r="AX697" s="40">
        <f>VLOOKUP(Table1[[#This Row],[Assigned to]],GD_Resource[[#All],[SNOW ID Unique]:[Team]],4,0)</f>
        <v>0</v>
      </c>
    </row>
    <row r="698" spans="1:50" ht="49.95" customHeight="1" x14ac:dyDescent="0.25">
      <c r="A698" s="37" t="s">
        <v>2722</v>
      </c>
      <c r="B698" s="37" t="s">
        <v>115</v>
      </c>
      <c r="C698" s="37" t="s">
        <v>116</v>
      </c>
      <c r="D698" s="37" t="s">
        <v>2653</v>
      </c>
      <c r="E698" s="37" t="s">
        <v>12</v>
      </c>
      <c r="F698" s="37" t="s">
        <v>2723</v>
      </c>
      <c r="G698" s="60">
        <v>43160.474791666667</v>
      </c>
      <c r="H698" s="37" t="s">
        <v>2655</v>
      </c>
      <c r="I698" s="60"/>
      <c r="J698" s="37" t="s">
        <v>120</v>
      </c>
      <c r="K698" s="37" t="s">
        <v>2724</v>
      </c>
      <c r="L698" s="60">
        <v>43160.474791666667</v>
      </c>
      <c r="M698" s="37" t="s">
        <v>2655</v>
      </c>
      <c r="N698" s="60">
        <v>43158.484224537038</v>
      </c>
      <c r="O698" s="37" t="s">
        <v>2725</v>
      </c>
      <c r="P698" s="38" t="b">
        <v>0</v>
      </c>
      <c r="Q698" s="37"/>
      <c r="R698" s="37" t="s">
        <v>123</v>
      </c>
      <c r="S698" s="38">
        <v>0</v>
      </c>
      <c r="T698" s="37" t="s">
        <v>124</v>
      </c>
      <c r="U698" s="37" t="s">
        <v>120</v>
      </c>
      <c r="V698" s="60"/>
      <c r="W698" s="38">
        <v>171985</v>
      </c>
      <c r="X698" s="37" t="s">
        <v>2726</v>
      </c>
      <c r="Y698" s="38">
        <v>0</v>
      </c>
      <c r="Z698" s="38" t="b">
        <v>0</v>
      </c>
      <c r="AA698" s="60">
        <v>43158.649965277778</v>
      </c>
      <c r="AB698" s="60">
        <v>43158.484224537038</v>
      </c>
      <c r="AC698" s="38">
        <v>5</v>
      </c>
      <c r="AD698" s="60">
        <v>43159.634976851848</v>
      </c>
      <c r="AE698" s="60">
        <v>43160.470763888887</v>
      </c>
      <c r="AF698" s="60">
        <v>43159.634976851848</v>
      </c>
      <c r="AG698" s="37"/>
      <c r="AH698" s="37"/>
      <c r="AI698" s="37"/>
      <c r="AJ698" s="16">
        <f ca="1">IF(Table1[[#This Row],[State]]="Closed","Zero",IF(Table1[[#This Row],[State]]="Resolved","Zero",TODAY()-Table1[[#This Row],[First Assigned to Osprey-Resolver]]))</f>
        <v>1538.5292361111133</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9</v>
      </c>
      <c r="AM698" s="39">
        <f>WEEKNUM(Table1[[#This Row],[Resolved]])</f>
        <v>0</v>
      </c>
      <c r="AN698" s="39">
        <f>WEEKNUM(Table1[[#This Row],[Closed]])</f>
        <v>9</v>
      </c>
      <c r="AO698" s="39" t="str">
        <f>IFERROR(INDEX(GD_Resource[], MATCH(Table1[[#This Row],[Assigned to]], GD_Resource[SNOW ID Unique], 0), 2), "Not GD")</f>
        <v>WPP-US</v>
      </c>
      <c r="AP698" s="39" t="str">
        <f t="shared" si="10"/>
        <v>GD</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27</v>
      </c>
      <c r="AW698" s="39" t="str">
        <f>TEXT(Table1[[#This Row],[Created]],"MMM")</f>
        <v>Feb</v>
      </c>
      <c r="AX698" s="40">
        <f>VLOOKUP(Table1[[#This Row],[Assigned to]],GD_Resource[[#All],[SNOW ID Unique]:[Team]],4,0)</f>
        <v>0</v>
      </c>
    </row>
    <row r="699" spans="1:50" ht="75" customHeight="1" x14ac:dyDescent="0.25">
      <c r="A699" s="37" t="s">
        <v>2727</v>
      </c>
      <c r="B699" s="37" t="s">
        <v>115</v>
      </c>
      <c r="C699" s="37" t="s">
        <v>338</v>
      </c>
      <c r="D699" s="37" t="s">
        <v>2571</v>
      </c>
      <c r="E699" s="37" t="s">
        <v>12</v>
      </c>
      <c r="F699" s="37" t="s">
        <v>2728</v>
      </c>
      <c r="G699" s="60">
        <v>43158.878009259257</v>
      </c>
      <c r="H699" s="37"/>
      <c r="I699" s="60"/>
      <c r="J699" s="37" t="s">
        <v>2729</v>
      </c>
      <c r="K699" s="37" t="s">
        <v>2730</v>
      </c>
      <c r="L699" s="60">
        <v>43158.878009259257</v>
      </c>
      <c r="M699" s="37" t="s">
        <v>2574</v>
      </c>
      <c r="N699" s="60">
        <v>43158.877152777779</v>
      </c>
      <c r="O699" s="37" t="s">
        <v>2571</v>
      </c>
      <c r="P699" s="38" t="b">
        <v>0</v>
      </c>
      <c r="Q699" s="37"/>
      <c r="R699" s="37" t="s">
        <v>215</v>
      </c>
      <c r="S699" s="38">
        <v>0</v>
      </c>
      <c r="T699" s="37" t="s">
        <v>124</v>
      </c>
      <c r="U699" s="37" t="s">
        <v>120</v>
      </c>
      <c r="V699" s="60"/>
      <c r="W699" s="38">
        <v>345</v>
      </c>
      <c r="X699" s="37" t="s">
        <v>2574</v>
      </c>
      <c r="Y699" s="38">
        <v>0</v>
      </c>
      <c r="Z699" s="38" t="b">
        <v>0</v>
      </c>
      <c r="AA699" s="60"/>
      <c r="AB699" s="60"/>
      <c r="AC699" s="38">
        <v>0</v>
      </c>
      <c r="AD699" s="60"/>
      <c r="AE699" s="60"/>
      <c r="AF699" s="60">
        <v>43158.877152777779</v>
      </c>
      <c r="AG699" s="37"/>
      <c r="AH699" s="37"/>
      <c r="AI699" s="37"/>
      <c r="AJ699" s="16">
        <f ca="1">IF(Table1[[#This Row],[State]]="Closed","Zero",IF(Table1[[#This Row],[State]]="Resolved","Zero",TODAY()-Table1[[#This Row],[First Assigned to Osprey-Resolver]]))</f>
        <v>44699</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9</v>
      </c>
      <c r="AM699" s="39">
        <f>WEEKNUM(Table1[[#This Row],[Resolved]])</f>
        <v>0</v>
      </c>
      <c r="AN699" s="39">
        <f>WEEKNUM(Table1[[#This Row],[Closed]])</f>
        <v>9</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27</v>
      </c>
      <c r="AW699" s="39" t="str">
        <f>TEXT(Table1[[#This Row],[Created]],"MMM")</f>
        <v>Feb</v>
      </c>
      <c r="AX699" s="40" t="e">
        <f>VLOOKUP(Table1[[#This Row],[Assigned to]],GD_Resource[[#All],[SNOW ID Unique]:[Team]],4,0)</f>
        <v>#N/A</v>
      </c>
    </row>
    <row r="700" spans="1:50" ht="49.95" customHeight="1" x14ac:dyDescent="0.25">
      <c r="A700" s="37" t="s">
        <v>2731</v>
      </c>
      <c r="B700" s="37" t="s">
        <v>115</v>
      </c>
      <c r="C700" s="37" t="s">
        <v>159</v>
      </c>
      <c r="D700" s="37" t="s">
        <v>355</v>
      </c>
      <c r="E700" s="37" t="s">
        <v>141</v>
      </c>
      <c r="F700" s="37" t="s">
        <v>2732</v>
      </c>
      <c r="G700" s="60">
        <v>43161.03087962963</v>
      </c>
      <c r="H700" s="37"/>
      <c r="I700" s="60"/>
      <c r="J700" s="37" t="s">
        <v>130</v>
      </c>
      <c r="K700" s="37" t="s">
        <v>2733</v>
      </c>
      <c r="L700" s="60">
        <v>43161.03087962963</v>
      </c>
      <c r="M700" s="37" t="s">
        <v>357</v>
      </c>
      <c r="N700" s="60">
        <v>43159.073599537027</v>
      </c>
      <c r="O700" s="37" t="s">
        <v>355</v>
      </c>
      <c r="P700" s="38" t="b">
        <v>0</v>
      </c>
      <c r="Q700" s="37"/>
      <c r="R700" s="37" t="s">
        <v>123</v>
      </c>
      <c r="S700" s="38">
        <v>0</v>
      </c>
      <c r="T700" s="37" t="s">
        <v>124</v>
      </c>
      <c r="U700" s="37" t="s">
        <v>120</v>
      </c>
      <c r="V700" s="60"/>
      <c r="W700" s="38">
        <v>169407</v>
      </c>
      <c r="X700" s="37" t="s">
        <v>2368</v>
      </c>
      <c r="Y700" s="38">
        <v>0</v>
      </c>
      <c r="Z700" s="38" t="b">
        <v>0</v>
      </c>
      <c r="AA700" s="60"/>
      <c r="AB700" s="60"/>
      <c r="AC700" s="38">
        <v>0</v>
      </c>
      <c r="AD700" s="60"/>
      <c r="AE700" s="60"/>
      <c r="AF700" s="60">
        <v>43159.073599537027</v>
      </c>
      <c r="AG700" s="37"/>
      <c r="AH700" s="37"/>
      <c r="AI700" s="37"/>
      <c r="AJ700" s="16">
        <f ca="1">IF(Table1[[#This Row],[State]]="Closed","Zero",IF(Table1[[#This Row],[State]]="Resolved","Zero",TODAY()-Table1[[#This Row],[First Assigned to Osprey-Resolver]]))</f>
        <v>44699</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9</v>
      </c>
      <c r="AM700" s="39">
        <f>WEEKNUM(Table1[[#This Row],[Resolved]])</f>
        <v>0</v>
      </c>
      <c r="AN700" s="39">
        <f>WEEKNUM(Table1[[#This Row],[Closed]])</f>
        <v>9</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28</v>
      </c>
      <c r="AW700" s="39" t="str">
        <f>TEXT(Table1[[#This Row],[Created]],"MMM")</f>
        <v>Feb</v>
      </c>
      <c r="AX700" s="40" t="e">
        <f>VLOOKUP(Table1[[#This Row],[Assigned to]],GD_Resource[[#All],[SNOW ID Unique]:[Team]],4,0)</f>
        <v>#N/A</v>
      </c>
    </row>
    <row r="701" spans="1:50" ht="37.5" customHeight="1" x14ac:dyDescent="0.25">
      <c r="A701" s="37" t="s">
        <v>2734</v>
      </c>
      <c r="B701" s="37" t="s">
        <v>115</v>
      </c>
      <c r="C701" s="37" t="s">
        <v>159</v>
      </c>
      <c r="D701" s="37" t="s">
        <v>2735</v>
      </c>
      <c r="E701" s="37" t="s">
        <v>141</v>
      </c>
      <c r="F701" s="37" t="s">
        <v>2736</v>
      </c>
      <c r="G701" s="60">
        <v>43182.738599537042</v>
      </c>
      <c r="H701" s="37"/>
      <c r="I701" s="60"/>
      <c r="J701" s="37" t="s">
        <v>328</v>
      </c>
      <c r="K701" s="37" t="s">
        <v>120</v>
      </c>
      <c r="L701" s="60">
        <v>43182.738599537042</v>
      </c>
      <c r="M701" s="37" t="s">
        <v>2737</v>
      </c>
      <c r="N701" s="60">
        <v>43159.095763888887</v>
      </c>
      <c r="O701" s="37" t="s">
        <v>355</v>
      </c>
      <c r="P701" s="38" t="b">
        <v>0</v>
      </c>
      <c r="Q701" s="37"/>
      <c r="R701" s="37" t="s">
        <v>123</v>
      </c>
      <c r="S701" s="38">
        <v>0</v>
      </c>
      <c r="T701" s="37" t="s">
        <v>124</v>
      </c>
      <c r="U701" s="37" t="s">
        <v>120</v>
      </c>
      <c r="V701" s="60"/>
      <c r="W701" s="38">
        <v>2042945</v>
      </c>
      <c r="X701" s="37" t="s">
        <v>533</v>
      </c>
      <c r="Y701" s="38">
        <v>0</v>
      </c>
      <c r="Z701" s="38" t="b">
        <v>0</v>
      </c>
      <c r="AA701" s="60"/>
      <c r="AB701" s="60"/>
      <c r="AC701" s="38">
        <v>0</v>
      </c>
      <c r="AD701" s="60"/>
      <c r="AE701" s="60"/>
      <c r="AF701" s="60">
        <v>43159.095763888887</v>
      </c>
      <c r="AG701" s="37"/>
      <c r="AH701" s="37"/>
      <c r="AI701" s="37"/>
      <c r="AJ701" s="16">
        <f ca="1">IF(Table1[[#This Row],[State]]="Closed","Zero",IF(Table1[[#This Row],[State]]="Resolved","Zero",TODAY()-Table1[[#This Row],[First Assigned to Osprey-Resolver]]))</f>
        <v>44699</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9</v>
      </c>
      <c r="AM701" s="39">
        <f>WEEKNUM(Table1[[#This Row],[Resolved]])</f>
        <v>0</v>
      </c>
      <c r="AN701" s="39">
        <f>WEEKNUM(Table1[[#This Row],[Closed]])</f>
        <v>12</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28</v>
      </c>
      <c r="AW701" s="39" t="str">
        <f>TEXT(Table1[[#This Row],[Created]],"MMM")</f>
        <v>Feb</v>
      </c>
      <c r="AX701" s="40" t="e">
        <f>VLOOKUP(Table1[[#This Row],[Assigned to]],GD_Resource[[#All],[SNOW ID Unique]:[Team]],4,0)</f>
        <v>#N/A</v>
      </c>
    </row>
    <row r="702" spans="1:50" ht="37.5" customHeight="1" x14ac:dyDescent="0.25">
      <c r="A702" s="37" t="s">
        <v>2738</v>
      </c>
      <c r="B702" s="37" t="s">
        <v>115</v>
      </c>
      <c r="C702" s="37" t="s">
        <v>116</v>
      </c>
      <c r="D702" s="37" t="s">
        <v>204</v>
      </c>
      <c r="E702" s="37" t="s">
        <v>12</v>
      </c>
      <c r="F702" s="37" t="s">
        <v>2739</v>
      </c>
      <c r="G702" s="60">
        <v>43160.824999999997</v>
      </c>
      <c r="H702" s="37" t="s">
        <v>37</v>
      </c>
      <c r="I702" s="60"/>
      <c r="J702" s="37" t="s">
        <v>120</v>
      </c>
      <c r="K702" s="37" t="s">
        <v>2740</v>
      </c>
      <c r="L702" s="60">
        <v>43160.825011574067</v>
      </c>
      <c r="M702" s="37" t="s">
        <v>37</v>
      </c>
      <c r="N702" s="60">
        <v>43160.10670138889</v>
      </c>
      <c r="O702" s="37" t="s">
        <v>1015</v>
      </c>
      <c r="P702" s="38" t="b">
        <v>0</v>
      </c>
      <c r="Q702" s="37"/>
      <c r="R702" s="37" t="s">
        <v>123</v>
      </c>
      <c r="S702" s="38">
        <v>0</v>
      </c>
      <c r="T702" s="37" t="s">
        <v>124</v>
      </c>
      <c r="U702" s="37" t="s">
        <v>120</v>
      </c>
      <c r="V702" s="60"/>
      <c r="W702" s="38">
        <v>62063</v>
      </c>
      <c r="X702" s="37" t="s">
        <v>874</v>
      </c>
      <c r="Y702" s="38">
        <v>0</v>
      </c>
      <c r="Z702" s="38" t="b">
        <v>0</v>
      </c>
      <c r="AA702" s="60">
        <v>43160.108715277784</v>
      </c>
      <c r="AB702" s="60">
        <v>43160.10670138889</v>
      </c>
      <c r="AC702" s="38">
        <v>1</v>
      </c>
      <c r="AD702" s="60">
        <v>43160.114652777767</v>
      </c>
      <c r="AE702" s="60">
        <v>43160.11519675926</v>
      </c>
      <c r="AF702" s="60">
        <v>43160.114652777767</v>
      </c>
      <c r="AG702" s="37"/>
      <c r="AH702" s="37"/>
      <c r="AI702" s="37"/>
      <c r="AJ702" s="16">
        <f ca="1">IF(Table1[[#This Row],[State]]="Closed","Zero",IF(Table1[[#This Row],[State]]="Resolved","Zero",TODAY()-Table1[[#This Row],[First Assigned to Osprey-Resolver]]))</f>
        <v>1538.8848032407404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9</v>
      </c>
      <c r="AM702" s="39">
        <f>WEEKNUM(Table1[[#This Row],[Resolved]])</f>
        <v>0</v>
      </c>
      <c r="AN702" s="39">
        <f>WEEKNUM(Table1[[#This Row],[Closed]])</f>
        <v>9</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v>
      </c>
      <c r="AW702" s="39" t="str">
        <f>TEXT(Table1[[#This Row],[Created]],"MMM")</f>
        <v>Mar</v>
      </c>
      <c r="AX702" s="40" t="e">
        <f>VLOOKUP(Table1[[#This Row],[Assigned to]],GD_Resource[[#All],[SNOW ID Unique]:[Team]],4,0)</f>
        <v>#N/A</v>
      </c>
    </row>
    <row r="703" spans="1:50" ht="37.5" customHeight="1" x14ac:dyDescent="0.25">
      <c r="A703" s="37" t="s">
        <v>2741</v>
      </c>
      <c r="B703" s="37" t="s">
        <v>115</v>
      </c>
      <c r="C703" s="37" t="s">
        <v>433</v>
      </c>
      <c r="D703" s="37" t="s">
        <v>434</v>
      </c>
      <c r="E703" s="37" t="s">
        <v>12</v>
      </c>
      <c r="F703" s="37" t="s">
        <v>2742</v>
      </c>
      <c r="G703" s="60">
        <v>43161.075300925928</v>
      </c>
      <c r="H703" s="37" t="s">
        <v>436</v>
      </c>
      <c r="I703" s="60"/>
      <c r="J703" s="37" t="s">
        <v>120</v>
      </c>
      <c r="K703" s="37" t="s">
        <v>2743</v>
      </c>
      <c r="L703" s="60">
        <v>43161.075300925928</v>
      </c>
      <c r="M703" s="37" t="s">
        <v>436</v>
      </c>
      <c r="N703" s="60">
        <v>43161.060393518521</v>
      </c>
      <c r="O703" s="37" t="s">
        <v>2020</v>
      </c>
      <c r="P703" s="38" t="b">
        <v>0</v>
      </c>
      <c r="Q703" s="37"/>
      <c r="R703" s="37" t="s">
        <v>215</v>
      </c>
      <c r="S703" s="38">
        <v>0</v>
      </c>
      <c r="T703" s="37" t="s">
        <v>124</v>
      </c>
      <c r="U703" s="37" t="s">
        <v>120</v>
      </c>
      <c r="V703" s="60"/>
      <c r="W703" s="38">
        <v>1288</v>
      </c>
      <c r="X703" s="37" t="s">
        <v>2021</v>
      </c>
      <c r="Y703" s="38">
        <v>0</v>
      </c>
      <c r="Z703" s="38" t="b">
        <v>0</v>
      </c>
      <c r="AA703" s="60">
        <v>43161.066388888888</v>
      </c>
      <c r="AB703" s="60">
        <v>43161.060393518521</v>
      </c>
      <c r="AC703" s="38">
        <v>1</v>
      </c>
      <c r="AD703" s="60">
        <v>43161.066388888888</v>
      </c>
      <c r="AE703" s="60">
        <v>43161.066388888888</v>
      </c>
      <c r="AF703" s="60">
        <v>43161.066388888888</v>
      </c>
      <c r="AG703" s="37"/>
      <c r="AH703" s="37"/>
      <c r="AI703" s="37"/>
      <c r="AJ703" s="16">
        <f ca="1">IF(Table1[[#This Row],[State]]="Closed","Zero",IF(Table1[[#This Row],[State]]="Resolved","Zero",TODAY()-Table1[[#This Row],[First Assigned to Osprey-Resolver]]))</f>
        <v>1537.9336111111115</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9</v>
      </c>
      <c r="AM703" s="39">
        <f>WEEKNUM(Table1[[#This Row],[Resolved]])</f>
        <v>0</v>
      </c>
      <c r="AN703" s="39">
        <f>WEEKNUM(Table1[[#This Row],[Closed]])</f>
        <v>9</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v>
      </c>
      <c r="AW703" s="39" t="str">
        <f>TEXT(Table1[[#This Row],[Created]],"MMM")</f>
        <v>Mar</v>
      </c>
      <c r="AX703" s="40" t="e">
        <f>VLOOKUP(Table1[[#This Row],[Assigned to]],GD_Resource[[#All],[SNOW ID Unique]:[Team]],4,0)</f>
        <v>#N/A</v>
      </c>
    </row>
    <row r="704" spans="1:50" ht="37.5" customHeight="1" x14ac:dyDescent="0.25">
      <c r="A704" s="37" t="s">
        <v>2744</v>
      </c>
      <c r="B704" s="37" t="s">
        <v>115</v>
      </c>
      <c r="C704" s="37" t="s">
        <v>614</v>
      </c>
      <c r="D704" s="37" t="s">
        <v>2745</v>
      </c>
      <c r="E704" s="37" t="s">
        <v>12</v>
      </c>
      <c r="F704" s="37" t="s">
        <v>2746</v>
      </c>
      <c r="G704" s="60">
        <v>43165.510462962957</v>
      </c>
      <c r="H704" s="37" t="s">
        <v>2318</v>
      </c>
      <c r="I704" s="60"/>
      <c r="J704" s="37" t="s">
        <v>130</v>
      </c>
      <c r="K704" s="37" t="s">
        <v>2747</v>
      </c>
      <c r="L704" s="60">
        <v>43165.510462962957</v>
      </c>
      <c r="M704" s="37" t="s">
        <v>2318</v>
      </c>
      <c r="N704" s="60">
        <v>43164.884108796286</v>
      </c>
      <c r="O704" s="37" t="s">
        <v>2748</v>
      </c>
      <c r="P704" s="38" t="b">
        <v>0</v>
      </c>
      <c r="Q704" s="37"/>
      <c r="R704" s="37" t="s">
        <v>147</v>
      </c>
      <c r="S704" s="38">
        <v>0</v>
      </c>
      <c r="T704" s="37" t="s">
        <v>124</v>
      </c>
      <c r="U704" s="37" t="s">
        <v>120</v>
      </c>
      <c r="V704" s="60"/>
      <c r="W704" s="38">
        <v>54117</v>
      </c>
      <c r="X704" s="37" t="s">
        <v>2749</v>
      </c>
      <c r="Y704" s="38">
        <v>0</v>
      </c>
      <c r="Z704" s="38" t="b">
        <v>0</v>
      </c>
      <c r="AA704" s="60">
        <v>43164.922384259262</v>
      </c>
      <c r="AB704" s="60">
        <v>43164.884108796286</v>
      </c>
      <c r="AC704" s="38">
        <v>1</v>
      </c>
      <c r="AD704" s="60">
        <v>43164.889502314807</v>
      </c>
      <c r="AE704" s="60">
        <v>43164.922384259262</v>
      </c>
      <c r="AF704" s="60">
        <v>43164.889502314807</v>
      </c>
      <c r="AG704" s="37"/>
      <c r="AH704" s="37"/>
      <c r="AI704" s="37"/>
      <c r="AJ704" s="16">
        <f ca="1">IF(Table1[[#This Row],[State]]="Closed","Zero",IF(Table1[[#This Row],[State]]="Resolved","Zero",TODAY()-Table1[[#This Row],[First Assigned to Osprey-Resolver]]))</f>
        <v>1534.0776157407381</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10</v>
      </c>
      <c r="AM704" s="39">
        <f>WEEKNUM(Table1[[#This Row],[Resolved]])</f>
        <v>0</v>
      </c>
      <c r="AN704" s="39">
        <f>WEEKNUM(Table1[[#This Row],[Closed]])</f>
        <v>10</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5</v>
      </c>
      <c r="AW704" s="39" t="str">
        <f>TEXT(Table1[[#This Row],[Created]],"MMM")</f>
        <v>Mar</v>
      </c>
      <c r="AX704" s="40" t="e">
        <f>VLOOKUP(Table1[[#This Row],[Assigned to]],GD_Resource[[#All],[SNOW ID Unique]:[Team]],4,0)</f>
        <v>#N/A</v>
      </c>
    </row>
    <row r="705" spans="1:50" ht="49.95" customHeight="1" x14ac:dyDescent="0.25">
      <c r="A705" s="37" t="s">
        <v>2750</v>
      </c>
      <c r="B705" s="37" t="s">
        <v>115</v>
      </c>
      <c r="C705" s="37" t="s">
        <v>251</v>
      </c>
      <c r="D705" s="37" t="s">
        <v>128</v>
      </c>
      <c r="E705" s="37" t="s">
        <v>141</v>
      </c>
      <c r="F705" s="37" t="s">
        <v>2751</v>
      </c>
      <c r="G705" s="60">
        <v>44442.905173611107</v>
      </c>
      <c r="H705" s="37" t="s">
        <v>2752</v>
      </c>
      <c r="I705" s="60"/>
      <c r="J705" s="37" t="s">
        <v>120</v>
      </c>
      <c r="K705" s="37" t="s">
        <v>2753</v>
      </c>
      <c r="L705" s="60">
        <v>44442.905173611107</v>
      </c>
      <c r="M705" s="37" t="s">
        <v>39</v>
      </c>
      <c r="N705" s="60">
        <v>43166.027986111112</v>
      </c>
      <c r="O705" s="37" t="s">
        <v>2481</v>
      </c>
      <c r="P705" s="38" t="b">
        <v>0</v>
      </c>
      <c r="Q705" s="37"/>
      <c r="R705" s="37" t="s">
        <v>147</v>
      </c>
      <c r="S705" s="38">
        <v>0</v>
      </c>
      <c r="T705" s="37" t="s">
        <v>124</v>
      </c>
      <c r="U705" s="37" t="s">
        <v>120</v>
      </c>
      <c r="V705" s="60"/>
      <c r="W705" s="38">
        <v>110322189</v>
      </c>
      <c r="X705" s="37" t="s">
        <v>2482</v>
      </c>
      <c r="Y705" s="38">
        <v>0</v>
      </c>
      <c r="Z705" s="38" t="b">
        <v>0</v>
      </c>
      <c r="AA705" s="60">
        <v>43166.145243055558</v>
      </c>
      <c r="AB705" s="60">
        <v>43166.027986111112</v>
      </c>
      <c r="AC705" s="38">
        <v>1</v>
      </c>
      <c r="AD705" s="60">
        <v>43166.029560185183</v>
      </c>
      <c r="AE705" s="60">
        <v>43166.145243055558</v>
      </c>
      <c r="AF705" s="60">
        <v>43166.029560185183</v>
      </c>
      <c r="AG705" s="37"/>
      <c r="AH705" s="37"/>
      <c r="AI705" s="37" t="s">
        <v>256</v>
      </c>
      <c r="AJ705" s="16">
        <f ca="1">IF(Table1[[#This Row],[State]]="Closed","Zero",IF(Table1[[#This Row],[State]]="Resolved","Zero",TODAY()-Table1[[#This Row],[First Assigned to Osprey-Resolver]]))</f>
        <v>1532.8547569444418</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10</v>
      </c>
      <c r="AM705" s="39">
        <f>WEEKNUM(Table1[[#This Row],[Resolved]])</f>
        <v>0</v>
      </c>
      <c r="AN705" s="39">
        <f>WEEKNUM(Table1[[#This Row],[Closed]])</f>
        <v>36</v>
      </c>
      <c r="AO705" s="39" t="str">
        <f>IFERROR(INDEX(GD_Resource[], MATCH(Table1[[#This Row],[Assigned to]], GD_Resource[SNOW ID Unique], 0), 2), "Not GD")</f>
        <v>WPP-US</v>
      </c>
      <c r="AP705" s="39" t="str">
        <f t="shared" si="10"/>
        <v>GD</v>
      </c>
      <c r="AQ705" s="39">
        <f>YEAR(Table1[[#This Row],[Closed]])</f>
        <v>2021</v>
      </c>
      <c r="AR705" s="39">
        <f>YEAR(Table1[[#This Row],[Resolved]])</f>
        <v>1900</v>
      </c>
      <c r="AS705" s="39">
        <f>YEAR(Table1[[#This Row],[Created]])</f>
        <v>2018</v>
      </c>
      <c r="AT705" s="39">
        <f>DAY(Table1[[#This Row],[Resolved]])</f>
        <v>0</v>
      </c>
      <c r="AU705" s="39" t="str">
        <f>TEXT(Table1[[#This Row],[Resolved]],"MMM")</f>
        <v>Jan</v>
      </c>
      <c r="AV705" s="39">
        <f>DAY(Table1[[#This Row],[Created]])</f>
        <v>7</v>
      </c>
      <c r="AW705" s="39" t="str">
        <f>TEXT(Table1[[#This Row],[Created]],"MMM")</f>
        <v>Mar</v>
      </c>
      <c r="AX705" s="40">
        <f>VLOOKUP(Table1[[#This Row],[Assigned to]],GD_Resource[[#All],[SNOW ID Unique]:[Team]],4,0)</f>
        <v>0</v>
      </c>
    </row>
    <row r="706" spans="1:50" ht="62.7" customHeight="1" x14ac:dyDescent="0.25">
      <c r="A706" s="37" t="s">
        <v>2754</v>
      </c>
      <c r="B706" s="37" t="s">
        <v>115</v>
      </c>
      <c r="C706" s="37" t="s">
        <v>614</v>
      </c>
      <c r="D706" s="37" t="s">
        <v>2745</v>
      </c>
      <c r="E706" s="37" t="s">
        <v>12</v>
      </c>
      <c r="F706" s="37" t="s">
        <v>2755</v>
      </c>
      <c r="G706" s="60">
        <v>43166.153703703712</v>
      </c>
      <c r="H706" s="37"/>
      <c r="I706" s="60"/>
      <c r="J706" s="37" t="s">
        <v>130</v>
      </c>
      <c r="K706" s="37" t="s">
        <v>2756</v>
      </c>
      <c r="L706" s="60">
        <v>43166.153703703712</v>
      </c>
      <c r="M706" s="37" t="s">
        <v>2318</v>
      </c>
      <c r="N706" s="60">
        <v>43166.034097222233</v>
      </c>
      <c r="O706" s="37" t="s">
        <v>2757</v>
      </c>
      <c r="P706" s="38" t="b">
        <v>0</v>
      </c>
      <c r="Q706" s="37"/>
      <c r="R706" s="37" t="s">
        <v>147</v>
      </c>
      <c r="S706" s="38">
        <v>0</v>
      </c>
      <c r="T706" s="37" t="s">
        <v>124</v>
      </c>
      <c r="U706" s="37" t="s">
        <v>120</v>
      </c>
      <c r="V706" s="60"/>
      <c r="W706" s="38">
        <v>10334</v>
      </c>
      <c r="X706" s="37" t="s">
        <v>2758</v>
      </c>
      <c r="Y706" s="38">
        <v>0</v>
      </c>
      <c r="Z706" s="38" t="b">
        <v>0</v>
      </c>
      <c r="AA706" s="60"/>
      <c r="AB706" s="60">
        <v>43166.034097222233</v>
      </c>
      <c r="AC706" s="38">
        <v>1</v>
      </c>
      <c r="AD706" s="60">
        <v>43166.036226851851</v>
      </c>
      <c r="AE706" s="60"/>
      <c r="AF706" s="60">
        <v>43166.036226851851</v>
      </c>
      <c r="AG706" s="37"/>
      <c r="AH706" s="37"/>
      <c r="AI706" s="37"/>
      <c r="AJ706" s="16">
        <f ca="1">IF(Table1[[#This Row],[State]]="Closed","Zero",IF(Table1[[#This Row],[State]]="Resolved","Zero",TODAY()-Table1[[#This Row],[First Assigned to Osprey-Resolver]]))</f>
        <v>44699</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10</v>
      </c>
      <c r="AM706" s="39">
        <f>WEEKNUM(Table1[[#This Row],[Resolved]])</f>
        <v>0</v>
      </c>
      <c r="AN706" s="39">
        <f>WEEKNUM(Table1[[#This Row],[Closed]])</f>
        <v>10</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7</v>
      </c>
      <c r="AW706" s="39" t="str">
        <f>TEXT(Table1[[#This Row],[Created]],"MMM")</f>
        <v>Mar</v>
      </c>
      <c r="AX706" s="40" t="e">
        <f>VLOOKUP(Table1[[#This Row],[Assigned to]],GD_Resource[[#All],[SNOW ID Unique]:[Team]],4,0)</f>
        <v>#N/A</v>
      </c>
    </row>
    <row r="707" spans="1:50" ht="49.95" customHeight="1" x14ac:dyDescent="0.25">
      <c r="A707" s="37" t="s">
        <v>2759</v>
      </c>
      <c r="B707" s="37" t="s">
        <v>115</v>
      </c>
      <c r="C707" s="37" t="s">
        <v>614</v>
      </c>
      <c r="D707" s="37" t="s">
        <v>2316</v>
      </c>
      <c r="E707" s="37" t="s">
        <v>12</v>
      </c>
      <c r="F707" s="37" t="s">
        <v>2760</v>
      </c>
      <c r="G707" s="60">
        <v>43168.692557870367</v>
      </c>
      <c r="H707" s="37" t="s">
        <v>2320</v>
      </c>
      <c r="I707" s="60"/>
      <c r="J707" s="37" t="s">
        <v>130</v>
      </c>
      <c r="K707" s="37" t="s">
        <v>2761</v>
      </c>
      <c r="L707" s="60">
        <v>43168.692557870367</v>
      </c>
      <c r="M707" s="37" t="s">
        <v>2320</v>
      </c>
      <c r="N707" s="60">
        <v>43166.704201388893</v>
      </c>
      <c r="O707" s="37" t="s">
        <v>2263</v>
      </c>
      <c r="P707" s="38" t="b">
        <v>0</v>
      </c>
      <c r="Q707" s="37"/>
      <c r="R707" s="37" t="s">
        <v>147</v>
      </c>
      <c r="S707" s="38">
        <v>0</v>
      </c>
      <c r="T707" s="37" t="s">
        <v>124</v>
      </c>
      <c r="U707" s="37" t="s">
        <v>120</v>
      </c>
      <c r="V707" s="60"/>
      <c r="W707" s="38">
        <v>172000</v>
      </c>
      <c r="X707" s="37" t="s">
        <v>2255</v>
      </c>
      <c r="Y707" s="38">
        <v>0</v>
      </c>
      <c r="Z707" s="38" t="b">
        <v>0</v>
      </c>
      <c r="AA707" s="60">
        <v>43166.714699074073</v>
      </c>
      <c r="AB707" s="60"/>
      <c r="AC707" s="38">
        <v>0</v>
      </c>
      <c r="AD707" s="60"/>
      <c r="AE707" s="60">
        <v>43166.714699074073</v>
      </c>
      <c r="AF707" s="60">
        <v>43166.704201388893</v>
      </c>
      <c r="AG707" s="37"/>
      <c r="AH707" s="37"/>
      <c r="AI707" s="37"/>
      <c r="AJ707" s="16">
        <f ca="1">IF(Table1[[#This Row],[State]]="Closed","Zero",IF(Table1[[#This Row],[State]]="Resolved","Zero",TODAY()-Table1[[#This Row],[First Assigned to Osprey-Resolver]]))</f>
        <v>1532.285300925927</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10</v>
      </c>
      <c r="AM707" s="39">
        <f>WEEKNUM(Table1[[#This Row],[Resolved]])</f>
        <v>0</v>
      </c>
      <c r="AN707" s="39">
        <f>WEEKNUM(Table1[[#This Row],[Closed]])</f>
        <v>10</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7</v>
      </c>
      <c r="AW707" s="39" t="str">
        <f>TEXT(Table1[[#This Row],[Created]],"MMM")</f>
        <v>Mar</v>
      </c>
      <c r="AX707" s="40" t="e">
        <f>VLOOKUP(Table1[[#This Row],[Assigned to]],GD_Resource[[#All],[SNOW ID Unique]:[Team]],4,0)</f>
        <v>#N/A</v>
      </c>
    </row>
    <row r="708" spans="1:50" ht="37.5" customHeight="1" x14ac:dyDescent="0.25">
      <c r="A708" s="37" t="s">
        <v>2762</v>
      </c>
      <c r="B708" s="37" t="s">
        <v>138</v>
      </c>
      <c r="C708" s="37" t="s">
        <v>251</v>
      </c>
      <c r="D708" s="37" t="s">
        <v>2242</v>
      </c>
      <c r="E708" s="37" t="s">
        <v>12</v>
      </c>
      <c r="F708" s="37" t="s">
        <v>2763</v>
      </c>
      <c r="G708" s="60">
        <v>43171.849594907413</v>
      </c>
      <c r="H708" s="37" t="s">
        <v>2246</v>
      </c>
      <c r="I708" s="60"/>
      <c r="J708" s="37" t="s">
        <v>120</v>
      </c>
      <c r="K708" s="37" t="s">
        <v>2764</v>
      </c>
      <c r="L708" s="60">
        <v>43171.849594907413</v>
      </c>
      <c r="M708" s="37" t="s">
        <v>2246</v>
      </c>
      <c r="N708" s="60">
        <v>43167.088935185187</v>
      </c>
      <c r="O708" s="37" t="s">
        <v>2765</v>
      </c>
      <c r="P708" s="38" t="b">
        <v>0</v>
      </c>
      <c r="Q708" s="37"/>
      <c r="R708" s="37" t="s">
        <v>147</v>
      </c>
      <c r="S708" s="38">
        <v>0</v>
      </c>
      <c r="T708" s="37" t="s">
        <v>124</v>
      </c>
      <c r="U708" s="37" t="s">
        <v>120</v>
      </c>
      <c r="V708" s="60"/>
      <c r="W708" s="38">
        <v>411321</v>
      </c>
      <c r="X708" s="37" t="s">
        <v>1513</v>
      </c>
      <c r="Y708" s="38">
        <v>0</v>
      </c>
      <c r="Z708" s="38" t="b">
        <v>0</v>
      </c>
      <c r="AA708" s="60">
        <v>43167.124016203707</v>
      </c>
      <c r="AB708" s="60">
        <v>43167.088935185187</v>
      </c>
      <c r="AC708" s="38">
        <v>1</v>
      </c>
      <c r="AD708" s="60">
        <v>43167.103541666656</v>
      </c>
      <c r="AE708" s="60">
        <v>43167.124016203707</v>
      </c>
      <c r="AF708" s="60">
        <v>43167.103541666656</v>
      </c>
      <c r="AG708" s="37" t="s">
        <v>135</v>
      </c>
      <c r="AH708" s="37"/>
      <c r="AI708" s="37" t="s">
        <v>1284</v>
      </c>
      <c r="AJ708" s="16">
        <f ca="1">IF(Table1[[#This Row],[State]]="Closed","Zero",IF(Table1[[#This Row],[State]]="Resolved","Zero",TODAY()-Table1[[#This Row],[First Assigned to Osprey-Resolver]]))</f>
        <v>1531.8759837962934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10</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8</v>
      </c>
      <c r="AW708" s="39" t="str">
        <f>TEXT(Table1[[#This Row],[Created]],"MMM")</f>
        <v>Mar</v>
      </c>
      <c r="AX708" s="40" t="e">
        <f>VLOOKUP(Table1[[#This Row],[Assigned to]],GD_Resource[[#All],[SNOW ID Unique]:[Team]],4,0)</f>
        <v>#N/A</v>
      </c>
    </row>
    <row r="709" spans="1:50" ht="49.95" customHeight="1" x14ac:dyDescent="0.25">
      <c r="A709" s="37" t="s">
        <v>2766</v>
      </c>
      <c r="B709" s="37" t="s">
        <v>115</v>
      </c>
      <c r="C709" s="37" t="s">
        <v>433</v>
      </c>
      <c r="D709" s="37" t="s">
        <v>434</v>
      </c>
      <c r="E709" s="37" t="s">
        <v>7</v>
      </c>
      <c r="F709" s="37" t="s">
        <v>2767</v>
      </c>
      <c r="G709" s="60">
        <v>43179.933194444442</v>
      </c>
      <c r="H709" s="37" t="s">
        <v>436</v>
      </c>
      <c r="I709" s="60"/>
      <c r="J709" s="37" t="s">
        <v>120</v>
      </c>
      <c r="K709" s="37" t="s">
        <v>2768</v>
      </c>
      <c r="L709" s="60">
        <v>43179.933194444442</v>
      </c>
      <c r="M709" s="37" t="s">
        <v>436</v>
      </c>
      <c r="N709" s="60">
        <v>43169.059363425928</v>
      </c>
      <c r="O709" s="37" t="s">
        <v>2769</v>
      </c>
      <c r="P709" s="38" t="b">
        <v>0</v>
      </c>
      <c r="Q709" s="37"/>
      <c r="R709" s="37" t="s">
        <v>215</v>
      </c>
      <c r="S709" s="38">
        <v>0</v>
      </c>
      <c r="T709" s="37" t="s">
        <v>124</v>
      </c>
      <c r="U709" s="37" t="s">
        <v>120</v>
      </c>
      <c r="V709" s="60"/>
      <c r="W709" s="38">
        <v>2902</v>
      </c>
      <c r="X709" s="37" t="s">
        <v>2770</v>
      </c>
      <c r="Y709" s="38">
        <v>1</v>
      </c>
      <c r="Z709" s="38" t="b">
        <v>0</v>
      </c>
      <c r="AA709" s="60">
        <v>43169.065983796303</v>
      </c>
      <c r="AB709" s="60">
        <v>43169.059363425928</v>
      </c>
      <c r="AC709" s="38">
        <v>1</v>
      </c>
      <c r="AD709" s="60">
        <v>43169.072638888887</v>
      </c>
      <c r="AE709" s="60">
        <v>43169.072638888887</v>
      </c>
      <c r="AF709" s="60">
        <v>43169.072638888887</v>
      </c>
      <c r="AG709" s="37"/>
      <c r="AH709" s="37"/>
      <c r="AI709" s="37"/>
      <c r="AJ709" s="16">
        <f ca="1">IF(Table1[[#This Row],[State]]="Closed","Zero",IF(Table1[[#This Row],[State]]="Resolved","Zero",TODAY()-Table1[[#This Row],[First Assigned to Osprey-Resolver]]))</f>
        <v>1529.927361111113</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10</v>
      </c>
      <c r="AM709" s="39">
        <f>WEEKNUM(Table1[[#This Row],[Resolved]])</f>
        <v>0</v>
      </c>
      <c r="AN709" s="39">
        <f>WEEKNUM(Table1[[#This Row],[Closed]])</f>
        <v>12</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10</v>
      </c>
      <c r="AW709" s="39" t="str">
        <f>TEXT(Table1[[#This Row],[Created]],"MMM")</f>
        <v>Mar</v>
      </c>
      <c r="AX709" s="40" t="e">
        <f>VLOOKUP(Table1[[#This Row],[Assigned to]],GD_Resource[[#All],[SNOW ID Unique]:[Team]],4,0)</f>
        <v>#N/A</v>
      </c>
    </row>
    <row r="710" spans="1:50" ht="37.5" customHeight="1" x14ac:dyDescent="0.25">
      <c r="A710" s="37" t="s">
        <v>2771</v>
      </c>
      <c r="B710" s="37" t="s">
        <v>115</v>
      </c>
      <c r="C710" s="37" t="s">
        <v>240</v>
      </c>
      <c r="D710" s="37" t="s">
        <v>211</v>
      </c>
      <c r="E710" s="37" t="s">
        <v>12</v>
      </c>
      <c r="F710" s="37" t="s">
        <v>2772</v>
      </c>
      <c r="G710" s="60">
        <v>43176.053749999999</v>
      </c>
      <c r="H710" s="37" t="s">
        <v>143</v>
      </c>
      <c r="I710" s="60"/>
      <c r="J710" s="37" t="s">
        <v>120</v>
      </c>
      <c r="K710" s="37" t="s">
        <v>2773</v>
      </c>
      <c r="L710" s="60">
        <v>43176.053749999999</v>
      </c>
      <c r="M710" s="37" t="s">
        <v>143</v>
      </c>
      <c r="N710" s="60">
        <v>43171.769861111112</v>
      </c>
      <c r="O710" s="37" t="s">
        <v>2774</v>
      </c>
      <c r="P710" s="38" t="b">
        <v>0</v>
      </c>
      <c r="Q710" s="37"/>
      <c r="R710" s="37" t="s">
        <v>147</v>
      </c>
      <c r="S710" s="38">
        <v>0</v>
      </c>
      <c r="T710" s="37" t="s">
        <v>124</v>
      </c>
      <c r="U710" s="37" t="s">
        <v>120</v>
      </c>
      <c r="V710" s="60"/>
      <c r="W710" s="38">
        <v>370128</v>
      </c>
      <c r="X710" s="37" t="s">
        <v>2240</v>
      </c>
      <c r="Y710" s="38">
        <v>0</v>
      </c>
      <c r="Z710" s="38" t="b">
        <v>0</v>
      </c>
      <c r="AA710" s="60">
        <v>43171.806319444448</v>
      </c>
      <c r="AB710" s="60">
        <v>43171.769861111112</v>
      </c>
      <c r="AC710" s="38">
        <v>3</v>
      </c>
      <c r="AD710" s="60">
        <v>43171.856388888889</v>
      </c>
      <c r="AE710" s="60">
        <v>43176.048182870371</v>
      </c>
      <c r="AF710" s="60">
        <v>43174.150150462963</v>
      </c>
      <c r="AG710" s="37"/>
      <c r="AH710" s="37"/>
      <c r="AI710" s="37"/>
      <c r="AJ710" s="16">
        <f ca="1">IF(Table1[[#This Row],[State]]="Closed","Zero",IF(Table1[[#This Row],[State]]="Resolved","Zero",TODAY()-Table1[[#This Row],[First Assigned to Osprey-Resolver]]))</f>
        <v>1522.9518171296295</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12</v>
      </c>
      <c r="AW710" s="39" t="str">
        <f>TEXT(Table1[[#This Row],[Created]],"MMM")</f>
        <v>Mar</v>
      </c>
      <c r="AX710" s="40" t="e">
        <f>VLOOKUP(Table1[[#This Row],[Assigned to]],GD_Resource[[#All],[SNOW ID Unique]:[Team]],4,0)</f>
        <v>#N/A</v>
      </c>
    </row>
    <row r="711" spans="1:50" ht="49.95" customHeight="1" x14ac:dyDescent="0.25">
      <c r="A711" s="37" t="s">
        <v>2775</v>
      </c>
      <c r="B711" s="37" t="s">
        <v>115</v>
      </c>
      <c r="C711" s="37" t="s">
        <v>251</v>
      </c>
      <c r="D711" s="37" t="s">
        <v>258</v>
      </c>
      <c r="E711" s="37" t="s">
        <v>7</v>
      </c>
      <c r="F711" s="37" t="s">
        <v>2776</v>
      </c>
      <c r="G711" s="60">
        <v>43172.074097222219</v>
      </c>
      <c r="H711" s="37"/>
      <c r="I711" s="60"/>
      <c r="J711" s="37" t="s">
        <v>120</v>
      </c>
      <c r="K711" s="37" t="s">
        <v>2777</v>
      </c>
      <c r="L711" s="60">
        <v>43172.074097222219</v>
      </c>
      <c r="M711" s="37" t="s">
        <v>36</v>
      </c>
      <c r="N711" s="60">
        <v>43172.025590277779</v>
      </c>
      <c r="O711" s="37" t="s">
        <v>2778</v>
      </c>
      <c r="P711" s="38" t="b">
        <v>0</v>
      </c>
      <c r="Q711" s="37"/>
      <c r="R711" s="37" t="s">
        <v>147</v>
      </c>
      <c r="S711" s="38">
        <v>0</v>
      </c>
      <c r="T711" s="37" t="s">
        <v>124</v>
      </c>
      <c r="U711" s="37" t="s">
        <v>120</v>
      </c>
      <c r="V711" s="60"/>
      <c r="W711" s="38">
        <v>4191</v>
      </c>
      <c r="X711" s="37" t="s">
        <v>2779</v>
      </c>
      <c r="Y711" s="38">
        <v>0</v>
      </c>
      <c r="Z711" s="38" t="b">
        <v>0</v>
      </c>
      <c r="AA711" s="60">
        <v>43172.034074074072</v>
      </c>
      <c r="AB711" s="60">
        <v>43172.025590277779</v>
      </c>
      <c r="AC711" s="38">
        <v>1</v>
      </c>
      <c r="AD711" s="60">
        <v>43172.068136574067</v>
      </c>
      <c r="AE711" s="60"/>
      <c r="AF711" s="60">
        <v>43172.068136574067</v>
      </c>
      <c r="AG711" s="37"/>
      <c r="AH711" s="37"/>
      <c r="AI711" s="37"/>
      <c r="AJ711" s="16">
        <f ca="1">IF(Table1[[#This Row],[State]]="Closed","Zero",IF(Table1[[#This Row],[State]]="Resolved","Zero",TODAY()-Table1[[#This Row],[First Assigned to Osprey-Resolver]]))</f>
        <v>44699</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13</v>
      </c>
      <c r="AW711" s="39" t="str">
        <f>TEXT(Table1[[#This Row],[Created]],"MMM")</f>
        <v>Mar</v>
      </c>
      <c r="AX711" s="40" t="e">
        <f>VLOOKUP(Table1[[#This Row],[Assigned to]],GD_Resource[[#All],[SNOW ID Unique]:[Team]],4,0)</f>
        <v>#N/A</v>
      </c>
    </row>
    <row r="712" spans="1:50" ht="75" customHeight="1" x14ac:dyDescent="0.25">
      <c r="A712" s="37" t="s">
        <v>2780</v>
      </c>
      <c r="B712" s="37" t="s">
        <v>138</v>
      </c>
      <c r="C712" s="37" t="s">
        <v>251</v>
      </c>
      <c r="D712" s="37" t="s">
        <v>258</v>
      </c>
      <c r="E712" s="37" t="s">
        <v>12</v>
      </c>
      <c r="F712" s="37" t="s">
        <v>2781</v>
      </c>
      <c r="G712" s="60">
        <v>43172.056990740741</v>
      </c>
      <c r="H712" s="37"/>
      <c r="I712" s="60"/>
      <c r="J712" s="37" t="s">
        <v>120</v>
      </c>
      <c r="K712" s="37" t="s">
        <v>2782</v>
      </c>
      <c r="L712" s="60">
        <v>43172.056990740741</v>
      </c>
      <c r="M712" s="37" t="s">
        <v>36</v>
      </c>
      <c r="N712" s="60">
        <v>43172.042453703703</v>
      </c>
      <c r="O712" s="37" t="s">
        <v>2783</v>
      </c>
      <c r="P712" s="38" t="b">
        <v>0</v>
      </c>
      <c r="Q712" s="37"/>
      <c r="R712" s="37" t="s">
        <v>147</v>
      </c>
      <c r="S712" s="38">
        <v>0</v>
      </c>
      <c r="T712" s="37" t="s">
        <v>124</v>
      </c>
      <c r="U712" s="37" t="s">
        <v>120</v>
      </c>
      <c r="V712" s="60"/>
      <c r="W712" s="38">
        <v>1256</v>
      </c>
      <c r="X712" s="37" t="s">
        <v>2784</v>
      </c>
      <c r="Y712" s="38">
        <v>0</v>
      </c>
      <c r="Z712" s="38" t="b">
        <v>0</v>
      </c>
      <c r="AA712" s="60"/>
      <c r="AB712" s="60">
        <v>43172.042453703703</v>
      </c>
      <c r="AC712" s="38">
        <v>1</v>
      </c>
      <c r="AD712" s="60">
        <v>43172.045474537037</v>
      </c>
      <c r="AE712" s="60"/>
      <c r="AF712" s="60">
        <v>43172.045474537037</v>
      </c>
      <c r="AG712" s="37" t="s">
        <v>135</v>
      </c>
      <c r="AH712" s="37"/>
      <c r="AI712" s="37" t="s">
        <v>1284</v>
      </c>
      <c r="AJ712" s="16">
        <f ca="1">IF(Table1[[#This Row],[State]]="Closed","Zero",IF(Table1[[#This Row],[State]]="Resolved","Zero",TODAY()-Table1[[#This Row],[First Assigned to Osprey-Resolver]]))</f>
        <v>44699</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11</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13</v>
      </c>
      <c r="AW712" s="39" t="str">
        <f>TEXT(Table1[[#This Row],[Created]],"MMM")</f>
        <v>Mar</v>
      </c>
      <c r="AX712" s="40" t="e">
        <f>VLOOKUP(Table1[[#This Row],[Assigned to]],GD_Resource[[#All],[SNOW ID Unique]:[Team]],4,0)</f>
        <v>#N/A</v>
      </c>
    </row>
    <row r="713" spans="1:50" ht="62.7" customHeight="1" x14ac:dyDescent="0.25">
      <c r="A713" s="37" t="s">
        <v>2785</v>
      </c>
      <c r="B713" s="37" t="s">
        <v>115</v>
      </c>
      <c r="C713" s="37" t="s">
        <v>251</v>
      </c>
      <c r="D713" s="37" t="s">
        <v>258</v>
      </c>
      <c r="E713" s="37" t="s">
        <v>7</v>
      </c>
      <c r="F713" s="37" t="s">
        <v>2786</v>
      </c>
      <c r="G713" s="60">
        <v>43172.117905092593</v>
      </c>
      <c r="H713" s="37"/>
      <c r="I713" s="60"/>
      <c r="J713" s="37" t="s">
        <v>120</v>
      </c>
      <c r="K713" s="37" t="s">
        <v>2787</v>
      </c>
      <c r="L713" s="60">
        <v>43172.117905092593</v>
      </c>
      <c r="M713" s="37" t="s">
        <v>36</v>
      </c>
      <c r="N713" s="60">
        <v>43172.078877314823</v>
      </c>
      <c r="O713" s="37" t="s">
        <v>2788</v>
      </c>
      <c r="P713" s="38" t="b">
        <v>0</v>
      </c>
      <c r="Q713" s="37"/>
      <c r="R713" s="37" t="s">
        <v>147</v>
      </c>
      <c r="S713" s="38">
        <v>0</v>
      </c>
      <c r="T713" s="37" t="s">
        <v>124</v>
      </c>
      <c r="U713" s="37" t="s">
        <v>120</v>
      </c>
      <c r="V713" s="60"/>
      <c r="W713" s="38">
        <v>3372</v>
      </c>
      <c r="X713" s="37" t="s">
        <v>2789</v>
      </c>
      <c r="Y713" s="38">
        <v>0</v>
      </c>
      <c r="Z713" s="38" t="b">
        <v>0</v>
      </c>
      <c r="AA713" s="60"/>
      <c r="AB713" s="60">
        <v>43172.078877314823</v>
      </c>
      <c r="AC713" s="38">
        <v>1</v>
      </c>
      <c r="AD713" s="60">
        <v>43172.116909722223</v>
      </c>
      <c r="AE713" s="60"/>
      <c r="AF713" s="60">
        <v>43172.116909722223</v>
      </c>
      <c r="AG713" s="37"/>
      <c r="AH713" s="37"/>
      <c r="AI713" s="37"/>
      <c r="AJ713" s="16">
        <f ca="1">IF(Table1[[#This Row],[State]]="Closed","Zero",IF(Table1[[#This Row],[State]]="Resolved","Zero",TODAY()-Table1[[#This Row],[First Assigned to Osprey-Resolver]]))</f>
        <v>44699</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11</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13</v>
      </c>
      <c r="AW713" s="39" t="str">
        <f>TEXT(Table1[[#This Row],[Created]],"MMM")</f>
        <v>Mar</v>
      </c>
      <c r="AX713" s="40" t="e">
        <f>VLOOKUP(Table1[[#This Row],[Assigned to]],GD_Resource[[#All],[SNOW ID Unique]:[Team]],4,0)</f>
        <v>#N/A</v>
      </c>
    </row>
    <row r="714" spans="1:50" ht="37.5" customHeight="1" x14ac:dyDescent="0.25">
      <c r="A714" s="37" t="s">
        <v>2790</v>
      </c>
      <c r="B714" s="37" t="s">
        <v>115</v>
      </c>
      <c r="C714" s="37" t="s">
        <v>251</v>
      </c>
      <c r="D714" s="37" t="s">
        <v>258</v>
      </c>
      <c r="E714" s="37" t="s">
        <v>7</v>
      </c>
      <c r="F714" s="37" t="s">
        <v>2791</v>
      </c>
      <c r="G714" s="60">
        <v>43172.096550925933</v>
      </c>
      <c r="H714" s="37"/>
      <c r="I714" s="60"/>
      <c r="J714" s="37" t="s">
        <v>120</v>
      </c>
      <c r="K714" s="37" t="s">
        <v>2792</v>
      </c>
      <c r="L714" s="60">
        <v>43172.096550925933</v>
      </c>
      <c r="M714" s="37" t="s">
        <v>36</v>
      </c>
      <c r="N714" s="60">
        <v>43172.081331018519</v>
      </c>
      <c r="O714" s="37" t="s">
        <v>2793</v>
      </c>
      <c r="P714" s="38" t="b">
        <v>0</v>
      </c>
      <c r="Q714" s="37"/>
      <c r="R714" s="37" t="s">
        <v>147</v>
      </c>
      <c r="S714" s="38">
        <v>0</v>
      </c>
      <c r="T714" s="37" t="s">
        <v>124</v>
      </c>
      <c r="U714" s="37" t="s">
        <v>120</v>
      </c>
      <c r="V714" s="60"/>
      <c r="W714" s="38">
        <v>1315</v>
      </c>
      <c r="X714" s="37" t="s">
        <v>2794</v>
      </c>
      <c r="Y714" s="38">
        <v>0</v>
      </c>
      <c r="Z714" s="38" t="b">
        <v>0</v>
      </c>
      <c r="AA714" s="60">
        <v>43172.08388888889</v>
      </c>
      <c r="AB714" s="60">
        <v>43172.081331018519</v>
      </c>
      <c r="AC714" s="38">
        <v>1</v>
      </c>
      <c r="AD714" s="60">
        <v>43172.089965277781</v>
      </c>
      <c r="AE714" s="60"/>
      <c r="AF714" s="60">
        <v>43172.089965277781</v>
      </c>
      <c r="AG714" s="37"/>
      <c r="AH714" s="37"/>
      <c r="AI714" s="37"/>
      <c r="AJ714" s="16">
        <f ca="1">IF(Table1[[#This Row],[State]]="Closed","Zero",IF(Table1[[#This Row],[State]]="Resolved","Zero",TODAY()-Table1[[#This Row],[First Assigned to Osprey-Resolver]]))</f>
        <v>44699</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11</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13</v>
      </c>
      <c r="AW714" s="39" t="str">
        <f>TEXT(Table1[[#This Row],[Created]],"MMM")</f>
        <v>Mar</v>
      </c>
      <c r="AX714" s="40" t="e">
        <f>VLOOKUP(Table1[[#This Row],[Assigned to]],GD_Resource[[#All],[SNOW ID Unique]:[Team]],4,0)</f>
        <v>#N/A</v>
      </c>
    </row>
    <row r="715" spans="1:50" ht="37.5" customHeight="1" x14ac:dyDescent="0.25">
      <c r="A715" s="37" t="s">
        <v>2795</v>
      </c>
      <c r="B715" s="37" t="s">
        <v>115</v>
      </c>
      <c r="C715" s="37" t="s">
        <v>251</v>
      </c>
      <c r="D715" s="37" t="s">
        <v>2239</v>
      </c>
      <c r="E715" s="37" t="s">
        <v>12</v>
      </c>
      <c r="F715" s="37" t="s">
        <v>2796</v>
      </c>
      <c r="G715" s="60">
        <v>43309.908530092587</v>
      </c>
      <c r="H715" s="37"/>
      <c r="I715" s="60"/>
      <c r="J715" s="37" t="s">
        <v>120</v>
      </c>
      <c r="K715" s="37" t="s">
        <v>2797</v>
      </c>
      <c r="L715" s="60">
        <v>43172.096099537041</v>
      </c>
      <c r="M715" s="37" t="s">
        <v>36</v>
      </c>
      <c r="N715" s="60">
        <v>43172.081400462957</v>
      </c>
      <c r="O715" s="37" t="s">
        <v>2798</v>
      </c>
      <c r="P715" s="38" t="b">
        <v>1</v>
      </c>
      <c r="Q715" s="37"/>
      <c r="R715" s="37" t="s">
        <v>147</v>
      </c>
      <c r="S715" s="38">
        <v>1</v>
      </c>
      <c r="T715" s="37" t="s">
        <v>124</v>
      </c>
      <c r="U715" s="37" t="s">
        <v>120</v>
      </c>
      <c r="V715" s="60"/>
      <c r="W715" s="38">
        <v>1270</v>
      </c>
      <c r="X715" s="37" t="s">
        <v>2799</v>
      </c>
      <c r="Y715" s="38">
        <v>0</v>
      </c>
      <c r="Z715" s="38" t="b">
        <v>0</v>
      </c>
      <c r="AA715" s="60"/>
      <c r="AB715" s="60">
        <v>43172.081412037027</v>
      </c>
      <c r="AC715" s="38">
        <v>1</v>
      </c>
      <c r="AD715" s="60">
        <v>43172.082638888889</v>
      </c>
      <c r="AE715" s="60"/>
      <c r="AF715" s="60">
        <v>43172.082638888889</v>
      </c>
      <c r="AG715" s="37"/>
      <c r="AH715" s="37"/>
      <c r="AI715" s="37"/>
      <c r="AJ715" s="16">
        <f ca="1">IF(Table1[[#This Row],[State]]="Closed","Zero",IF(Table1[[#This Row],[State]]="Resolved","Zero",TODAY()-Table1[[#This Row],[First Assigned to Osprey-Resolver]]))</f>
        <v>44699</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11</v>
      </c>
      <c r="AM715" s="39">
        <f>WEEKNUM(Table1[[#This Row],[Resolved]])</f>
        <v>0</v>
      </c>
      <c r="AN715" s="39">
        <f>WEEKNUM(Table1[[#This Row],[Closed]])</f>
        <v>11</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13</v>
      </c>
      <c r="AW715" s="39" t="str">
        <f>TEXT(Table1[[#This Row],[Created]],"MMM")</f>
        <v>Mar</v>
      </c>
      <c r="AX715" s="40" t="e">
        <f>VLOOKUP(Table1[[#This Row],[Assigned to]],GD_Resource[[#All],[SNOW ID Unique]:[Team]],4,0)</f>
        <v>#N/A</v>
      </c>
    </row>
    <row r="716" spans="1:50" ht="49.95" customHeight="1" x14ac:dyDescent="0.25">
      <c r="A716" s="37" t="s">
        <v>2800</v>
      </c>
      <c r="B716" s="37" t="s">
        <v>115</v>
      </c>
      <c r="C716" s="37" t="s">
        <v>251</v>
      </c>
      <c r="D716" s="37" t="s">
        <v>258</v>
      </c>
      <c r="E716" s="37" t="s">
        <v>7</v>
      </c>
      <c r="F716" s="37" t="s">
        <v>2801</v>
      </c>
      <c r="G716" s="60">
        <v>43172.117581018523</v>
      </c>
      <c r="H716" s="37"/>
      <c r="I716" s="60"/>
      <c r="J716" s="37" t="s">
        <v>120</v>
      </c>
      <c r="K716" s="37" t="s">
        <v>2802</v>
      </c>
      <c r="L716" s="60">
        <v>43172.117581018523</v>
      </c>
      <c r="M716" s="37" t="s">
        <v>36</v>
      </c>
      <c r="N716" s="60">
        <v>43172.085868055547</v>
      </c>
      <c r="O716" s="37" t="s">
        <v>2803</v>
      </c>
      <c r="P716" s="38" t="b">
        <v>0</v>
      </c>
      <c r="Q716" s="37"/>
      <c r="R716" s="37" t="s">
        <v>147</v>
      </c>
      <c r="S716" s="38">
        <v>0</v>
      </c>
      <c r="T716" s="37" t="s">
        <v>124</v>
      </c>
      <c r="U716" s="37" t="s">
        <v>120</v>
      </c>
      <c r="V716" s="60"/>
      <c r="W716" s="38">
        <v>2740</v>
      </c>
      <c r="X716" s="37" t="s">
        <v>2804</v>
      </c>
      <c r="Y716" s="38">
        <v>0</v>
      </c>
      <c r="Z716" s="38" t="b">
        <v>0</v>
      </c>
      <c r="AA716" s="60">
        <v>43172.087812500002</v>
      </c>
      <c r="AB716" s="60">
        <v>43172.085868055547</v>
      </c>
      <c r="AC716" s="38">
        <v>1</v>
      </c>
      <c r="AD716" s="60">
        <v>43172.103356481479</v>
      </c>
      <c r="AE716" s="60"/>
      <c r="AF716" s="60">
        <v>43172.103356481479</v>
      </c>
      <c r="AG716" s="37"/>
      <c r="AH716" s="37"/>
      <c r="AI716" s="37"/>
      <c r="AJ716" s="16">
        <f ca="1">IF(Table1[[#This Row],[State]]="Closed","Zero",IF(Table1[[#This Row],[State]]="Resolved","Zero",TODAY()-Table1[[#This Row],[First Assigned to Osprey-Resolver]]))</f>
        <v>44699</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13</v>
      </c>
      <c r="AW716" s="39" t="str">
        <f>TEXT(Table1[[#This Row],[Created]],"MMM")</f>
        <v>Mar</v>
      </c>
      <c r="AX716" s="40" t="e">
        <f>VLOOKUP(Table1[[#This Row],[Assigned to]],GD_Resource[[#All],[SNOW ID Unique]:[Team]],4,0)</f>
        <v>#N/A</v>
      </c>
    </row>
    <row r="717" spans="1:50" ht="37.5" customHeight="1" x14ac:dyDescent="0.25">
      <c r="A717" s="37" t="s">
        <v>2805</v>
      </c>
      <c r="B717" s="37" t="s">
        <v>115</v>
      </c>
      <c r="C717" s="37" t="s">
        <v>2295</v>
      </c>
      <c r="D717" s="37" t="s">
        <v>2806</v>
      </c>
      <c r="E717" s="37" t="s">
        <v>12</v>
      </c>
      <c r="F717" s="37" t="s">
        <v>2807</v>
      </c>
      <c r="G717" s="60">
        <v>43185.98232638889</v>
      </c>
      <c r="H717" s="37" t="s">
        <v>2808</v>
      </c>
      <c r="I717" s="60"/>
      <c r="J717" s="37" t="s">
        <v>120</v>
      </c>
      <c r="K717" s="37" t="s">
        <v>2809</v>
      </c>
      <c r="L717" s="60">
        <v>43185.98232638889</v>
      </c>
      <c r="M717" s="37" t="s">
        <v>2808</v>
      </c>
      <c r="N717" s="60">
        <v>43172.112974537027</v>
      </c>
      <c r="O717" s="37" t="s">
        <v>2810</v>
      </c>
      <c r="P717" s="38" t="b">
        <v>0</v>
      </c>
      <c r="Q717" s="37"/>
      <c r="R717" s="37" t="s">
        <v>123</v>
      </c>
      <c r="S717" s="38">
        <v>0</v>
      </c>
      <c r="T717" s="37" t="s">
        <v>124</v>
      </c>
      <c r="U717" s="37" t="s">
        <v>120</v>
      </c>
      <c r="V717" s="60"/>
      <c r="W717" s="38">
        <v>1198312</v>
      </c>
      <c r="X717" s="37" t="s">
        <v>2811</v>
      </c>
      <c r="Y717" s="38">
        <v>0</v>
      </c>
      <c r="Z717" s="38" t="b">
        <v>0</v>
      </c>
      <c r="AA717" s="60">
        <v>43172.142881944441</v>
      </c>
      <c r="AB717" s="60">
        <v>43172.112974537027</v>
      </c>
      <c r="AC717" s="38">
        <v>1</v>
      </c>
      <c r="AD717" s="60">
        <v>43172.185787037037</v>
      </c>
      <c r="AE717" s="60">
        <v>43172.195011574076</v>
      </c>
      <c r="AF717" s="60">
        <v>43172.185787037037</v>
      </c>
      <c r="AG717" s="37" t="s">
        <v>135</v>
      </c>
      <c r="AH717" s="37"/>
      <c r="AI717" s="37"/>
      <c r="AJ717" s="16">
        <f ca="1">IF(Table1[[#This Row],[State]]="Closed","Zero",IF(Table1[[#This Row],[State]]="Resolved","Zero",TODAY()-Table1[[#This Row],[First Assigned to Osprey-Resolver]]))</f>
        <v>1526.8049884259235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13</v>
      </c>
      <c r="AO717" s="39" t="str">
        <f>IFERROR(INDEX(GD_Resource[], MATCH(Table1[[#This Row],[Assigned to]], GD_Resource[SNOW ID Unique], 0), 2), "Not GD")</f>
        <v>WPP-US</v>
      </c>
      <c r="AP717" s="39" t="str">
        <f t="shared" si="11"/>
        <v>GD</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13</v>
      </c>
      <c r="AW717" s="39" t="str">
        <f>TEXT(Table1[[#This Row],[Created]],"MMM")</f>
        <v>Mar</v>
      </c>
      <c r="AX717" s="40">
        <f>VLOOKUP(Table1[[#This Row],[Assigned to]],GD_Resource[[#All],[SNOW ID Unique]:[Team]],4,0)</f>
        <v>0</v>
      </c>
    </row>
    <row r="718" spans="1:50" ht="37.5" customHeight="1" x14ac:dyDescent="0.25">
      <c r="A718" s="37" t="s">
        <v>2812</v>
      </c>
      <c r="B718" s="37" t="s">
        <v>115</v>
      </c>
      <c r="C718" s="37" t="s">
        <v>251</v>
      </c>
      <c r="D718" s="37" t="s">
        <v>2302</v>
      </c>
      <c r="E718" s="37" t="s">
        <v>141</v>
      </c>
      <c r="F718" s="37" t="s">
        <v>2813</v>
      </c>
      <c r="G718" s="60">
        <v>43292.686226851853</v>
      </c>
      <c r="H718" s="37" t="s">
        <v>2480</v>
      </c>
      <c r="I718" s="60"/>
      <c r="J718" s="37" t="s">
        <v>120</v>
      </c>
      <c r="K718" s="37" t="s">
        <v>2814</v>
      </c>
      <c r="L718" s="60">
        <v>43284.685208333343</v>
      </c>
      <c r="M718" s="37" t="s">
        <v>2480</v>
      </c>
      <c r="N718" s="60">
        <v>43173.059907407413</v>
      </c>
      <c r="O718" s="37" t="s">
        <v>2815</v>
      </c>
      <c r="P718" s="38" t="b">
        <v>0</v>
      </c>
      <c r="Q718" s="37"/>
      <c r="R718" s="37" t="s">
        <v>147</v>
      </c>
      <c r="S718" s="38">
        <v>0</v>
      </c>
      <c r="T718" s="37" t="s">
        <v>124</v>
      </c>
      <c r="U718" s="37" t="s">
        <v>120</v>
      </c>
      <c r="V718" s="60"/>
      <c r="W718" s="38">
        <v>9644426</v>
      </c>
      <c r="X718" s="37" t="s">
        <v>2816</v>
      </c>
      <c r="Y718" s="38">
        <v>0</v>
      </c>
      <c r="Z718" s="38" t="b">
        <v>0</v>
      </c>
      <c r="AA718" s="60">
        <v>43173.085300925923</v>
      </c>
      <c r="AB718" s="60">
        <v>43173.059907407413</v>
      </c>
      <c r="AC718" s="38">
        <v>1</v>
      </c>
      <c r="AD718" s="60">
        <v>43173.062106481477</v>
      </c>
      <c r="AE718" s="60">
        <v>43173.085300925923</v>
      </c>
      <c r="AF718" s="60">
        <v>43173.062106481477</v>
      </c>
      <c r="AG718" s="37"/>
      <c r="AH718" s="37"/>
      <c r="AI718" s="37"/>
      <c r="AJ718" s="16">
        <f ca="1">IF(Table1[[#This Row],[State]]="Closed","Zero",IF(Table1[[#This Row],[State]]="Resolved","Zero",TODAY()-Table1[[#This Row],[First Assigned to Osprey-Resolver]]))</f>
        <v>1525.9146990740774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27</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14</v>
      </c>
      <c r="AW718" s="39" t="str">
        <f>TEXT(Table1[[#This Row],[Created]],"MMM")</f>
        <v>Mar</v>
      </c>
      <c r="AX718" s="40" t="e">
        <f>VLOOKUP(Table1[[#This Row],[Assigned to]],GD_Resource[[#All],[SNOW ID Unique]:[Team]],4,0)</f>
        <v>#N/A</v>
      </c>
    </row>
    <row r="719" spans="1:50" ht="37.5" customHeight="1" x14ac:dyDescent="0.25">
      <c r="A719" s="37" t="s">
        <v>2817</v>
      </c>
      <c r="B719" s="37" t="s">
        <v>115</v>
      </c>
      <c r="C719" s="37" t="s">
        <v>240</v>
      </c>
      <c r="D719" s="37" t="s">
        <v>241</v>
      </c>
      <c r="E719" s="37" t="s">
        <v>12</v>
      </c>
      <c r="F719" s="37" t="s">
        <v>2818</v>
      </c>
      <c r="G719" s="60">
        <v>43174.028136574067</v>
      </c>
      <c r="H719" s="37"/>
      <c r="I719" s="60"/>
      <c r="J719" s="37" t="s">
        <v>120</v>
      </c>
      <c r="K719" s="37" t="s">
        <v>2334</v>
      </c>
      <c r="L719" s="60">
        <v>43174.028136574067</v>
      </c>
      <c r="M719" s="37" t="s">
        <v>24</v>
      </c>
      <c r="N719" s="60">
        <v>43173.830023148148</v>
      </c>
      <c r="O719" s="37" t="s">
        <v>241</v>
      </c>
      <c r="P719" s="38" t="b">
        <v>0</v>
      </c>
      <c r="Q719" s="37"/>
      <c r="R719" s="37" t="s">
        <v>147</v>
      </c>
      <c r="S719" s="38">
        <v>0</v>
      </c>
      <c r="T719" s="37" t="s">
        <v>124</v>
      </c>
      <c r="U719" s="37" t="s">
        <v>120</v>
      </c>
      <c r="V719" s="60"/>
      <c r="W719" s="38">
        <v>17117</v>
      </c>
      <c r="X719" s="37" t="s">
        <v>24</v>
      </c>
      <c r="Y719" s="38">
        <v>0</v>
      </c>
      <c r="Z719" s="38" t="b">
        <v>0</v>
      </c>
      <c r="AA719" s="60">
        <v>43173.85465277778</v>
      </c>
      <c r="AB719" s="60">
        <v>43173.830023148148</v>
      </c>
      <c r="AC719" s="38">
        <v>2</v>
      </c>
      <c r="AD719" s="60">
        <v>43173.974872685183</v>
      </c>
      <c r="AE719" s="60"/>
      <c r="AF719" s="60">
        <v>43173.974872685183</v>
      </c>
      <c r="AG719" s="37" t="s">
        <v>135</v>
      </c>
      <c r="AH719" s="37"/>
      <c r="AI719" s="37"/>
      <c r="AJ719" s="16">
        <f ca="1">IF(Table1[[#This Row],[State]]="Closed","Zero",IF(Table1[[#This Row],[State]]="Resolved","Zero",TODAY()-Table1[[#This Row],[First Assigned to Osprey-Resolver]]))</f>
        <v>44699</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14</v>
      </c>
      <c r="AW719" s="39" t="str">
        <f>TEXT(Table1[[#This Row],[Created]],"MMM")</f>
        <v>Mar</v>
      </c>
      <c r="AX719" s="40" t="e">
        <f>VLOOKUP(Table1[[#This Row],[Assigned to]],GD_Resource[[#All],[SNOW ID Unique]:[Team]],4,0)</f>
        <v>#N/A</v>
      </c>
    </row>
    <row r="720" spans="1:50" ht="37.5" customHeight="1" x14ac:dyDescent="0.25">
      <c r="A720" s="37" t="s">
        <v>2819</v>
      </c>
      <c r="B720" s="37" t="s">
        <v>115</v>
      </c>
      <c r="C720" s="37" t="s">
        <v>251</v>
      </c>
      <c r="D720" s="37" t="s">
        <v>2820</v>
      </c>
      <c r="E720" s="37" t="s">
        <v>12</v>
      </c>
      <c r="F720" s="37" t="s">
        <v>2821</v>
      </c>
      <c r="G720" s="60">
        <v>43215.913159722222</v>
      </c>
      <c r="H720" s="37" t="s">
        <v>2480</v>
      </c>
      <c r="I720" s="60"/>
      <c r="J720" s="37" t="s">
        <v>130</v>
      </c>
      <c r="K720" s="37" t="s">
        <v>2822</v>
      </c>
      <c r="L720" s="60">
        <v>43215.913159722222</v>
      </c>
      <c r="M720" s="37" t="s">
        <v>2480</v>
      </c>
      <c r="N720" s="60">
        <v>43173.834351851852</v>
      </c>
      <c r="O720" s="37" t="s">
        <v>2823</v>
      </c>
      <c r="P720" s="38" t="b">
        <v>0</v>
      </c>
      <c r="Q720" s="37"/>
      <c r="R720" s="37" t="s">
        <v>147</v>
      </c>
      <c r="S720" s="38">
        <v>0</v>
      </c>
      <c r="T720" s="37" t="s">
        <v>124</v>
      </c>
      <c r="U720" s="37" t="s">
        <v>120</v>
      </c>
      <c r="V720" s="60"/>
      <c r="W720" s="38">
        <v>3635609</v>
      </c>
      <c r="X720" s="37" t="s">
        <v>2824</v>
      </c>
      <c r="Y720" s="38">
        <v>0</v>
      </c>
      <c r="Z720" s="38" t="b">
        <v>0</v>
      </c>
      <c r="AA720" s="60">
        <v>43173.877256944441</v>
      </c>
      <c r="AB720" s="60">
        <v>43173.834351851852</v>
      </c>
      <c r="AC720" s="38">
        <v>1</v>
      </c>
      <c r="AD720" s="60">
        <v>43173.926296296297</v>
      </c>
      <c r="AE720" s="60">
        <v>43173.931851851848</v>
      </c>
      <c r="AF720" s="60">
        <v>43173.926296296297</v>
      </c>
      <c r="AG720" s="37"/>
      <c r="AH720" s="37"/>
      <c r="AI720" s="37"/>
      <c r="AJ720" s="16">
        <f ca="1">IF(Table1[[#This Row],[State]]="Closed","Zero",IF(Table1[[#This Row],[State]]="Resolved","Zero",TODAY()-Table1[[#This Row],[First Assigned to Osprey-Resolver]]))</f>
        <v>1525.0681481481515</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17</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14</v>
      </c>
      <c r="AW720" s="39" t="str">
        <f>TEXT(Table1[[#This Row],[Created]],"MMM")</f>
        <v>Mar</v>
      </c>
      <c r="AX720" s="40" t="e">
        <f>VLOOKUP(Table1[[#This Row],[Assigned to]],GD_Resource[[#All],[SNOW ID Unique]:[Team]],4,0)</f>
        <v>#N/A</v>
      </c>
    </row>
    <row r="721" spans="1:50" ht="37.5" customHeight="1" x14ac:dyDescent="0.25">
      <c r="A721" s="37" t="s">
        <v>2825</v>
      </c>
      <c r="B721" s="37" t="s">
        <v>115</v>
      </c>
      <c r="C721" s="37" t="s">
        <v>709</v>
      </c>
      <c r="D721" s="37" t="s">
        <v>204</v>
      </c>
      <c r="E721" s="37" t="s">
        <v>141</v>
      </c>
      <c r="F721" s="37" t="s">
        <v>2826</v>
      </c>
      <c r="G721" s="60">
        <v>43271.82503472222</v>
      </c>
      <c r="H721" s="37" t="s">
        <v>37</v>
      </c>
      <c r="I721" s="60"/>
      <c r="J721" s="37" t="s">
        <v>120</v>
      </c>
      <c r="K721" s="37" t="s">
        <v>2827</v>
      </c>
      <c r="L721" s="60">
        <v>43271.82503472222</v>
      </c>
      <c r="M721" s="37" t="s">
        <v>37</v>
      </c>
      <c r="N721" s="60">
        <v>43174.624803240738</v>
      </c>
      <c r="O721" s="37" t="s">
        <v>2828</v>
      </c>
      <c r="P721" s="38" t="b">
        <v>0</v>
      </c>
      <c r="Q721" s="37"/>
      <c r="R721" s="37" t="s">
        <v>123</v>
      </c>
      <c r="S721" s="38">
        <v>0</v>
      </c>
      <c r="T721" s="37" t="s">
        <v>124</v>
      </c>
      <c r="U721" s="37" t="s">
        <v>120</v>
      </c>
      <c r="V721" s="60"/>
      <c r="W721" s="38">
        <v>8398100</v>
      </c>
      <c r="X721" s="37" t="s">
        <v>2829</v>
      </c>
      <c r="Y721" s="38">
        <v>0</v>
      </c>
      <c r="Z721" s="38" t="b">
        <v>0</v>
      </c>
      <c r="AA721" s="60">
        <v>43174.664687500001</v>
      </c>
      <c r="AB721" s="60">
        <v>43174.624803240738</v>
      </c>
      <c r="AC721" s="38">
        <v>5</v>
      </c>
      <c r="AD721" s="60">
        <v>43174.677777777782</v>
      </c>
      <c r="AE721" s="60">
        <v>43179.40215277778</v>
      </c>
      <c r="AF721" s="60">
        <v>43178.984409722223</v>
      </c>
      <c r="AG721" s="37" t="s">
        <v>331</v>
      </c>
      <c r="AH721" s="37"/>
      <c r="AI721" s="37"/>
      <c r="AJ721" s="16">
        <f ca="1">IF(Table1[[#This Row],[State]]="Closed","Zero",IF(Table1[[#This Row],[State]]="Resolved","Zero",TODAY()-Table1[[#This Row],[First Assigned to Osprey-Resolver]]))</f>
        <v>1519.5978472222196</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25</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15</v>
      </c>
      <c r="AW721" s="39" t="str">
        <f>TEXT(Table1[[#This Row],[Created]],"MMM")</f>
        <v>Mar</v>
      </c>
      <c r="AX721" s="40" t="e">
        <f>VLOOKUP(Table1[[#This Row],[Assigned to]],GD_Resource[[#All],[SNOW ID Unique]:[Team]],4,0)</f>
        <v>#N/A</v>
      </c>
    </row>
    <row r="722" spans="1:50" ht="62.7" customHeight="1" x14ac:dyDescent="0.25">
      <c r="A722" s="37" t="s">
        <v>2830</v>
      </c>
      <c r="B722" s="37" t="s">
        <v>115</v>
      </c>
      <c r="C722" s="37" t="s">
        <v>251</v>
      </c>
      <c r="D722" s="37" t="s">
        <v>2242</v>
      </c>
      <c r="E722" s="37" t="s">
        <v>7</v>
      </c>
      <c r="F722" s="37" t="s">
        <v>2831</v>
      </c>
      <c r="G722" s="60">
        <v>43181.055752314824</v>
      </c>
      <c r="H722" s="37" t="s">
        <v>2246</v>
      </c>
      <c r="I722" s="60"/>
      <c r="J722" s="37" t="s">
        <v>120</v>
      </c>
      <c r="K722" s="37" t="s">
        <v>2832</v>
      </c>
      <c r="L722" s="60">
        <v>43181.055752314824</v>
      </c>
      <c r="M722" s="37" t="s">
        <v>2246</v>
      </c>
      <c r="N722" s="60">
        <v>43174.861828703702</v>
      </c>
      <c r="O722" s="37" t="s">
        <v>2833</v>
      </c>
      <c r="P722" s="38" t="b">
        <v>0</v>
      </c>
      <c r="Q722" s="37"/>
      <c r="R722" s="37" t="s">
        <v>147</v>
      </c>
      <c r="S722" s="38">
        <v>0</v>
      </c>
      <c r="T722" s="37" t="s">
        <v>124</v>
      </c>
      <c r="U722" s="37" t="s">
        <v>120</v>
      </c>
      <c r="V722" s="60"/>
      <c r="W722" s="38">
        <v>535155</v>
      </c>
      <c r="X722" s="37" t="s">
        <v>2834</v>
      </c>
      <c r="Y722" s="38">
        <v>0</v>
      </c>
      <c r="Z722" s="38" t="b">
        <v>0</v>
      </c>
      <c r="AA722" s="60">
        <v>43175.37704861111</v>
      </c>
      <c r="AB722" s="60">
        <v>43174.861828703702</v>
      </c>
      <c r="AC722" s="38">
        <v>1</v>
      </c>
      <c r="AD722" s="60">
        <v>43175.074050925927</v>
      </c>
      <c r="AE722" s="60">
        <v>43175.37704861111</v>
      </c>
      <c r="AF722" s="60">
        <v>43175.074050925927</v>
      </c>
      <c r="AG722" s="37"/>
      <c r="AH722" s="37"/>
      <c r="AI722" s="37"/>
      <c r="AJ722" s="16">
        <f ca="1">IF(Table1[[#This Row],[State]]="Closed","Zero",IF(Table1[[#This Row],[State]]="Resolved","Zero",TODAY()-Table1[[#This Row],[First Assigned to Osprey-Resolver]]))</f>
        <v>1523.6229513888902</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12</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15</v>
      </c>
      <c r="AW722" s="39" t="str">
        <f>TEXT(Table1[[#This Row],[Created]],"MMM")</f>
        <v>Mar</v>
      </c>
      <c r="AX722" s="40" t="e">
        <f>VLOOKUP(Table1[[#This Row],[Assigned to]],GD_Resource[[#All],[SNOW ID Unique]:[Team]],4,0)</f>
        <v>#N/A</v>
      </c>
    </row>
    <row r="723" spans="1:50" ht="37.5" customHeight="1" x14ac:dyDescent="0.25">
      <c r="A723" s="37" t="s">
        <v>2835</v>
      </c>
      <c r="B723" s="37" t="s">
        <v>115</v>
      </c>
      <c r="C723" s="37" t="s">
        <v>150</v>
      </c>
      <c r="D723" s="37" t="s">
        <v>154</v>
      </c>
      <c r="E723" s="37" t="s">
        <v>7</v>
      </c>
      <c r="F723" s="37" t="s">
        <v>2836</v>
      </c>
      <c r="G723" s="60">
        <v>43181.164120370369</v>
      </c>
      <c r="H723" s="37" t="s">
        <v>155</v>
      </c>
      <c r="I723" s="60"/>
      <c r="J723" s="37" t="s">
        <v>120</v>
      </c>
      <c r="K723" s="37" t="s">
        <v>2837</v>
      </c>
      <c r="L723" s="60">
        <v>43181.164120370369</v>
      </c>
      <c r="M723" s="37" t="s">
        <v>155</v>
      </c>
      <c r="N723" s="60">
        <v>43178.883530092593</v>
      </c>
      <c r="O723" s="37" t="s">
        <v>2838</v>
      </c>
      <c r="P723" s="38" t="b">
        <v>0</v>
      </c>
      <c r="Q723" s="37"/>
      <c r="R723" s="37" t="s">
        <v>147</v>
      </c>
      <c r="S723" s="38">
        <v>0</v>
      </c>
      <c r="T723" s="37" t="s">
        <v>124</v>
      </c>
      <c r="U723" s="37" t="s">
        <v>120</v>
      </c>
      <c r="V723" s="60"/>
      <c r="W723" s="38">
        <v>197043</v>
      </c>
      <c r="X723" s="37" t="s">
        <v>2839</v>
      </c>
      <c r="Y723" s="38">
        <v>0</v>
      </c>
      <c r="Z723" s="38" t="b">
        <v>0</v>
      </c>
      <c r="AA723" s="60">
        <v>43178.907881944448</v>
      </c>
      <c r="AB723" s="60">
        <v>43178.883530092593</v>
      </c>
      <c r="AC723" s="38">
        <v>2</v>
      </c>
      <c r="AD723" s="60">
        <v>43180.883206018523</v>
      </c>
      <c r="AE723" s="60">
        <v>43181.160833333342</v>
      </c>
      <c r="AF723" s="60">
        <v>43180.883206018523</v>
      </c>
      <c r="AG723" s="37" t="s">
        <v>135</v>
      </c>
      <c r="AH723" s="37"/>
      <c r="AI723" s="37"/>
      <c r="AJ723" s="16">
        <f ca="1">IF(Table1[[#This Row],[State]]="Closed","Zero",IF(Table1[[#This Row],[State]]="Resolved","Zero",TODAY()-Table1[[#This Row],[First Assigned to Osprey-Resolver]]))</f>
        <v>1517.8391666666575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12</v>
      </c>
      <c r="AM723" s="39">
        <f>WEEKNUM(Table1[[#This Row],[Resolved]])</f>
        <v>0</v>
      </c>
      <c r="AN723" s="39">
        <f>WEEKNUM(Table1[[#This Row],[Closed]])</f>
        <v>12</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19</v>
      </c>
      <c r="AW723" s="39" t="str">
        <f>TEXT(Table1[[#This Row],[Created]],"MMM")</f>
        <v>Mar</v>
      </c>
      <c r="AX723" s="40" t="e">
        <f>VLOOKUP(Table1[[#This Row],[Assigned to]],GD_Resource[[#All],[SNOW ID Unique]:[Team]],4,0)</f>
        <v>#N/A</v>
      </c>
    </row>
    <row r="724" spans="1:50" ht="37.5" customHeight="1" x14ac:dyDescent="0.25">
      <c r="A724" s="37" t="s">
        <v>2840</v>
      </c>
      <c r="B724" s="37" t="s">
        <v>115</v>
      </c>
      <c r="C724" s="37" t="s">
        <v>251</v>
      </c>
      <c r="D724" s="37" t="s">
        <v>1581</v>
      </c>
      <c r="E724" s="37" t="s">
        <v>141</v>
      </c>
      <c r="F724" s="37" t="s">
        <v>2841</v>
      </c>
      <c r="G724" s="60">
        <v>44694.647083333337</v>
      </c>
      <c r="H724" s="37" t="s">
        <v>9</v>
      </c>
      <c r="I724" s="60"/>
      <c r="J724" s="37"/>
      <c r="K724" s="37"/>
      <c r="L724" s="60"/>
      <c r="M724" s="37"/>
      <c r="N724" s="60">
        <v>43178.952453703707</v>
      </c>
      <c r="O724" s="37" t="s">
        <v>2481</v>
      </c>
      <c r="P724" s="38" t="b">
        <v>0</v>
      </c>
      <c r="Q724" s="37"/>
      <c r="R724" s="37" t="s">
        <v>147</v>
      </c>
      <c r="S724" s="38">
        <v>0</v>
      </c>
      <c r="T724" s="37" t="s">
        <v>124</v>
      </c>
      <c r="U724" s="37" t="s">
        <v>58</v>
      </c>
      <c r="V724" s="60"/>
      <c r="W724" s="38"/>
      <c r="X724" s="37" t="s">
        <v>2240</v>
      </c>
      <c r="Y724" s="38">
        <v>0</v>
      </c>
      <c r="Z724" s="38" t="b">
        <v>1</v>
      </c>
      <c r="AA724" s="60">
        <v>43178.972349537027</v>
      </c>
      <c r="AB724" s="60">
        <v>43178.952453703707</v>
      </c>
      <c r="AC724" s="38">
        <v>1</v>
      </c>
      <c r="AD724" s="60">
        <v>43178.954467592594</v>
      </c>
      <c r="AE724" s="60">
        <v>43178.972349537027</v>
      </c>
      <c r="AF724" s="60">
        <v>43178.954467592594</v>
      </c>
      <c r="AG724" s="37"/>
      <c r="AH724" s="37" t="s">
        <v>403</v>
      </c>
      <c r="AI724" s="37" t="s">
        <v>157</v>
      </c>
      <c r="AJ724" s="16">
        <f ca="1">IF(Table1[[#This Row],[State]]="Closed","Zero",IF(Table1[[#This Row],[State]]="Resolved","Zero",TODAY()-Table1[[#This Row],[First Assigned to Osprey-Resolver]]))</f>
        <v>1520.0276504629728</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12</v>
      </c>
      <c r="AM724" s="39">
        <f>WEEKNUM(Table1[[#This Row],[Resolved]])</f>
        <v>0</v>
      </c>
      <c r="AN724" s="39">
        <f>WEEKNUM(Table1[[#This Row],[Closed]])</f>
        <v>0</v>
      </c>
      <c r="AO724" s="39" t="str">
        <f>IFERROR(INDEX(GD_Resource[], MATCH(Table1[[#This Row],[Assigned to]], GD_Resource[SNOW ID Unique], 0), 2), "Not GD")</f>
        <v>WPP-US</v>
      </c>
      <c r="AP724" s="39" t="str">
        <f t="shared" si="11"/>
        <v>GD</v>
      </c>
      <c r="AQ724" s="39">
        <f>YEAR(Table1[[#This Row],[Closed]])</f>
        <v>1900</v>
      </c>
      <c r="AR724" s="39">
        <f>YEAR(Table1[[#This Row],[Resolved]])</f>
        <v>1900</v>
      </c>
      <c r="AS724" s="39">
        <f>YEAR(Table1[[#This Row],[Created]])</f>
        <v>2018</v>
      </c>
      <c r="AT724" s="39">
        <f>DAY(Table1[[#This Row],[Resolved]])</f>
        <v>0</v>
      </c>
      <c r="AU724" s="39" t="str">
        <f>TEXT(Table1[[#This Row],[Resolved]],"MMM")</f>
        <v>Jan</v>
      </c>
      <c r="AV724" s="39">
        <f>DAY(Table1[[#This Row],[Created]])</f>
        <v>19</v>
      </c>
      <c r="AW724" s="39" t="str">
        <f>TEXT(Table1[[#This Row],[Created]],"MMM")</f>
        <v>Mar</v>
      </c>
      <c r="AX724" s="40">
        <f>VLOOKUP(Table1[[#This Row],[Assigned to]],GD_Resource[[#All],[SNOW ID Unique]:[Team]],4,0)</f>
        <v>0</v>
      </c>
    </row>
    <row r="725" spans="1:50" ht="37.5" customHeight="1" x14ac:dyDescent="0.25">
      <c r="A725" s="37" t="s">
        <v>2842</v>
      </c>
      <c r="B725" s="37" t="s">
        <v>115</v>
      </c>
      <c r="C725" s="37" t="s">
        <v>116</v>
      </c>
      <c r="D725" s="37" t="s">
        <v>204</v>
      </c>
      <c r="E725" s="37" t="s">
        <v>12</v>
      </c>
      <c r="F725" s="37" t="s">
        <v>2843</v>
      </c>
      <c r="G725" s="60">
        <v>43179.805717592593</v>
      </c>
      <c r="H725" s="37" t="s">
        <v>37</v>
      </c>
      <c r="I725" s="60"/>
      <c r="J725" s="37" t="s">
        <v>120</v>
      </c>
      <c r="K725" s="37" t="s">
        <v>2844</v>
      </c>
      <c r="L725" s="60">
        <v>43179.805717592593</v>
      </c>
      <c r="M725" s="37" t="s">
        <v>37</v>
      </c>
      <c r="N725" s="60">
        <v>43179.732442129629</v>
      </c>
      <c r="O725" s="37" t="s">
        <v>687</v>
      </c>
      <c r="P725" s="38" t="b">
        <v>0</v>
      </c>
      <c r="Q725" s="37"/>
      <c r="R725" s="37" t="s">
        <v>123</v>
      </c>
      <c r="S725" s="38">
        <v>0</v>
      </c>
      <c r="T725" s="37" t="s">
        <v>124</v>
      </c>
      <c r="U725" s="37" t="s">
        <v>120</v>
      </c>
      <c r="V725" s="60"/>
      <c r="W725" s="38">
        <v>6331</v>
      </c>
      <c r="X725" s="37" t="s">
        <v>688</v>
      </c>
      <c r="Y725" s="38">
        <v>0</v>
      </c>
      <c r="Z725" s="38" t="b">
        <v>0</v>
      </c>
      <c r="AA725" s="60">
        <v>43179.767534722218</v>
      </c>
      <c r="AB725" s="60">
        <v>43179.732442129629</v>
      </c>
      <c r="AC725" s="38">
        <v>1</v>
      </c>
      <c r="AD725" s="60">
        <v>43179.786111111112</v>
      </c>
      <c r="AE725" s="60">
        <v>43179.803159722222</v>
      </c>
      <c r="AF725" s="60">
        <v>43179.786111111112</v>
      </c>
      <c r="AG725" s="37" t="s">
        <v>135</v>
      </c>
      <c r="AH725" s="37"/>
      <c r="AI725" s="37" t="s">
        <v>2845</v>
      </c>
      <c r="AJ725" s="16">
        <f ca="1">IF(Table1[[#This Row],[State]]="Closed","Zero",IF(Table1[[#This Row],[State]]="Resolved","Zero",TODAY()-Table1[[#This Row],[First Assigned to Osprey-Resolver]]))</f>
        <v>1519.1968402777784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12</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20</v>
      </c>
      <c r="AW725" s="39" t="str">
        <f>TEXT(Table1[[#This Row],[Created]],"MMM")</f>
        <v>Mar</v>
      </c>
      <c r="AX725" s="40" t="e">
        <f>VLOOKUP(Table1[[#This Row],[Assigned to]],GD_Resource[[#All],[SNOW ID Unique]:[Team]],4,0)</f>
        <v>#N/A</v>
      </c>
    </row>
    <row r="726" spans="1:50" ht="37.5" customHeight="1" x14ac:dyDescent="0.25">
      <c r="A726" s="37" t="s">
        <v>2846</v>
      </c>
      <c r="B726" s="37" t="s">
        <v>115</v>
      </c>
      <c r="C726" s="37" t="s">
        <v>251</v>
      </c>
      <c r="D726" s="37" t="s">
        <v>258</v>
      </c>
      <c r="E726" s="37" t="s">
        <v>12</v>
      </c>
      <c r="F726" s="37" t="s">
        <v>2847</v>
      </c>
      <c r="G726" s="60">
        <v>43187.903680555559</v>
      </c>
      <c r="H726" s="37" t="s">
        <v>36</v>
      </c>
      <c r="I726" s="60"/>
      <c r="J726" s="37" t="s">
        <v>1459</v>
      </c>
      <c r="K726" s="37" t="s">
        <v>2848</v>
      </c>
      <c r="L726" s="60">
        <v>43187.903680555559</v>
      </c>
      <c r="M726" s="37" t="s">
        <v>36</v>
      </c>
      <c r="N726" s="60">
        <v>43181.888020833343</v>
      </c>
      <c r="O726" s="37" t="s">
        <v>2849</v>
      </c>
      <c r="P726" s="38" t="b">
        <v>0</v>
      </c>
      <c r="Q726" s="37"/>
      <c r="R726" s="37" t="s">
        <v>147</v>
      </c>
      <c r="S726" s="38">
        <v>0</v>
      </c>
      <c r="T726" s="37" t="s">
        <v>124</v>
      </c>
      <c r="U726" s="37" t="s">
        <v>120</v>
      </c>
      <c r="V726" s="60"/>
      <c r="W726" s="38">
        <v>519753</v>
      </c>
      <c r="X726" s="37" t="s">
        <v>2850</v>
      </c>
      <c r="Y726" s="38">
        <v>0</v>
      </c>
      <c r="Z726" s="38" t="b">
        <v>0</v>
      </c>
      <c r="AA726" s="60">
        <v>43181.893587962957</v>
      </c>
      <c r="AB726" s="60">
        <v>43181.888020833343</v>
      </c>
      <c r="AC726" s="38">
        <v>3</v>
      </c>
      <c r="AD726" s="60">
        <v>43181.9296412037</v>
      </c>
      <c r="AE726" s="60">
        <v>43181.969895833332</v>
      </c>
      <c r="AF726" s="60">
        <v>43181.9296412037</v>
      </c>
      <c r="AG726" s="37"/>
      <c r="AH726" s="37"/>
      <c r="AI726" s="37"/>
      <c r="AJ726" s="16">
        <f ca="1">IF(Table1[[#This Row],[State]]="Closed","Zero",IF(Table1[[#This Row],[State]]="Resolved","Zero",TODAY()-Table1[[#This Row],[First Assigned to Osprey-Resolver]]))</f>
        <v>1517.030104166668</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12</v>
      </c>
      <c r="AM726" s="39">
        <f>WEEKNUM(Table1[[#This Row],[Resolved]])</f>
        <v>0</v>
      </c>
      <c r="AN726" s="39">
        <f>WEEKNUM(Table1[[#This Row],[Closed]])</f>
        <v>13</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22</v>
      </c>
      <c r="AW726" s="39" t="str">
        <f>TEXT(Table1[[#This Row],[Created]],"MMM")</f>
        <v>Mar</v>
      </c>
      <c r="AX726" s="40" t="e">
        <f>VLOOKUP(Table1[[#This Row],[Assigned to]],GD_Resource[[#All],[SNOW ID Unique]:[Team]],4,0)</f>
        <v>#N/A</v>
      </c>
    </row>
    <row r="727" spans="1:50" ht="49.95" customHeight="1" x14ac:dyDescent="0.25">
      <c r="A727" s="37" t="s">
        <v>2851</v>
      </c>
      <c r="B727" s="37" t="s">
        <v>115</v>
      </c>
      <c r="C727" s="37" t="s">
        <v>251</v>
      </c>
      <c r="D727" s="37" t="s">
        <v>2852</v>
      </c>
      <c r="E727" s="37" t="s">
        <v>141</v>
      </c>
      <c r="F727" s="37" t="s">
        <v>2853</v>
      </c>
      <c r="G727" s="60">
        <v>43209.799317129633</v>
      </c>
      <c r="H727" s="37" t="s">
        <v>2854</v>
      </c>
      <c r="I727" s="60"/>
      <c r="J727" s="37" t="s">
        <v>120</v>
      </c>
      <c r="K727" s="37" t="s">
        <v>2855</v>
      </c>
      <c r="L727" s="60">
        <v>43209.799317129633</v>
      </c>
      <c r="M727" s="37" t="s">
        <v>2854</v>
      </c>
      <c r="N727" s="60">
        <v>43182.021828703713</v>
      </c>
      <c r="O727" s="37" t="s">
        <v>2481</v>
      </c>
      <c r="P727" s="38" t="b">
        <v>0</v>
      </c>
      <c r="Q727" s="37"/>
      <c r="R727" s="37" t="s">
        <v>147</v>
      </c>
      <c r="S727" s="38">
        <v>0</v>
      </c>
      <c r="T727" s="37" t="s">
        <v>124</v>
      </c>
      <c r="U727" s="37" t="s">
        <v>120</v>
      </c>
      <c r="V727" s="60"/>
      <c r="W727" s="38">
        <v>2399975</v>
      </c>
      <c r="X727" s="37" t="s">
        <v>2482</v>
      </c>
      <c r="Y727" s="38">
        <v>0</v>
      </c>
      <c r="Z727" s="38" t="b">
        <v>0</v>
      </c>
      <c r="AA727" s="60">
        <v>43182.07172453704</v>
      </c>
      <c r="AB727" s="60">
        <v>43182.021828703713</v>
      </c>
      <c r="AC727" s="38">
        <v>1</v>
      </c>
      <c r="AD727" s="60">
        <v>43182.029768518521</v>
      </c>
      <c r="AE727" s="60">
        <v>43182.07172453704</v>
      </c>
      <c r="AF727" s="60">
        <v>43182.029768518521</v>
      </c>
      <c r="AG727" s="37"/>
      <c r="AH727" s="37"/>
      <c r="AI727" s="37"/>
      <c r="AJ727" s="16">
        <f ca="1">IF(Table1[[#This Row],[State]]="Closed","Zero",IF(Table1[[#This Row],[State]]="Resolved","Zero",TODAY()-Table1[[#This Row],[First Assigned to Osprey-Resolver]]))</f>
        <v>1516.9282754629603</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12</v>
      </c>
      <c r="AM727" s="39">
        <f>WEEKNUM(Table1[[#This Row],[Resolved]])</f>
        <v>0</v>
      </c>
      <c r="AN727" s="39">
        <f>WEEKNUM(Table1[[#This Row],[Closed]])</f>
        <v>16</v>
      </c>
      <c r="AO727" s="39" t="str">
        <f>IFERROR(INDEX(GD_Resource[], MATCH(Table1[[#This Row],[Assigned to]], GD_Resource[SNOW ID Unique], 0), 2), "Not GD")</f>
        <v>WPP-US</v>
      </c>
      <c r="AP727" s="39" t="str">
        <f t="shared" si="11"/>
        <v>GD</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23</v>
      </c>
      <c r="AW727" s="39" t="str">
        <f>TEXT(Table1[[#This Row],[Created]],"MMM")</f>
        <v>Mar</v>
      </c>
      <c r="AX727" s="40">
        <f>VLOOKUP(Table1[[#This Row],[Assigned to]],GD_Resource[[#All],[SNOW ID Unique]:[Team]],4,0)</f>
        <v>0</v>
      </c>
    </row>
    <row r="728" spans="1:50" ht="37.5" customHeight="1" x14ac:dyDescent="0.25">
      <c r="A728" s="37" t="s">
        <v>2856</v>
      </c>
      <c r="B728" s="37" t="s">
        <v>115</v>
      </c>
      <c r="C728" s="37" t="s">
        <v>251</v>
      </c>
      <c r="D728" s="37" t="s">
        <v>258</v>
      </c>
      <c r="E728" s="37" t="s">
        <v>12</v>
      </c>
      <c r="F728" s="37" t="s">
        <v>2857</v>
      </c>
      <c r="G728" s="60">
        <v>43182.071342592593</v>
      </c>
      <c r="H728" s="37"/>
      <c r="I728" s="60"/>
      <c r="J728" s="37" t="s">
        <v>120</v>
      </c>
      <c r="K728" s="37" t="s">
        <v>2858</v>
      </c>
      <c r="L728" s="60">
        <v>43182.071342592593</v>
      </c>
      <c r="M728" s="37" t="s">
        <v>36</v>
      </c>
      <c r="N728" s="60">
        <v>43182.035810185182</v>
      </c>
      <c r="O728" s="37" t="s">
        <v>2859</v>
      </c>
      <c r="P728" s="38" t="b">
        <v>0</v>
      </c>
      <c r="Q728" s="37"/>
      <c r="R728" s="37" t="s">
        <v>147</v>
      </c>
      <c r="S728" s="38">
        <v>0</v>
      </c>
      <c r="T728" s="37" t="s">
        <v>124</v>
      </c>
      <c r="U728" s="37" t="s">
        <v>120</v>
      </c>
      <c r="V728" s="60"/>
      <c r="W728" s="38">
        <v>3070</v>
      </c>
      <c r="X728" s="37" t="s">
        <v>2860</v>
      </c>
      <c r="Y728" s="38">
        <v>0</v>
      </c>
      <c r="Z728" s="38" t="b">
        <v>0</v>
      </c>
      <c r="AA728" s="60"/>
      <c r="AB728" s="60">
        <v>43182.035810185182</v>
      </c>
      <c r="AC728" s="38">
        <v>1</v>
      </c>
      <c r="AD728" s="60">
        <v>43182.038923611108</v>
      </c>
      <c r="AE728" s="60"/>
      <c r="AF728" s="60">
        <v>43182.038923611108</v>
      </c>
      <c r="AG728" s="37"/>
      <c r="AH728" s="37"/>
      <c r="AI728" s="37"/>
      <c r="AJ728" s="16">
        <f ca="1">IF(Table1[[#This Row],[State]]="Closed","Zero",IF(Table1[[#This Row],[State]]="Resolved","Zero",TODAY()-Table1[[#This Row],[First Assigned to Osprey-Resolver]]))</f>
        <v>44699</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12</v>
      </c>
      <c r="AM728" s="39">
        <f>WEEKNUM(Table1[[#This Row],[Resolved]])</f>
        <v>0</v>
      </c>
      <c r="AN728" s="39">
        <f>WEEKNUM(Table1[[#This Row],[Closed]])</f>
        <v>12</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23</v>
      </c>
      <c r="AW728" s="39" t="str">
        <f>TEXT(Table1[[#This Row],[Created]],"MMM")</f>
        <v>Mar</v>
      </c>
      <c r="AX728" s="40" t="e">
        <f>VLOOKUP(Table1[[#This Row],[Assigned to]],GD_Resource[[#All],[SNOW ID Unique]:[Team]],4,0)</f>
        <v>#N/A</v>
      </c>
    </row>
    <row r="729" spans="1:50" ht="37.5" customHeight="1" x14ac:dyDescent="0.25">
      <c r="A729" s="37" t="s">
        <v>2861</v>
      </c>
      <c r="B729" s="37" t="s">
        <v>115</v>
      </c>
      <c r="C729" s="37" t="s">
        <v>159</v>
      </c>
      <c r="D729" s="37" t="s">
        <v>160</v>
      </c>
      <c r="E729" s="37" t="s">
        <v>141</v>
      </c>
      <c r="F729" s="37" t="s">
        <v>2862</v>
      </c>
      <c r="G729" s="60">
        <v>43210.710659722223</v>
      </c>
      <c r="H729" s="37"/>
      <c r="I729" s="60"/>
      <c r="J729" s="37" t="s">
        <v>120</v>
      </c>
      <c r="K729" s="37" t="s">
        <v>2863</v>
      </c>
      <c r="L729" s="60">
        <v>43210.710659722223</v>
      </c>
      <c r="M729" s="37" t="s">
        <v>163</v>
      </c>
      <c r="N729" s="60">
        <v>43182.352430555547</v>
      </c>
      <c r="O729" s="37" t="s">
        <v>160</v>
      </c>
      <c r="P729" s="38" t="b">
        <v>0</v>
      </c>
      <c r="Q729" s="37"/>
      <c r="R729" s="37" t="s">
        <v>123</v>
      </c>
      <c r="S729" s="38">
        <v>0</v>
      </c>
      <c r="T729" s="37" t="s">
        <v>124</v>
      </c>
      <c r="U729" s="37" t="s">
        <v>120</v>
      </c>
      <c r="V729" s="60"/>
      <c r="W729" s="38">
        <v>2450258</v>
      </c>
      <c r="X729" s="37" t="s">
        <v>399</v>
      </c>
      <c r="Y729" s="38">
        <v>0</v>
      </c>
      <c r="Z729" s="38" t="b">
        <v>0</v>
      </c>
      <c r="AA729" s="60"/>
      <c r="AB729" s="60"/>
      <c r="AC729" s="38">
        <v>0</v>
      </c>
      <c r="AD729" s="60"/>
      <c r="AE729" s="60"/>
      <c r="AF729" s="60">
        <v>43182.352430555547</v>
      </c>
      <c r="AG729" s="37"/>
      <c r="AH729" s="37"/>
      <c r="AI729" s="37"/>
      <c r="AJ729" s="16">
        <f ca="1">IF(Table1[[#This Row],[State]]="Closed","Zero",IF(Table1[[#This Row],[State]]="Resolved","Zero",TODAY()-Table1[[#This Row],[First Assigned to Osprey-Resolver]]))</f>
        <v>44699</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12</v>
      </c>
      <c r="AM729" s="39">
        <f>WEEKNUM(Table1[[#This Row],[Resolved]])</f>
        <v>0</v>
      </c>
      <c r="AN729" s="39">
        <f>WEEKNUM(Table1[[#This Row],[Closed]])</f>
        <v>16</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23</v>
      </c>
      <c r="AW729" s="39" t="str">
        <f>TEXT(Table1[[#This Row],[Created]],"MMM")</f>
        <v>Mar</v>
      </c>
      <c r="AX729" s="40" t="e">
        <f>VLOOKUP(Table1[[#This Row],[Assigned to]],GD_Resource[[#All],[SNOW ID Unique]:[Team]],4,0)</f>
        <v>#N/A</v>
      </c>
    </row>
    <row r="730" spans="1:50" ht="37.5" customHeight="1" x14ac:dyDescent="0.25">
      <c r="A730" s="37" t="s">
        <v>2864</v>
      </c>
      <c r="B730" s="37" t="s">
        <v>115</v>
      </c>
      <c r="C730" s="37" t="s">
        <v>251</v>
      </c>
      <c r="D730" s="37" t="s">
        <v>258</v>
      </c>
      <c r="E730" s="37" t="s">
        <v>12</v>
      </c>
      <c r="F730" s="37" t="s">
        <v>2865</v>
      </c>
      <c r="G730" s="60">
        <v>43186.077326388891</v>
      </c>
      <c r="H730" s="37" t="s">
        <v>36</v>
      </c>
      <c r="I730" s="60"/>
      <c r="J730" s="37" t="s">
        <v>178</v>
      </c>
      <c r="K730" s="37" t="s">
        <v>2866</v>
      </c>
      <c r="L730" s="60">
        <v>43186.077326388891</v>
      </c>
      <c r="M730" s="37" t="s">
        <v>36</v>
      </c>
      <c r="N730" s="60">
        <v>43182.980891203697</v>
      </c>
      <c r="O730" s="37" t="s">
        <v>2867</v>
      </c>
      <c r="P730" s="38" t="b">
        <v>0</v>
      </c>
      <c r="Q730" s="37"/>
      <c r="R730" s="37" t="s">
        <v>147</v>
      </c>
      <c r="S730" s="38">
        <v>0</v>
      </c>
      <c r="T730" s="37" t="s">
        <v>124</v>
      </c>
      <c r="U730" s="37" t="s">
        <v>120</v>
      </c>
      <c r="V730" s="60"/>
      <c r="W730" s="38">
        <v>267532</v>
      </c>
      <c r="X730" s="37" t="s">
        <v>2868</v>
      </c>
      <c r="Y730" s="38">
        <v>0</v>
      </c>
      <c r="Z730" s="38" t="b">
        <v>0</v>
      </c>
      <c r="AA730" s="60">
        <v>43182.982754629629</v>
      </c>
      <c r="AB730" s="60">
        <v>43182.980891203697</v>
      </c>
      <c r="AC730" s="38">
        <v>1</v>
      </c>
      <c r="AD730" s="60">
        <v>43183.002303240741</v>
      </c>
      <c r="AE730" s="60">
        <v>43183.018773148149</v>
      </c>
      <c r="AF730" s="60">
        <v>43183.002303240741</v>
      </c>
      <c r="AG730" s="37"/>
      <c r="AH730" s="37"/>
      <c r="AI730" s="37"/>
      <c r="AJ730" s="16">
        <f ca="1">IF(Table1[[#This Row],[State]]="Closed","Zero",IF(Table1[[#This Row],[State]]="Resolved","Zero",TODAY()-Table1[[#This Row],[First Assigned to Osprey-Resolver]]))</f>
        <v>1515.9812268518508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12</v>
      </c>
      <c r="AM730" s="39">
        <f>WEEKNUM(Table1[[#This Row],[Resolved]])</f>
        <v>0</v>
      </c>
      <c r="AN730" s="39">
        <f>WEEKNUM(Table1[[#This Row],[Closed]])</f>
        <v>13</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23</v>
      </c>
      <c r="AW730" s="39" t="str">
        <f>TEXT(Table1[[#This Row],[Created]],"MMM")</f>
        <v>Mar</v>
      </c>
      <c r="AX730" s="40" t="e">
        <f>VLOOKUP(Table1[[#This Row],[Assigned to]],GD_Resource[[#All],[SNOW ID Unique]:[Team]],4,0)</f>
        <v>#N/A</v>
      </c>
    </row>
    <row r="731" spans="1:50" ht="37.5" customHeight="1" x14ac:dyDescent="0.25">
      <c r="A731" s="37" t="s">
        <v>2869</v>
      </c>
      <c r="B731" s="37" t="s">
        <v>115</v>
      </c>
      <c r="C731" s="37" t="s">
        <v>338</v>
      </c>
      <c r="D731" s="37" t="s">
        <v>2571</v>
      </c>
      <c r="E731" s="37" t="s">
        <v>12</v>
      </c>
      <c r="F731" s="37" t="s">
        <v>2870</v>
      </c>
      <c r="G731" s="60">
        <v>43185.794351851851</v>
      </c>
      <c r="H731" s="37"/>
      <c r="I731" s="60"/>
      <c r="J731" s="37"/>
      <c r="K731" s="37"/>
      <c r="L731" s="60">
        <v>43185.794351851851</v>
      </c>
      <c r="M731" s="37" t="s">
        <v>2574</v>
      </c>
      <c r="N731" s="60">
        <v>43185.792349537027</v>
      </c>
      <c r="O731" s="37" t="s">
        <v>2571</v>
      </c>
      <c r="P731" s="38" t="b">
        <v>0</v>
      </c>
      <c r="Q731" s="37"/>
      <c r="R731" s="37" t="s">
        <v>215</v>
      </c>
      <c r="S731" s="38">
        <v>0</v>
      </c>
      <c r="T731" s="37" t="s">
        <v>124</v>
      </c>
      <c r="U731" s="37" t="s">
        <v>120</v>
      </c>
      <c r="V731" s="60"/>
      <c r="W731" s="38">
        <v>212</v>
      </c>
      <c r="X731" s="37" t="s">
        <v>2574</v>
      </c>
      <c r="Y731" s="38">
        <v>0</v>
      </c>
      <c r="Z731" s="38" t="b">
        <v>0</v>
      </c>
      <c r="AA731" s="60"/>
      <c r="AB731" s="60"/>
      <c r="AC731" s="38">
        <v>0</v>
      </c>
      <c r="AD731" s="60"/>
      <c r="AE731" s="60"/>
      <c r="AF731" s="60">
        <v>43185.792349537027</v>
      </c>
      <c r="AG731" s="37"/>
      <c r="AH731" s="37"/>
      <c r="AI731" s="37"/>
      <c r="AJ731" s="16">
        <f ca="1">IF(Table1[[#This Row],[State]]="Closed","Zero",IF(Table1[[#This Row],[State]]="Resolved","Zero",TODAY()-Table1[[#This Row],[First Assigned to Osprey-Resolver]]))</f>
        <v>44699</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13</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26</v>
      </c>
      <c r="AW731" s="39" t="str">
        <f>TEXT(Table1[[#This Row],[Created]],"MMM")</f>
        <v>Mar</v>
      </c>
      <c r="AX731" s="40" t="e">
        <f>VLOOKUP(Table1[[#This Row],[Assigned to]],GD_Resource[[#All],[SNOW ID Unique]:[Team]],4,0)</f>
        <v>#N/A</v>
      </c>
    </row>
    <row r="732" spans="1:50" ht="49.95" customHeight="1" x14ac:dyDescent="0.25">
      <c r="A732" s="37" t="s">
        <v>2871</v>
      </c>
      <c r="B732" s="37" t="s">
        <v>115</v>
      </c>
      <c r="C732" s="37" t="s">
        <v>116</v>
      </c>
      <c r="D732" s="37" t="s">
        <v>2872</v>
      </c>
      <c r="E732" s="37" t="s">
        <v>12</v>
      </c>
      <c r="F732" s="37" t="s">
        <v>2873</v>
      </c>
      <c r="G732" s="60">
        <v>43221.806157407409</v>
      </c>
      <c r="H732" s="37" t="s">
        <v>2375</v>
      </c>
      <c r="I732" s="60"/>
      <c r="J732" s="37" t="s">
        <v>120</v>
      </c>
      <c r="K732" s="37" t="s">
        <v>2874</v>
      </c>
      <c r="L732" s="60">
        <v>43221.806157407409</v>
      </c>
      <c r="M732" s="37" t="s">
        <v>2375</v>
      </c>
      <c r="N732" s="60">
        <v>43185.886921296304</v>
      </c>
      <c r="O732" s="37" t="s">
        <v>2875</v>
      </c>
      <c r="P732" s="38" t="b">
        <v>0</v>
      </c>
      <c r="Q732" s="37"/>
      <c r="R732" s="37" t="s">
        <v>123</v>
      </c>
      <c r="S732" s="38">
        <v>0</v>
      </c>
      <c r="T732" s="37" t="s">
        <v>124</v>
      </c>
      <c r="U732" s="37" t="s">
        <v>120</v>
      </c>
      <c r="V732" s="60"/>
      <c r="W732" s="38">
        <v>3103422</v>
      </c>
      <c r="X732" s="37" t="s">
        <v>2876</v>
      </c>
      <c r="Y732" s="38">
        <v>0</v>
      </c>
      <c r="Z732" s="38" t="b">
        <v>0</v>
      </c>
      <c r="AA732" s="60">
        <v>43185.913993055547</v>
      </c>
      <c r="AB732" s="60">
        <v>43185.886921296304</v>
      </c>
      <c r="AC732" s="38">
        <v>2</v>
      </c>
      <c r="AD732" s="60">
        <v>43186.024143518523</v>
      </c>
      <c r="AE732" s="60">
        <v>43221.614918981482</v>
      </c>
      <c r="AF732" s="60">
        <v>43186.024143518523</v>
      </c>
      <c r="AG732" s="37"/>
      <c r="AH732" s="37"/>
      <c r="AI732" s="37"/>
      <c r="AJ732" s="16">
        <f ca="1">IF(Table1[[#This Row],[State]]="Closed","Zero",IF(Table1[[#This Row],[State]]="Resolved","Zero",TODAY()-Table1[[#This Row],[First Assigned to Osprey-Resolver]]))</f>
        <v>1477.3850810185177</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13</v>
      </c>
      <c r="AM732" s="39">
        <f>WEEKNUM(Table1[[#This Row],[Resolved]])</f>
        <v>0</v>
      </c>
      <c r="AN732" s="39">
        <f>WEEKNUM(Table1[[#This Row],[Closed]])</f>
        <v>18</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26</v>
      </c>
      <c r="AW732" s="39" t="str">
        <f>TEXT(Table1[[#This Row],[Created]],"MMM")</f>
        <v>Mar</v>
      </c>
      <c r="AX732" s="40" t="e">
        <f>VLOOKUP(Table1[[#This Row],[Assigned to]],GD_Resource[[#All],[SNOW ID Unique]:[Team]],4,0)</f>
        <v>#N/A</v>
      </c>
    </row>
    <row r="733" spans="1:50" ht="37.5" customHeight="1" x14ac:dyDescent="0.25">
      <c r="A733" s="37" t="s">
        <v>2877</v>
      </c>
      <c r="B733" s="37" t="s">
        <v>115</v>
      </c>
      <c r="C733" s="37" t="s">
        <v>240</v>
      </c>
      <c r="D733" s="37" t="s">
        <v>241</v>
      </c>
      <c r="E733" s="37" t="s">
        <v>12</v>
      </c>
      <c r="F733" s="37" t="s">
        <v>2878</v>
      </c>
      <c r="G733" s="60">
        <v>43187.559490740743</v>
      </c>
      <c r="H733" s="37"/>
      <c r="I733" s="60"/>
      <c r="J733" s="37" t="s">
        <v>130</v>
      </c>
      <c r="K733" s="37" t="s">
        <v>2334</v>
      </c>
      <c r="L733" s="60">
        <v>43187.559490740743</v>
      </c>
      <c r="M733" s="37" t="s">
        <v>24</v>
      </c>
      <c r="N733" s="60">
        <v>43185.926747685182</v>
      </c>
      <c r="O733" s="37" t="s">
        <v>2879</v>
      </c>
      <c r="P733" s="38" t="b">
        <v>0</v>
      </c>
      <c r="Q733" s="37"/>
      <c r="R733" s="37" t="s">
        <v>147</v>
      </c>
      <c r="S733" s="38">
        <v>0</v>
      </c>
      <c r="T733" s="37" t="s">
        <v>124</v>
      </c>
      <c r="U733" s="37" t="s">
        <v>120</v>
      </c>
      <c r="V733" s="60"/>
      <c r="W733" s="38">
        <v>141070</v>
      </c>
      <c r="X733" s="37" t="s">
        <v>2880</v>
      </c>
      <c r="Y733" s="38">
        <v>0</v>
      </c>
      <c r="Z733" s="38" t="b">
        <v>0</v>
      </c>
      <c r="AA733" s="60"/>
      <c r="AB733" s="60">
        <v>43185.926747685182</v>
      </c>
      <c r="AC733" s="38">
        <v>1</v>
      </c>
      <c r="AD733" s="60">
        <v>43185.928854166668</v>
      </c>
      <c r="AE733" s="60"/>
      <c r="AF733" s="60">
        <v>43185.928854166668</v>
      </c>
      <c r="AG733" s="37"/>
      <c r="AH733" s="37"/>
      <c r="AI733" s="37"/>
      <c r="AJ733" s="16">
        <f ca="1">IF(Table1[[#This Row],[State]]="Closed","Zero",IF(Table1[[#This Row],[State]]="Resolved","Zero",TODAY()-Table1[[#This Row],[First Assigned to Osprey-Resolver]]))</f>
        <v>44699</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13</v>
      </c>
      <c r="AM733" s="39">
        <f>WEEKNUM(Table1[[#This Row],[Resolved]])</f>
        <v>0</v>
      </c>
      <c r="AN733" s="39">
        <f>WEEKNUM(Table1[[#This Row],[Closed]])</f>
        <v>13</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26</v>
      </c>
      <c r="AW733" s="39" t="str">
        <f>TEXT(Table1[[#This Row],[Created]],"MMM")</f>
        <v>Mar</v>
      </c>
      <c r="AX733" s="40" t="e">
        <f>VLOOKUP(Table1[[#This Row],[Assigned to]],GD_Resource[[#All],[SNOW ID Unique]:[Team]],4,0)</f>
        <v>#N/A</v>
      </c>
    </row>
    <row r="734" spans="1:50" ht="37.5" customHeight="1" x14ac:dyDescent="0.25">
      <c r="A734" s="37" t="s">
        <v>2881</v>
      </c>
      <c r="B734" s="37" t="s">
        <v>115</v>
      </c>
      <c r="C734" s="37" t="s">
        <v>251</v>
      </c>
      <c r="D734" s="37" t="s">
        <v>2820</v>
      </c>
      <c r="E734" s="37" t="s">
        <v>141</v>
      </c>
      <c r="F734" s="37" t="s">
        <v>2882</v>
      </c>
      <c r="G734" s="60">
        <v>43235.062685185178</v>
      </c>
      <c r="H734" s="37" t="s">
        <v>2480</v>
      </c>
      <c r="I734" s="60"/>
      <c r="J734" s="37" t="s">
        <v>178</v>
      </c>
      <c r="K734" s="37" t="s">
        <v>2883</v>
      </c>
      <c r="L734" s="60">
        <v>43235.062685185178</v>
      </c>
      <c r="M734" s="37" t="s">
        <v>2480</v>
      </c>
      <c r="N734" s="60">
        <v>43186.065787037027</v>
      </c>
      <c r="O734" s="37" t="s">
        <v>2884</v>
      </c>
      <c r="P734" s="38" t="b">
        <v>0</v>
      </c>
      <c r="Q734" s="37"/>
      <c r="R734" s="37" t="s">
        <v>147</v>
      </c>
      <c r="S734" s="38">
        <v>0</v>
      </c>
      <c r="T734" s="37" t="s">
        <v>124</v>
      </c>
      <c r="U734" s="37" t="s">
        <v>120</v>
      </c>
      <c r="V734" s="60"/>
      <c r="W734" s="38">
        <v>4233332</v>
      </c>
      <c r="X734" s="37" t="s">
        <v>2885</v>
      </c>
      <c r="Y734" s="38">
        <v>0</v>
      </c>
      <c r="Z734" s="38" t="b">
        <v>0</v>
      </c>
      <c r="AA734" s="60">
        <v>43186.095370370371</v>
      </c>
      <c r="AB734" s="60">
        <v>43186.065787037027</v>
      </c>
      <c r="AC734" s="38">
        <v>1</v>
      </c>
      <c r="AD734" s="60">
        <v>43186.068078703713</v>
      </c>
      <c r="AE734" s="60">
        <v>43186.095370370371</v>
      </c>
      <c r="AF734" s="60">
        <v>43186.068078703713</v>
      </c>
      <c r="AG734" s="37"/>
      <c r="AH734" s="37"/>
      <c r="AI734" s="37"/>
      <c r="AJ734" s="16">
        <f ca="1">IF(Table1[[#This Row],[State]]="Closed","Zero",IF(Table1[[#This Row],[State]]="Resolved","Zero",TODAY()-Table1[[#This Row],[First Assigned to Osprey-Resolver]]))</f>
        <v>1512.9046296296292</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13</v>
      </c>
      <c r="AM734" s="39">
        <f>WEEKNUM(Table1[[#This Row],[Resolved]])</f>
        <v>0</v>
      </c>
      <c r="AN734" s="39">
        <f>WEEKNUM(Table1[[#This Row],[Closed]])</f>
        <v>20</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27</v>
      </c>
      <c r="AW734" s="39" t="str">
        <f>TEXT(Table1[[#This Row],[Created]],"MMM")</f>
        <v>Mar</v>
      </c>
      <c r="AX734" s="40" t="e">
        <f>VLOOKUP(Table1[[#This Row],[Assigned to]],GD_Resource[[#All],[SNOW ID Unique]:[Team]],4,0)</f>
        <v>#N/A</v>
      </c>
    </row>
    <row r="735" spans="1:50" ht="49.95" customHeight="1" x14ac:dyDescent="0.25">
      <c r="A735" s="37" t="s">
        <v>2886</v>
      </c>
      <c r="B735" s="37" t="s">
        <v>115</v>
      </c>
      <c r="C735" s="37" t="s">
        <v>251</v>
      </c>
      <c r="D735" s="37" t="s">
        <v>258</v>
      </c>
      <c r="E735" s="37" t="s">
        <v>12</v>
      </c>
      <c r="F735" s="37" t="s">
        <v>2887</v>
      </c>
      <c r="G735" s="60">
        <v>43187.961527777778</v>
      </c>
      <c r="H735" s="37" t="s">
        <v>36</v>
      </c>
      <c r="I735" s="60"/>
      <c r="J735" s="37" t="s">
        <v>120</v>
      </c>
      <c r="K735" s="37" t="s">
        <v>2888</v>
      </c>
      <c r="L735" s="60">
        <v>43187.961527777778</v>
      </c>
      <c r="M735" s="37" t="s">
        <v>36</v>
      </c>
      <c r="N735" s="60">
        <v>43186.946516203701</v>
      </c>
      <c r="O735" s="37" t="s">
        <v>2627</v>
      </c>
      <c r="P735" s="38" t="b">
        <v>0</v>
      </c>
      <c r="Q735" s="37"/>
      <c r="R735" s="37" t="s">
        <v>147</v>
      </c>
      <c r="S735" s="38">
        <v>0</v>
      </c>
      <c r="T735" s="37" t="s">
        <v>124</v>
      </c>
      <c r="U735" s="37" t="s">
        <v>120</v>
      </c>
      <c r="V735" s="60"/>
      <c r="W735" s="38">
        <v>87697</v>
      </c>
      <c r="X735" s="37" t="s">
        <v>2628</v>
      </c>
      <c r="Y735" s="38">
        <v>0</v>
      </c>
      <c r="Z735" s="38" t="b">
        <v>0</v>
      </c>
      <c r="AA735" s="60">
        <v>43186.952256944453</v>
      </c>
      <c r="AB735" s="60">
        <v>43186.946516203701</v>
      </c>
      <c r="AC735" s="38">
        <v>1</v>
      </c>
      <c r="AD735" s="60">
        <v>43186.979212962957</v>
      </c>
      <c r="AE735" s="60">
        <v>43187.007962962962</v>
      </c>
      <c r="AF735" s="60">
        <v>43186.979212962957</v>
      </c>
      <c r="AG735" s="37"/>
      <c r="AH735" s="37"/>
      <c r="AI735" s="37"/>
      <c r="AJ735" s="16">
        <f ca="1">IF(Table1[[#This Row],[State]]="Closed","Zero",IF(Table1[[#This Row],[State]]="Resolved","Zero",TODAY()-Table1[[#This Row],[First Assigned to Osprey-Resolver]]))</f>
        <v>1511.9920370370382</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13</v>
      </c>
      <c r="AM735" s="39">
        <f>WEEKNUM(Table1[[#This Row],[Resolved]])</f>
        <v>0</v>
      </c>
      <c r="AN735" s="39">
        <f>WEEKNUM(Table1[[#This Row],[Closed]])</f>
        <v>13</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27</v>
      </c>
      <c r="AW735" s="39" t="str">
        <f>TEXT(Table1[[#This Row],[Created]],"MMM")</f>
        <v>Mar</v>
      </c>
      <c r="AX735" s="40" t="e">
        <f>VLOOKUP(Table1[[#This Row],[Assigned to]],GD_Resource[[#All],[SNOW ID Unique]:[Team]],4,0)</f>
        <v>#N/A</v>
      </c>
    </row>
    <row r="736" spans="1:50" ht="49.95" customHeight="1" x14ac:dyDescent="0.25">
      <c r="A736" s="37" t="s">
        <v>2889</v>
      </c>
      <c r="B736" s="37" t="s">
        <v>115</v>
      </c>
      <c r="C736" s="37" t="s">
        <v>116</v>
      </c>
      <c r="D736" s="37" t="s">
        <v>204</v>
      </c>
      <c r="E736" s="37" t="s">
        <v>12</v>
      </c>
      <c r="F736" s="37" t="s">
        <v>2890</v>
      </c>
      <c r="G736" s="60">
        <v>43187.304861111108</v>
      </c>
      <c r="H736" s="37" t="s">
        <v>37</v>
      </c>
      <c r="I736" s="60"/>
      <c r="J736" s="37" t="s">
        <v>120</v>
      </c>
      <c r="K736" s="37" t="s">
        <v>2891</v>
      </c>
      <c r="L736" s="60">
        <v>43187.304861111108</v>
      </c>
      <c r="M736" s="37" t="s">
        <v>37</v>
      </c>
      <c r="N736" s="60">
        <v>43187.155243055553</v>
      </c>
      <c r="O736" s="37" t="s">
        <v>687</v>
      </c>
      <c r="P736" s="38" t="b">
        <v>0</v>
      </c>
      <c r="Q736" s="37"/>
      <c r="R736" s="37" t="s">
        <v>123</v>
      </c>
      <c r="S736" s="38">
        <v>0</v>
      </c>
      <c r="T736" s="37" t="s">
        <v>124</v>
      </c>
      <c r="U736" s="37" t="s">
        <v>120</v>
      </c>
      <c r="V736" s="60"/>
      <c r="W736" s="38">
        <v>12927</v>
      </c>
      <c r="X736" s="37" t="s">
        <v>688</v>
      </c>
      <c r="Y736" s="38">
        <v>0</v>
      </c>
      <c r="Z736" s="38" t="b">
        <v>0</v>
      </c>
      <c r="AA736" s="60">
        <v>43187.303263888891</v>
      </c>
      <c r="AB736" s="60">
        <v>43187.155243055553</v>
      </c>
      <c r="AC736" s="38">
        <v>1</v>
      </c>
      <c r="AD736" s="60">
        <v>43187.171064814807</v>
      </c>
      <c r="AE736" s="60">
        <v>43187.303263888891</v>
      </c>
      <c r="AF736" s="60">
        <v>43187.171064814807</v>
      </c>
      <c r="AG736" s="37"/>
      <c r="AH736" s="37"/>
      <c r="AI736" s="37"/>
      <c r="AJ736" s="16">
        <f ca="1">IF(Table1[[#This Row],[State]]="Closed","Zero",IF(Table1[[#This Row],[State]]="Resolved","Zero",TODAY()-Table1[[#This Row],[First Assigned to Osprey-Resolver]]))</f>
        <v>1511.6967361111092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13</v>
      </c>
      <c r="AM736" s="39">
        <f>WEEKNUM(Table1[[#This Row],[Resolved]])</f>
        <v>0</v>
      </c>
      <c r="AN736" s="39">
        <f>WEEKNUM(Table1[[#This Row],[Closed]])</f>
        <v>13</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28</v>
      </c>
      <c r="AW736" s="39" t="str">
        <f>TEXT(Table1[[#This Row],[Created]],"MMM")</f>
        <v>Mar</v>
      </c>
      <c r="AX736" s="40" t="e">
        <f>VLOOKUP(Table1[[#This Row],[Assigned to]],GD_Resource[[#All],[SNOW ID Unique]:[Team]],4,0)</f>
        <v>#N/A</v>
      </c>
    </row>
    <row r="737" spans="1:50" ht="62.7" customHeight="1" x14ac:dyDescent="0.25">
      <c r="A737" s="37" t="s">
        <v>2892</v>
      </c>
      <c r="B737" s="37" t="s">
        <v>115</v>
      </c>
      <c r="C737" s="37" t="s">
        <v>433</v>
      </c>
      <c r="D737" s="37" t="s">
        <v>434</v>
      </c>
      <c r="E737" s="37" t="s">
        <v>7</v>
      </c>
      <c r="F737" s="37" t="s">
        <v>2893</v>
      </c>
      <c r="G737" s="60">
        <v>43187.941863425927</v>
      </c>
      <c r="H737" s="37" t="s">
        <v>436</v>
      </c>
      <c r="I737" s="60"/>
      <c r="J737" s="37" t="s">
        <v>120</v>
      </c>
      <c r="K737" s="37" t="s">
        <v>2894</v>
      </c>
      <c r="L737" s="60">
        <v>43187.941863425927</v>
      </c>
      <c r="M737" s="37" t="s">
        <v>436</v>
      </c>
      <c r="N737" s="60">
        <v>43187.456655092603</v>
      </c>
      <c r="O737" s="37" t="s">
        <v>2895</v>
      </c>
      <c r="P737" s="38" t="b">
        <v>0</v>
      </c>
      <c r="Q737" s="37"/>
      <c r="R737" s="37" t="s">
        <v>215</v>
      </c>
      <c r="S737" s="38">
        <v>0</v>
      </c>
      <c r="T737" s="37" t="s">
        <v>124</v>
      </c>
      <c r="U737" s="37" t="s">
        <v>120</v>
      </c>
      <c r="V737" s="60"/>
      <c r="W737" s="38">
        <v>41922</v>
      </c>
      <c r="X737" s="37" t="s">
        <v>2896</v>
      </c>
      <c r="Y737" s="38">
        <v>0</v>
      </c>
      <c r="Z737" s="38" t="b">
        <v>0</v>
      </c>
      <c r="AA737" s="60">
        <v>43187.493495370371</v>
      </c>
      <c r="AB737" s="60">
        <v>43187.456655092603</v>
      </c>
      <c r="AC737" s="38">
        <v>1</v>
      </c>
      <c r="AD737" s="60">
        <v>43187.894363425927</v>
      </c>
      <c r="AE737" s="60">
        <v>43187.902546296304</v>
      </c>
      <c r="AF737" s="60">
        <v>43187.894363425927</v>
      </c>
      <c r="AG737" s="37" t="s">
        <v>135</v>
      </c>
      <c r="AH737" s="37"/>
      <c r="AI737" s="37"/>
      <c r="AJ737" s="16">
        <f ca="1">IF(Table1[[#This Row],[State]]="Closed","Zero",IF(Table1[[#This Row],[State]]="Resolved","Zero",TODAY()-Table1[[#This Row],[First Assigned to Osprey-Resolver]]))</f>
        <v>1511.0974537036964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13</v>
      </c>
      <c r="AM737" s="39">
        <f>WEEKNUM(Table1[[#This Row],[Resolved]])</f>
        <v>0</v>
      </c>
      <c r="AN737" s="39">
        <f>WEEKNUM(Table1[[#This Row],[Closed]])</f>
        <v>13</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28</v>
      </c>
      <c r="AW737" s="39" t="str">
        <f>TEXT(Table1[[#This Row],[Created]],"MMM")</f>
        <v>Mar</v>
      </c>
      <c r="AX737" s="40" t="e">
        <f>VLOOKUP(Table1[[#This Row],[Assigned to]],GD_Resource[[#All],[SNOW ID Unique]:[Team]],4,0)</f>
        <v>#N/A</v>
      </c>
    </row>
    <row r="738" spans="1:50" ht="49.95" customHeight="1" x14ac:dyDescent="0.25">
      <c r="A738" s="37" t="s">
        <v>2897</v>
      </c>
      <c r="B738" s="37" t="s">
        <v>115</v>
      </c>
      <c r="C738" s="37" t="s">
        <v>1653</v>
      </c>
      <c r="D738" s="37" t="s">
        <v>2360</v>
      </c>
      <c r="E738" s="37" t="s">
        <v>12</v>
      </c>
      <c r="F738" s="37" t="s">
        <v>2898</v>
      </c>
      <c r="G738" s="60">
        <v>43193.021932870368</v>
      </c>
      <c r="H738" s="37" t="s">
        <v>2363</v>
      </c>
      <c r="I738" s="60"/>
      <c r="J738" s="37" t="s">
        <v>120</v>
      </c>
      <c r="K738" s="37" t="s">
        <v>2899</v>
      </c>
      <c r="L738" s="60">
        <v>43193.021932870368</v>
      </c>
      <c r="M738" s="37" t="s">
        <v>2363</v>
      </c>
      <c r="N738" s="60">
        <v>43187.825231481482</v>
      </c>
      <c r="O738" s="37" t="s">
        <v>2900</v>
      </c>
      <c r="P738" s="38" t="b">
        <v>0</v>
      </c>
      <c r="Q738" s="37"/>
      <c r="R738" s="37" t="s">
        <v>215</v>
      </c>
      <c r="S738" s="38">
        <v>0</v>
      </c>
      <c r="T738" s="37" t="s">
        <v>124</v>
      </c>
      <c r="U738" s="37" t="s">
        <v>120</v>
      </c>
      <c r="V738" s="60"/>
      <c r="W738" s="38">
        <v>448995</v>
      </c>
      <c r="X738" s="37" t="s">
        <v>2901</v>
      </c>
      <c r="Y738" s="38">
        <v>0</v>
      </c>
      <c r="Z738" s="38" t="b">
        <v>0</v>
      </c>
      <c r="AA738" s="60">
        <v>43187.860798611109</v>
      </c>
      <c r="AB738" s="60">
        <v>43187.825231481482</v>
      </c>
      <c r="AC738" s="38">
        <v>3</v>
      </c>
      <c r="AD738" s="60">
        <v>43188.132650462961</v>
      </c>
      <c r="AE738" s="60">
        <v>43192.782488425917</v>
      </c>
      <c r="AF738" s="60">
        <v>43192.760462962957</v>
      </c>
      <c r="AG738" s="37" t="s">
        <v>135</v>
      </c>
      <c r="AH738" s="37"/>
      <c r="AI738" s="37"/>
      <c r="AJ738" s="16">
        <f ca="1">IF(Table1[[#This Row],[State]]="Closed","Zero",IF(Table1[[#This Row],[State]]="Resolved","Zero",TODAY()-Table1[[#This Row],[First Assigned to Osprey-Resolver]]))</f>
        <v>1506.2175115740829</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14</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28</v>
      </c>
      <c r="AW738" s="39" t="str">
        <f>TEXT(Table1[[#This Row],[Created]],"MMM")</f>
        <v>Mar</v>
      </c>
      <c r="AX738" s="40" t="e">
        <f>VLOOKUP(Table1[[#This Row],[Assigned to]],GD_Resource[[#All],[SNOW ID Unique]:[Team]],4,0)</f>
        <v>#N/A</v>
      </c>
    </row>
    <row r="739" spans="1:50" ht="49.95" customHeight="1" x14ac:dyDescent="0.25">
      <c r="A739" s="37" t="s">
        <v>2902</v>
      </c>
      <c r="B739" s="37" t="s">
        <v>115</v>
      </c>
      <c r="C739" s="37" t="s">
        <v>159</v>
      </c>
      <c r="D739" s="37" t="s">
        <v>2602</v>
      </c>
      <c r="E739" s="37" t="s">
        <v>141</v>
      </c>
      <c r="F739" s="37" t="s">
        <v>2903</v>
      </c>
      <c r="G739" s="60">
        <v>43208.75099537037</v>
      </c>
      <c r="H739" s="37"/>
      <c r="I739" s="60"/>
      <c r="J739" s="37" t="s">
        <v>120</v>
      </c>
      <c r="K739" s="37" t="s">
        <v>2904</v>
      </c>
      <c r="L739" s="60">
        <v>43208.75099537037</v>
      </c>
      <c r="M739" s="37" t="s">
        <v>2905</v>
      </c>
      <c r="N739" s="60">
        <v>43188.9999537037</v>
      </c>
      <c r="O739" s="37" t="s">
        <v>2602</v>
      </c>
      <c r="P739" s="38" t="b">
        <v>0</v>
      </c>
      <c r="Q739" s="37"/>
      <c r="R739" s="37" t="s">
        <v>123</v>
      </c>
      <c r="S739" s="38">
        <v>0</v>
      </c>
      <c r="T739" s="37" t="s">
        <v>124</v>
      </c>
      <c r="U739" s="37" t="s">
        <v>120</v>
      </c>
      <c r="V739" s="60"/>
      <c r="W739" s="38">
        <v>1706637</v>
      </c>
      <c r="X739" s="37" t="s">
        <v>1375</v>
      </c>
      <c r="Y739" s="38">
        <v>0</v>
      </c>
      <c r="Z739" s="38" t="b">
        <v>0</v>
      </c>
      <c r="AA739" s="60"/>
      <c r="AB739" s="60"/>
      <c r="AC739" s="38">
        <v>0</v>
      </c>
      <c r="AD739" s="60"/>
      <c r="AE739" s="60"/>
      <c r="AF739" s="60">
        <v>43188.9999537037</v>
      </c>
      <c r="AG739" s="37"/>
      <c r="AH739" s="37"/>
      <c r="AI739" s="37"/>
      <c r="AJ739" s="16">
        <f ca="1">IF(Table1[[#This Row],[State]]="Closed","Zero",IF(Table1[[#This Row],[State]]="Resolved","Zero",TODAY()-Table1[[#This Row],[First Assigned to Osprey-Resolver]]))</f>
        <v>44699</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13</v>
      </c>
      <c r="AM739" s="39">
        <f>WEEKNUM(Table1[[#This Row],[Resolved]])</f>
        <v>0</v>
      </c>
      <c r="AN739" s="39">
        <f>WEEKNUM(Table1[[#This Row],[Closed]])</f>
        <v>16</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29</v>
      </c>
      <c r="AW739" s="39" t="str">
        <f>TEXT(Table1[[#This Row],[Created]],"MMM")</f>
        <v>Mar</v>
      </c>
      <c r="AX739" s="40" t="e">
        <f>VLOOKUP(Table1[[#This Row],[Assigned to]],GD_Resource[[#All],[SNOW ID Unique]:[Team]],4,0)</f>
        <v>#N/A</v>
      </c>
    </row>
    <row r="740" spans="1:50" ht="49.95" customHeight="1" x14ac:dyDescent="0.25">
      <c r="A740" s="37" t="s">
        <v>2906</v>
      </c>
      <c r="B740" s="37" t="s">
        <v>115</v>
      </c>
      <c r="C740" s="37" t="s">
        <v>159</v>
      </c>
      <c r="D740" s="37" t="s">
        <v>2907</v>
      </c>
      <c r="E740" s="37" t="s">
        <v>12</v>
      </c>
      <c r="F740" s="37" t="s">
        <v>2908</v>
      </c>
      <c r="G740" s="60">
        <v>43203.465983796297</v>
      </c>
      <c r="H740" s="37" t="s">
        <v>2909</v>
      </c>
      <c r="I740" s="60"/>
      <c r="J740" s="37" t="s">
        <v>120</v>
      </c>
      <c r="K740" s="37" t="s">
        <v>2910</v>
      </c>
      <c r="L740" s="60">
        <v>43203.465983796297</v>
      </c>
      <c r="M740" s="37" t="s">
        <v>2909</v>
      </c>
      <c r="N740" s="60">
        <v>43192.904421296298</v>
      </c>
      <c r="O740" s="37" t="s">
        <v>2911</v>
      </c>
      <c r="P740" s="38" t="b">
        <v>0</v>
      </c>
      <c r="Q740" s="37"/>
      <c r="R740" s="37" t="s">
        <v>123</v>
      </c>
      <c r="S740" s="38">
        <v>0</v>
      </c>
      <c r="T740" s="37" t="s">
        <v>124</v>
      </c>
      <c r="U740" s="37" t="s">
        <v>120</v>
      </c>
      <c r="V740" s="60"/>
      <c r="W740" s="38">
        <v>913220</v>
      </c>
      <c r="X740" s="37" t="s">
        <v>2912</v>
      </c>
      <c r="Y740" s="38">
        <v>0</v>
      </c>
      <c r="Z740" s="38" t="b">
        <v>0</v>
      </c>
      <c r="AA740" s="60">
        <v>43192.929710648154</v>
      </c>
      <c r="AB740" s="60"/>
      <c r="AC740" s="38">
        <v>0</v>
      </c>
      <c r="AD740" s="60"/>
      <c r="AE740" s="60">
        <v>43192.929710648154</v>
      </c>
      <c r="AF740" s="60">
        <v>43192.904432870368</v>
      </c>
      <c r="AG740" s="37"/>
      <c r="AH740" s="37"/>
      <c r="AI740" s="37"/>
      <c r="AJ740" s="16">
        <f ca="1">IF(Table1[[#This Row],[State]]="Closed","Zero",IF(Table1[[#This Row],[State]]="Resolved","Zero",TODAY()-Table1[[#This Row],[First Assigned to Osprey-Resolver]]))</f>
        <v>1506.0702893518464</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14</v>
      </c>
      <c r="AM740" s="39">
        <f>WEEKNUM(Table1[[#This Row],[Resolved]])</f>
        <v>0</v>
      </c>
      <c r="AN740" s="39">
        <f>WEEKNUM(Table1[[#This Row],[Closed]])</f>
        <v>15</v>
      </c>
      <c r="AO740" s="39" t="str">
        <f>IFERROR(INDEX(GD_Resource[], MATCH(Table1[[#This Row],[Assigned to]], GD_Resource[SNOW ID Unique], 0), 2), "Not GD")</f>
        <v>WPP-US</v>
      </c>
      <c r="AP740" s="39" t="str">
        <f t="shared" si="11"/>
        <v>GD</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v>
      </c>
      <c r="AW740" s="39" t="str">
        <f>TEXT(Table1[[#This Row],[Created]],"MMM")</f>
        <v>Apr</v>
      </c>
      <c r="AX740" s="40">
        <f>VLOOKUP(Table1[[#This Row],[Assigned to]],GD_Resource[[#All],[SNOW ID Unique]:[Team]],4,0)</f>
        <v>0</v>
      </c>
    </row>
    <row r="741" spans="1:50" ht="37.5" customHeight="1" x14ac:dyDescent="0.25">
      <c r="A741" s="37" t="s">
        <v>2913</v>
      </c>
      <c r="B741" s="37" t="s">
        <v>115</v>
      </c>
      <c r="C741" s="37" t="s">
        <v>159</v>
      </c>
      <c r="D741" s="37" t="s">
        <v>2602</v>
      </c>
      <c r="E741" s="37" t="s">
        <v>141</v>
      </c>
      <c r="F741" s="37" t="s">
        <v>2914</v>
      </c>
      <c r="G741" s="60">
        <v>43192.953113425923</v>
      </c>
      <c r="H741" s="37"/>
      <c r="I741" s="60"/>
      <c r="J741" s="37" t="s">
        <v>130</v>
      </c>
      <c r="K741" s="37" t="s">
        <v>2915</v>
      </c>
      <c r="L741" s="60">
        <v>43192.953113425923</v>
      </c>
      <c r="M741" s="37" t="s">
        <v>2905</v>
      </c>
      <c r="N741" s="60">
        <v>43192.950902777768</v>
      </c>
      <c r="O741" s="37" t="s">
        <v>2602</v>
      </c>
      <c r="P741" s="38" t="b">
        <v>0</v>
      </c>
      <c r="Q741" s="37"/>
      <c r="R741" s="37" t="s">
        <v>123</v>
      </c>
      <c r="S741" s="38">
        <v>0</v>
      </c>
      <c r="T741" s="37" t="s">
        <v>124</v>
      </c>
      <c r="U741" s="37" t="s">
        <v>120</v>
      </c>
      <c r="V741" s="60"/>
      <c r="W741" s="38">
        <v>383</v>
      </c>
      <c r="X741" s="37" t="s">
        <v>1375</v>
      </c>
      <c r="Y741" s="38">
        <v>0</v>
      </c>
      <c r="Z741" s="38" t="b">
        <v>0</v>
      </c>
      <c r="AA741" s="60"/>
      <c r="AB741" s="60"/>
      <c r="AC741" s="38">
        <v>0</v>
      </c>
      <c r="AD741" s="60"/>
      <c r="AE741" s="60"/>
      <c r="AF741" s="60">
        <v>43192.950902777768</v>
      </c>
      <c r="AG741" s="37"/>
      <c r="AH741" s="37"/>
      <c r="AI741" s="37"/>
      <c r="AJ741" s="16">
        <f ca="1">IF(Table1[[#This Row],[State]]="Closed","Zero",IF(Table1[[#This Row],[State]]="Resolved","Zero",TODAY()-Table1[[#This Row],[First Assigned to Osprey-Resolver]]))</f>
        <v>44699</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14</v>
      </c>
      <c r="AM741" s="39">
        <f>WEEKNUM(Table1[[#This Row],[Resolved]])</f>
        <v>0</v>
      </c>
      <c r="AN741" s="39">
        <f>WEEKNUM(Table1[[#This Row],[Closed]])</f>
        <v>14</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v>
      </c>
      <c r="AW741" s="39" t="str">
        <f>TEXT(Table1[[#This Row],[Created]],"MMM")</f>
        <v>Apr</v>
      </c>
      <c r="AX741" s="40" t="e">
        <f>VLOOKUP(Table1[[#This Row],[Assigned to]],GD_Resource[[#All],[SNOW ID Unique]:[Team]],4,0)</f>
        <v>#N/A</v>
      </c>
    </row>
    <row r="742" spans="1:50" ht="49.95" customHeight="1" x14ac:dyDescent="0.25">
      <c r="A742" s="37" t="s">
        <v>2916</v>
      </c>
      <c r="B742" s="37" t="s">
        <v>115</v>
      </c>
      <c r="C742" s="37" t="s">
        <v>433</v>
      </c>
      <c r="D742" s="37" t="s">
        <v>434</v>
      </c>
      <c r="E742" s="37" t="s">
        <v>12</v>
      </c>
      <c r="F742" s="37" t="s">
        <v>2917</v>
      </c>
      <c r="G742" s="60">
        <v>43193.901493055557</v>
      </c>
      <c r="H742" s="37" t="s">
        <v>436</v>
      </c>
      <c r="I742" s="60"/>
      <c r="J742" s="37" t="s">
        <v>120</v>
      </c>
      <c r="K742" s="37" t="s">
        <v>2918</v>
      </c>
      <c r="L742" s="60">
        <v>43193.901493055557</v>
      </c>
      <c r="M742" s="37" t="s">
        <v>436</v>
      </c>
      <c r="N742" s="60">
        <v>43193.855092592603</v>
      </c>
      <c r="O742" s="37" t="s">
        <v>494</v>
      </c>
      <c r="P742" s="38" t="b">
        <v>0</v>
      </c>
      <c r="Q742" s="37"/>
      <c r="R742" s="37" t="s">
        <v>215</v>
      </c>
      <c r="S742" s="38">
        <v>0</v>
      </c>
      <c r="T742" s="37" t="s">
        <v>124</v>
      </c>
      <c r="U742" s="37" t="s">
        <v>120</v>
      </c>
      <c r="V742" s="60"/>
      <c r="W742" s="38">
        <v>4009</v>
      </c>
      <c r="X742" s="37" t="s">
        <v>495</v>
      </c>
      <c r="Y742" s="38">
        <v>0</v>
      </c>
      <c r="Z742" s="38" t="b">
        <v>0</v>
      </c>
      <c r="AA742" s="60">
        <v>43193.875023148154</v>
      </c>
      <c r="AB742" s="60">
        <v>43193.855092592603</v>
      </c>
      <c r="AC742" s="38">
        <v>1</v>
      </c>
      <c r="AD742" s="60">
        <v>43193.884780092587</v>
      </c>
      <c r="AE742" s="60">
        <v>43193.884780092587</v>
      </c>
      <c r="AF742" s="60">
        <v>43193.884780092587</v>
      </c>
      <c r="AG742" s="37"/>
      <c r="AH742" s="37"/>
      <c r="AI742" s="37"/>
      <c r="AJ742" s="16">
        <f ca="1">IF(Table1[[#This Row],[State]]="Closed","Zero",IF(Table1[[#This Row],[State]]="Resolved","Zero",TODAY()-Table1[[#This Row],[First Assigned to Osprey-Resolver]]))</f>
        <v>1505.1152199074131</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14</v>
      </c>
      <c r="AM742" s="39">
        <f>WEEKNUM(Table1[[#This Row],[Resolved]])</f>
        <v>0</v>
      </c>
      <c r="AN742" s="39">
        <f>WEEKNUM(Table1[[#This Row],[Closed]])</f>
        <v>14</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3</v>
      </c>
      <c r="AW742" s="39" t="str">
        <f>TEXT(Table1[[#This Row],[Created]],"MMM")</f>
        <v>Apr</v>
      </c>
      <c r="AX742" s="40" t="e">
        <f>VLOOKUP(Table1[[#This Row],[Assigned to]],GD_Resource[[#All],[SNOW ID Unique]:[Team]],4,0)</f>
        <v>#N/A</v>
      </c>
    </row>
    <row r="743" spans="1:50" ht="62.7" customHeight="1" x14ac:dyDescent="0.25">
      <c r="A743" s="37" t="s">
        <v>2919</v>
      </c>
      <c r="B743" s="37" t="s">
        <v>115</v>
      </c>
      <c r="C743" s="37" t="s">
        <v>2440</v>
      </c>
      <c r="D743" s="37" t="s">
        <v>2920</v>
      </c>
      <c r="E743" s="37" t="s">
        <v>12</v>
      </c>
      <c r="F743" s="37" t="s">
        <v>2921</v>
      </c>
      <c r="G743" s="60">
        <v>43199.844976851848</v>
      </c>
      <c r="H743" s="37" t="s">
        <v>2922</v>
      </c>
      <c r="I743" s="60"/>
      <c r="J743" s="37" t="s">
        <v>120</v>
      </c>
      <c r="K743" s="37" t="s">
        <v>2923</v>
      </c>
      <c r="L743" s="60">
        <v>43199.844976851848</v>
      </c>
      <c r="M743" s="37" t="s">
        <v>2922</v>
      </c>
      <c r="N743" s="60">
        <v>43194.980810185189</v>
      </c>
      <c r="O743" s="37" t="s">
        <v>2924</v>
      </c>
      <c r="P743" s="38" t="b">
        <v>0</v>
      </c>
      <c r="Q743" s="37"/>
      <c r="R743" s="37" t="s">
        <v>147</v>
      </c>
      <c r="S743" s="38">
        <v>0</v>
      </c>
      <c r="T743" s="37" t="s">
        <v>124</v>
      </c>
      <c r="U743" s="37" t="s">
        <v>120</v>
      </c>
      <c r="V743" s="60"/>
      <c r="W743" s="38">
        <v>420264</v>
      </c>
      <c r="X743" s="37" t="s">
        <v>2925</v>
      </c>
      <c r="Y743" s="38">
        <v>0</v>
      </c>
      <c r="Z743" s="38" t="b">
        <v>0</v>
      </c>
      <c r="AA743" s="60">
        <v>43194.987766203703</v>
      </c>
      <c r="AB743" s="60">
        <v>43194.980810185189</v>
      </c>
      <c r="AC743" s="38">
        <v>1</v>
      </c>
      <c r="AD743" s="60">
        <v>43195.005509259259</v>
      </c>
      <c r="AE743" s="60">
        <v>43195.068541666667</v>
      </c>
      <c r="AF743" s="60">
        <v>43195.005509259259</v>
      </c>
      <c r="AG743" s="37"/>
      <c r="AH743" s="37"/>
      <c r="AI743" s="37"/>
      <c r="AJ743" s="16">
        <f ca="1">IF(Table1[[#This Row],[State]]="Closed","Zero",IF(Table1[[#This Row],[State]]="Resolved","Zero",TODAY()-Table1[[#This Row],[First Assigned to Osprey-Resolver]]))</f>
        <v>1503.9314583333326</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14</v>
      </c>
      <c r="AM743" s="39">
        <f>WEEKNUM(Table1[[#This Row],[Resolved]])</f>
        <v>0</v>
      </c>
      <c r="AN743" s="39">
        <f>WEEKNUM(Table1[[#This Row],[Closed]])</f>
        <v>15</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4</v>
      </c>
      <c r="AW743" s="39" t="str">
        <f>TEXT(Table1[[#This Row],[Created]],"MMM")</f>
        <v>Apr</v>
      </c>
      <c r="AX743" s="40" t="e">
        <f>VLOOKUP(Table1[[#This Row],[Assigned to]],GD_Resource[[#All],[SNOW ID Unique]:[Team]],4,0)</f>
        <v>#N/A</v>
      </c>
    </row>
    <row r="744" spans="1:50" ht="49.95" customHeight="1" x14ac:dyDescent="0.25">
      <c r="A744" s="37" t="s">
        <v>2926</v>
      </c>
      <c r="B744" s="37" t="s">
        <v>115</v>
      </c>
      <c r="C744" s="37" t="s">
        <v>295</v>
      </c>
      <c r="D744" s="37" t="s">
        <v>2927</v>
      </c>
      <c r="E744" s="37" t="s">
        <v>141</v>
      </c>
      <c r="F744" s="37" t="s">
        <v>2928</v>
      </c>
      <c r="G744" s="60">
        <v>43777.907997685194</v>
      </c>
      <c r="H744" s="37"/>
      <c r="I744" s="60"/>
      <c r="J744" s="37" t="s">
        <v>120</v>
      </c>
      <c r="K744" s="37" t="s">
        <v>2929</v>
      </c>
      <c r="L744" s="60">
        <v>43777.907997685194</v>
      </c>
      <c r="M744" s="37" t="s">
        <v>2930</v>
      </c>
      <c r="N744" s="60">
        <v>43195.040393518517</v>
      </c>
      <c r="O744" s="37" t="s">
        <v>2931</v>
      </c>
      <c r="P744" s="38" t="b">
        <v>0</v>
      </c>
      <c r="Q744" s="37"/>
      <c r="R744" s="37" t="s">
        <v>147</v>
      </c>
      <c r="S744" s="38">
        <v>0</v>
      </c>
      <c r="T744" s="37" t="s">
        <v>124</v>
      </c>
      <c r="U744" s="37" t="s">
        <v>120</v>
      </c>
      <c r="V744" s="60"/>
      <c r="W744" s="38">
        <v>50359762</v>
      </c>
      <c r="X744" s="37" t="s">
        <v>282</v>
      </c>
      <c r="Y744" s="38">
        <v>0</v>
      </c>
      <c r="Z744" s="38" t="b">
        <v>0</v>
      </c>
      <c r="AA744" s="60"/>
      <c r="AB744" s="60">
        <v>43195.040393518517</v>
      </c>
      <c r="AC744" s="38">
        <v>1</v>
      </c>
      <c r="AD744" s="60">
        <v>43195.041168981479</v>
      </c>
      <c r="AE744" s="60"/>
      <c r="AF744" s="60">
        <v>43195.041168981479</v>
      </c>
      <c r="AG744" s="37"/>
      <c r="AH744" s="37"/>
      <c r="AI744" s="37"/>
      <c r="AJ744" s="16">
        <f ca="1">IF(Table1[[#This Row],[State]]="Closed","Zero",IF(Table1[[#This Row],[State]]="Resolved","Zero",TODAY()-Table1[[#This Row],[First Assigned to Osprey-Resolver]]))</f>
        <v>44699</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14</v>
      </c>
      <c r="AM744" s="39">
        <f>WEEKNUM(Table1[[#This Row],[Resolved]])</f>
        <v>0</v>
      </c>
      <c r="AN744" s="39">
        <f>WEEKNUM(Table1[[#This Row],[Closed]])</f>
        <v>45</v>
      </c>
      <c r="AO744" s="39" t="str">
        <f>IFERROR(INDEX(GD_Resource[], MATCH(Table1[[#This Row],[Assigned to]], GD_Resource[SNOW ID Unique], 0), 2), "Not GD")</f>
        <v>Not GD</v>
      </c>
      <c r="AP744" s="39" t="str">
        <f t="shared" si="11"/>
        <v>Geo</v>
      </c>
      <c r="AQ744" s="39">
        <f>YEAR(Table1[[#This Row],[Closed]])</f>
        <v>2019</v>
      </c>
      <c r="AR744" s="39">
        <f>YEAR(Table1[[#This Row],[Resolved]])</f>
        <v>1900</v>
      </c>
      <c r="AS744" s="39">
        <f>YEAR(Table1[[#This Row],[Created]])</f>
        <v>2018</v>
      </c>
      <c r="AT744" s="39">
        <f>DAY(Table1[[#This Row],[Resolved]])</f>
        <v>0</v>
      </c>
      <c r="AU744" s="39" t="str">
        <f>TEXT(Table1[[#This Row],[Resolved]],"MMM")</f>
        <v>Jan</v>
      </c>
      <c r="AV744" s="39">
        <f>DAY(Table1[[#This Row],[Created]])</f>
        <v>5</v>
      </c>
      <c r="AW744" s="39" t="str">
        <f>TEXT(Table1[[#This Row],[Created]],"MMM")</f>
        <v>Apr</v>
      </c>
      <c r="AX744" s="40" t="e">
        <f>VLOOKUP(Table1[[#This Row],[Assigned to]],GD_Resource[[#All],[SNOW ID Unique]:[Team]],4,0)</f>
        <v>#N/A</v>
      </c>
    </row>
    <row r="745" spans="1:50" ht="37.5" customHeight="1" x14ac:dyDescent="0.25">
      <c r="A745" s="37" t="s">
        <v>2932</v>
      </c>
      <c r="B745" s="37" t="s">
        <v>115</v>
      </c>
      <c r="C745" s="37" t="s">
        <v>433</v>
      </c>
      <c r="D745" s="37" t="s">
        <v>434</v>
      </c>
      <c r="E745" s="37" t="s">
        <v>12</v>
      </c>
      <c r="F745" s="37" t="s">
        <v>2933</v>
      </c>
      <c r="G745" s="60">
        <v>43197.056145833332</v>
      </c>
      <c r="H745" s="37" t="s">
        <v>436</v>
      </c>
      <c r="I745" s="60"/>
      <c r="J745" s="37" t="s">
        <v>120</v>
      </c>
      <c r="K745" s="37" t="s">
        <v>2934</v>
      </c>
      <c r="L745" s="60">
        <v>43197.056145833332</v>
      </c>
      <c r="M745" s="37" t="s">
        <v>436</v>
      </c>
      <c r="N745" s="60">
        <v>43196.927673611113</v>
      </c>
      <c r="O745" s="37" t="s">
        <v>2935</v>
      </c>
      <c r="P745" s="38" t="b">
        <v>0</v>
      </c>
      <c r="Q745" s="37"/>
      <c r="R745" s="37" t="s">
        <v>215</v>
      </c>
      <c r="S745" s="38">
        <v>0</v>
      </c>
      <c r="T745" s="37" t="s">
        <v>124</v>
      </c>
      <c r="U745" s="37" t="s">
        <v>120</v>
      </c>
      <c r="V745" s="60"/>
      <c r="W745" s="38">
        <v>11100</v>
      </c>
      <c r="X745" s="37" t="s">
        <v>2936</v>
      </c>
      <c r="Y745" s="38">
        <v>0</v>
      </c>
      <c r="Z745" s="38" t="b">
        <v>0</v>
      </c>
      <c r="AA745" s="60">
        <v>43196.980868055558</v>
      </c>
      <c r="AB745" s="60">
        <v>43196.927673611113</v>
      </c>
      <c r="AC745" s="38">
        <v>1</v>
      </c>
      <c r="AD745" s="60">
        <v>43197.022256944438</v>
      </c>
      <c r="AE745" s="60">
        <v>43197.049409722233</v>
      </c>
      <c r="AF745" s="60">
        <v>43197.022256944438</v>
      </c>
      <c r="AG745" s="37" t="s">
        <v>135</v>
      </c>
      <c r="AH745" s="37"/>
      <c r="AI745" s="37"/>
      <c r="AJ745" s="16">
        <f ca="1">IF(Table1[[#This Row],[State]]="Closed","Zero",IF(Table1[[#This Row],[State]]="Resolved","Zero",TODAY()-Table1[[#This Row],[First Assigned to Osprey-Resolver]]))</f>
        <v>1501.9505902777673</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14</v>
      </c>
      <c r="AM745" s="39">
        <f>WEEKNUM(Table1[[#This Row],[Resolved]])</f>
        <v>0</v>
      </c>
      <c r="AN745" s="39">
        <f>WEEKNUM(Table1[[#This Row],[Closed]])</f>
        <v>14</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6</v>
      </c>
      <c r="AW745" s="39" t="str">
        <f>TEXT(Table1[[#This Row],[Created]],"MMM")</f>
        <v>Apr</v>
      </c>
      <c r="AX745" s="40" t="e">
        <f>VLOOKUP(Table1[[#This Row],[Assigned to]],GD_Resource[[#All],[SNOW ID Unique]:[Team]],4,0)</f>
        <v>#N/A</v>
      </c>
    </row>
    <row r="746" spans="1:50" ht="37.5" customHeight="1" x14ac:dyDescent="0.25">
      <c r="A746" s="37" t="s">
        <v>2937</v>
      </c>
      <c r="B746" s="37" t="s">
        <v>115</v>
      </c>
      <c r="C746" s="37" t="s">
        <v>159</v>
      </c>
      <c r="D746" s="37" t="s">
        <v>1221</v>
      </c>
      <c r="E746" s="37" t="s">
        <v>12</v>
      </c>
      <c r="F746" s="37" t="s">
        <v>2938</v>
      </c>
      <c r="G746" s="60">
        <v>43220.847546296303</v>
      </c>
      <c r="H746" s="37" t="s">
        <v>27</v>
      </c>
      <c r="I746" s="60"/>
      <c r="J746" s="37" t="s">
        <v>120</v>
      </c>
      <c r="K746" s="37" t="s">
        <v>2939</v>
      </c>
      <c r="L746" s="60">
        <v>43220.847546296303</v>
      </c>
      <c r="M746" s="37" t="s">
        <v>27</v>
      </c>
      <c r="N746" s="60">
        <v>43197.06722222222</v>
      </c>
      <c r="O746" s="37" t="s">
        <v>2321</v>
      </c>
      <c r="P746" s="38" t="b">
        <v>0</v>
      </c>
      <c r="Q746" s="37"/>
      <c r="R746" s="37" t="s">
        <v>123</v>
      </c>
      <c r="S746" s="38">
        <v>0</v>
      </c>
      <c r="T746" s="37" t="s">
        <v>124</v>
      </c>
      <c r="U746" s="37" t="s">
        <v>120</v>
      </c>
      <c r="V746" s="60"/>
      <c r="W746" s="38">
        <v>2054706</v>
      </c>
      <c r="X746" s="37" t="s">
        <v>2940</v>
      </c>
      <c r="Y746" s="38">
        <v>0</v>
      </c>
      <c r="Z746" s="38" t="b">
        <v>0</v>
      </c>
      <c r="AA746" s="60">
        <v>43197.068472222221</v>
      </c>
      <c r="AB746" s="60"/>
      <c r="AC746" s="38">
        <v>0</v>
      </c>
      <c r="AD746" s="60"/>
      <c r="AE746" s="60">
        <v>43197.068472222221</v>
      </c>
      <c r="AF746" s="60">
        <v>43197.06722222222</v>
      </c>
      <c r="AG746" s="37"/>
      <c r="AH746" s="37"/>
      <c r="AI746" s="37"/>
      <c r="AJ746" s="16">
        <f ca="1">IF(Table1[[#This Row],[State]]="Closed","Zero",IF(Table1[[#This Row],[State]]="Resolved","Zero",TODAY()-Table1[[#This Row],[First Assigned to Osprey-Resolver]]))</f>
        <v>1501.9315277777787</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14</v>
      </c>
      <c r="AM746" s="39">
        <f>WEEKNUM(Table1[[#This Row],[Resolved]])</f>
        <v>0</v>
      </c>
      <c r="AN746" s="39">
        <f>WEEKNUM(Table1[[#This Row],[Closed]])</f>
        <v>18</v>
      </c>
      <c r="AO746" s="39" t="str">
        <f>IFERROR(INDEX(GD_Resource[], MATCH(Table1[[#This Row],[Assigned to]], GD_Resource[SNOW ID Unique], 0), 2), "Not GD")</f>
        <v>WPP-US</v>
      </c>
      <c r="AP746" s="39" t="str">
        <f t="shared" si="11"/>
        <v>GD</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7</v>
      </c>
      <c r="AW746" s="39" t="str">
        <f>TEXT(Table1[[#This Row],[Created]],"MMM")</f>
        <v>Apr</v>
      </c>
      <c r="AX746" s="40">
        <f>VLOOKUP(Table1[[#This Row],[Assigned to]],GD_Resource[[#All],[SNOW ID Unique]:[Team]],4,0)</f>
        <v>0</v>
      </c>
    </row>
    <row r="747" spans="1:50" ht="25.2" customHeight="1" x14ac:dyDescent="0.25">
      <c r="A747" s="37" t="s">
        <v>2941</v>
      </c>
      <c r="B747" s="37" t="s">
        <v>115</v>
      </c>
      <c r="C747" s="37" t="s">
        <v>116</v>
      </c>
      <c r="D747" s="37" t="s">
        <v>204</v>
      </c>
      <c r="E747" s="37" t="s">
        <v>141</v>
      </c>
      <c r="F747" s="37" t="s">
        <v>2942</v>
      </c>
      <c r="G747" s="60">
        <v>43620.99009259259</v>
      </c>
      <c r="H747" s="37" t="s">
        <v>2943</v>
      </c>
      <c r="I747" s="60"/>
      <c r="J747" s="37" t="s">
        <v>120</v>
      </c>
      <c r="K747" s="37" t="s">
        <v>2944</v>
      </c>
      <c r="L747" s="60">
        <v>43620.99009259259</v>
      </c>
      <c r="M747" s="37" t="s">
        <v>37</v>
      </c>
      <c r="N747" s="60">
        <v>43199.802766203713</v>
      </c>
      <c r="O747" s="37" t="s">
        <v>687</v>
      </c>
      <c r="P747" s="38" t="b">
        <v>0</v>
      </c>
      <c r="Q747" s="37"/>
      <c r="R747" s="37" t="s">
        <v>123</v>
      </c>
      <c r="S747" s="38">
        <v>0</v>
      </c>
      <c r="T747" s="37" t="s">
        <v>124</v>
      </c>
      <c r="U747" s="37" t="s">
        <v>120</v>
      </c>
      <c r="V747" s="60"/>
      <c r="W747" s="38">
        <v>36390585</v>
      </c>
      <c r="X747" s="37" t="s">
        <v>688</v>
      </c>
      <c r="Y747" s="38">
        <v>0</v>
      </c>
      <c r="Z747" s="38" t="b">
        <v>0</v>
      </c>
      <c r="AA747" s="60">
        <v>43199.816701388889</v>
      </c>
      <c r="AB747" s="60">
        <v>43199.802766203713</v>
      </c>
      <c r="AC747" s="38">
        <v>1</v>
      </c>
      <c r="AD747" s="60">
        <v>43199.833495370367</v>
      </c>
      <c r="AE747" s="60">
        <v>43199.846921296303</v>
      </c>
      <c r="AF747" s="60">
        <v>43199.833495370367</v>
      </c>
      <c r="AG747" s="37" t="s">
        <v>135</v>
      </c>
      <c r="AH747" s="37"/>
      <c r="AI747" s="37"/>
      <c r="AJ747" s="16">
        <f ca="1">IF(Table1[[#This Row],[State]]="Closed","Zero",IF(Table1[[#This Row],[State]]="Resolved","Zero",TODAY()-Table1[[#This Row],[First Assigned to Osprey-Resolver]]))</f>
        <v>1499.1530787036972</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15</v>
      </c>
      <c r="AM747" s="39">
        <f>WEEKNUM(Table1[[#This Row],[Resolved]])</f>
        <v>0</v>
      </c>
      <c r="AN747" s="39">
        <f>WEEKNUM(Table1[[#This Row],[Closed]])</f>
        <v>23</v>
      </c>
      <c r="AO747" s="39" t="str">
        <f>IFERROR(INDEX(GD_Resource[], MATCH(Table1[[#This Row],[Assigned to]], GD_Resource[SNOW ID Unique], 0), 2), "Not GD")</f>
        <v>WPP-US</v>
      </c>
      <c r="AP747" s="39" t="str">
        <f t="shared" si="11"/>
        <v>GD</v>
      </c>
      <c r="AQ747" s="39">
        <f>YEAR(Table1[[#This Row],[Closed]])</f>
        <v>2019</v>
      </c>
      <c r="AR747" s="39">
        <f>YEAR(Table1[[#This Row],[Resolved]])</f>
        <v>1900</v>
      </c>
      <c r="AS747" s="39">
        <f>YEAR(Table1[[#This Row],[Created]])</f>
        <v>2018</v>
      </c>
      <c r="AT747" s="39">
        <f>DAY(Table1[[#This Row],[Resolved]])</f>
        <v>0</v>
      </c>
      <c r="AU747" s="39" t="str">
        <f>TEXT(Table1[[#This Row],[Resolved]],"MMM")</f>
        <v>Jan</v>
      </c>
      <c r="AV747" s="39">
        <f>DAY(Table1[[#This Row],[Created]])</f>
        <v>9</v>
      </c>
      <c r="AW747" s="39" t="str">
        <f>TEXT(Table1[[#This Row],[Created]],"MMM")</f>
        <v>Apr</v>
      </c>
      <c r="AX747" s="40">
        <f>VLOOKUP(Table1[[#This Row],[Assigned to]],GD_Resource[[#All],[SNOW ID Unique]:[Team]],4,0)</f>
        <v>0</v>
      </c>
    </row>
    <row r="748" spans="1:50" ht="49.95" customHeight="1" x14ac:dyDescent="0.25">
      <c r="A748" s="37" t="s">
        <v>2945</v>
      </c>
      <c r="B748" s="37" t="s">
        <v>115</v>
      </c>
      <c r="C748" s="37" t="s">
        <v>433</v>
      </c>
      <c r="D748" s="37" t="s">
        <v>434</v>
      </c>
      <c r="E748" s="37" t="s">
        <v>12</v>
      </c>
      <c r="F748" s="37" t="s">
        <v>2946</v>
      </c>
      <c r="G748" s="60">
        <v>43199.904340277782</v>
      </c>
      <c r="H748" s="37" t="s">
        <v>436</v>
      </c>
      <c r="I748" s="60"/>
      <c r="J748" s="37" t="s">
        <v>328</v>
      </c>
      <c r="K748" s="37" t="s">
        <v>2947</v>
      </c>
      <c r="L748" s="60">
        <v>43199.904340277782</v>
      </c>
      <c r="M748" s="37" t="s">
        <v>436</v>
      </c>
      <c r="N748" s="60">
        <v>43199.840127314812</v>
      </c>
      <c r="O748" s="37" t="s">
        <v>1522</v>
      </c>
      <c r="P748" s="38" t="b">
        <v>0</v>
      </c>
      <c r="Q748" s="37"/>
      <c r="R748" s="37" t="s">
        <v>215</v>
      </c>
      <c r="S748" s="38">
        <v>0</v>
      </c>
      <c r="T748" s="37" t="s">
        <v>124</v>
      </c>
      <c r="U748" s="37" t="s">
        <v>120</v>
      </c>
      <c r="V748" s="60"/>
      <c r="W748" s="38">
        <v>5548</v>
      </c>
      <c r="X748" s="37" t="s">
        <v>1097</v>
      </c>
      <c r="Y748" s="38">
        <v>0</v>
      </c>
      <c r="Z748" s="38" t="b">
        <v>0</v>
      </c>
      <c r="AA748" s="60">
        <v>43199.903252314813</v>
      </c>
      <c r="AB748" s="60">
        <v>43199.840127314812</v>
      </c>
      <c r="AC748" s="38">
        <v>1</v>
      </c>
      <c r="AD748" s="60">
        <v>43199.883414351847</v>
      </c>
      <c r="AE748" s="60">
        <v>43199.903252314813</v>
      </c>
      <c r="AF748" s="60">
        <v>43199.883414351847</v>
      </c>
      <c r="AG748" s="37"/>
      <c r="AH748" s="37"/>
      <c r="AI748" s="37"/>
      <c r="AJ748" s="16">
        <f ca="1">IF(Table1[[#This Row],[State]]="Closed","Zero",IF(Table1[[#This Row],[State]]="Resolved","Zero",TODAY()-Table1[[#This Row],[First Assigned to Osprey-Resolver]]))</f>
        <v>1499.0967476851874</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15</v>
      </c>
      <c r="AM748" s="39">
        <f>WEEKNUM(Table1[[#This Row],[Resolved]])</f>
        <v>0</v>
      </c>
      <c r="AN748" s="39">
        <f>WEEKNUM(Table1[[#This Row],[Closed]])</f>
        <v>15</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9</v>
      </c>
      <c r="AW748" s="39" t="str">
        <f>TEXT(Table1[[#This Row],[Created]],"MMM")</f>
        <v>Apr</v>
      </c>
      <c r="AX748" s="40" t="e">
        <f>VLOOKUP(Table1[[#This Row],[Assigned to]],GD_Resource[[#All],[SNOW ID Unique]:[Team]],4,0)</f>
        <v>#N/A</v>
      </c>
    </row>
    <row r="749" spans="1:50" ht="37.5" customHeight="1" x14ac:dyDescent="0.25">
      <c r="A749" s="37" t="s">
        <v>2948</v>
      </c>
      <c r="B749" s="37" t="s">
        <v>115</v>
      </c>
      <c r="C749" s="37" t="s">
        <v>251</v>
      </c>
      <c r="D749" s="37" t="s">
        <v>128</v>
      </c>
      <c r="E749" s="37" t="s">
        <v>141</v>
      </c>
      <c r="F749" s="37" t="s">
        <v>2949</v>
      </c>
      <c r="G749" s="60">
        <v>44484.806979166657</v>
      </c>
      <c r="H749" s="37" t="s">
        <v>286</v>
      </c>
      <c r="I749" s="60"/>
      <c r="J749" s="37" t="s">
        <v>120</v>
      </c>
      <c r="K749" s="37" t="s">
        <v>2950</v>
      </c>
      <c r="L749" s="60">
        <v>44484.806979166657</v>
      </c>
      <c r="M749" s="37" t="s">
        <v>39</v>
      </c>
      <c r="N749" s="60">
        <v>43200.845717592587</v>
      </c>
      <c r="O749" s="37" t="s">
        <v>2624</v>
      </c>
      <c r="P749" s="38" t="b">
        <v>0</v>
      </c>
      <c r="Q749" s="37"/>
      <c r="R749" s="37" t="s">
        <v>147</v>
      </c>
      <c r="S749" s="38">
        <v>0</v>
      </c>
      <c r="T749" s="37" t="s">
        <v>124</v>
      </c>
      <c r="U749" s="37" t="s">
        <v>120</v>
      </c>
      <c r="V749" s="60"/>
      <c r="W749" s="38">
        <v>110934559</v>
      </c>
      <c r="X749" s="37" t="s">
        <v>2424</v>
      </c>
      <c r="Y749" s="38">
        <v>0</v>
      </c>
      <c r="Z749" s="38" t="b">
        <v>0</v>
      </c>
      <c r="AA749" s="60">
        <v>43200.845717592587</v>
      </c>
      <c r="AB749" s="60"/>
      <c r="AC749" s="38">
        <v>1</v>
      </c>
      <c r="AD749" s="60"/>
      <c r="AE749" s="60">
        <v>43202.02716435185</v>
      </c>
      <c r="AF749" s="60">
        <v>43202.02716435185</v>
      </c>
      <c r="AG749" s="37"/>
      <c r="AH749" s="37"/>
      <c r="AI749" s="37" t="s">
        <v>256</v>
      </c>
      <c r="AJ749" s="16">
        <f ca="1">IF(Table1[[#This Row],[State]]="Closed","Zero",IF(Table1[[#This Row],[State]]="Resolved","Zero",TODAY()-Table1[[#This Row],[First Assigned to Osprey-Resolver]]))</f>
        <v>1496.9728356481501</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15</v>
      </c>
      <c r="AM749" s="39">
        <f>WEEKNUM(Table1[[#This Row],[Resolved]])</f>
        <v>0</v>
      </c>
      <c r="AN749" s="39">
        <f>WEEKNUM(Table1[[#This Row],[Closed]])</f>
        <v>42</v>
      </c>
      <c r="AO749" s="39" t="str">
        <f>IFERROR(INDEX(GD_Resource[], MATCH(Table1[[#This Row],[Assigned to]], GD_Resource[SNOW ID Unique], 0), 2), "Not GD")</f>
        <v>WPP-US</v>
      </c>
      <c r="AP749" s="39" t="str">
        <f t="shared" si="11"/>
        <v>GD</v>
      </c>
      <c r="AQ749" s="39">
        <f>YEAR(Table1[[#This Row],[Closed]])</f>
        <v>2021</v>
      </c>
      <c r="AR749" s="39">
        <f>YEAR(Table1[[#This Row],[Resolved]])</f>
        <v>1900</v>
      </c>
      <c r="AS749" s="39">
        <f>YEAR(Table1[[#This Row],[Created]])</f>
        <v>2018</v>
      </c>
      <c r="AT749" s="39">
        <f>DAY(Table1[[#This Row],[Resolved]])</f>
        <v>0</v>
      </c>
      <c r="AU749" s="39" t="str">
        <f>TEXT(Table1[[#This Row],[Resolved]],"MMM")</f>
        <v>Jan</v>
      </c>
      <c r="AV749" s="39">
        <f>DAY(Table1[[#This Row],[Created]])</f>
        <v>10</v>
      </c>
      <c r="AW749" s="39" t="str">
        <f>TEXT(Table1[[#This Row],[Created]],"MMM")</f>
        <v>Apr</v>
      </c>
      <c r="AX749" s="40">
        <f>VLOOKUP(Table1[[#This Row],[Assigned to]],GD_Resource[[#All],[SNOW ID Unique]:[Team]],4,0)</f>
        <v>0</v>
      </c>
    </row>
    <row r="750" spans="1:50" ht="49.95" customHeight="1" x14ac:dyDescent="0.25">
      <c r="A750" s="37" t="s">
        <v>2951</v>
      </c>
      <c r="B750" s="37" t="s">
        <v>115</v>
      </c>
      <c r="C750" s="37" t="s">
        <v>251</v>
      </c>
      <c r="D750" s="37" t="s">
        <v>128</v>
      </c>
      <c r="E750" s="37" t="s">
        <v>141</v>
      </c>
      <c r="F750" s="37" t="s">
        <v>2952</v>
      </c>
      <c r="G750" s="60">
        <v>44439.028715277767</v>
      </c>
      <c r="H750" s="37" t="s">
        <v>39</v>
      </c>
      <c r="I750" s="60"/>
      <c r="J750" s="37" t="s">
        <v>120</v>
      </c>
      <c r="K750" s="37" t="s">
        <v>2753</v>
      </c>
      <c r="L750" s="60">
        <v>44439.028715277767</v>
      </c>
      <c r="M750" s="37" t="s">
        <v>39</v>
      </c>
      <c r="N750" s="60">
        <v>43200.850497685176</v>
      </c>
      <c r="O750" s="37" t="s">
        <v>2624</v>
      </c>
      <c r="P750" s="38" t="b">
        <v>0</v>
      </c>
      <c r="Q750" s="37"/>
      <c r="R750" s="37" t="s">
        <v>147</v>
      </c>
      <c r="S750" s="38">
        <v>0</v>
      </c>
      <c r="T750" s="37" t="s">
        <v>124</v>
      </c>
      <c r="U750" s="37" t="s">
        <v>120</v>
      </c>
      <c r="V750" s="60"/>
      <c r="W750" s="38">
        <v>106978928</v>
      </c>
      <c r="X750" s="37" t="s">
        <v>2424</v>
      </c>
      <c r="Y750" s="38">
        <v>0</v>
      </c>
      <c r="Z750" s="38" t="b">
        <v>0</v>
      </c>
      <c r="AA750" s="60">
        <v>43200.850497685176</v>
      </c>
      <c r="AB750" s="60"/>
      <c r="AC750" s="38">
        <v>1</v>
      </c>
      <c r="AD750" s="60"/>
      <c r="AE750" s="60">
        <v>43243.829756944448</v>
      </c>
      <c r="AF750" s="60">
        <v>43243.829756944448</v>
      </c>
      <c r="AG750" s="37"/>
      <c r="AH750" s="37"/>
      <c r="AI750" s="37" t="s">
        <v>256</v>
      </c>
      <c r="AJ750" s="16">
        <f ca="1">IF(Table1[[#This Row],[State]]="Closed","Zero",IF(Table1[[#This Row],[State]]="Resolved","Zero",TODAY()-Table1[[#This Row],[First Assigned to Osprey-Resolver]]))</f>
        <v>1455.1702430555524</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15</v>
      </c>
      <c r="AM750" s="39">
        <f>WEEKNUM(Table1[[#This Row],[Resolved]])</f>
        <v>0</v>
      </c>
      <c r="AN750" s="39">
        <f>WEEKNUM(Table1[[#This Row],[Closed]])</f>
        <v>36</v>
      </c>
      <c r="AO750" s="39" t="str">
        <f>IFERROR(INDEX(GD_Resource[], MATCH(Table1[[#This Row],[Assigned to]], GD_Resource[SNOW ID Unique], 0), 2), "Not GD")</f>
        <v>Not GD</v>
      </c>
      <c r="AP750" s="39" t="str">
        <f t="shared" si="11"/>
        <v>Geo</v>
      </c>
      <c r="AQ750" s="39">
        <f>YEAR(Table1[[#This Row],[Closed]])</f>
        <v>2021</v>
      </c>
      <c r="AR750" s="39">
        <f>YEAR(Table1[[#This Row],[Resolved]])</f>
        <v>1900</v>
      </c>
      <c r="AS750" s="39">
        <f>YEAR(Table1[[#This Row],[Created]])</f>
        <v>2018</v>
      </c>
      <c r="AT750" s="39">
        <f>DAY(Table1[[#This Row],[Resolved]])</f>
        <v>0</v>
      </c>
      <c r="AU750" s="39" t="str">
        <f>TEXT(Table1[[#This Row],[Resolved]],"MMM")</f>
        <v>Jan</v>
      </c>
      <c r="AV750" s="39">
        <f>DAY(Table1[[#This Row],[Created]])</f>
        <v>10</v>
      </c>
      <c r="AW750" s="39" t="str">
        <f>TEXT(Table1[[#This Row],[Created]],"MMM")</f>
        <v>Apr</v>
      </c>
      <c r="AX750" s="40" t="e">
        <f>VLOOKUP(Table1[[#This Row],[Assigned to]],GD_Resource[[#All],[SNOW ID Unique]:[Team]],4,0)</f>
        <v>#N/A</v>
      </c>
    </row>
    <row r="751" spans="1:50" ht="49.95" customHeight="1" x14ac:dyDescent="0.25">
      <c r="A751" s="37" t="s">
        <v>2953</v>
      </c>
      <c r="B751" s="37" t="s">
        <v>115</v>
      </c>
      <c r="C751" s="37" t="s">
        <v>251</v>
      </c>
      <c r="D751" s="37" t="s">
        <v>258</v>
      </c>
      <c r="E751" s="37" t="s">
        <v>12</v>
      </c>
      <c r="F751" s="37" t="s">
        <v>2954</v>
      </c>
      <c r="G751" s="60">
        <v>43200.924768518518</v>
      </c>
      <c r="H751" s="37"/>
      <c r="I751" s="60"/>
      <c r="J751" s="37" t="s">
        <v>120</v>
      </c>
      <c r="K751" s="37" t="s">
        <v>2955</v>
      </c>
      <c r="L751" s="60">
        <v>43200.924768518518</v>
      </c>
      <c r="M751" s="37" t="s">
        <v>36</v>
      </c>
      <c r="N751" s="60">
        <v>43200.84820601852</v>
      </c>
      <c r="O751" s="37" t="s">
        <v>2956</v>
      </c>
      <c r="P751" s="38" t="b">
        <v>0</v>
      </c>
      <c r="Q751" s="37"/>
      <c r="R751" s="37" t="s">
        <v>147</v>
      </c>
      <c r="S751" s="38">
        <v>0</v>
      </c>
      <c r="T751" s="37" t="s">
        <v>124</v>
      </c>
      <c r="U751" s="37" t="s">
        <v>120</v>
      </c>
      <c r="V751" s="60"/>
      <c r="W751" s="38">
        <v>6615</v>
      </c>
      <c r="X751" s="37" t="s">
        <v>2957</v>
      </c>
      <c r="Y751" s="38">
        <v>0</v>
      </c>
      <c r="Z751" s="38" t="b">
        <v>0</v>
      </c>
      <c r="AA751" s="60">
        <v>43200.86378472222</v>
      </c>
      <c r="AB751" s="60">
        <v>43200.84820601852</v>
      </c>
      <c r="AC751" s="38">
        <v>1</v>
      </c>
      <c r="AD751" s="60">
        <v>43200.909236111111</v>
      </c>
      <c r="AE751" s="60"/>
      <c r="AF751" s="60">
        <v>43200.909236111111</v>
      </c>
      <c r="AG751" s="37"/>
      <c r="AH751" s="37"/>
      <c r="AI751" s="37"/>
      <c r="AJ751" s="16">
        <f ca="1">IF(Table1[[#This Row],[State]]="Closed","Zero",IF(Table1[[#This Row],[State]]="Resolved","Zero",TODAY()-Table1[[#This Row],[First Assigned to Osprey-Resolver]]))</f>
        <v>44699</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15</v>
      </c>
      <c r="AM751" s="39">
        <f>WEEKNUM(Table1[[#This Row],[Resolved]])</f>
        <v>0</v>
      </c>
      <c r="AN751" s="39">
        <f>WEEKNUM(Table1[[#This Row],[Closed]])</f>
        <v>15</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10</v>
      </c>
      <c r="AW751" s="39" t="str">
        <f>TEXT(Table1[[#This Row],[Created]],"MMM")</f>
        <v>Apr</v>
      </c>
      <c r="AX751" s="40" t="e">
        <f>VLOOKUP(Table1[[#This Row],[Assigned to]],GD_Resource[[#All],[SNOW ID Unique]:[Team]],4,0)</f>
        <v>#N/A</v>
      </c>
    </row>
    <row r="752" spans="1:50" ht="49.95" customHeight="1" x14ac:dyDescent="0.25">
      <c r="A752" s="37" t="s">
        <v>2958</v>
      </c>
      <c r="B752" s="37" t="s">
        <v>115</v>
      </c>
      <c r="C752" s="37" t="s">
        <v>433</v>
      </c>
      <c r="D752" s="37" t="s">
        <v>434</v>
      </c>
      <c r="E752" s="37" t="s">
        <v>12</v>
      </c>
      <c r="F752" s="37" t="s">
        <v>2959</v>
      </c>
      <c r="G752" s="60">
        <v>43201.887384259258</v>
      </c>
      <c r="H752" s="37" t="s">
        <v>436</v>
      </c>
      <c r="I752" s="60"/>
      <c r="J752" s="37" t="s">
        <v>120</v>
      </c>
      <c r="K752" s="37" t="s">
        <v>2960</v>
      </c>
      <c r="L752" s="60">
        <v>43201.887384259258</v>
      </c>
      <c r="M752" s="37" t="s">
        <v>436</v>
      </c>
      <c r="N752" s="60">
        <v>43201.820057870369</v>
      </c>
      <c r="O752" s="37" t="s">
        <v>2961</v>
      </c>
      <c r="P752" s="38" t="b">
        <v>0</v>
      </c>
      <c r="Q752" s="37"/>
      <c r="R752" s="37" t="s">
        <v>215</v>
      </c>
      <c r="S752" s="38">
        <v>0</v>
      </c>
      <c r="T752" s="37" t="s">
        <v>124</v>
      </c>
      <c r="U752" s="37" t="s">
        <v>120</v>
      </c>
      <c r="V752" s="60"/>
      <c r="W752" s="38">
        <v>6622</v>
      </c>
      <c r="X752" s="37" t="s">
        <v>2962</v>
      </c>
      <c r="Y752" s="38">
        <v>0</v>
      </c>
      <c r="Z752" s="38" t="b">
        <v>0</v>
      </c>
      <c r="AA752" s="60">
        <v>43201.820057870369</v>
      </c>
      <c r="AB752" s="60">
        <v>43201.820057870369</v>
      </c>
      <c r="AC752" s="38">
        <v>1</v>
      </c>
      <c r="AD752" s="60">
        <v>43201.830625000002</v>
      </c>
      <c r="AE752" s="60">
        <v>43201.887071759258</v>
      </c>
      <c r="AF752" s="60">
        <v>43201.830625000002</v>
      </c>
      <c r="AG752" s="37"/>
      <c r="AH752" s="37"/>
      <c r="AI752" s="37"/>
      <c r="AJ752" s="16">
        <f ca="1">IF(Table1[[#This Row],[State]]="Closed","Zero",IF(Table1[[#This Row],[State]]="Resolved","Zero",TODAY()-Table1[[#This Row],[First Assigned to Osprey-Resolver]]))</f>
        <v>1497.1129282407419</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15</v>
      </c>
      <c r="AM752" s="39">
        <f>WEEKNUM(Table1[[#This Row],[Resolved]])</f>
        <v>0</v>
      </c>
      <c r="AN752" s="39">
        <f>WEEKNUM(Table1[[#This Row],[Closed]])</f>
        <v>15</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11</v>
      </c>
      <c r="AW752" s="39" t="str">
        <f>TEXT(Table1[[#This Row],[Created]],"MMM")</f>
        <v>Apr</v>
      </c>
      <c r="AX752" s="40" t="e">
        <f>VLOOKUP(Table1[[#This Row],[Assigned to]],GD_Resource[[#All],[SNOW ID Unique]:[Team]],4,0)</f>
        <v>#N/A</v>
      </c>
    </row>
    <row r="753" spans="1:50" ht="37.5" customHeight="1" x14ac:dyDescent="0.25">
      <c r="A753" s="37" t="s">
        <v>2963</v>
      </c>
      <c r="B753" s="37" t="s">
        <v>115</v>
      </c>
      <c r="C753" s="37" t="s">
        <v>433</v>
      </c>
      <c r="D753" s="37" t="s">
        <v>434</v>
      </c>
      <c r="E753" s="37" t="s">
        <v>7</v>
      </c>
      <c r="F753" s="37" t="s">
        <v>2964</v>
      </c>
      <c r="G753" s="60">
        <v>43207.003368055557</v>
      </c>
      <c r="H753" s="37" t="s">
        <v>436</v>
      </c>
      <c r="I753" s="60"/>
      <c r="J753" s="37" t="s">
        <v>120</v>
      </c>
      <c r="K753" s="37" t="s">
        <v>2965</v>
      </c>
      <c r="L753" s="60">
        <v>43207.003368055557</v>
      </c>
      <c r="M753" s="37" t="s">
        <v>436</v>
      </c>
      <c r="N753" s="60">
        <v>43206.990335648137</v>
      </c>
      <c r="O753" s="37" t="s">
        <v>2966</v>
      </c>
      <c r="P753" s="38" t="b">
        <v>0</v>
      </c>
      <c r="Q753" s="37"/>
      <c r="R753" s="37" t="s">
        <v>215</v>
      </c>
      <c r="S753" s="38">
        <v>0</v>
      </c>
      <c r="T753" s="37" t="s">
        <v>124</v>
      </c>
      <c r="U753" s="37" t="s">
        <v>120</v>
      </c>
      <c r="V753" s="60"/>
      <c r="W753" s="38">
        <v>1126</v>
      </c>
      <c r="X753" s="37" t="s">
        <v>2967</v>
      </c>
      <c r="Y753" s="38">
        <v>0</v>
      </c>
      <c r="Z753" s="38" t="b">
        <v>0</v>
      </c>
      <c r="AA753" s="60">
        <v>43207.002511574072</v>
      </c>
      <c r="AB753" s="60">
        <v>43206.990335648137</v>
      </c>
      <c r="AC753" s="38">
        <v>1</v>
      </c>
      <c r="AD753" s="60">
        <v>43207.002511574072</v>
      </c>
      <c r="AE753" s="60">
        <v>43207.002511574072</v>
      </c>
      <c r="AF753" s="60">
        <v>43207.002511574072</v>
      </c>
      <c r="AG753" s="37"/>
      <c r="AH753" s="37"/>
      <c r="AI753" s="37"/>
      <c r="AJ753" s="16">
        <f ca="1">IF(Table1[[#This Row],[State]]="Closed","Zero",IF(Table1[[#This Row],[State]]="Resolved","Zero",TODAY()-Table1[[#This Row],[First Assigned to Osprey-Resolver]]))</f>
        <v>1491.9974884259282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16</v>
      </c>
      <c r="AM753" s="39">
        <f>WEEKNUM(Table1[[#This Row],[Resolved]])</f>
        <v>0</v>
      </c>
      <c r="AN753" s="39">
        <f>WEEKNUM(Table1[[#This Row],[Closed]])</f>
        <v>16</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16</v>
      </c>
      <c r="AW753" s="39" t="str">
        <f>TEXT(Table1[[#This Row],[Created]],"MMM")</f>
        <v>Apr</v>
      </c>
      <c r="AX753" s="40" t="e">
        <f>VLOOKUP(Table1[[#This Row],[Assigned to]],GD_Resource[[#All],[SNOW ID Unique]:[Team]],4,0)</f>
        <v>#N/A</v>
      </c>
    </row>
    <row r="754" spans="1:50" ht="49.95" customHeight="1" x14ac:dyDescent="0.25">
      <c r="A754" s="37" t="s">
        <v>2968</v>
      </c>
      <c r="B754" s="37" t="s">
        <v>138</v>
      </c>
      <c r="C754" s="37" t="s">
        <v>251</v>
      </c>
      <c r="D754" s="37" t="s">
        <v>284</v>
      </c>
      <c r="E754" s="37" t="s">
        <v>141</v>
      </c>
      <c r="F754" s="37" t="s">
        <v>2969</v>
      </c>
      <c r="G754" s="60">
        <v>43789.621238425927</v>
      </c>
      <c r="H754" s="37" t="s">
        <v>286</v>
      </c>
      <c r="I754" s="60"/>
      <c r="J754" s="37" t="s">
        <v>120</v>
      </c>
      <c r="K754" s="37" t="s">
        <v>2970</v>
      </c>
      <c r="L754" s="60">
        <v>43789.621238425927</v>
      </c>
      <c r="M754" s="37" t="s">
        <v>286</v>
      </c>
      <c r="N754" s="60">
        <v>43207.004490740743</v>
      </c>
      <c r="O754" s="37" t="s">
        <v>2765</v>
      </c>
      <c r="P754" s="38" t="b">
        <v>1</v>
      </c>
      <c r="Q754" s="37"/>
      <c r="R754" s="37" t="s">
        <v>147</v>
      </c>
      <c r="S754" s="38">
        <v>0</v>
      </c>
      <c r="T754" s="37" t="s">
        <v>124</v>
      </c>
      <c r="U754" s="37" t="s">
        <v>120</v>
      </c>
      <c r="V754" s="60"/>
      <c r="W754" s="38">
        <v>50338087</v>
      </c>
      <c r="X754" s="37" t="s">
        <v>1513</v>
      </c>
      <c r="Y754" s="38">
        <v>0</v>
      </c>
      <c r="Z754" s="38" t="b">
        <v>0</v>
      </c>
      <c r="AA754" s="60">
        <v>43207.028460648151</v>
      </c>
      <c r="AB754" s="60">
        <v>43207.004490740743</v>
      </c>
      <c r="AC754" s="38">
        <v>1</v>
      </c>
      <c r="AD754" s="60">
        <v>43207.01903935185</v>
      </c>
      <c r="AE754" s="60">
        <v>43207.028460648151</v>
      </c>
      <c r="AF754" s="60">
        <v>43207.01903935185</v>
      </c>
      <c r="AG754" s="37" t="s">
        <v>135</v>
      </c>
      <c r="AH754" s="37"/>
      <c r="AI754" s="37" t="s">
        <v>1284</v>
      </c>
      <c r="AJ754" s="16">
        <f ca="1">IF(Table1[[#This Row],[State]]="Closed","Zero",IF(Table1[[#This Row],[State]]="Resolved","Zero",TODAY()-Table1[[#This Row],[First Assigned to Osprey-Resolver]]))</f>
        <v>1491.9715393518491</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16</v>
      </c>
      <c r="AM754" s="39">
        <f>WEEKNUM(Table1[[#This Row],[Resolved]])</f>
        <v>0</v>
      </c>
      <c r="AN754" s="39">
        <f>WEEKNUM(Table1[[#This Row],[Closed]])</f>
        <v>47</v>
      </c>
      <c r="AO754" s="39" t="str">
        <f>IFERROR(INDEX(GD_Resource[], MATCH(Table1[[#This Row],[Assigned to]], GD_Resource[SNOW ID Unique], 0), 2), "Not GD")</f>
        <v>WPP-US</v>
      </c>
      <c r="AP754" s="39" t="str">
        <f t="shared" si="11"/>
        <v>GD</v>
      </c>
      <c r="AQ754" s="39">
        <f>YEAR(Table1[[#This Row],[Closed]])</f>
        <v>2019</v>
      </c>
      <c r="AR754" s="39">
        <f>YEAR(Table1[[#This Row],[Resolved]])</f>
        <v>1900</v>
      </c>
      <c r="AS754" s="39">
        <f>YEAR(Table1[[#This Row],[Created]])</f>
        <v>2018</v>
      </c>
      <c r="AT754" s="39">
        <f>DAY(Table1[[#This Row],[Resolved]])</f>
        <v>0</v>
      </c>
      <c r="AU754" s="39" t="str">
        <f>TEXT(Table1[[#This Row],[Resolved]],"MMM")</f>
        <v>Jan</v>
      </c>
      <c r="AV754" s="39">
        <f>DAY(Table1[[#This Row],[Created]])</f>
        <v>17</v>
      </c>
      <c r="AW754" s="39" t="str">
        <f>TEXT(Table1[[#This Row],[Created]],"MMM")</f>
        <v>Apr</v>
      </c>
      <c r="AX754" s="40">
        <f>VLOOKUP(Table1[[#This Row],[Assigned to]],GD_Resource[[#All],[SNOW ID Unique]:[Team]],4,0)</f>
        <v>0</v>
      </c>
    </row>
    <row r="755" spans="1:50" ht="49.95" customHeight="1" x14ac:dyDescent="0.25">
      <c r="A755" s="37" t="s">
        <v>2971</v>
      </c>
      <c r="B755" s="37" t="s">
        <v>115</v>
      </c>
      <c r="C755" s="37" t="s">
        <v>433</v>
      </c>
      <c r="D755" s="37" t="s">
        <v>434</v>
      </c>
      <c r="E755" s="37" t="s">
        <v>12</v>
      </c>
      <c r="F755" s="37" t="s">
        <v>2972</v>
      </c>
      <c r="G755" s="60">
        <v>43207.702638888892</v>
      </c>
      <c r="H755" s="37" t="s">
        <v>436</v>
      </c>
      <c r="I755" s="60"/>
      <c r="J755" s="37" t="s">
        <v>120</v>
      </c>
      <c r="K755" s="37" t="s">
        <v>2973</v>
      </c>
      <c r="L755" s="60">
        <v>43207.702638888892</v>
      </c>
      <c r="M755" s="37" t="s">
        <v>436</v>
      </c>
      <c r="N755" s="60">
        <v>43207.02621527778</v>
      </c>
      <c r="O755" s="37" t="s">
        <v>2974</v>
      </c>
      <c r="P755" s="38" t="b">
        <v>0</v>
      </c>
      <c r="Q755" s="37"/>
      <c r="R755" s="37" t="s">
        <v>215</v>
      </c>
      <c r="S755" s="38">
        <v>0</v>
      </c>
      <c r="T755" s="37" t="s">
        <v>124</v>
      </c>
      <c r="U755" s="37" t="s">
        <v>120</v>
      </c>
      <c r="V755" s="60"/>
      <c r="W755" s="38">
        <v>58443</v>
      </c>
      <c r="X755" s="37" t="s">
        <v>2975</v>
      </c>
      <c r="Y755" s="38">
        <v>0</v>
      </c>
      <c r="Z755" s="38" t="b">
        <v>0</v>
      </c>
      <c r="AA755" s="60">
        <v>43207.074594907397</v>
      </c>
      <c r="AB755" s="60">
        <v>43207.02621527778</v>
      </c>
      <c r="AC755" s="38">
        <v>1</v>
      </c>
      <c r="AD755" s="60">
        <v>43207.122152777767</v>
      </c>
      <c r="AE755" s="60">
        <v>43207.700740740736</v>
      </c>
      <c r="AF755" s="60">
        <v>43207.122152777767</v>
      </c>
      <c r="AG755" s="37"/>
      <c r="AH755" s="37"/>
      <c r="AI755" s="37"/>
      <c r="AJ755" s="16">
        <f ca="1">IF(Table1[[#This Row],[State]]="Closed","Zero",IF(Table1[[#This Row],[State]]="Resolved","Zero",TODAY()-Table1[[#This Row],[First Assigned to Osprey-Resolver]]))</f>
        <v>1491.2992592592636</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16</v>
      </c>
      <c r="AM755" s="39">
        <f>WEEKNUM(Table1[[#This Row],[Resolved]])</f>
        <v>0</v>
      </c>
      <c r="AN755" s="39">
        <f>WEEKNUM(Table1[[#This Row],[Closed]])</f>
        <v>16</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17</v>
      </c>
      <c r="AW755" s="39" t="str">
        <f>TEXT(Table1[[#This Row],[Created]],"MMM")</f>
        <v>Apr</v>
      </c>
      <c r="AX755" s="40" t="e">
        <f>VLOOKUP(Table1[[#This Row],[Assigned to]],GD_Resource[[#All],[SNOW ID Unique]:[Team]],4,0)</f>
        <v>#N/A</v>
      </c>
    </row>
    <row r="756" spans="1:50" ht="87.45" customHeight="1" x14ac:dyDescent="0.25">
      <c r="A756" s="37" t="s">
        <v>2976</v>
      </c>
      <c r="B756" s="37" t="s">
        <v>115</v>
      </c>
      <c r="C756" s="37" t="s">
        <v>139</v>
      </c>
      <c r="D756" s="37" t="s">
        <v>211</v>
      </c>
      <c r="E756" s="37" t="s">
        <v>12</v>
      </c>
      <c r="F756" s="37" t="s">
        <v>2977</v>
      </c>
      <c r="G756" s="60">
        <v>43236.059884259259</v>
      </c>
      <c r="H756" s="37" t="s">
        <v>143</v>
      </c>
      <c r="I756" s="60"/>
      <c r="J756" s="37" t="s">
        <v>130</v>
      </c>
      <c r="K756" s="37" t="s">
        <v>2978</v>
      </c>
      <c r="L756" s="60">
        <v>43236.059884259259</v>
      </c>
      <c r="M756" s="37" t="s">
        <v>143</v>
      </c>
      <c r="N756" s="60">
        <v>43209.095208333332</v>
      </c>
      <c r="O756" s="37" t="s">
        <v>2979</v>
      </c>
      <c r="P756" s="38" t="b">
        <v>0</v>
      </c>
      <c r="Q756" s="37"/>
      <c r="R756" s="37" t="s">
        <v>147</v>
      </c>
      <c r="S756" s="38">
        <v>0</v>
      </c>
      <c r="T756" s="37" t="s">
        <v>124</v>
      </c>
      <c r="U756" s="37" t="s">
        <v>120</v>
      </c>
      <c r="V756" s="60"/>
      <c r="W756" s="38">
        <v>2329798</v>
      </c>
      <c r="X756" s="37" t="s">
        <v>2980</v>
      </c>
      <c r="Y756" s="38">
        <v>0</v>
      </c>
      <c r="Z756" s="38" t="b">
        <v>0</v>
      </c>
      <c r="AA756" s="60">
        <v>43209.504270833328</v>
      </c>
      <c r="AB756" s="60"/>
      <c r="AC756" s="38">
        <v>0</v>
      </c>
      <c r="AD756" s="60"/>
      <c r="AE756" s="60">
        <v>43209.504270833328</v>
      </c>
      <c r="AF756" s="60">
        <v>43209.095208333332</v>
      </c>
      <c r="AG756" s="37"/>
      <c r="AH756" s="37"/>
      <c r="AI756" s="37"/>
      <c r="AJ756" s="16">
        <f ca="1">IF(Table1[[#This Row],[State]]="Closed","Zero",IF(Table1[[#This Row],[State]]="Resolved","Zero",TODAY()-Table1[[#This Row],[First Assigned to Osprey-Resolver]]))</f>
        <v>1489.4957291666724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16</v>
      </c>
      <c r="AM756" s="39">
        <f>WEEKNUM(Table1[[#This Row],[Resolved]])</f>
        <v>0</v>
      </c>
      <c r="AN756" s="39">
        <f>WEEKNUM(Table1[[#This Row],[Closed]])</f>
        <v>20</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19</v>
      </c>
      <c r="AW756" s="39" t="str">
        <f>TEXT(Table1[[#This Row],[Created]],"MMM")</f>
        <v>Apr</v>
      </c>
      <c r="AX756" s="40" t="e">
        <f>VLOOKUP(Table1[[#This Row],[Assigned to]],GD_Resource[[#All],[SNOW ID Unique]:[Team]],4,0)</f>
        <v>#N/A</v>
      </c>
    </row>
    <row r="757" spans="1:50" ht="49.95" customHeight="1" x14ac:dyDescent="0.25">
      <c r="A757" s="37" t="s">
        <v>2981</v>
      </c>
      <c r="B757" s="37" t="s">
        <v>138</v>
      </c>
      <c r="C757" s="37" t="s">
        <v>251</v>
      </c>
      <c r="D757" s="37" t="s">
        <v>258</v>
      </c>
      <c r="E757" s="37" t="s">
        <v>12</v>
      </c>
      <c r="F757" s="37" t="s">
        <v>2982</v>
      </c>
      <c r="G757" s="60">
        <v>43210.009143518517</v>
      </c>
      <c r="H757" s="37" t="s">
        <v>36</v>
      </c>
      <c r="I757" s="60"/>
      <c r="J757" s="37" t="s">
        <v>547</v>
      </c>
      <c r="K757" s="37" t="s">
        <v>2983</v>
      </c>
      <c r="L757" s="60">
        <v>43210.009143518517</v>
      </c>
      <c r="M757" s="37" t="s">
        <v>36</v>
      </c>
      <c r="N757" s="60">
        <v>43209.84202546296</v>
      </c>
      <c r="O757" s="37" t="s">
        <v>2984</v>
      </c>
      <c r="P757" s="38" t="b">
        <v>0</v>
      </c>
      <c r="Q757" s="37"/>
      <c r="R757" s="37" t="s">
        <v>147</v>
      </c>
      <c r="S757" s="38">
        <v>0</v>
      </c>
      <c r="T757" s="37" t="s">
        <v>124</v>
      </c>
      <c r="U757" s="37" t="s">
        <v>120</v>
      </c>
      <c r="V757" s="60"/>
      <c r="W757" s="38">
        <v>14439</v>
      </c>
      <c r="X757" s="37" t="s">
        <v>2985</v>
      </c>
      <c r="Y757" s="38">
        <v>0</v>
      </c>
      <c r="Z757" s="38" t="b">
        <v>0</v>
      </c>
      <c r="AA757" s="60">
        <v>43209.849351851852</v>
      </c>
      <c r="AB757" s="60">
        <v>43209.84202546296</v>
      </c>
      <c r="AC757" s="38">
        <v>1</v>
      </c>
      <c r="AD757" s="60">
        <v>43209.85</v>
      </c>
      <c r="AE757" s="60">
        <v>43209.867337962962</v>
      </c>
      <c r="AF757" s="60">
        <v>43209.85</v>
      </c>
      <c r="AG757" s="37" t="s">
        <v>135</v>
      </c>
      <c r="AH757" s="37"/>
      <c r="AI757" s="37" t="s">
        <v>1284</v>
      </c>
      <c r="AJ757" s="16">
        <f ca="1">IF(Table1[[#This Row],[State]]="Closed","Zero",IF(Table1[[#This Row],[State]]="Resolved","Zero",TODAY()-Table1[[#This Row],[First Assigned to Osprey-Resolver]]))</f>
        <v>1489.1326620370382</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16</v>
      </c>
      <c r="AM757" s="39">
        <f>WEEKNUM(Table1[[#This Row],[Resolved]])</f>
        <v>0</v>
      </c>
      <c r="AN757" s="39">
        <f>WEEKNUM(Table1[[#This Row],[Closed]])</f>
        <v>16</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19</v>
      </c>
      <c r="AW757" s="39" t="str">
        <f>TEXT(Table1[[#This Row],[Created]],"MMM")</f>
        <v>Apr</v>
      </c>
      <c r="AX757" s="40" t="e">
        <f>VLOOKUP(Table1[[#This Row],[Assigned to]],GD_Resource[[#All],[SNOW ID Unique]:[Team]],4,0)</f>
        <v>#N/A</v>
      </c>
    </row>
    <row r="758" spans="1:50" ht="49.95" customHeight="1" x14ac:dyDescent="0.25">
      <c r="A758" s="37" t="s">
        <v>2986</v>
      </c>
      <c r="B758" s="37" t="s">
        <v>115</v>
      </c>
      <c r="C758" s="37" t="s">
        <v>433</v>
      </c>
      <c r="D758" s="37" t="s">
        <v>434</v>
      </c>
      <c r="E758" s="37" t="s">
        <v>7</v>
      </c>
      <c r="F758" s="37" t="s">
        <v>2987</v>
      </c>
      <c r="G758" s="60">
        <v>43210.083449074067</v>
      </c>
      <c r="H758" s="37" t="s">
        <v>436</v>
      </c>
      <c r="I758" s="60"/>
      <c r="J758" s="37" t="s">
        <v>328</v>
      </c>
      <c r="K758" s="37" t="s">
        <v>2988</v>
      </c>
      <c r="L758" s="60">
        <v>43210.083449074067</v>
      </c>
      <c r="M758" s="37" t="s">
        <v>436</v>
      </c>
      <c r="N758" s="60">
        <v>43209.97383101852</v>
      </c>
      <c r="O758" s="37" t="s">
        <v>2989</v>
      </c>
      <c r="P758" s="38" t="b">
        <v>0</v>
      </c>
      <c r="Q758" s="37"/>
      <c r="R758" s="37" t="s">
        <v>215</v>
      </c>
      <c r="S758" s="38">
        <v>0</v>
      </c>
      <c r="T758" s="37" t="s">
        <v>124</v>
      </c>
      <c r="U758" s="37" t="s">
        <v>120</v>
      </c>
      <c r="V758" s="60"/>
      <c r="W758" s="38">
        <v>9472</v>
      </c>
      <c r="X758" s="37" t="s">
        <v>2990</v>
      </c>
      <c r="Y758" s="38">
        <v>0</v>
      </c>
      <c r="Z758" s="38" t="b">
        <v>0</v>
      </c>
      <c r="AA758" s="60">
        <v>43209.983819444453</v>
      </c>
      <c r="AB758" s="60">
        <v>43209.97383101852</v>
      </c>
      <c r="AC758" s="38">
        <v>1</v>
      </c>
      <c r="AD758" s="60">
        <v>43210.063298611109</v>
      </c>
      <c r="AE758" s="60">
        <v>43210.080995370372</v>
      </c>
      <c r="AF758" s="60">
        <v>43210.063298611109</v>
      </c>
      <c r="AG758" s="37"/>
      <c r="AH758" s="37"/>
      <c r="AI758" s="37"/>
      <c r="AJ758" s="16">
        <f ca="1">IF(Table1[[#This Row],[State]]="Closed","Zero",IF(Table1[[#This Row],[State]]="Resolved","Zero",TODAY()-Table1[[#This Row],[First Assigned to Osprey-Resolver]]))</f>
        <v>1488.919004629628</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16</v>
      </c>
      <c r="AM758" s="39">
        <f>WEEKNUM(Table1[[#This Row],[Resolved]])</f>
        <v>0</v>
      </c>
      <c r="AN758" s="39">
        <f>WEEKNUM(Table1[[#This Row],[Closed]])</f>
        <v>16</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19</v>
      </c>
      <c r="AW758" s="39" t="str">
        <f>TEXT(Table1[[#This Row],[Created]],"MMM")</f>
        <v>Apr</v>
      </c>
      <c r="AX758" s="40" t="e">
        <f>VLOOKUP(Table1[[#This Row],[Assigned to]],GD_Resource[[#All],[SNOW ID Unique]:[Team]],4,0)</f>
        <v>#N/A</v>
      </c>
    </row>
    <row r="759" spans="1:50" ht="37.5" customHeight="1" x14ac:dyDescent="0.25">
      <c r="A759" s="37" t="s">
        <v>2991</v>
      </c>
      <c r="B759" s="37" t="s">
        <v>115</v>
      </c>
      <c r="C759" s="37" t="s">
        <v>251</v>
      </c>
      <c r="D759" s="37" t="s">
        <v>258</v>
      </c>
      <c r="E759" s="37" t="s">
        <v>7</v>
      </c>
      <c r="F759" s="37" t="s">
        <v>2992</v>
      </c>
      <c r="G759" s="60">
        <v>43281.119791666657</v>
      </c>
      <c r="H759" s="37" t="s">
        <v>36</v>
      </c>
      <c r="I759" s="60">
        <v>43215.969050925924</v>
      </c>
      <c r="J759" s="37" t="s">
        <v>130</v>
      </c>
      <c r="K759" s="37" t="s">
        <v>2993</v>
      </c>
      <c r="L759" s="60">
        <v>43281.119791666657</v>
      </c>
      <c r="M759" s="37" t="s">
        <v>36</v>
      </c>
      <c r="N759" s="60">
        <v>43211.003460648149</v>
      </c>
      <c r="O759" s="37" t="s">
        <v>2994</v>
      </c>
      <c r="P759" s="38" t="b">
        <v>0</v>
      </c>
      <c r="Q759" s="37"/>
      <c r="R759" s="37" t="s">
        <v>147</v>
      </c>
      <c r="S759" s="38">
        <v>0</v>
      </c>
      <c r="T759" s="37" t="s">
        <v>124</v>
      </c>
      <c r="U759" s="37" t="s">
        <v>120</v>
      </c>
      <c r="V759" s="60"/>
      <c r="W759" s="38">
        <v>6058051</v>
      </c>
      <c r="X759" s="37" t="s">
        <v>2995</v>
      </c>
      <c r="Y759" s="38">
        <v>0</v>
      </c>
      <c r="Z759" s="38" t="b">
        <v>0</v>
      </c>
      <c r="AA759" s="60">
        <v>43211.053078703713</v>
      </c>
      <c r="AB759" s="60">
        <v>43211.003460648149</v>
      </c>
      <c r="AC759" s="38">
        <v>11</v>
      </c>
      <c r="AD759" s="60">
        <v>43215.969050925924</v>
      </c>
      <c r="AE759" s="60">
        <v>43281.118541666663</v>
      </c>
      <c r="AF759" s="60">
        <v>43259.917233796303</v>
      </c>
      <c r="AG759" s="37"/>
      <c r="AH759" s="37"/>
      <c r="AI759" s="37"/>
      <c r="AJ759" s="16">
        <f ca="1">IF(Table1[[#This Row],[State]]="Closed","Zero",IF(Table1[[#This Row],[State]]="Resolved","Zero",TODAY()-Table1[[#This Row],[First Assigned to Osprey-Resolver]]))</f>
        <v>1417.8814583333369</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16</v>
      </c>
      <c r="AM759" s="39">
        <f>WEEKNUM(Table1[[#This Row],[Resolved]])</f>
        <v>0</v>
      </c>
      <c r="AN759" s="39">
        <f>WEEKNUM(Table1[[#This Row],[Closed]])</f>
        <v>26</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21</v>
      </c>
      <c r="AW759" s="39" t="str">
        <f>TEXT(Table1[[#This Row],[Created]],"MMM")</f>
        <v>Apr</v>
      </c>
      <c r="AX759" s="40" t="e">
        <f>VLOOKUP(Table1[[#This Row],[Assigned to]],GD_Resource[[#All],[SNOW ID Unique]:[Team]],4,0)</f>
        <v>#N/A</v>
      </c>
    </row>
    <row r="760" spans="1:50" ht="37.5" customHeight="1" x14ac:dyDescent="0.25">
      <c r="A760" s="37" t="s">
        <v>2996</v>
      </c>
      <c r="B760" s="37" t="s">
        <v>115</v>
      </c>
      <c r="C760" s="37" t="s">
        <v>251</v>
      </c>
      <c r="D760" s="37" t="s">
        <v>128</v>
      </c>
      <c r="E760" s="37" t="s">
        <v>141</v>
      </c>
      <c r="F760" s="37" t="s">
        <v>2997</v>
      </c>
      <c r="G760" s="60">
        <v>44433.943159722221</v>
      </c>
      <c r="H760" s="37" t="s">
        <v>8</v>
      </c>
      <c r="I760" s="60"/>
      <c r="J760" s="37" t="s">
        <v>120</v>
      </c>
      <c r="K760" s="37" t="s">
        <v>2998</v>
      </c>
      <c r="L760" s="60">
        <v>44433.943159722221</v>
      </c>
      <c r="M760" s="37" t="s">
        <v>39</v>
      </c>
      <c r="N760" s="60">
        <v>43215.852719907409</v>
      </c>
      <c r="O760" s="37" t="s">
        <v>2384</v>
      </c>
      <c r="P760" s="38" t="b">
        <v>0</v>
      </c>
      <c r="Q760" s="37"/>
      <c r="R760" s="37" t="s">
        <v>147</v>
      </c>
      <c r="S760" s="38">
        <v>0</v>
      </c>
      <c r="T760" s="37" t="s">
        <v>124</v>
      </c>
      <c r="U760" s="37" t="s">
        <v>120</v>
      </c>
      <c r="V760" s="60"/>
      <c r="W760" s="38">
        <v>105243014</v>
      </c>
      <c r="X760" s="37" t="s">
        <v>2385</v>
      </c>
      <c r="Y760" s="38">
        <v>0</v>
      </c>
      <c r="Z760" s="38" t="b">
        <v>0</v>
      </c>
      <c r="AA760" s="60">
        <v>43215.901458333326</v>
      </c>
      <c r="AB760" s="60">
        <v>43215.852719907409</v>
      </c>
      <c r="AC760" s="38">
        <v>1</v>
      </c>
      <c r="AD760" s="60">
        <v>43215.856585648151</v>
      </c>
      <c r="AE760" s="60">
        <v>43215.901458333326</v>
      </c>
      <c r="AF760" s="60">
        <v>43215.856585648151</v>
      </c>
      <c r="AG760" s="37"/>
      <c r="AH760" s="37"/>
      <c r="AI760" s="37" t="s">
        <v>256</v>
      </c>
      <c r="AJ760" s="16">
        <f ca="1">IF(Table1[[#This Row],[State]]="Closed","Zero",IF(Table1[[#This Row],[State]]="Resolved","Zero",TODAY()-Table1[[#This Row],[First Assigned to Osprey-Resolver]]))</f>
        <v>1483.0985416666736</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35</v>
      </c>
      <c r="AO760" s="39" t="str">
        <f>IFERROR(INDEX(GD_Resource[], MATCH(Table1[[#This Row],[Assigned to]], GD_Resource[SNOW ID Unique], 0), 2), "Not GD")</f>
        <v>WPP-US</v>
      </c>
      <c r="AP760" s="39" t="str">
        <f t="shared" si="11"/>
        <v>GD</v>
      </c>
      <c r="AQ760" s="39">
        <f>YEAR(Table1[[#This Row],[Closed]])</f>
        <v>2021</v>
      </c>
      <c r="AR760" s="39">
        <f>YEAR(Table1[[#This Row],[Resolved]])</f>
        <v>1900</v>
      </c>
      <c r="AS760" s="39">
        <f>YEAR(Table1[[#This Row],[Created]])</f>
        <v>2018</v>
      </c>
      <c r="AT760" s="39">
        <f>DAY(Table1[[#This Row],[Resolved]])</f>
        <v>0</v>
      </c>
      <c r="AU760" s="39" t="str">
        <f>TEXT(Table1[[#This Row],[Resolved]],"MMM")</f>
        <v>Jan</v>
      </c>
      <c r="AV760" s="39">
        <f>DAY(Table1[[#This Row],[Created]])</f>
        <v>25</v>
      </c>
      <c r="AW760" s="39" t="str">
        <f>TEXT(Table1[[#This Row],[Created]],"MMM")</f>
        <v>Apr</v>
      </c>
      <c r="AX760" s="40">
        <f>VLOOKUP(Table1[[#This Row],[Assigned to]],GD_Resource[[#All],[SNOW ID Unique]:[Team]],4,0)</f>
        <v>0</v>
      </c>
    </row>
    <row r="761" spans="1:50" ht="87.45" customHeight="1" x14ac:dyDescent="0.25">
      <c r="A761" s="37" t="s">
        <v>2999</v>
      </c>
      <c r="B761" s="37" t="s">
        <v>115</v>
      </c>
      <c r="C761" s="37" t="s">
        <v>295</v>
      </c>
      <c r="D761" s="37" t="s">
        <v>2927</v>
      </c>
      <c r="E761" s="37" t="s">
        <v>141</v>
      </c>
      <c r="F761" s="37" t="s">
        <v>3000</v>
      </c>
      <c r="G761" s="60">
        <v>43777.905891203707</v>
      </c>
      <c r="H761" s="37"/>
      <c r="I761" s="60"/>
      <c r="J761" s="37" t="s">
        <v>120</v>
      </c>
      <c r="K761" s="37" t="s">
        <v>3001</v>
      </c>
      <c r="L761" s="60">
        <v>43777.905891203707</v>
      </c>
      <c r="M761" s="37" t="s">
        <v>2930</v>
      </c>
      <c r="N761" s="60">
        <v>43215.954884259263</v>
      </c>
      <c r="O761" s="37" t="s">
        <v>281</v>
      </c>
      <c r="P761" s="38" t="b">
        <v>0</v>
      </c>
      <c r="Q761" s="37"/>
      <c r="R761" s="37" t="s">
        <v>147</v>
      </c>
      <c r="S761" s="38">
        <v>0</v>
      </c>
      <c r="T761" s="37" t="s">
        <v>124</v>
      </c>
      <c r="U761" s="37" t="s">
        <v>120</v>
      </c>
      <c r="V761" s="60"/>
      <c r="W761" s="38">
        <v>48552567</v>
      </c>
      <c r="X761" s="37" t="s">
        <v>282</v>
      </c>
      <c r="Y761" s="38">
        <v>0</v>
      </c>
      <c r="Z761" s="38" t="b">
        <v>0</v>
      </c>
      <c r="AA761" s="60">
        <v>43216.126851851863</v>
      </c>
      <c r="AB761" s="60">
        <v>43215.954884259263</v>
      </c>
      <c r="AC761" s="38">
        <v>1</v>
      </c>
      <c r="AD761" s="60">
        <v>43215.956145833326</v>
      </c>
      <c r="AE761" s="60">
        <v>43216.126851851863</v>
      </c>
      <c r="AF761" s="60">
        <v>43215.956145833326</v>
      </c>
      <c r="AG761" s="37"/>
      <c r="AH761" s="37"/>
      <c r="AI761" s="37"/>
      <c r="AJ761" s="16">
        <f ca="1">IF(Table1[[#This Row],[State]]="Closed","Zero",IF(Table1[[#This Row],[State]]="Resolved","Zero",TODAY()-Table1[[#This Row],[First Assigned to Osprey-Resolver]]))</f>
        <v>1482.8731481481373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17</v>
      </c>
      <c r="AM761" s="39">
        <f>WEEKNUM(Table1[[#This Row],[Resolved]])</f>
        <v>0</v>
      </c>
      <c r="AN761" s="39">
        <f>WEEKNUM(Table1[[#This Row],[Closed]])</f>
        <v>45</v>
      </c>
      <c r="AO761" s="39" t="str">
        <f>IFERROR(INDEX(GD_Resource[], MATCH(Table1[[#This Row],[Assigned to]], GD_Resource[SNOW ID Unique], 0), 2), "Not GD")</f>
        <v>Not GD</v>
      </c>
      <c r="AP761" s="39" t="str">
        <f t="shared" si="11"/>
        <v>Geo</v>
      </c>
      <c r="AQ761" s="39">
        <f>YEAR(Table1[[#This Row],[Closed]])</f>
        <v>2019</v>
      </c>
      <c r="AR761" s="39">
        <f>YEAR(Table1[[#This Row],[Resolved]])</f>
        <v>1900</v>
      </c>
      <c r="AS761" s="39">
        <f>YEAR(Table1[[#This Row],[Created]])</f>
        <v>2018</v>
      </c>
      <c r="AT761" s="39">
        <f>DAY(Table1[[#This Row],[Resolved]])</f>
        <v>0</v>
      </c>
      <c r="AU761" s="39" t="str">
        <f>TEXT(Table1[[#This Row],[Resolved]],"MMM")</f>
        <v>Jan</v>
      </c>
      <c r="AV761" s="39">
        <f>DAY(Table1[[#This Row],[Created]])</f>
        <v>25</v>
      </c>
      <c r="AW761" s="39" t="str">
        <f>TEXT(Table1[[#This Row],[Created]],"MMM")</f>
        <v>Apr</v>
      </c>
      <c r="AX761" s="40" t="e">
        <f>VLOOKUP(Table1[[#This Row],[Assigned to]],GD_Resource[[#All],[SNOW ID Unique]:[Team]],4,0)</f>
        <v>#N/A</v>
      </c>
    </row>
    <row r="762" spans="1:50" ht="75" customHeight="1" x14ac:dyDescent="0.25">
      <c r="A762" s="37" t="s">
        <v>3002</v>
      </c>
      <c r="B762" s="37" t="s">
        <v>138</v>
      </c>
      <c r="C762" s="37" t="s">
        <v>116</v>
      </c>
      <c r="D762" s="37" t="s">
        <v>204</v>
      </c>
      <c r="E762" s="37" t="s">
        <v>141</v>
      </c>
      <c r="F762" s="37" t="s">
        <v>3003</v>
      </c>
      <c r="G762" s="60">
        <v>43299.839965277781</v>
      </c>
      <c r="H762" s="37" t="s">
        <v>37</v>
      </c>
      <c r="I762" s="60"/>
      <c r="J762" s="37" t="s">
        <v>120</v>
      </c>
      <c r="K762" s="37" t="s">
        <v>3004</v>
      </c>
      <c r="L762" s="60">
        <v>43299.839965277781</v>
      </c>
      <c r="M762" s="37" t="s">
        <v>37</v>
      </c>
      <c r="N762" s="60">
        <v>43216.59175925926</v>
      </c>
      <c r="O762" s="37" t="s">
        <v>2446</v>
      </c>
      <c r="P762" s="38" t="b">
        <v>0</v>
      </c>
      <c r="Q762" s="37"/>
      <c r="R762" s="37" t="s">
        <v>123</v>
      </c>
      <c r="S762" s="38">
        <v>0</v>
      </c>
      <c r="T762" s="37" t="s">
        <v>124</v>
      </c>
      <c r="U762" s="37" t="s">
        <v>120</v>
      </c>
      <c r="V762" s="60"/>
      <c r="W762" s="38">
        <v>7192646</v>
      </c>
      <c r="X762" s="37" t="s">
        <v>2447</v>
      </c>
      <c r="Y762" s="38">
        <v>0</v>
      </c>
      <c r="Z762" s="38" t="b">
        <v>0</v>
      </c>
      <c r="AA762" s="60">
        <v>43216.593865740739</v>
      </c>
      <c r="AB762" s="60">
        <v>43216.59175925926</v>
      </c>
      <c r="AC762" s="38">
        <v>1</v>
      </c>
      <c r="AD762" s="60">
        <v>43216.592499999999</v>
      </c>
      <c r="AE762" s="60">
        <v>43216.593865740739</v>
      </c>
      <c r="AF762" s="60">
        <v>43216.592499999999</v>
      </c>
      <c r="AG762" s="37" t="s">
        <v>331</v>
      </c>
      <c r="AH762" s="37"/>
      <c r="AI762" s="37" t="s">
        <v>801</v>
      </c>
      <c r="AJ762" s="16">
        <f ca="1">IF(Table1[[#This Row],[State]]="Closed","Zero",IF(Table1[[#This Row],[State]]="Resolved","Zero",TODAY()-Table1[[#This Row],[First Assigned to Osprey-Resolver]]))</f>
        <v>1482.4061342592613</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17</v>
      </c>
      <c r="AM762" s="39">
        <f>WEEKNUM(Table1[[#This Row],[Resolved]])</f>
        <v>0</v>
      </c>
      <c r="AN762" s="39">
        <f>WEEKNUM(Table1[[#This Row],[Closed]])</f>
        <v>29</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26</v>
      </c>
      <c r="AW762" s="39" t="str">
        <f>TEXT(Table1[[#This Row],[Created]],"MMM")</f>
        <v>Apr</v>
      </c>
      <c r="AX762" s="40" t="e">
        <f>VLOOKUP(Table1[[#This Row],[Assigned to]],GD_Resource[[#All],[SNOW ID Unique]:[Team]],4,0)</f>
        <v>#N/A</v>
      </c>
    </row>
    <row r="763" spans="1:50" ht="124.95" customHeight="1" x14ac:dyDescent="0.25">
      <c r="A763" s="37" t="s">
        <v>3005</v>
      </c>
      <c r="B763" s="37" t="s">
        <v>115</v>
      </c>
      <c r="C763" s="37" t="s">
        <v>251</v>
      </c>
      <c r="D763" s="37" t="s">
        <v>258</v>
      </c>
      <c r="E763" s="37" t="s">
        <v>12</v>
      </c>
      <c r="F763" s="37" t="s">
        <v>3006</v>
      </c>
      <c r="G763" s="60">
        <v>43221.976678240739</v>
      </c>
      <c r="H763" s="37" t="s">
        <v>36</v>
      </c>
      <c r="I763" s="60"/>
      <c r="J763" s="37" t="s">
        <v>120</v>
      </c>
      <c r="K763" s="37" t="s">
        <v>3007</v>
      </c>
      <c r="L763" s="60">
        <v>43221.976678240739</v>
      </c>
      <c r="M763" s="37" t="s">
        <v>36</v>
      </c>
      <c r="N763" s="60">
        <v>43216.70789351852</v>
      </c>
      <c r="O763" s="37" t="s">
        <v>3008</v>
      </c>
      <c r="P763" s="38" t="b">
        <v>0</v>
      </c>
      <c r="Q763" s="37"/>
      <c r="R763" s="37" t="s">
        <v>147</v>
      </c>
      <c r="S763" s="38">
        <v>0</v>
      </c>
      <c r="T763" s="37" t="s">
        <v>124</v>
      </c>
      <c r="U763" s="37" t="s">
        <v>120</v>
      </c>
      <c r="V763" s="60"/>
      <c r="W763" s="38">
        <v>455223</v>
      </c>
      <c r="X763" s="37" t="s">
        <v>3009</v>
      </c>
      <c r="Y763" s="38">
        <v>0</v>
      </c>
      <c r="Z763" s="38" t="b">
        <v>0</v>
      </c>
      <c r="AA763" s="60">
        <v>43216.725706018522</v>
      </c>
      <c r="AB763" s="60">
        <v>43216.70789351852</v>
      </c>
      <c r="AC763" s="38">
        <v>1</v>
      </c>
      <c r="AD763" s="60">
        <v>43216.726782407408</v>
      </c>
      <c r="AE763" s="60">
        <v>43216.770636574067</v>
      </c>
      <c r="AF763" s="60">
        <v>43216.726782407408</v>
      </c>
      <c r="AG763" s="37" t="s">
        <v>135</v>
      </c>
      <c r="AH763" s="37"/>
      <c r="AI763" s="37" t="s">
        <v>1284</v>
      </c>
      <c r="AJ763" s="16">
        <f ca="1">IF(Table1[[#This Row],[State]]="Closed","Zero",IF(Table1[[#This Row],[State]]="Resolved","Zero",TODAY()-Table1[[#This Row],[First Assigned to Osprey-Resolver]]))</f>
        <v>1482.2293634259331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17</v>
      </c>
      <c r="AM763" s="39">
        <f>WEEKNUM(Table1[[#This Row],[Resolved]])</f>
        <v>0</v>
      </c>
      <c r="AN763" s="39">
        <f>WEEKNUM(Table1[[#This Row],[Closed]])</f>
        <v>18</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26</v>
      </c>
      <c r="AW763" s="39" t="str">
        <f>TEXT(Table1[[#This Row],[Created]],"MMM")</f>
        <v>Apr</v>
      </c>
      <c r="AX763" s="40" t="e">
        <f>VLOOKUP(Table1[[#This Row],[Assigned to]],GD_Resource[[#All],[SNOW ID Unique]:[Team]],4,0)</f>
        <v>#N/A</v>
      </c>
    </row>
    <row r="764" spans="1:50" ht="49.95" customHeight="1" x14ac:dyDescent="0.25">
      <c r="A764" s="37" t="s">
        <v>3010</v>
      </c>
      <c r="B764" s="37" t="s">
        <v>115</v>
      </c>
      <c r="C764" s="37" t="s">
        <v>641</v>
      </c>
      <c r="D764" s="37" t="s">
        <v>1077</v>
      </c>
      <c r="E764" s="37" t="s">
        <v>7</v>
      </c>
      <c r="F764" s="37" t="s">
        <v>3011</v>
      </c>
      <c r="G764" s="60">
        <v>43216.749131944453</v>
      </c>
      <c r="H764" s="37"/>
      <c r="I764" s="60"/>
      <c r="J764" s="37" t="s">
        <v>120</v>
      </c>
      <c r="K764" s="37" t="s">
        <v>3012</v>
      </c>
      <c r="L764" s="60">
        <v>43216.749131944453</v>
      </c>
      <c r="M764" s="37" t="s">
        <v>1079</v>
      </c>
      <c r="N764" s="60">
        <v>43216.720104166663</v>
      </c>
      <c r="O764" s="37" t="s">
        <v>1077</v>
      </c>
      <c r="P764" s="38" t="b">
        <v>0</v>
      </c>
      <c r="Q764" s="37"/>
      <c r="R764" s="37" t="s">
        <v>215</v>
      </c>
      <c r="S764" s="38">
        <v>0</v>
      </c>
      <c r="T764" s="37" t="s">
        <v>124</v>
      </c>
      <c r="U764" s="37" t="s">
        <v>120</v>
      </c>
      <c r="V764" s="60"/>
      <c r="W764" s="38">
        <v>2657</v>
      </c>
      <c r="X764" s="37" t="s">
        <v>1079</v>
      </c>
      <c r="Y764" s="38">
        <v>0</v>
      </c>
      <c r="Z764" s="38" t="b">
        <v>0</v>
      </c>
      <c r="AA764" s="60"/>
      <c r="AB764" s="60"/>
      <c r="AC764" s="38">
        <v>0</v>
      </c>
      <c r="AD764" s="60"/>
      <c r="AE764" s="60"/>
      <c r="AF764" s="60">
        <v>43216.720104166663</v>
      </c>
      <c r="AG764" s="37"/>
      <c r="AH764" s="37"/>
      <c r="AI764" s="37"/>
      <c r="AJ764" s="16">
        <f ca="1">IF(Table1[[#This Row],[State]]="Closed","Zero",IF(Table1[[#This Row],[State]]="Resolved","Zero",TODAY()-Table1[[#This Row],[First Assigned to Osprey-Resolver]]))</f>
        <v>44699</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17</v>
      </c>
      <c r="AM764" s="39">
        <f>WEEKNUM(Table1[[#This Row],[Resolved]])</f>
        <v>0</v>
      </c>
      <c r="AN764" s="39">
        <f>WEEKNUM(Table1[[#This Row],[Closed]])</f>
        <v>17</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26</v>
      </c>
      <c r="AW764" s="39" t="str">
        <f>TEXT(Table1[[#This Row],[Created]],"MMM")</f>
        <v>Apr</v>
      </c>
      <c r="AX764" s="40" t="e">
        <f>VLOOKUP(Table1[[#This Row],[Assigned to]],GD_Resource[[#All],[SNOW ID Unique]:[Team]],4,0)</f>
        <v>#N/A</v>
      </c>
    </row>
    <row r="765" spans="1:50" ht="37.5" customHeight="1" x14ac:dyDescent="0.25">
      <c r="A765" s="37" t="s">
        <v>3013</v>
      </c>
      <c r="B765" s="37" t="s">
        <v>115</v>
      </c>
      <c r="C765" s="37" t="s">
        <v>630</v>
      </c>
      <c r="D765" s="37" t="s">
        <v>241</v>
      </c>
      <c r="E765" s="37" t="s">
        <v>12</v>
      </c>
      <c r="F765" s="37" t="s">
        <v>3014</v>
      </c>
      <c r="G765" s="60">
        <v>43218.015023148153</v>
      </c>
      <c r="H765" s="37" t="s">
        <v>24</v>
      </c>
      <c r="I765" s="60"/>
      <c r="J765" s="37" t="s">
        <v>120</v>
      </c>
      <c r="K765" s="37" t="s">
        <v>3015</v>
      </c>
      <c r="L765" s="60">
        <v>43218.015023148153</v>
      </c>
      <c r="M765" s="37" t="s">
        <v>24</v>
      </c>
      <c r="N765" s="60">
        <v>43217.033715277779</v>
      </c>
      <c r="O765" s="37" t="s">
        <v>3016</v>
      </c>
      <c r="P765" s="38" t="b">
        <v>0</v>
      </c>
      <c r="Q765" s="37"/>
      <c r="R765" s="37" t="s">
        <v>147</v>
      </c>
      <c r="S765" s="38">
        <v>0</v>
      </c>
      <c r="T765" s="37" t="s">
        <v>124</v>
      </c>
      <c r="U765" s="37" t="s">
        <v>120</v>
      </c>
      <c r="V765" s="60"/>
      <c r="W765" s="38">
        <v>85456</v>
      </c>
      <c r="X765" s="37" t="s">
        <v>3017</v>
      </c>
      <c r="Y765" s="38">
        <v>0</v>
      </c>
      <c r="Z765" s="38" t="b">
        <v>0</v>
      </c>
      <c r="AA765" s="60">
        <v>43217.957199074073</v>
      </c>
      <c r="AB765" s="60">
        <v>43217.033715277779</v>
      </c>
      <c r="AC765" s="38">
        <v>1</v>
      </c>
      <c r="AD765" s="60">
        <v>43217.037824074083</v>
      </c>
      <c r="AE765" s="60">
        <v>43217.957199074073</v>
      </c>
      <c r="AF765" s="60">
        <v>43217.037824074083</v>
      </c>
      <c r="AG765" s="37"/>
      <c r="AH765" s="37"/>
      <c r="AI765" s="37"/>
      <c r="AJ765" s="16">
        <f ca="1">IF(Table1[[#This Row],[State]]="Closed","Zero",IF(Table1[[#This Row],[State]]="Resolved","Zero",TODAY()-Table1[[#This Row],[First Assigned to Osprey-Resolver]]))</f>
        <v>1481.0428009259267</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17</v>
      </c>
      <c r="AM765" s="39">
        <f>WEEKNUM(Table1[[#This Row],[Resolved]])</f>
        <v>0</v>
      </c>
      <c r="AN765" s="39">
        <f>WEEKNUM(Table1[[#This Row],[Closed]])</f>
        <v>17</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27</v>
      </c>
      <c r="AW765" s="39" t="str">
        <f>TEXT(Table1[[#This Row],[Created]],"MMM")</f>
        <v>Apr</v>
      </c>
      <c r="AX765" s="40">
        <f>VLOOKUP(Table1[[#This Row],[Assigned to]],GD_Resource[[#All],[SNOW ID Unique]:[Team]],4,0)</f>
        <v>0</v>
      </c>
    </row>
    <row r="766" spans="1:50" ht="49.95" customHeight="1" x14ac:dyDescent="0.25">
      <c r="A766" s="37" t="s">
        <v>3018</v>
      </c>
      <c r="B766" s="37" t="s">
        <v>115</v>
      </c>
      <c r="C766" s="37" t="s">
        <v>630</v>
      </c>
      <c r="D766" s="37" t="s">
        <v>241</v>
      </c>
      <c r="E766" s="37" t="s">
        <v>12</v>
      </c>
      <c r="F766" s="37" t="s">
        <v>3019</v>
      </c>
      <c r="G766" s="60">
        <v>43218.031481481477</v>
      </c>
      <c r="H766" s="37" t="s">
        <v>24</v>
      </c>
      <c r="I766" s="60"/>
      <c r="J766" s="37" t="s">
        <v>120</v>
      </c>
      <c r="K766" s="37" t="s">
        <v>3015</v>
      </c>
      <c r="L766" s="60">
        <v>43218.031481481477</v>
      </c>
      <c r="M766" s="37" t="s">
        <v>24</v>
      </c>
      <c r="N766" s="60">
        <v>43217.036307870367</v>
      </c>
      <c r="O766" s="37" t="s">
        <v>3016</v>
      </c>
      <c r="P766" s="38" t="b">
        <v>0</v>
      </c>
      <c r="Q766" s="37"/>
      <c r="R766" s="37" t="s">
        <v>147</v>
      </c>
      <c r="S766" s="38">
        <v>0</v>
      </c>
      <c r="T766" s="37" t="s">
        <v>124</v>
      </c>
      <c r="U766" s="37" t="s">
        <v>120</v>
      </c>
      <c r="V766" s="60"/>
      <c r="W766" s="38">
        <v>86112</v>
      </c>
      <c r="X766" s="37" t="s">
        <v>3017</v>
      </c>
      <c r="Y766" s="38">
        <v>0</v>
      </c>
      <c r="Z766" s="38" t="b">
        <v>0</v>
      </c>
      <c r="AA766" s="60">
        <v>43217.901967592603</v>
      </c>
      <c r="AB766" s="60">
        <v>43217.036307870367</v>
      </c>
      <c r="AC766" s="38">
        <v>1</v>
      </c>
      <c r="AD766" s="60">
        <v>43217.038206018522</v>
      </c>
      <c r="AE766" s="60">
        <v>43217.901967592603</v>
      </c>
      <c r="AF766" s="60">
        <v>43217.038206018522</v>
      </c>
      <c r="AG766" s="37"/>
      <c r="AH766" s="37"/>
      <c r="AI766" s="37"/>
      <c r="AJ766" s="16">
        <f ca="1">IF(Table1[[#This Row],[State]]="Closed","Zero",IF(Table1[[#This Row],[State]]="Resolved","Zero",TODAY()-Table1[[#This Row],[First Assigned to Osprey-Resolver]]))</f>
        <v>1481.0980324073971</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17</v>
      </c>
      <c r="AM766" s="39">
        <f>WEEKNUM(Table1[[#This Row],[Resolved]])</f>
        <v>0</v>
      </c>
      <c r="AN766" s="39">
        <f>WEEKNUM(Table1[[#This Row],[Closed]])</f>
        <v>17</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27</v>
      </c>
      <c r="AW766" s="39" t="str">
        <f>TEXT(Table1[[#This Row],[Created]],"MMM")</f>
        <v>Apr</v>
      </c>
      <c r="AX766" s="40">
        <f>VLOOKUP(Table1[[#This Row],[Assigned to]],GD_Resource[[#All],[SNOW ID Unique]:[Team]],4,0)</f>
        <v>0</v>
      </c>
    </row>
    <row r="767" spans="1:50" ht="37.5" customHeight="1" x14ac:dyDescent="0.25">
      <c r="A767" s="37" t="s">
        <v>3020</v>
      </c>
      <c r="B767" s="37" t="s">
        <v>115</v>
      </c>
      <c r="C767" s="37" t="s">
        <v>641</v>
      </c>
      <c r="D767" s="37" t="s">
        <v>1077</v>
      </c>
      <c r="E767" s="37" t="s">
        <v>12</v>
      </c>
      <c r="F767" s="37" t="s">
        <v>3021</v>
      </c>
      <c r="G767" s="60">
        <v>43223.540636574071</v>
      </c>
      <c r="H767" s="37"/>
      <c r="I767" s="60"/>
      <c r="J767" s="37" t="s">
        <v>120</v>
      </c>
      <c r="K767" s="37" t="s">
        <v>3022</v>
      </c>
      <c r="L767" s="60">
        <v>43223.540636574071</v>
      </c>
      <c r="M767" s="37" t="s">
        <v>1079</v>
      </c>
      <c r="N767" s="60">
        <v>43217.695092592592</v>
      </c>
      <c r="O767" s="37" t="s">
        <v>1077</v>
      </c>
      <c r="P767" s="38" t="b">
        <v>0</v>
      </c>
      <c r="Q767" s="37"/>
      <c r="R767" s="37" t="s">
        <v>215</v>
      </c>
      <c r="S767" s="38">
        <v>0</v>
      </c>
      <c r="T767" s="37" t="s">
        <v>124</v>
      </c>
      <c r="U767" s="37" t="s">
        <v>120</v>
      </c>
      <c r="V767" s="60"/>
      <c r="W767" s="38">
        <v>505137</v>
      </c>
      <c r="X767" s="37" t="s">
        <v>1079</v>
      </c>
      <c r="Y767" s="38">
        <v>0</v>
      </c>
      <c r="Z767" s="38" t="b">
        <v>0</v>
      </c>
      <c r="AA767" s="60"/>
      <c r="AB767" s="60"/>
      <c r="AC767" s="38">
        <v>0</v>
      </c>
      <c r="AD767" s="60"/>
      <c r="AE767" s="60"/>
      <c r="AF767" s="60">
        <v>43217.695092592592</v>
      </c>
      <c r="AG767" s="37" t="s">
        <v>135</v>
      </c>
      <c r="AH767" s="37"/>
      <c r="AI767" s="37"/>
      <c r="AJ767" s="16">
        <f ca="1">IF(Table1[[#This Row],[State]]="Closed","Zero",IF(Table1[[#This Row],[State]]="Resolved","Zero",TODAY()-Table1[[#This Row],[First Assigned to Osprey-Resolver]]))</f>
        <v>44699</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18</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27</v>
      </c>
      <c r="AW767" s="39" t="str">
        <f>TEXT(Table1[[#This Row],[Created]],"MMM")</f>
        <v>Apr</v>
      </c>
      <c r="AX767" s="40" t="e">
        <f>VLOOKUP(Table1[[#This Row],[Assigned to]],GD_Resource[[#All],[SNOW ID Unique]:[Team]],4,0)</f>
        <v>#N/A</v>
      </c>
    </row>
    <row r="768" spans="1:50" ht="37.5" customHeight="1" x14ac:dyDescent="0.25">
      <c r="A768" s="37" t="s">
        <v>3023</v>
      </c>
      <c r="B768" s="37" t="s">
        <v>115</v>
      </c>
      <c r="C768" s="37" t="s">
        <v>251</v>
      </c>
      <c r="D768" s="37" t="s">
        <v>258</v>
      </c>
      <c r="E768" s="37" t="s">
        <v>12</v>
      </c>
      <c r="F768" s="37" t="s">
        <v>3024</v>
      </c>
      <c r="G768" s="60">
        <v>43220.811365740738</v>
      </c>
      <c r="H768" s="37" t="s">
        <v>36</v>
      </c>
      <c r="I768" s="60"/>
      <c r="J768" s="37" t="s">
        <v>120</v>
      </c>
      <c r="K768" s="37" t="s">
        <v>3025</v>
      </c>
      <c r="L768" s="60">
        <v>43220.811365740738</v>
      </c>
      <c r="M768" s="37" t="s">
        <v>36</v>
      </c>
      <c r="N768" s="60">
        <v>43218.105798611112</v>
      </c>
      <c r="O768" s="37" t="s">
        <v>3026</v>
      </c>
      <c r="P768" s="38" t="b">
        <v>0</v>
      </c>
      <c r="Q768" s="37"/>
      <c r="R768" s="37" t="s">
        <v>147</v>
      </c>
      <c r="S768" s="38">
        <v>0</v>
      </c>
      <c r="T768" s="37" t="s">
        <v>124</v>
      </c>
      <c r="U768" s="37" t="s">
        <v>120</v>
      </c>
      <c r="V768" s="60"/>
      <c r="W768" s="38">
        <v>233761</v>
      </c>
      <c r="X768" s="37" t="s">
        <v>3027</v>
      </c>
      <c r="Y768" s="38">
        <v>0</v>
      </c>
      <c r="Z768" s="38" t="b">
        <v>0</v>
      </c>
      <c r="AA768" s="60">
        <v>43218.107569444437</v>
      </c>
      <c r="AB768" s="60">
        <v>43218.105798611112</v>
      </c>
      <c r="AC768" s="38">
        <v>1</v>
      </c>
      <c r="AD768" s="60">
        <v>43218.1094212963</v>
      </c>
      <c r="AE768" s="60">
        <v>43218.113842592589</v>
      </c>
      <c r="AF768" s="60">
        <v>43218.1094212963</v>
      </c>
      <c r="AG768" s="37"/>
      <c r="AH768" s="37"/>
      <c r="AI768" s="37"/>
      <c r="AJ768" s="16">
        <f ca="1">IF(Table1[[#This Row],[State]]="Closed","Zero",IF(Table1[[#This Row],[State]]="Resolved","Zero",TODAY()-Table1[[#This Row],[First Assigned to Osprey-Resolver]]))</f>
        <v>1480.8861574074108</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17</v>
      </c>
      <c r="AM768" s="39">
        <f>WEEKNUM(Table1[[#This Row],[Resolved]])</f>
        <v>0</v>
      </c>
      <c r="AN768" s="39">
        <f>WEEKNUM(Table1[[#This Row],[Closed]])</f>
        <v>18</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28</v>
      </c>
      <c r="AW768" s="39" t="str">
        <f>TEXT(Table1[[#This Row],[Created]],"MMM")</f>
        <v>Apr</v>
      </c>
      <c r="AX768" s="40" t="e">
        <f>VLOOKUP(Table1[[#This Row],[Assigned to]],GD_Resource[[#All],[SNOW ID Unique]:[Team]],4,0)</f>
        <v>#N/A</v>
      </c>
    </row>
    <row r="769" spans="1:50" ht="49.95" customHeight="1" x14ac:dyDescent="0.25">
      <c r="A769" s="37" t="s">
        <v>3028</v>
      </c>
      <c r="B769" s="37" t="s">
        <v>115</v>
      </c>
      <c r="C769" s="37" t="s">
        <v>2715</v>
      </c>
      <c r="D769" s="37" t="s">
        <v>3029</v>
      </c>
      <c r="E769" s="37" t="s">
        <v>12</v>
      </c>
      <c r="F769" s="37" t="s">
        <v>3030</v>
      </c>
      <c r="G769" s="60">
        <v>43220.975601851853</v>
      </c>
      <c r="H769" s="37" t="s">
        <v>3031</v>
      </c>
      <c r="I769" s="60"/>
      <c r="J769" s="37" t="s">
        <v>120</v>
      </c>
      <c r="K769" s="37" t="s">
        <v>3032</v>
      </c>
      <c r="L769" s="60">
        <v>43220.975601851853</v>
      </c>
      <c r="M769" s="37" t="s">
        <v>3031</v>
      </c>
      <c r="N769" s="60">
        <v>43220.853090277778</v>
      </c>
      <c r="O769" s="37" t="s">
        <v>3033</v>
      </c>
      <c r="P769" s="38" t="b">
        <v>0</v>
      </c>
      <c r="Q769" s="37"/>
      <c r="R769" s="37" t="s">
        <v>147</v>
      </c>
      <c r="S769" s="38">
        <v>0</v>
      </c>
      <c r="T769" s="37" t="s">
        <v>124</v>
      </c>
      <c r="U769" s="37" t="s">
        <v>120</v>
      </c>
      <c r="V769" s="60"/>
      <c r="W769" s="38">
        <v>10585</v>
      </c>
      <c r="X769" s="37" t="s">
        <v>3034</v>
      </c>
      <c r="Y769" s="38">
        <v>0</v>
      </c>
      <c r="Z769" s="38" t="b">
        <v>0</v>
      </c>
      <c r="AA769" s="60">
        <v>43220.920902777783</v>
      </c>
      <c r="AB769" s="60">
        <v>43220.853090277778</v>
      </c>
      <c r="AC769" s="38">
        <v>1</v>
      </c>
      <c r="AD769" s="60">
        <v>43220.855115740742</v>
      </c>
      <c r="AE769" s="60">
        <v>43220.920902777783</v>
      </c>
      <c r="AF769" s="60">
        <v>43220.855115740742</v>
      </c>
      <c r="AG769" s="37"/>
      <c r="AH769" s="37"/>
      <c r="AI769" s="37"/>
      <c r="AJ769" s="16">
        <f ca="1">IF(Table1[[#This Row],[State]]="Closed","Zero",IF(Table1[[#This Row],[State]]="Resolved","Zero",TODAY()-Table1[[#This Row],[First Assigned to Osprey-Resolver]]))</f>
        <v>1478.0790972222167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18</v>
      </c>
      <c r="AM769" s="39">
        <f>WEEKNUM(Table1[[#This Row],[Resolved]])</f>
        <v>0</v>
      </c>
      <c r="AN769" s="39">
        <f>WEEKNUM(Table1[[#This Row],[Closed]])</f>
        <v>18</v>
      </c>
      <c r="AO769" s="39" t="str">
        <f>IFERROR(INDEX(GD_Resource[], MATCH(Table1[[#This Row],[Assigned to]], GD_Resource[SNOW ID Unique], 0), 2), "Not GD")</f>
        <v>WPP-US</v>
      </c>
      <c r="AP769" s="39" t="str">
        <f t="shared" si="11"/>
        <v>GD</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30</v>
      </c>
      <c r="AW769" s="39" t="str">
        <f>TEXT(Table1[[#This Row],[Created]],"MMM")</f>
        <v>Apr</v>
      </c>
      <c r="AX769" s="40">
        <f>VLOOKUP(Table1[[#This Row],[Assigned to]],GD_Resource[[#All],[SNOW ID Unique]:[Team]],4,0)</f>
        <v>0</v>
      </c>
    </row>
    <row r="770" spans="1:50" ht="37.5" customHeight="1" x14ac:dyDescent="0.25">
      <c r="A770" s="37" t="s">
        <v>3035</v>
      </c>
      <c r="B770" s="37" t="s">
        <v>115</v>
      </c>
      <c r="C770" s="37" t="s">
        <v>116</v>
      </c>
      <c r="D770" s="37" t="s">
        <v>204</v>
      </c>
      <c r="E770" s="37" t="s">
        <v>141</v>
      </c>
      <c r="F770" s="37" t="s">
        <v>3036</v>
      </c>
      <c r="G770" s="60">
        <v>43272.80541666667</v>
      </c>
      <c r="H770" s="37" t="s">
        <v>37</v>
      </c>
      <c r="I770" s="60"/>
      <c r="J770" s="37" t="s">
        <v>120</v>
      </c>
      <c r="K770" s="37" t="s">
        <v>3037</v>
      </c>
      <c r="L770" s="60">
        <v>43272.80541666667</v>
      </c>
      <c r="M770" s="37" t="s">
        <v>37</v>
      </c>
      <c r="N770" s="60">
        <v>43222.917453703703</v>
      </c>
      <c r="O770" s="37" t="s">
        <v>167</v>
      </c>
      <c r="P770" s="38" t="b">
        <v>0</v>
      </c>
      <c r="Q770" s="37"/>
      <c r="R770" s="37" t="s">
        <v>123</v>
      </c>
      <c r="S770" s="38">
        <v>0</v>
      </c>
      <c r="T770" s="37" t="s">
        <v>124</v>
      </c>
      <c r="U770" s="37" t="s">
        <v>120</v>
      </c>
      <c r="V770" s="60"/>
      <c r="W770" s="38">
        <v>4310320</v>
      </c>
      <c r="X770" s="37" t="s">
        <v>321</v>
      </c>
      <c r="Y770" s="38">
        <v>0</v>
      </c>
      <c r="Z770" s="38" t="b">
        <v>0</v>
      </c>
      <c r="AA770" s="60">
        <v>43222.974166666667</v>
      </c>
      <c r="AB770" s="60">
        <v>43222.917453703703</v>
      </c>
      <c r="AC770" s="38">
        <v>1</v>
      </c>
      <c r="AD770" s="60">
        <v>43223.062638888892</v>
      </c>
      <c r="AE770" s="60">
        <v>43223.099386574067</v>
      </c>
      <c r="AF770" s="60">
        <v>43223.062638888892</v>
      </c>
      <c r="AG770" s="37" t="s">
        <v>331</v>
      </c>
      <c r="AH770" s="37"/>
      <c r="AI770" s="37"/>
      <c r="AJ770" s="16">
        <f ca="1">IF(Table1[[#This Row],[State]]="Closed","Zero",IF(Table1[[#This Row],[State]]="Resolved","Zero",TODAY()-Table1[[#This Row],[First Assigned to Osprey-Resolver]]))</f>
        <v>1475.9006134259325</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18</v>
      </c>
      <c r="AM770" s="39">
        <f>WEEKNUM(Table1[[#This Row],[Resolved]])</f>
        <v>0</v>
      </c>
      <c r="AN770" s="39">
        <f>WEEKNUM(Table1[[#This Row],[Closed]])</f>
        <v>25</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v>
      </c>
      <c r="AW770" s="39" t="str">
        <f>TEXT(Table1[[#This Row],[Created]],"MMM")</f>
        <v>May</v>
      </c>
      <c r="AX770" s="40" t="e">
        <f>VLOOKUP(Table1[[#This Row],[Assigned to]],GD_Resource[[#All],[SNOW ID Unique]:[Team]],4,0)</f>
        <v>#N/A</v>
      </c>
    </row>
    <row r="771" spans="1:50" ht="87.45" customHeight="1" x14ac:dyDescent="0.25">
      <c r="A771" s="37" t="s">
        <v>3038</v>
      </c>
      <c r="B771" s="37" t="s">
        <v>115</v>
      </c>
      <c r="C771" s="37" t="s">
        <v>433</v>
      </c>
      <c r="D771" s="37" t="s">
        <v>434</v>
      </c>
      <c r="E771" s="37" t="s">
        <v>7</v>
      </c>
      <c r="F771" s="37" t="s">
        <v>3039</v>
      </c>
      <c r="G771" s="60">
        <v>43224.700821759259</v>
      </c>
      <c r="H771" s="37" t="s">
        <v>436</v>
      </c>
      <c r="I771" s="60"/>
      <c r="J771" s="37" t="s">
        <v>120</v>
      </c>
      <c r="K771" s="37" t="s">
        <v>3040</v>
      </c>
      <c r="L771" s="60">
        <v>43224.700821759259</v>
      </c>
      <c r="M771" s="37" t="s">
        <v>436</v>
      </c>
      <c r="N771" s="60">
        <v>43223.929166666669</v>
      </c>
      <c r="O771" s="37" t="s">
        <v>3041</v>
      </c>
      <c r="P771" s="38" t="b">
        <v>0</v>
      </c>
      <c r="Q771" s="37"/>
      <c r="R771" s="37" t="s">
        <v>215</v>
      </c>
      <c r="S771" s="38">
        <v>0</v>
      </c>
      <c r="T771" s="37" t="s">
        <v>124</v>
      </c>
      <c r="U771" s="37" t="s">
        <v>120</v>
      </c>
      <c r="V771" s="60"/>
      <c r="W771" s="38">
        <v>66671</v>
      </c>
      <c r="X771" s="37" t="s">
        <v>3042</v>
      </c>
      <c r="Y771" s="38">
        <v>0</v>
      </c>
      <c r="Z771" s="38" t="b">
        <v>0</v>
      </c>
      <c r="AA771" s="60">
        <v>43224.002696759257</v>
      </c>
      <c r="AB771" s="60">
        <v>43223.929166666669</v>
      </c>
      <c r="AC771" s="38">
        <v>1</v>
      </c>
      <c r="AD771" s="60">
        <v>43224.079953703702</v>
      </c>
      <c r="AE771" s="60">
        <v>43224.132222222222</v>
      </c>
      <c r="AF771" s="60">
        <v>43224.079953703702</v>
      </c>
      <c r="AG771" s="37" t="s">
        <v>135</v>
      </c>
      <c r="AH771" s="37"/>
      <c r="AI771" s="37"/>
      <c r="AJ771" s="16">
        <f ca="1">IF(Table1[[#This Row],[State]]="Closed","Zero",IF(Table1[[#This Row],[State]]="Resolved","Zero",TODAY()-Table1[[#This Row],[First Assigned to Osprey-Resolver]]))</f>
        <v>1474.8677777777775</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18</v>
      </c>
      <c r="AM771" s="39">
        <f>WEEKNUM(Table1[[#This Row],[Resolved]])</f>
        <v>0</v>
      </c>
      <c r="AN771" s="39">
        <f>WEEKNUM(Table1[[#This Row],[Closed]])</f>
        <v>18</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3</v>
      </c>
      <c r="AW771" s="39" t="str">
        <f>TEXT(Table1[[#This Row],[Created]],"MMM")</f>
        <v>May</v>
      </c>
      <c r="AX771" s="40" t="e">
        <f>VLOOKUP(Table1[[#This Row],[Assigned to]],GD_Resource[[#All],[SNOW ID Unique]:[Team]],4,0)</f>
        <v>#N/A</v>
      </c>
    </row>
    <row r="772" spans="1:50" ht="49.95" customHeight="1" x14ac:dyDescent="0.25">
      <c r="A772" s="37" t="s">
        <v>3043</v>
      </c>
      <c r="B772" s="37" t="s">
        <v>115</v>
      </c>
      <c r="C772" s="37" t="s">
        <v>139</v>
      </c>
      <c r="D772" s="37" t="s">
        <v>211</v>
      </c>
      <c r="E772" s="37" t="s">
        <v>12</v>
      </c>
      <c r="F772" s="37" t="s">
        <v>3044</v>
      </c>
      <c r="G772" s="60">
        <v>43444.993287037039</v>
      </c>
      <c r="H772" s="37" t="s">
        <v>143</v>
      </c>
      <c r="I772" s="60"/>
      <c r="J772" s="37" t="s">
        <v>120</v>
      </c>
      <c r="K772" s="37" t="s">
        <v>3045</v>
      </c>
      <c r="L772" s="60">
        <v>43444.993287037039</v>
      </c>
      <c r="M772" s="37" t="s">
        <v>143</v>
      </c>
      <c r="N772" s="60">
        <v>43224.794409722221</v>
      </c>
      <c r="O772" s="37" t="s">
        <v>3046</v>
      </c>
      <c r="P772" s="38" t="b">
        <v>0</v>
      </c>
      <c r="Q772" s="37"/>
      <c r="R772" s="37" t="s">
        <v>215</v>
      </c>
      <c r="S772" s="38">
        <v>0</v>
      </c>
      <c r="T772" s="37" t="s">
        <v>124</v>
      </c>
      <c r="U772" s="37" t="s">
        <v>120</v>
      </c>
      <c r="V772" s="60"/>
      <c r="W772" s="38">
        <v>19025183</v>
      </c>
      <c r="X772" s="37" t="s">
        <v>3047</v>
      </c>
      <c r="Y772" s="38">
        <v>0</v>
      </c>
      <c r="Z772" s="38" t="b">
        <v>0</v>
      </c>
      <c r="AA772" s="60">
        <v>43224.798564814817</v>
      </c>
      <c r="AB772" s="60">
        <v>43224.794409722221</v>
      </c>
      <c r="AC772" s="38">
        <v>4</v>
      </c>
      <c r="AD772" s="60">
        <v>43234.860497685193</v>
      </c>
      <c r="AE772" s="60">
        <v>43235.943888888891</v>
      </c>
      <c r="AF772" s="60">
        <v>43235.743715277778</v>
      </c>
      <c r="AG772" s="37"/>
      <c r="AH772" s="37"/>
      <c r="AI772" s="37"/>
      <c r="AJ772" s="16">
        <f ca="1">IF(Table1[[#This Row],[State]]="Closed","Zero",IF(Table1[[#This Row],[State]]="Resolved","Zero",TODAY()-Table1[[#This Row],[First Assigned to Osprey-Resolver]]))</f>
        <v>1463.0561111111092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18</v>
      </c>
      <c r="AM772" s="39">
        <f>WEEKNUM(Table1[[#This Row],[Resolved]])</f>
        <v>0</v>
      </c>
      <c r="AN772" s="39">
        <f>WEEKNUM(Table1[[#This Row],[Closed]])</f>
        <v>50</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4</v>
      </c>
      <c r="AW772" s="39" t="str">
        <f>TEXT(Table1[[#This Row],[Created]],"MMM")</f>
        <v>May</v>
      </c>
      <c r="AX772" s="40" t="e">
        <f>VLOOKUP(Table1[[#This Row],[Assigned to]],GD_Resource[[#All],[SNOW ID Unique]:[Team]],4,0)</f>
        <v>#N/A</v>
      </c>
    </row>
    <row r="773" spans="1:50" ht="49.95" customHeight="1" x14ac:dyDescent="0.25">
      <c r="A773" s="37" t="s">
        <v>3048</v>
      </c>
      <c r="B773" s="37" t="s">
        <v>115</v>
      </c>
      <c r="C773" s="37" t="s">
        <v>116</v>
      </c>
      <c r="D773" s="37" t="s">
        <v>3049</v>
      </c>
      <c r="E773" s="37" t="s">
        <v>12</v>
      </c>
      <c r="F773" s="37" t="s">
        <v>3050</v>
      </c>
      <c r="G773" s="60">
        <v>43228.29928240741</v>
      </c>
      <c r="H773" s="37"/>
      <c r="I773" s="60"/>
      <c r="J773" s="37" t="s">
        <v>130</v>
      </c>
      <c r="K773" s="37" t="s">
        <v>3051</v>
      </c>
      <c r="L773" s="60">
        <v>43228.29928240741</v>
      </c>
      <c r="M773" s="37" t="s">
        <v>3052</v>
      </c>
      <c r="N773" s="60">
        <v>43225.80872685185</v>
      </c>
      <c r="O773" s="37" t="s">
        <v>3053</v>
      </c>
      <c r="P773" s="38" t="b">
        <v>0</v>
      </c>
      <c r="Q773" s="37"/>
      <c r="R773" s="37" t="s">
        <v>123</v>
      </c>
      <c r="S773" s="38">
        <v>0</v>
      </c>
      <c r="T773" s="37" t="s">
        <v>124</v>
      </c>
      <c r="U773" s="37" t="s">
        <v>120</v>
      </c>
      <c r="V773" s="60"/>
      <c r="W773" s="38">
        <v>215184</v>
      </c>
      <c r="X773" s="37" t="s">
        <v>3054</v>
      </c>
      <c r="Y773" s="38">
        <v>0</v>
      </c>
      <c r="Z773" s="38" t="b">
        <v>0</v>
      </c>
      <c r="AA773" s="60">
        <v>43227.401574074072</v>
      </c>
      <c r="AB773" s="60">
        <v>43225.80872685185</v>
      </c>
      <c r="AC773" s="38">
        <v>3</v>
      </c>
      <c r="AD773" s="60">
        <v>43225.867974537039</v>
      </c>
      <c r="AE773" s="60"/>
      <c r="AF773" s="60">
        <v>43228.260752314818</v>
      </c>
      <c r="AG773" s="37"/>
      <c r="AH773" s="37"/>
      <c r="AI773" s="37"/>
      <c r="AJ773" s="16">
        <f ca="1">IF(Table1[[#This Row],[State]]="Closed","Zero",IF(Table1[[#This Row],[State]]="Resolved","Zero",TODAY()-Table1[[#This Row],[First Assigned to Osprey-Resolver]]))</f>
        <v>44699</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18</v>
      </c>
      <c r="AM773" s="39">
        <f>WEEKNUM(Table1[[#This Row],[Resolved]])</f>
        <v>0</v>
      </c>
      <c r="AN773" s="39">
        <f>WEEKNUM(Table1[[#This Row],[Closed]])</f>
        <v>19</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5</v>
      </c>
      <c r="AW773" s="39" t="str">
        <f>TEXT(Table1[[#This Row],[Created]],"MMM")</f>
        <v>May</v>
      </c>
      <c r="AX773" s="40" t="e">
        <f>VLOOKUP(Table1[[#This Row],[Assigned to]],GD_Resource[[#All],[SNOW ID Unique]:[Team]],4,0)</f>
        <v>#N/A</v>
      </c>
    </row>
    <row r="774" spans="1:50" ht="49.95" customHeight="1" x14ac:dyDescent="0.25">
      <c r="A774" s="37" t="s">
        <v>3055</v>
      </c>
      <c r="B774" s="37" t="s">
        <v>115</v>
      </c>
      <c r="C774" s="37" t="s">
        <v>116</v>
      </c>
      <c r="D774" s="37" t="s">
        <v>509</v>
      </c>
      <c r="E774" s="37" t="s">
        <v>12</v>
      </c>
      <c r="F774" s="37" t="s">
        <v>3056</v>
      </c>
      <c r="G774" s="60">
        <v>43231.993379629632</v>
      </c>
      <c r="H774" s="37" t="s">
        <v>38</v>
      </c>
      <c r="I774" s="60"/>
      <c r="J774" s="37" t="s">
        <v>120</v>
      </c>
      <c r="K774" s="37" t="s">
        <v>3057</v>
      </c>
      <c r="L774" s="60">
        <v>43231.993379629632</v>
      </c>
      <c r="M774" s="37" t="s">
        <v>38</v>
      </c>
      <c r="N774" s="60">
        <v>43229.739907407413</v>
      </c>
      <c r="O774" s="37" t="s">
        <v>3058</v>
      </c>
      <c r="P774" s="38" t="b">
        <v>0</v>
      </c>
      <c r="Q774" s="37"/>
      <c r="R774" s="37" t="s">
        <v>123</v>
      </c>
      <c r="S774" s="38">
        <v>0</v>
      </c>
      <c r="T774" s="37" t="s">
        <v>124</v>
      </c>
      <c r="U774" s="37" t="s">
        <v>120</v>
      </c>
      <c r="V774" s="60"/>
      <c r="W774" s="38">
        <v>194700</v>
      </c>
      <c r="X774" s="37" t="s">
        <v>3059</v>
      </c>
      <c r="Y774" s="38">
        <v>0</v>
      </c>
      <c r="Z774" s="38" t="b">
        <v>0</v>
      </c>
      <c r="AA774" s="60">
        <v>43229.782511574071</v>
      </c>
      <c r="AB774" s="60">
        <v>43229.739907407413</v>
      </c>
      <c r="AC774" s="38">
        <v>1</v>
      </c>
      <c r="AD774" s="60">
        <v>43229.741585648153</v>
      </c>
      <c r="AE774" s="60">
        <v>43229.782511574071</v>
      </c>
      <c r="AF774" s="60">
        <v>43229.741585648153</v>
      </c>
      <c r="AG774" s="37"/>
      <c r="AH774" s="37"/>
      <c r="AI774" s="37"/>
      <c r="AJ774" s="16">
        <f ca="1">IF(Table1[[#This Row],[State]]="Closed","Zero",IF(Table1[[#This Row],[State]]="Resolved","Zero",TODAY()-Table1[[#This Row],[First Assigned to Osprey-Resolver]]))</f>
        <v>1469.2174884259293</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19</v>
      </c>
      <c r="AM774" s="39">
        <f>WEEKNUM(Table1[[#This Row],[Resolved]])</f>
        <v>0</v>
      </c>
      <c r="AN774" s="39">
        <f>WEEKNUM(Table1[[#This Row],[Closed]])</f>
        <v>19</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9</v>
      </c>
      <c r="AW774" s="39" t="str">
        <f>TEXT(Table1[[#This Row],[Created]],"MMM")</f>
        <v>May</v>
      </c>
      <c r="AX774" s="40" t="e">
        <f>VLOOKUP(Table1[[#This Row],[Assigned to]],GD_Resource[[#All],[SNOW ID Unique]:[Team]],4,0)</f>
        <v>#N/A</v>
      </c>
    </row>
    <row r="775" spans="1:50" ht="62.7" customHeight="1" x14ac:dyDescent="0.25">
      <c r="A775" s="37" t="s">
        <v>3060</v>
      </c>
      <c r="B775" s="37" t="s">
        <v>115</v>
      </c>
      <c r="C775" s="37" t="s">
        <v>159</v>
      </c>
      <c r="D775" s="37" t="s">
        <v>2602</v>
      </c>
      <c r="E775" s="37" t="s">
        <v>141</v>
      </c>
      <c r="F775" s="37" t="s">
        <v>3061</v>
      </c>
      <c r="G775" s="60">
        <v>43244.674375000002</v>
      </c>
      <c r="H775" s="37"/>
      <c r="I775" s="60"/>
      <c r="J775" s="37" t="s">
        <v>120</v>
      </c>
      <c r="K775" s="37" t="s">
        <v>3062</v>
      </c>
      <c r="L775" s="60">
        <v>43244.674375000002</v>
      </c>
      <c r="M775" s="37" t="s">
        <v>2905</v>
      </c>
      <c r="N775" s="60">
        <v>43229.964131944442</v>
      </c>
      <c r="O775" s="37" t="s">
        <v>2602</v>
      </c>
      <c r="P775" s="38" t="b">
        <v>0</v>
      </c>
      <c r="Q775" s="37"/>
      <c r="R775" s="37" t="s">
        <v>123</v>
      </c>
      <c r="S775" s="38">
        <v>0</v>
      </c>
      <c r="T775" s="37" t="s">
        <v>124</v>
      </c>
      <c r="U775" s="37" t="s">
        <v>120</v>
      </c>
      <c r="V775" s="60"/>
      <c r="W775" s="38">
        <v>1271168</v>
      </c>
      <c r="X775" s="37" t="s">
        <v>1375</v>
      </c>
      <c r="Y775" s="38">
        <v>0</v>
      </c>
      <c r="Z775" s="38" t="b">
        <v>0</v>
      </c>
      <c r="AA775" s="60"/>
      <c r="AB775" s="60"/>
      <c r="AC775" s="38">
        <v>0</v>
      </c>
      <c r="AD775" s="60"/>
      <c r="AE775" s="60"/>
      <c r="AF775" s="60">
        <v>43229.964131944442</v>
      </c>
      <c r="AG775" s="37"/>
      <c r="AH775" s="37"/>
      <c r="AI775" s="37"/>
      <c r="AJ775" s="16">
        <f ca="1">IF(Table1[[#This Row],[State]]="Closed","Zero",IF(Table1[[#This Row],[State]]="Resolved","Zero",TODAY()-Table1[[#This Row],[First Assigned to Osprey-Resolver]]))</f>
        <v>44699</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19</v>
      </c>
      <c r="AM775" s="39">
        <f>WEEKNUM(Table1[[#This Row],[Resolved]])</f>
        <v>0</v>
      </c>
      <c r="AN775" s="39">
        <f>WEEKNUM(Table1[[#This Row],[Closed]])</f>
        <v>21</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9</v>
      </c>
      <c r="AW775" s="39" t="str">
        <f>TEXT(Table1[[#This Row],[Created]],"MMM")</f>
        <v>May</v>
      </c>
      <c r="AX775" s="40" t="e">
        <f>VLOOKUP(Table1[[#This Row],[Assigned to]],GD_Resource[[#All],[SNOW ID Unique]:[Team]],4,0)</f>
        <v>#N/A</v>
      </c>
    </row>
    <row r="776" spans="1:50" ht="75" customHeight="1" x14ac:dyDescent="0.25">
      <c r="A776" s="37" t="s">
        <v>3063</v>
      </c>
      <c r="B776" s="37" t="s">
        <v>115</v>
      </c>
      <c r="C776" s="37" t="s">
        <v>240</v>
      </c>
      <c r="D776" s="37" t="s">
        <v>241</v>
      </c>
      <c r="E776" s="37" t="s">
        <v>12</v>
      </c>
      <c r="F776" s="37" t="s">
        <v>3064</v>
      </c>
      <c r="G776" s="60">
        <v>43231.821296296293</v>
      </c>
      <c r="H776" s="37" t="s">
        <v>24</v>
      </c>
      <c r="I776" s="60"/>
      <c r="J776" s="37" t="s">
        <v>328</v>
      </c>
      <c r="K776" s="37" t="s">
        <v>3065</v>
      </c>
      <c r="L776" s="60">
        <v>43231.821296296293</v>
      </c>
      <c r="M776" s="37" t="s">
        <v>24</v>
      </c>
      <c r="N776" s="60">
        <v>43230.011388888888</v>
      </c>
      <c r="O776" s="37" t="s">
        <v>3066</v>
      </c>
      <c r="P776" s="38" t="b">
        <v>0</v>
      </c>
      <c r="Q776" s="37"/>
      <c r="R776" s="37" t="s">
        <v>147</v>
      </c>
      <c r="S776" s="38">
        <v>0</v>
      </c>
      <c r="T776" s="37" t="s">
        <v>124</v>
      </c>
      <c r="U776" s="37" t="s">
        <v>120</v>
      </c>
      <c r="V776" s="60"/>
      <c r="W776" s="38">
        <v>156376</v>
      </c>
      <c r="X776" s="37" t="s">
        <v>3067</v>
      </c>
      <c r="Y776" s="38">
        <v>0</v>
      </c>
      <c r="Z776" s="38" t="b">
        <v>0</v>
      </c>
      <c r="AA776" s="60">
        <v>43231.821296296293</v>
      </c>
      <c r="AB776" s="60">
        <v>43230.011388888888</v>
      </c>
      <c r="AC776" s="38">
        <v>1</v>
      </c>
      <c r="AD776" s="60">
        <v>43230.020648148151</v>
      </c>
      <c r="AE776" s="60">
        <v>43231.821296296293</v>
      </c>
      <c r="AF776" s="60">
        <v>43230.020648148151</v>
      </c>
      <c r="AG776" s="37"/>
      <c r="AH776" s="37"/>
      <c r="AI776" s="37"/>
      <c r="AJ776" s="16">
        <f ca="1">IF(Table1[[#This Row],[State]]="Closed","Zero",IF(Table1[[#This Row],[State]]="Resolved","Zero",TODAY()-Table1[[#This Row],[First Assigned to Osprey-Resolver]]))</f>
        <v>1467.1787037037066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19</v>
      </c>
      <c r="AM776" s="39">
        <f>WEEKNUM(Table1[[#This Row],[Resolved]])</f>
        <v>0</v>
      </c>
      <c r="AN776" s="39">
        <f>WEEKNUM(Table1[[#This Row],[Closed]])</f>
        <v>19</v>
      </c>
      <c r="AO776" s="39" t="str">
        <f>IFERROR(INDEX(GD_Resource[], MATCH(Table1[[#This Row],[Assigned to]], GD_Resource[SNOW ID Unique], 0), 2), "Not GD")</f>
        <v>WPP-US</v>
      </c>
      <c r="AP776" s="39" t="str">
        <f t="shared" si="12"/>
        <v>GD</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10</v>
      </c>
      <c r="AW776" s="39" t="str">
        <f>TEXT(Table1[[#This Row],[Created]],"MMM")</f>
        <v>May</v>
      </c>
      <c r="AX776" s="40">
        <f>VLOOKUP(Table1[[#This Row],[Assigned to]],GD_Resource[[#All],[SNOW ID Unique]:[Team]],4,0)</f>
        <v>0</v>
      </c>
    </row>
    <row r="777" spans="1:50" ht="37.5" customHeight="1" x14ac:dyDescent="0.25">
      <c r="A777" s="37" t="s">
        <v>3068</v>
      </c>
      <c r="B777" s="37" t="s">
        <v>115</v>
      </c>
      <c r="C777" s="37" t="s">
        <v>251</v>
      </c>
      <c r="D777" s="37" t="s">
        <v>258</v>
      </c>
      <c r="E777" s="37" t="s">
        <v>12</v>
      </c>
      <c r="F777" s="37" t="s">
        <v>3069</v>
      </c>
      <c r="G777" s="60">
        <v>43231.744618055563</v>
      </c>
      <c r="H777" s="37" t="s">
        <v>36</v>
      </c>
      <c r="I777" s="60"/>
      <c r="J777" s="37" t="s">
        <v>120</v>
      </c>
      <c r="K777" s="37" t="s">
        <v>3070</v>
      </c>
      <c r="L777" s="60">
        <v>43231.744618055563</v>
      </c>
      <c r="M777" s="37" t="s">
        <v>36</v>
      </c>
      <c r="N777" s="60">
        <v>43230.78292824074</v>
      </c>
      <c r="O777" s="37" t="s">
        <v>1787</v>
      </c>
      <c r="P777" s="38" t="b">
        <v>0</v>
      </c>
      <c r="Q777" s="37"/>
      <c r="R777" s="37" t="s">
        <v>147</v>
      </c>
      <c r="S777" s="38">
        <v>0</v>
      </c>
      <c r="T777" s="37" t="s">
        <v>124</v>
      </c>
      <c r="U777" s="37" t="s">
        <v>120</v>
      </c>
      <c r="V777" s="60"/>
      <c r="W777" s="38">
        <v>83090</v>
      </c>
      <c r="X777" s="37" t="s">
        <v>1788</v>
      </c>
      <c r="Y777" s="38">
        <v>0</v>
      </c>
      <c r="Z777" s="38" t="b">
        <v>0</v>
      </c>
      <c r="AA777" s="60">
        <v>43230.785914351851</v>
      </c>
      <c r="AB777" s="60">
        <v>43230.78292824074</v>
      </c>
      <c r="AC777" s="38">
        <v>1</v>
      </c>
      <c r="AD777" s="60">
        <v>43230.837939814817</v>
      </c>
      <c r="AE777" s="60">
        <v>43230.857048611113</v>
      </c>
      <c r="AF777" s="60">
        <v>43230.837939814817</v>
      </c>
      <c r="AG777" s="37"/>
      <c r="AH777" s="37"/>
      <c r="AI777" s="37"/>
      <c r="AJ777" s="16">
        <f ca="1">IF(Table1[[#This Row],[State]]="Closed","Zero",IF(Table1[[#This Row],[State]]="Resolved","Zero",TODAY()-Table1[[#This Row],[First Assigned to Osprey-Resolver]]))</f>
        <v>1468.142951388887</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19</v>
      </c>
      <c r="AM777" s="39">
        <f>WEEKNUM(Table1[[#This Row],[Resolved]])</f>
        <v>0</v>
      </c>
      <c r="AN777" s="39">
        <f>WEEKNUM(Table1[[#This Row],[Closed]])</f>
        <v>19</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10</v>
      </c>
      <c r="AW777" s="39" t="str">
        <f>TEXT(Table1[[#This Row],[Created]],"MMM")</f>
        <v>May</v>
      </c>
      <c r="AX777" s="40" t="e">
        <f>VLOOKUP(Table1[[#This Row],[Assigned to]],GD_Resource[[#All],[SNOW ID Unique]:[Team]],4,0)</f>
        <v>#N/A</v>
      </c>
    </row>
    <row r="778" spans="1:50" ht="37.5" customHeight="1" x14ac:dyDescent="0.25">
      <c r="A778" s="37" t="s">
        <v>3071</v>
      </c>
      <c r="B778" s="37" t="s">
        <v>115</v>
      </c>
      <c r="C778" s="37" t="s">
        <v>150</v>
      </c>
      <c r="D778" s="37" t="s">
        <v>154</v>
      </c>
      <c r="E778" s="37" t="s">
        <v>7</v>
      </c>
      <c r="F778" s="37" t="s">
        <v>3072</v>
      </c>
      <c r="G778" s="60">
        <v>43231.785416666673</v>
      </c>
      <c r="H778" s="37" t="s">
        <v>155</v>
      </c>
      <c r="I778" s="60"/>
      <c r="J778" s="37" t="s">
        <v>120</v>
      </c>
      <c r="K778" s="37" t="s">
        <v>3073</v>
      </c>
      <c r="L778" s="60">
        <v>43231.785416666673</v>
      </c>
      <c r="M778" s="37" t="s">
        <v>155</v>
      </c>
      <c r="N778" s="60">
        <v>43230.992129629631</v>
      </c>
      <c r="O778" s="37" t="s">
        <v>3074</v>
      </c>
      <c r="P778" s="38" t="b">
        <v>0</v>
      </c>
      <c r="Q778" s="37"/>
      <c r="R778" s="37" t="s">
        <v>147</v>
      </c>
      <c r="S778" s="38">
        <v>0</v>
      </c>
      <c r="T778" s="37" t="s">
        <v>124</v>
      </c>
      <c r="U778" s="37" t="s">
        <v>120</v>
      </c>
      <c r="V778" s="60"/>
      <c r="W778" s="38">
        <v>69510</v>
      </c>
      <c r="X778" s="37" t="s">
        <v>3075</v>
      </c>
      <c r="Y778" s="38">
        <v>0</v>
      </c>
      <c r="Z778" s="38" t="b">
        <v>0</v>
      </c>
      <c r="AA778" s="60">
        <v>43231.406388888892</v>
      </c>
      <c r="AB778" s="60"/>
      <c r="AC778" s="38">
        <v>0</v>
      </c>
      <c r="AD778" s="60"/>
      <c r="AE778" s="60">
        <v>43231.406388888892</v>
      </c>
      <c r="AF778" s="60">
        <v>43230.992129629631</v>
      </c>
      <c r="AG778" s="37" t="s">
        <v>135</v>
      </c>
      <c r="AH778" s="37"/>
      <c r="AI778" s="37"/>
      <c r="AJ778" s="16">
        <f ca="1">IF(Table1[[#This Row],[State]]="Closed","Zero",IF(Table1[[#This Row],[State]]="Resolved","Zero",TODAY()-Table1[[#This Row],[First Assigned to Osprey-Resolver]]))</f>
        <v>1467.5936111111077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19</v>
      </c>
      <c r="AM778" s="39">
        <f>WEEKNUM(Table1[[#This Row],[Resolved]])</f>
        <v>0</v>
      </c>
      <c r="AN778" s="39">
        <f>WEEKNUM(Table1[[#This Row],[Closed]])</f>
        <v>19</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10</v>
      </c>
      <c r="AW778" s="39" t="str">
        <f>TEXT(Table1[[#This Row],[Created]],"MMM")</f>
        <v>May</v>
      </c>
      <c r="AX778" s="40" t="e">
        <f>VLOOKUP(Table1[[#This Row],[Assigned to]],GD_Resource[[#All],[SNOW ID Unique]:[Team]],4,0)</f>
        <v>#N/A</v>
      </c>
    </row>
    <row r="779" spans="1:50" ht="62.7" customHeight="1" x14ac:dyDescent="0.25">
      <c r="A779" s="37" t="s">
        <v>3076</v>
      </c>
      <c r="B779" s="37" t="s">
        <v>115</v>
      </c>
      <c r="C779" s="37" t="s">
        <v>295</v>
      </c>
      <c r="D779" s="37" t="s">
        <v>2467</v>
      </c>
      <c r="E779" s="37" t="s">
        <v>141</v>
      </c>
      <c r="F779" s="37" t="s">
        <v>3077</v>
      </c>
      <c r="G779" s="60">
        <v>43232.051990740743</v>
      </c>
      <c r="H779" s="37"/>
      <c r="I779" s="60"/>
      <c r="J779" s="37" t="s">
        <v>328</v>
      </c>
      <c r="K779" s="37" t="s">
        <v>3078</v>
      </c>
      <c r="L779" s="60">
        <v>43232.051990740743</v>
      </c>
      <c r="M779" s="37" t="s">
        <v>2587</v>
      </c>
      <c r="N779" s="60">
        <v>43231.837696759263</v>
      </c>
      <c r="O779" s="37" t="s">
        <v>2467</v>
      </c>
      <c r="P779" s="38" t="b">
        <v>0</v>
      </c>
      <c r="Q779" s="37"/>
      <c r="R779" s="37" t="s">
        <v>147</v>
      </c>
      <c r="S779" s="38">
        <v>0</v>
      </c>
      <c r="T779" s="37" t="s">
        <v>124</v>
      </c>
      <c r="U779" s="37" t="s">
        <v>120</v>
      </c>
      <c r="V779" s="60"/>
      <c r="W779" s="38">
        <v>18831</v>
      </c>
      <c r="X779" s="37" t="s">
        <v>2587</v>
      </c>
      <c r="Y779" s="38">
        <v>0</v>
      </c>
      <c r="Z779" s="38" t="b">
        <v>0</v>
      </c>
      <c r="AA779" s="60"/>
      <c r="AB779" s="60"/>
      <c r="AC779" s="38">
        <v>0</v>
      </c>
      <c r="AD779" s="60"/>
      <c r="AE779" s="60"/>
      <c r="AF779" s="60">
        <v>43231.837696759263</v>
      </c>
      <c r="AG779" s="37"/>
      <c r="AH779" s="37"/>
      <c r="AI779" s="37"/>
      <c r="AJ779" s="16">
        <f ca="1">IF(Table1[[#This Row],[State]]="Closed","Zero",IF(Table1[[#This Row],[State]]="Resolved","Zero",TODAY()-Table1[[#This Row],[First Assigned to Osprey-Resolver]]))</f>
        <v>44699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19</v>
      </c>
      <c r="AM779" s="39">
        <f>WEEKNUM(Table1[[#This Row],[Resolved]])</f>
        <v>0</v>
      </c>
      <c r="AN779" s="39">
        <f>WEEKNUM(Table1[[#This Row],[Closed]])</f>
        <v>19</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11</v>
      </c>
      <c r="AW779" s="39" t="str">
        <f>TEXT(Table1[[#This Row],[Created]],"MMM")</f>
        <v>May</v>
      </c>
      <c r="AX779" s="40" t="e">
        <f>VLOOKUP(Table1[[#This Row],[Assigned to]],GD_Resource[[#All],[SNOW ID Unique]:[Team]],4,0)</f>
        <v>#N/A</v>
      </c>
    </row>
    <row r="780" spans="1:50" ht="37.5" customHeight="1" x14ac:dyDescent="0.25">
      <c r="A780" s="37" t="s">
        <v>3079</v>
      </c>
      <c r="B780" s="37" t="s">
        <v>115</v>
      </c>
      <c r="C780" s="37" t="s">
        <v>433</v>
      </c>
      <c r="D780" s="37" t="s">
        <v>434</v>
      </c>
      <c r="E780" s="37" t="s">
        <v>12</v>
      </c>
      <c r="F780" s="37" t="s">
        <v>3080</v>
      </c>
      <c r="G780" s="60">
        <v>43235.561319444438</v>
      </c>
      <c r="H780" s="37" t="s">
        <v>436</v>
      </c>
      <c r="I780" s="60"/>
      <c r="J780" s="37" t="s">
        <v>120</v>
      </c>
      <c r="K780" s="37" t="s">
        <v>3081</v>
      </c>
      <c r="L780" s="60">
        <v>43235.561319444438</v>
      </c>
      <c r="M780" s="37" t="s">
        <v>436</v>
      </c>
      <c r="N780" s="60">
        <v>43234.901875000003</v>
      </c>
      <c r="O780" s="37" t="s">
        <v>3082</v>
      </c>
      <c r="P780" s="38" t="b">
        <v>0</v>
      </c>
      <c r="Q780" s="37"/>
      <c r="R780" s="37" t="s">
        <v>215</v>
      </c>
      <c r="S780" s="38">
        <v>0</v>
      </c>
      <c r="T780" s="37" t="s">
        <v>124</v>
      </c>
      <c r="U780" s="37" t="s">
        <v>120</v>
      </c>
      <c r="V780" s="60"/>
      <c r="W780" s="38">
        <v>56976</v>
      </c>
      <c r="X780" s="37" t="s">
        <v>3083</v>
      </c>
      <c r="Y780" s="38">
        <v>0</v>
      </c>
      <c r="Z780" s="38" t="b">
        <v>0</v>
      </c>
      <c r="AA780" s="60">
        <v>43234.974768518521</v>
      </c>
      <c r="AB780" s="60">
        <v>43234.901875000003</v>
      </c>
      <c r="AC780" s="38">
        <v>1</v>
      </c>
      <c r="AD780" s="60">
        <v>43235.201597222222</v>
      </c>
      <c r="AE780" s="60">
        <v>43235.559305555558</v>
      </c>
      <c r="AF780" s="60">
        <v>43235.201597222222</v>
      </c>
      <c r="AG780" s="37" t="s">
        <v>135</v>
      </c>
      <c r="AH780" s="37"/>
      <c r="AI780" s="37"/>
      <c r="AJ780" s="16">
        <f ca="1">IF(Table1[[#This Row],[State]]="Closed","Zero",IF(Table1[[#This Row],[State]]="Resolved","Zero",TODAY()-Table1[[#This Row],[First Assigned to Osprey-Resolver]]))</f>
        <v>1463.4406944444418</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14</v>
      </c>
      <c r="AW780" s="39" t="str">
        <f>TEXT(Table1[[#This Row],[Created]],"MMM")</f>
        <v>May</v>
      </c>
      <c r="AX780" s="40" t="e">
        <f>VLOOKUP(Table1[[#This Row],[Assigned to]],GD_Resource[[#All],[SNOW ID Unique]:[Team]],4,0)</f>
        <v>#N/A</v>
      </c>
    </row>
    <row r="781" spans="1:50" ht="100.2" customHeight="1" x14ac:dyDescent="0.25">
      <c r="A781" s="37" t="s">
        <v>3084</v>
      </c>
      <c r="B781" s="37" t="s">
        <v>115</v>
      </c>
      <c r="C781" s="37" t="s">
        <v>251</v>
      </c>
      <c r="D781" s="37" t="s">
        <v>258</v>
      </c>
      <c r="E781" s="37" t="s">
        <v>12</v>
      </c>
      <c r="F781" s="37" t="s">
        <v>3085</v>
      </c>
      <c r="G781" s="60">
        <v>43235.020335648151</v>
      </c>
      <c r="H781" s="37" t="s">
        <v>36</v>
      </c>
      <c r="I781" s="60"/>
      <c r="J781" s="37" t="s">
        <v>120</v>
      </c>
      <c r="K781" s="37" t="s">
        <v>3086</v>
      </c>
      <c r="L781" s="60">
        <v>43235.020335648151</v>
      </c>
      <c r="M781" s="37" t="s">
        <v>36</v>
      </c>
      <c r="N781" s="60">
        <v>43234.908761574072</v>
      </c>
      <c r="O781" s="37" t="s">
        <v>3087</v>
      </c>
      <c r="P781" s="38" t="b">
        <v>0</v>
      </c>
      <c r="Q781" s="37"/>
      <c r="R781" s="37" t="s">
        <v>147</v>
      </c>
      <c r="S781" s="38">
        <v>0</v>
      </c>
      <c r="T781" s="37" t="s">
        <v>124</v>
      </c>
      <c r="U781" s="37" t="s">
        <v>120</v>
      </c>
      <c r="V781" s="60"/>
      <c r="W781" s="38">
        <v>9640</v>
      </c>
      <c r="X781" s="37" t="s">
        <v>3088</v>
      </c>
      <c r="Y781" s="38">
        <v>0</v>
      </c>
      <c r="Z781" s="38" t="b">
        <v>0</v>
      </c>
      <c r="AA781" s="60">
        <v>43234.912395833337</v>
      </c>
      <c r="AB781" s="60">
        <v>43234.908761574072</v>
      </c>
      <c r="AC781" s="38">
        <v>1</v>
      </c>
      <c r="AD781" s="60">
        <v>43234.929479166669</v>
      </c>
      <c r="AE781" s="60">
        <v>43234.930868055562</v>
      </c>
      <c r="AF781" s="60">
        <v>43234.929479166669</v>
      </c>
      <c r="AG781" s="37"/>
      <c r="AH781" s="37"/>
      <c r="AI781" s="37"/>
      <c r="AJ781" s="16">
        <f ca="1">IF(Table1[[#This Row],[State]]="Closed","Zero",IF(Table1[[#This Row],[State]]="Resolved","Zero",TODAY()-Table1[[#This Row],[First Assigned to Osprey-Resolver]]))</f>
        <v>1464.0691319444377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14</v>
      </c>
      <c r="AW781" s="39" t="str">
        <f>TEXT(Table1[[#This Row],[Created]],"MMM")</f>
        <v>May</v>
      </c>
      <c r="AX781" s="40" t="e">
        <f>VLOOKUP(Table1[[#This Row],[Assigned to]],GD_Resource[[#All],[SNOW ID Unique]:[Team]],4,0)</f>
        <v>#N/A</v>
      </c>
    </row>
    <row r="782" spans="1:50" ht="49.95" customHeight="1" x14ac:dyDescent="0.25">
      <c r="A782" s="37" t="s">
        <v>3089</v>
      </c>
      <c r="B782" s="37" t="s">
        <v>115</v>
      </c>
      <c r="C782" s="37" t="s">
        <v>116</v>
      </c>
      <c r="D782" s="37" t="s">
        <v>2653</v>
      </c>
      <c r="E782" s="37" t="s">
        <v>12</v>
      </c>
      <c r="F782" s="37" t="s">
        <v>3090</v>
      </c>
      <c r="G782" s="60">
        <v>43235.653460648151</v>
      </c>
      <c r="H782" s="37" t="s">
        <v>2655</v>
      </c>
      <c r="I782" s="60"/>
      <c r="J782" s="37" t="s">
        <v>120</v>
      </c>
      <c r="K782" s="37" t="s">
        <v>3091</v>
      </c>
      <c r="L782" s="60">
        <v>43235.653460648151</v>
      </c>
      <c r="M782" s="37" t="s">
        <v>2655</v>
      </c>
      <c r="N782" s="60">
        <v>43235.01326388889</v>
      </c>
      <c r="O782" s="37" t="s">
        <v>3092</v>
      </c>
      <c r="P782" s="38" t="b">
        <v>0</v>
      </c>
      <c r="Q782" s="37"/>
      <c r="R782" s="37" t="s">
        <v>123</v>
      </c>
      <c r="S782" s="38">
        <v>0</v>
      </c>
      <c r="T782" s="37" t="s">
        <v>124</v>
      </c>
      <c r="U782" s="37" t="s">
        <v>120</v>
      </c>
      <c r="V782" s="60"/>
      <c r="W782" s="38">
        <v>55313</v>
      </c>
      <c r="X782" s="37" t="s">
        <v>2473</v>
      </c>
      <c r="Y782" s="38">
        <v>0</v>
      </c>
      <c r="Z782" s="38" t="b">
        <v>0</v>
      </c>
      <c r="AA782" s="60">
        <v>43235.055046296293</v>
      </c>
      <c r="AB782" s="60">
        <v>43235.01326388889</v>
      </c>
      <c r="AC782" s="38">
        <v>2</v>
      </c>
      <c r="AD782" s="60">
        <v>43235.576215277782</v>
      </c>
      <c r="AE782" s="60">
        <v>43235.581203703703</v>
      </c>
      <c r="AF782" s="60">
        <v>43235.576215277782</v>
      </c>
      <c r="AG782" s="37" t="s">
        <v>135</v>
      </c>
      <c r="AH782" s="37"/>
      <c r="AI782" s="37"/>
      <c r="AJ782" s="16">
        <f ca="1">IF(Table1[[#This Row],[State]]="Closed","Zero",IF(Table1[[#This Row],[State]]="Resolved","Zero",TODAY()-Table1[[#This Row],[First Assigned to Osprey-Resolver]]))</f>
        <v>1463.4187962962969</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20</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15</v>
      </c>
      <c r="AW782" s="39" t="str">
        <f>TEXT(Table1[[#This Row],[Created]],"MMM")</f>
        <v>May</v>
      </c>
      <c r="AX782" s="40">
        <f>VLOOKUP(Table1[[#This Row],[Assigned to]],GD_Resource[[#All],[SNOW ID Unique]:[Team]],4,0)</f>
        <v>0</v>
      </c>
    </row>
    <row r="783" spans="1:50" ht="49.95" customHeight="1" x14ac:dyDescent="0.25">
      <c r="A783" s="37" t="s">
        <v>3093</v>
      </c>
      <c r="B783" s="37" t="s">
        <v>115</v>
      </c>
      <c r="C783" s="37" t="s">
        <v>116</v>
      </c>
      <c r="D783" s="37" t="s">
        <v>2653</v>
      </c>
      <c r="E783" s="37" t="s">
        <v>12</v>
      </c>
      <c r="F783" s="37" t="s">
        <v>3094</v>
      </c>
      <c r="G783" s="60">
        <v>43235.65247685185</v>
      </c>
      <c r="H783" s="37" t="s">
        <v>2655</v>
      </c>
      <c r="I783" s="60"/>
      <c r="J783" s="37" t="s">
        <v>120</v>
      </c>
      <c r="K783" s="37" t="s">
        <v>3091</v>
      </c>
      <c r="L783" s="60">
        <v>43235.652488425927</v>
      </c>
      <c r="M783" s="37" t="s">
        <v>2655</v>
      </c>
      <c r="N783" s="60">
        <v>43235.020289351851</v>
      </c>
      <c r="O783" s="37" t="s">
        <v>3092</v>
      </c>
      <c r="P783" s="38" t="b">
        <v>0</v>
      </c>
      <c r="Q783" s="37"/>
      <c r="R783" s="37" t="s">
        <v>123</v>
      </c>
      <c r="S783" s="38">
        <v>0</v>
      </c>
      <c r="T783" s="37" t="s">
        <v>124</v>
      </c>
      <c r="U783" s="37" t="s">
        <v>120</v>
      </c>
      <c r="V783" s="60"/>
      <c r="W783" s="38">
        <v>54623</v>
      </c>
      <c r="X783" s="37" t="s">
        <v>2473</v>
      </c>
      <c r="Y783" s="38">
        <v>0</v>
      </c>
      <c r="Z783" s="38" t="b">
        <v>0</v>
      </c>
      <c r="AA783" s="60">
        <v>43235.06527777778</v>
      </c>
      <c r="AB783" s="60">
        <v>43235.020289351851</v>
      </c>
      <c r="AC783" s="38">
        <v>1</v>
      </c>
      <c r="AD783" s="60">
        <v>43235.084479166668</v>
      </c>
      <c r="AE783" s="60">
        <v>43235.116875</v>
      </c>
      <c r="AF783" s="60">
        <v>43235.084479166668</v>
      </c>
      <c r="AG783" s="37" t="s">
        <v>816</v>
      </c>
      <c r="AH783" s="37"/>
      <c r="AI783" s="37"/>
      <c r="AJ783" s="16">
        <f ca="1">IF(Table1[[#This Row],[State]]="Closed","Zero",IF(Table1[[#This Row],[State]]="Resolved","Zero",TODAY()-Table1[[#This Row],[First Assigned to Osprey-Resolver]]))</f>
        <v>1463.8831250000003</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WPP-US</v>
      </c>
      <c r="AP783" s="39" t="str">
        <f t="shared" si="12"/>
        <v>GD</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15</v>
      </c>
      <c r="AW783" s="39" t="str">
        <f>TEXT(Table1[[#This Row],[Created]],"MMM")</f>
        <v>May</v>
      </c>
      <c r="AX783" s="40">
        <f>VLOOKUP(Table1[[#This Row],[Assigned to]],GD_Resource[[#All],[SNOW ID Unique]:[Team]],4,0)</f>
        <v>0</v>
      </c>
    </row>
    <row r="784" spans="1:50" ht="49.95" customHeight="1" x14ac:dyDescent="0.25">
      <c r="A784" s="37" t="s">
        <v>3095</v>
      </c>
      <c r="B784" s="37" t="s">
        <v>115</v>
      </c>
      <c r="C784" s="37" t="s">
        <v>1653</v>
      </c>
      <c r="D784" s="37" t="s">
        <v>2360</v>
      </c>
      <c r="E784" s="37" t="s">
        <v>7</v>
      </c>
      <c r="F784" s="37" t="s">
        <v>3096</v>
      </c>
      <c r="G784" s="60">
        <v>43235.892638888887</v>
      </c>
      <c r="H784" s="37"/>
      <c r="I784" s="60"/>
      <c r="J784" s="37" t="s">
        <v>130</v>
      </c>
      <c r="K784" s="37" t="s">
        <v>3097</v>
      </c>
      <c r="L784" s="60">
        <v>43235.892638888887</v>
      </c>
      <c r="M784" s="37" t="s">
        <v>2363</v>
      </c>
      <c r="N784" s="60">
        <v>43235.872685185182</v>
      </c>
      <c r="O784" s="37" t="s">
        <v>3098</v>
      </c>
      <c r="P784" s="38" t="b">
        <v>0</v>
      </c>
      <c r="Q784" s="37"/>
      <c r="R784" s="37" t="s">
        <v>215</v>
      </c>
      <c r="S784" s="38">
        <v>0</v>
      </c>
      <c r="T784" s="37" t="s">
        <v>124</v>
      </c>
      <c r="U784" s="37" t="s">
        <v>120</v>
      </c>
      <c r="V784" s="60"/>
      <c r="W784" s="38">
        <v>1724</v>
      </c>
      <c r="X784" s="37" t="s">
        <v>3099</v>
      </c>
      <c r="Y784" s="38">
        <v>0</v>
      </c>
      <c r="Z784" s="38" t="b">
        <v>0</v>
      </c>
      <c r="AA784" s="60"/>
      <c r="AB784" s="60">
        <v>43235.872685185182</v>
      </c>
      <c r="AC784" s="38">
        <v>1</v>
      </c>
      <c r="AD784" s="60">
        <v>43235.892638888887</v>
      </c>
      <c r="AE784" s="60"/>
      <c r="AF784" s="60">
        <v>43235.892638888887</v>
      </c>
      <c r="AG784" s="37"/>
      <c r="AH784" s="37"/>
      <c r="AI784" s="37"/>
      <c r="AJ784" s="16">
        <f ca="1">IF(Table1[[#This Row],[State]]="Closed","Zero",IF(Table1[[#This Row],[State]]="Resolved","Zero",TODAY()-Table1[[#This Row],[First Assigned to Osprey-Resolver]]))</f>
        <v>44699</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20</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15</v>
      </c>
      <c r="AW784" s="39" t="str">
        <f>TEXT(Table1[[#This Row],[Created]],"MMM")</f>
        <v>May</v>
      </c>
      <c r="AX784" s="40" t="e">
        <f>VLOOKUP(Table1[[#This Row],[Assigned to]],GD_Resource[[#All],[SNOW ID Unique]:[Team]],4,0)</f>
        <v>#N/A</v>
      </c>
    </row>
    <row r="785" spans="1:50" ht="49.95" customHeight="1" x14ac:dyDescent="0.25">
      <c r="A785" s="37" t="s">
        <v>3100</v>
      </c>
      <c r="B785" s="37" t="s">
        <v>115</v>
      </c>
      <c r="C785" s="37" t="s">
        <v>116</v>
      </c>
      <c r="D785" s="37" t="s">
        <v>204</v>
      </c>
      <c r="E785" s="37" t="s">
        <v>141</v>
      </c>
      <c r="F785" s="37" t="s">
        <v>3101</v>
      </c>
      <c r="G785" s="60">
        <v>43762.91609953704</v>
      </c>
      <c r="H785" s="37" t="s">
        <v>37</v>
      </c>
      <c r="I785" s="60"/>
      <c r="J785" s="37" t="s">
        <v>120</v>
      </c>
      <c r="K785" s="37" t="s">
        <v>3102</v>
      </c>
      <c r="L785" s="60">
        <v>43762.91609953704</v>
      </c>
      <c r="M785" s="37" t="s">
        <v>37</v>
      </c>
      <c r="N785" s="60">
        <v>43235.883460648147</v>
      </c>
      <c r="O785" s="37" t="s">
        <v>767</v>
      </c>
      <c r="P785" s="38" t="b">
        <v>0</v>
      </c>
      <c r="Q785" s="37"/>
      <c r="R785" s="37" t="s">
        <v>123</v>
      </c>
      <c r="S785" s="38">
        <v>0</v>
      </c>
      <c r="T785" s="37" t="s">
        <v>124</v>
      </c>
      <c r="U785" s="37" t="s">
        <v>120</v>
      </c>
      <c r="V785" s="60"/>
      <c r="W785" s="38">
        <v>45535620</v>
      </c>
      <c r="X785" s="37" t="s">
        <v>768</v>
      </c>
      <c r="Y785" s="38">
        <v>0</v>
      </c>
      <c r="Z785" s="38" t="b">
        <v>0</v>
      </c>
      <c r="AA785" s="60">
        <v>43236.507835648154</v>
      </c>
      <c r="AB785" s="60">
        <v>43235.883460648147</v>
      </c>
      <c r="AC785" s="38">
        <v>1</v>
      </c>
      <c r="AD785" s="60">
        <v>43236.307002314818</v>
      </c>
      <c r="AE785" s="60">
        <v>43236.507835648154</v>
      </c>
      <c r="AF785" s="60">
        <v>43236.307002314818</v>
      </c>
      <c r="AG785" s="37"/>
      <c r="AH785" s="37"/>
      <c r="AI785" s="37"/>
      <c r="AJ785" s="16">
        <f ca="1">IF(Table1[[#This Row],[State]]="Closed","Zero",IF(Table1[[#This Row],[State]]="Resolved","Zero",TODAY()-Table1[[#This Row],[First Assigned to Osprey-Resolver]]))</f>
        <v>1462.4921643518464</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43</v>
      </c>
      <c r="AO785" s="39" t="str">
        <f>IFERROR(INDEX(GD_Resource[], MATCH(Table1[[#This Row],[Assigned to]], GD_Resource[SNOW ID Unique], 0), 2), "Not GD")</f>
        <v>Not GD</v>
      </c>
      <c r="AP785" s="39" t="str">
        <f t="shared" si="12"/>
        <v>Geo</v>
      </c>
      <c r="AQ785" s="39">
        <f>YEAR(Table1[[#This Row],[Closed]])</f>
        <v>2019</v>
      </c>
      <c r="AR785" s="39">
        <f>YEAR(Table1[[#This Row],[Resolved]])</f>
        <v>1900</v>
      </c>
      <c r="AS785" s="39">
        <f>YEAR(Table1[[#This Row],[Created]])</f>
        <v>2018</v>
      </c>
      <c r="AT785" s="39">
        <f>DAY(Table1[[#This Row],[Resolved]])</f>
        <v>0</v>
      </c>
      <c r="AU785" s="39" t="str">
        <f>TEXT(Table1[[#This Row],[Resolved]],"MMM")</f>
        <v>Jan</v>
      </c>
      <c r="AV785" s="39">
        <f>DAY(Table1[[#This Row],[Created]])</f>
        <v>15</v>
      </c>
      <c r="AW785" s="39" t="str">
        <f>TEXT(Table1[[#This Row],[Created]],"MMM")</f>
        <v>May</v>
      </c>
      <c r="AX785" s="40" t="e">
        <f>VLOOKUP(Table1[[#This Row],[Assigned to]],GD_Resource[[#All],[SNOW ID Unique]:[Team]],4,0)</f>
        <v>#N/A</v>
      </c>
    </row>
    <row r="786" spans="1:50" ht="49.95" customHeight="1" x14ac:dyDescent="0.25">
      <c r="A786" s="37" t="s">
        <v>3103</v>
      </c>
      <c r="B786" s="37" t="s">
        <v>115</v>
      </c>
      <c r="C786" s="37" t="s">
        <v>295</v>
      </c>
      <c r="D786" s="37" t="s">
        <v>2360</v>
      </c>
      <c r="E786" s="37" t="s">
        <v>12</v>
      </c>
      <c r="F786" s="37" t="s">
        <v>3104</v>
      </c>
      <c r="G786" s="60">
        <v>43236.879004629627</v>
      </c>
      <c r="H786" s="37"/>
      <c r="I786" s="60"/>
      <c r="J786" s="37" t="s">
        <v>130</v>
      </c>
      <c r="K786" s="37" t="s">
        <v>3105</v>
      </c>
      <c r="L786" s="60">
        <v>43236.879004629627</v>
      </c>
      <c r="M786" s="37" t="s">
        <v>2363</v>
      </c>
      <c r="N786" s="60">
        <v>43236.26048611111</v>
      </c>
      <c r="O786" s="37" t="s">
        <v>281</v>
      </c>
      <c r="P786" s="38" t="b">
        <v>0</v>
      </c>
      <c r="Q786" s="37"/>
      <c r="R786" s="37" t="s">
        <v>147</v>
      </c>
      <c r="S786" s="38">
        <v>0</v>
      </c>
      <c r="T786" s="37" t="s">
        <v>124</v>
      </c>
      <c r="U786" s="37" t="s">
        <v>120</v>
      </c>
      <c r="V786" s="60"/>
      <c r="W786" s="38">
        <v>53440</v>
      </c>
      <c r="X786" s="37" t="s">
        <v>282</v>
      </c>
      <c r="Y786" s="38">
        <v>0</v>
      </c>
      <c r="Z786" s="38" t="b">
        <v>0</v>
      </c>
      <c r="AA786" s="60">
        <v>43236.379386574074</v>
      </c>
      <c r="AB786" s="60">
        <v>43236.26048611111</v>
      </c>
      <c r="AC786" s="38">
        <v>1</v>
      </c>
      <c r="AD786" s="60">
        <v>43236.854814814818</v>
      </c>
      <c r="AE786" s="60"/>
      <c r="AF786" s="60">
        <v>43236.854814814818</v>
      </c>
      <c r="AG786" s="37"/>
      <c r="AH786" s="37"/>
      <c r="AI786" s="37"/>
      <c r="AJ786" s="16">
        <f ca="1">IF(Table1[[#This Row],[State]]="Closed","Zero",IF(Table1[[#This Row],[State]]="Resolved","Zero",TODAY()-Table1[[#This Row],[First Assigned to Osprey-Resolver]]))</f>
        <v>44699</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20</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16</v>
      </c>
      <c r="AW786" s="39" t="str">
        <f>TEXT(Table1[[#This Row],[Created]],"MMM")</f>
        <v>May</v>
      </c>
      <c r="AX786" s="40" t="e">
        <f>VLOOKUP(Table1[[#This Row],[Assigned to]],GD_Resource[[#All],[SNOW ID Unique]:[Team]],4,0)</f>
        <v>#N/A</v>
      </c>
    </row>
    <row r="787" spans="1:50" ht="49.95" customHeight="1" x14ac:dyDescent="0.25">
      <c r="A787" s="37" t="s">
        <v>3106</v>
      </c>
      <c r="B787" s="37" t="s">
        <v>115</v>
      </c>
      <c r="C787" s="37" t="s">
        <v>116</v>
      </c>
      <c r="D787" s="37" t="s">
        <v>2653</v>
      </c>
      <c r="E787" s="37" t="s">
        <v>12</v>
      </c>
      <c r="F787" s="37" t="s">
        <v>3107</v>
      </c>
      <c r="G787" s="60">
        <v>43242.541284722232</v>
      </c>
      <c r="H787" s="37" t="s">
        <v>2655</v>
      </c>
      <c r="I787" s="60"/>
      <c r="J787" s="37" t="s">
        <v>120</v>
      </c>
      <c r="K787" s="37" t="s">
        <v>3108</v>
      </c>
      <c r="L787" s="60">
        <v>43242.541284722232</v>
      </c>
      <c r="M787" s="37" t="s">
        <v>2655</v>
      </c>
      <c r="N787" s="60">
        <v>43236.648842592593</v>
      </c>
      <c r="O787" s="37" t="s">
        <v>1727</v>
      </c>
      <c r="P787" s="38" t="b">
        <v>0</v>
      </c>
      <c r="Q787" s="37"/>
      <c r="R787" s="37" t="s">
        <v>123</v>
      </c>
      <c r="S787" s="38">
        <v>0</v>
      </c>
      <c r="T787" s="37" t="s">
        <v>124</v>
      </c>
      <c r="U787" s="37" t="s">
        <v>120</v>
      </c>
      <c r="V787" s="60"/>
      <c r="W787" s="38">
        <v>509107</v>
      </c>
      <c r="X787" s="37" t="s">
        <v>1728</v>
      </c>
      <c r="Y787" s="38">
        <v>0</v>
      </c>
      <c r="Z787" s="38" t="b">
        <v>0</v>
      </c>
      <c r="AA787" s="60">
        <v>43236.663888888892</v>
      </c>
      <c r="AB787" s="60">
        <v>43236.648842592593</v>
      </c>
      <c r="AC787" s="38">
        <v>1</v>
      </c>
      <c r="AD787" s="60">
        <v>43236.66746527778</v>
      </c>
      <c r="AE787" s="60">
        <v>43236.670520833337</v>
      </c>
      <c r="AF787" s="60">
        <v>43236.66746527778</v>
      </c>
      <c r="AG787" s="37"/>
      <c r="AH787" s="37"/>
      <c r="AI787" s="37"/>
      <c r="AJ787" s="16">
        <f ca="1">IF(Table1[[#This Row],[State]]="Closed","Zero",IF(Table1[[#This Row],[State]]="Resolved","Zero",TODAY()-Table1[[#This Row],[First Assigned to Osprey-Resolver]]))</f>
        <v>1462.3294791666631</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21</v>
      </c>
      <c r="AO787" s="39" t="str">
        <f>IFERROR(INDEX(GD_Resource[], MATCH(Table1[[#This Row],[Assigned to]], GD_Resource[SNOW ID Unique], 0), 2), "Not GD")</f>
        <v>WPP-US</v>
      </c>
      <c r="AP787" s="39" t="str">
        <f t="shared" si="12"/>
        <v>GD</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16</v>
      </c>
      <c r="AW787" s="39" t="str">
        <f>TEXT(Table1[[#This Row],[Created]],"MMM")</f>
        <v>May</v>
      </c>
      <c r="AX787" s="40">
        <f>VLOOKUP(Table1[[#This Row],[Assigned to]],GD_Resource[[#All],[SNOW ID Unique]:[Team]],4,0)</f>
        <v>0</v>
      </c>
    </row>
    <row r="788" spans="1:50" ht="49.95" customHeight="1" x14ac:dyDescent="0.25">
      <c r="A788" s="37" t="s">
        <v>3109</v>
      </c>
      <c r="B788" s="37" t="s">
        <v>115</v>
      </c>
      <c r="C788" s="37" t="s">
        <v>116</v>
      </c>
      <c r="D788" s="37" t="s">
        <v>204</v>
      </c>
      <c r="E788" s="37" t="s">
        <v>141</v>
      </c>
      <c r="F788" s="37" t="s">
        <v>3110</v>
      </c>
      <c r="G788" s="60">
        <v>43348.270787037043</v>
      </c>
      <c r="H788" s="37" t="s">
        <v>3111</v>
      </c>
      <c r="I788" s="60"/>
      <c r="J788" s="37" t="s">
        <v>120</v>
      </c>
      <c r="K788" s="37" t="s">
        <v>3112</v>
      </c>
      <c r="L788" s="60">
        <v>43348.270787037043</v>
      </c>
      <c r="M788" s="37" t="s">
        <v>37</v>
      </c>
      <c r="N788" s="60">
        <v>43237.5856712963</v>
      </c>
      <c r="O788" s="37" t="s">
        <v>1646</v>
      </c>
      <c r="P788" s="38" t="b">
        <v>0</v>
      </c>
      <c r="Q788" s="37"/>
      <c r="R788" s="37" t="s">
        <v>123</v>
      </c>
      <c r="S788" s="38">
        <v>0</v>
      </c>
      <c r="T788" s="37" t="s">
        <v>124</v>
      </c>
      <c r="U788" s="37" t="s">
        <v>120</v>
      </c>
      <c r="V788" s="60"/>
      <c r="W788" s="38">
        <v>9563194</v>
      </c>
      <c r="X788" s="37" t="s">
        <v>720</v>
      </c>
      <c r="Y788" s="38">
        <v>0</v>
      </c>
      <c r="Z788" s="38" t="b">
        <v>0</v>
      </c>
      <c r="AA788" s="60">
        <v>43237.597025462957</v>
      </c>
      <c r="AB788" s="60">
        <v>43237.5856712963</v>
      </c>
      <c r="AC788" s="38">
        <v>1</v>
      </c>
      <c r="AD788" s="60">
        <v>43237.595150462963</v>
      </c>
      <c r="AE788" s="60">
        <v>43237.597025462957</v>
      </c>
      <c r="AF788" s="60">
        <v>43237.595150462963</v>
      </c>
      <c r="AG788" s="37"/>
      <c r="AH788" s="37"/>
      <c r="AI788" s="37"/>
      <c r="AJ788" s="16">
        <f ca="1">IF(Table1[[#This Row],[State]]="Closed","Zero",IF(Table1[[#This Row],[State]]="Resolved","Zero",TODAY()-Table1[[#This Row],[First Assigned to Osprey-Resolver]]))</f>
        <v>1461.4029745370426</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36</v>
      </c>
      <c r="AO788" s="39" t="str">
        <f>IFERROR(INDEX(GD_Resource[], MATCH(Table1[[#This Row],[Assigned to]], GD_Resource[SNOW ID Unique], 0), 2), "Not GD")</f>
        <v>WPP-US</v>
      </c>
      <c r="AP788" s="39" t="str">
        <f t="shared" si="12"/>
        <v>GD</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17</v>
      </c>
      <c r="AW788" s="39" t="str">
        <f>TEXT(Table1[[#This Row],[Created]],"MMM")</f>
        <v>May</v>
      </c>
      <c r="AX788" s="40">
        <f>VLOOKUP(Table1[[#This Row],[Assigned to]],GD_Resource[[#All],[SNOW ID Unique]:[Team]],4,0)</f>
        <v>0</v>
      </c>
    </row>
    <row r="789" spans="1:50" ht="49.95" customHeight="1" x14ac:dyDescent="0.25">
      <c r="A789" s="37" t="s">
        <v>3113</v>
      </c>
      <c r="B789" s="37" t="s">
        <v>115</v>
      </c>
      <c r="C789" s="37" t="s">
        <v>116</v>
      </c>
      <c r="D789" s="37" t="s">
        <v>204</v>
      </c>
      <c r="E789" s="37" t="s">
        <v>141</v>
      </c>
      <c r="F789" s="37" t="s">
        <v>3114</v>
      </c>
      <c r="G789" s="60">
        <v>43349.134791666656</v>
      </c>
      <c r="H789" s="37" t="s">
        <v>37</v>
      </c>
      <c r="I789" s="60"/>
      <c r="J789" s="37" t="s">
        <v>120</v>
      </c>
      <c r="K789" s="37" t="s">
        <v>3115</v>
      </c>
      <c r="L789" s="60">
        <v>43349.134791666656</v>
      </c>
      <c r="M789" s="37" t="s">
        <v>37</v>
      </c>
      <c r="N789" s="60">
        <v>43237.641331018523</v>
      </c>
      <c r="O789" s="37" t="s">
        <v>1156</v>
      </c>
      <c r="P789" s="38" t="b">
        <v>0</v>
      </c>
      <c r="Q789" s="37"/>
      <c r="R789" s="37" t="s">
        <v>123</v>
      </c>
      <c r="S789" s="38">
        <v>0</v>
      </c>
      <c r="T789" s="37" t="s">
        <v>124</v>
      </c>
      <c r="U789" s="37" t="s">
        <v>120</v>
      </c>
      <c r="V789" s="60"/>
      <c r="W789" s="38">
        <v>9633035</v>
      </c>
      <c r="X789" s="37" t="s">
        <v>1829</v>
      </c>
      <c r="Y789" s="38">
        <v>0</v>
      </c>
      <c r="Z789" s="38" t="b">
        <v>0</v>
      </c>
      <c r="AA789" s="60">
        <v>43237.708611111113</v>
      </c>
      <c r="AB789" s="60">
        <v>43237.641331018523</v>
      </c>
      <c r="AC789" s="38">
        <v>1</v>
      </c>
      <c r="AD789" s="60">
        <v>43237.6794212963</v>
      </c>
      <c r="AE789" s="60">
        <v>43237.708611111113</v>
      </c>
      <c r="AF789" s="60">
        <v>43237.6794212963</v>
      </c>
      <c r="AG789" s="37"/>
      <c r="AH789" s="37"/>
      <c r="AI789" s="37"/>
      <c r="AJ789" s="16">
        <f ca="1">IF(Table1[[#This Row],[State]]="Closed","Zero",IF(Table1[[#This Row],[State]]="Resolved","Zero",TODAY()-Table1[[#This Row],[First Assigned to Osprey-Resolver]]))</f>
        <v>1461.291388888887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36</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17</v>
      </c>
      <c r="AW789" s="39" t="str">
        <f>TEXT(Table1[[#This Row],[Created]],"MMM")</f>
        <v>May</v>
      </c>
      <c r="AX789" s="40" t="e">
        <f>VLOOKUP(Table1[[#This Row],[Assigned to]],GD_Resource[[#All],[SNOW ID Unique]:[Team]],4,0)</f>
        <v>#N/A</v>
      </c>
    </row>
    <row r="790" spans="1:50" ht="49.95" customHeight="1" x14ac:dyDescent="0.25">
      <c r="A790" s="37" t="s">
        <v>3116</v>
      </c>
      <c r="B790" s="37" t="s">
        <v>115</v>
      </c>
      <c r="C790" s="37" t="s">
        <v>630</v>
      </c>
      <c r="D790" s="37" t="s">
        <v>308</v>
      </c>
      <c r="E790" s="37" t="s">
        <v>12</v>
      </c>
      <c r="F790" s="37" t="s">
        <v>3117</v>
      </c>
      <c r="G790" s="60">
        <v>43266.086284722223</v>
      </c>
      <c r="H790" s="37" t="s">
        <v>246</v>
      </c>
      <c r="I790" s="60"/>
      <c r="J790" s="37" t="s">
        <v>120</v>
      </c>
      <c r="K790" s="37" t="s">
        <v>3118</v>
      </c>
      <c r="L790" s="60">
        <v>43266.086284722223</v>
      </c>
      <c r="M790" s="37" t="s">
        <v>246</v>
      </c>
      <c r="N790" s="60">
        <v>43237.873182870368</v>
      </c>
      <c r="O790" s="37" t="s">
        <v>3119</v>
      </c>
      <c r="P790" s="38" t="b">
        <v>0</v>
      </c>
      <c r="Q790" s="37"/>
      <c r="R790" s="37" t="s">
        <v>147</v>
      </c>
      <c r="S790" s="38">
        <v>0</v>
      </c>
      <c r="T790" s="37" t="s">
        <v>124</v>
      </c>
      <c r="U790" s="37" t="s">
        <v>120</v>
      </c>
      <c r="V790" s="60"/>
      <c r="W790" s="38">
        <v>2437612</v>
      </c>
      <c r="X790" s="37" t="s">
        <v>3120</v>
      </c>
      <c r="Y790" s="38">
        <v>0</v>
      </c>
      <c r="Z790" s="38" t="b">
        <v>0</v>
      </c>
      <c r="AA790" s="60">
        <v>43238.806805555563</v>
      </c>
      <c r="AB790" s="60">
        <v>43237.873182870368</v>
      </c>
      <c r="AC790" s="38">
        <v>1</v>
      </c>
      <c r="AD790" s="60">
        <v>43237.90996527778</v>
      </c>
      <c r="AE790" s="60">
        <v>43238.806805555563</v>
      </c>
      <c r="AF790" s="60">
        <v>43237.90996527778</v>
      </c>
      <c r="AG790" s="37"/>
      <c r="AH790" s="37"/>
      <c r="AI790" s="37"/>
      <c r="AJ790" s="16">
        <f ca="1">IF(Table1[[#This Row],[State]]="Closed","Zero",IF(Table1[[#This Row],[State]]="Resolved","Zero",TODAY()-Table1[[#This Row],[First Assigned to Osprey-Resolver]]))</f>
        <v>1460.1931944444368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24</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17</v>
      </c>
      <c r="AW790" s="39" t="str">
        <f>TEXT(Table1[[#This Row],[Created]],"MMM")</f>
        <v>May</v>
      </c>
      <c r="AX790" s="40" t="e">
        <f>VLOOKUP(Table1[[#This Row],[Assigned to]],GD_Resource[[#All],[SNOW ID Unique]:[Team]],4,0)</f>
        <v>#N/A</v>
      </c>
    </row>
    <row r="791" spans="1:50" ht="49.95" customHeight="1" x14ac:dyDescent="0.25">
      <c r="A791" s="37" t="s">
        <v>3121</v>
      </c>
      <c r="B791" s="37" t="s">
        <v>115</v>
      </c>
      <c r="C791" s="37" t="s">
        <v>338</v>
      </c>
      <c r="D791" s="37" t="s">
        <v>3122</v>
      </c>
      <c r="E791" s="37" t="s">
        <v>12</v>
      </c>
      <c r="F791" s="37" t="s">
        <v>3123</v>
      </c>
      <c r="G791" s="60">
        <v>43238.893310185187</v>
      </c>
      <c r="H791" s="37" t="s">
        <v>430</v>
      </c>
      <c r="I791" s="60"/>
      <c r="J791" s="37" t="s">
        <v>120</v>
      </c>
      <c r="K791" s="37" t="s">
        <v>3124</v>
      </c>
      <c r="L791" s="60">
        <v>43238.893310185187</v>
      </c>
      <c r="M791" s="37" t="s">
        <v>430</v>
      </c>
      <c r="N791" s="60">
        <v>43238.054722222223</v>
      </c>
      <c r="O791" s="37" t="s">
        <v>3122</v>
      </c>
      <c r="P791" s="38" t="b">
        <v>0</v>
      </c>
      <c r="Q791" s="37"/>
      <c r="R791" s="37" t="s">
        <v>215</v>
      </c>
      <c r="S791" s="38">
        <v>0</v>
      </c>
      <c r="T791" s="37" t="s">
        <v>124</v>
      </c>
      <c r="U791" s="37" t="s">
        <v>120</v>
      </c>
      <c r="V791" s="60"/>
      <c r="W791" s="38">
        <v>72512</v>
      </c>
      <c r="X791" s="37" t="s">
        <v>430</v>
      </c>
      <c r="Y791" s="38">
        <v>0</v>
      </c>
      <c r="Z791" s="38" t="b">
        <v>0</v>
      </c>
      <c r="AA791" s="60">
        <v>43238.054722222223</v>
      </c>
      <c r="AB791" s="60"/>
      <c r="AC791" s="38">
        <v>0</v>
      </c>
      <c r="AD791" s="60"/>
      <c r="AE791" s="60">
        <v>43238.054722222223</v>
      </c>
      <c r="AF791" s="60">
        <v>43238.054722222223</v>
      </c>
      <c r="AG791" s="37"/>
      <c r="AH791" s="37"/>
      <c r="AI791" s="37"/>
      <c r="AJ791" s="16">
        <f ca="1">IF(Table1[[#This Row],[State]]="Closed","Zero",IF(Table1[[#This Row],[State]]="Resolved","Zero",TODAY()-Table1[[#This Row],[First Assigned to Osprey-Resolver]]))</f>
        <v>1460.9452777777769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20</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18</v>
      </c>
      <c r="AW791" s="39" t="str">
        <f>TEXT(Table1[[#This Row],[Created]],"MMM")</f>
        <v>May</v>
      </c>
      <c r="AX791" s="40" t="e">
        <f>VLOOKUP(Table1[[#This Row],[Assigned to]],GD_Resource[[#All],[SNOW ID Unique]:[Team]],4,0)</f>
        <v>#N/A</v>
      </c>
    </row>
    <row r="792" spans="1:50" ht="75" customHeight="1" x14ac:dyDescent="0.25">
      <c r="A792" s="37" t="s">
        <v>3125</v>
      </c>
      <c r="B792" s="37" t="s">
        <v>115</v>
      </c>
      <c r="C792" s="37" t="s">
        <v>139</v>
      </c>
      <c r="D792" s="37" t="s">
        <v>211</v>
      </c>
      <c r="E792" s="37" t="s">
        <v>141</v>
      </c>
      <c r="F792" s="37" t="s">
        <v>3126</v>
      </c>
      <c r="G792" s="60">
        <v>43740.965381944443</v>
      </c>
      <c r="H792" s="37" t="s">
        <v>143</v>
      </c>
      <c r="I792" s="60"/>
      <c r="J792" s="37" t="s">
        <v>120</v>
      </c>
      <c r="K792" s="37" t="s">
        <v>3127</v>
      </c>
      <c r="L792" s="60">
        <v>43740.965381944443</v>
      </c>
      <c r="M792" s="37" t="s">
        <v>143</v>
      </c>
      <c r="N792" s="60">
        <v>43238.726736111108</v>
      </c>
      <c r="O792" s="37" t="s">
        <v>2774</v>
      </c>
      <c r="P792" s="38" t="b">
        <v>0</v>
      </c>
      <c r="Q792" s="37"/>
      <c r="R792" s="37" t="s">
        <v>215</v>
      </c>
      <c r="S792" s="38">
        <v>0</v>
      </c>
      <c r="T792" s="37" t="s">
        <v>124</v>
      </c>
      <c r="U792" s="37" t="s">
        <v>120</v>
      </c>
      <c r="V792" s="60"/>
      <c r="W792" s="38">
        <v>43393419</v>
      </c>
      <c r="X792" s="37" t="s">
        <v>2240</v>
      </c>
      <c r="Y792" s="38">
        <v>0</v>
      </c>
      <c r="Z792" s="38" t="b">
        <v>0</v>
      </c>
      <c r="AA792" s="60">
        <v>43238.73269675926</v>
      </c>
      <c r="AB792" s="60">
        <v>43238.726736111108</v>
      </c>
      <c r="AC792" s="38">
        <v>2</v>
      </c>
      <c r="AD792" s="60">
        <v>43238.849293981482</v>
      </c>
      <c r="AE792" s="60">
        <v>43238.849293981482</v>
      </c>
      <c r="AF792" s="60">
        <v>43238.849293981482</v>
      </c>
      <c r="AG792" s="37"/>
      <c r="AH792" s="37"/>
      <c r="AI792" s="37"/>
      <c r="AJ792" s="16">
        <f ca="1">IF(Table1[[#This Row],[State]]="Closed","Zero",IF(Table1[[#This Row],[State]]="Resolved","Zero",TODAY()-Table1[[#This Row],[First Assigned to Osprey-Resolver]]))</f>
        <v>1460.1507060185177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40</v>
      </c>
      <c r="AO792" s="39" t="str">
        <f>IFERROR(INDEX(GD_Resource[], MATCH(Table1[[#This Row],[Assigned to]], GD_Resource[SNOW ID Unique], 0), 2), "Not GD")</f>
        <v>Not GD</v>
      </c>
      <c r="AP792" s="39" t="str">
        <f t="shared" si="12"/>
        <v>Geo</v>
      </c>
      <c r="AQ792" s="39">
        <f>YEAR(Table1[[#This Row],[Closed]])</f>
        <v>2019</v>
      </c>
      <c r="AR792" s="39">
        <f>YEAR(Table1[[#This Row],[Resolved]])</f>
        <v>1900</v>
      </c>
      <c r="AS792" s="39">
        <f>YEAR(Table1[[#This Row],[Created]])</f>
        <v>2018</v>
      </c>
      <c r="AT792" s="39">
        <f>DAY(Table1[[#This Row],[Resolved]])</f>
        <v>0</v>
      </c>
      <c r="AU792" s="39" t="str">
        <f>TEXT(Table1[[#This Row],[Resolved]],"MMM")</f>
        <v>Jan</v>
      </c>
      <c r="AV792" s="39">
        <f>DAY(Table1[[#This Row],[Created]])</f>
        <v>18</v>
      </c>
      <c r="AW792" s="39" t="str">
        <f>TEXT(Table1[[#This Row],[Created]],"MMM")</f>
        <v>May</v>
      </c>
      <c r="AX792" s="40" t="e">
        <f>VLOOKUP(Table1[[#This Row],[Assigned to]],GD_Resource[[#All],[SNOW ID Unique]:[Team]],4,0)</f>
        <v>#N/A</v>
      </c>
    </row>
    <row r="793" spans="1:50" ht="100.2" customHeight="1" x14ac:dyDescent="0.25">
      <c r="A793" s="37" t="s">
        <v>3128</v>
      </c>
      <c r="B793" s="37" t="s">
        <v>115</v>
      </c>
      <c r="C793" s="37" t="s">
        <v>251</v>
      </c>
      <c r="D793" s="37" t="s">
        <v>258</v>
      </c>
      <c r="E793" s="37" t="s">
        <v>7</v>
      </c>
      <c r="F793" s="37" t="s">
        <v>2525</v>
      </c>
      <c r="G793" s="60">
        <v>43238.774259259262</v>
      </c>
      <c r="H793" s="37" t="s">
        <v>36</v>
      </c>
      <c r="I793" s="60"/>
      <c r="J793" s="37" t="s">
        <v>120</v>
      </c>
      <c r="K793" s="37" t="s">
        <v>3129</v>
      </c>
      <c r="L793" s="60">
        <v>43238.774259259262</v>
      </c>
      <c r="M793" s="37" t="s">
        <v>36</v>
      </c>
      <c r="N793" s="60">
        <v>43238.731099537043</v>
      </c>
      <c r="O793" s="37" t="s">
        <v>2677</v>
      </c>
      <c r="P793" s="38" t="b">
        <v>0</v>
      </c>
      <c r="Q793" s="37"/>
      <c r="R793" s="37" t="s">
        <v>147</v>
      </c>
      <c r="S793" s="38">
        <v>0</v>
      </c>
      <c r="T793" s="37" t="s">
        <v>124</v>
      </c>
      <c r="U793" s="37" t="s">
        <v>120</v>
      </c>
      <c r="V793" s="60"/>
      <c r="W793" s="38">
        <v>3729</v>
      </c>
      <c r="X793" s="37" t="s">
        <v>2678</v>
      </c>
      <c r="Y793" s="38">
        <v>0</v>
      </c>
      <c r="Z793" s="38" t="b">
        <v>0</v>
      </c>
      <c r="AA793" s="60">
        <v>43238.732708333337</v>
      </c>
      <c r="AB793" s="60">
        <v>43238.731099537043</v>
      </c>
      <c r="AC793" s="38">
        <v>1</v>
      </c>
      <c r="AD793" s="60">
        <v>43238.742905092593</v>
      </c>
      <c r="AE793" s="60">
        <v>43238.774259259262</v>
      </c>
      <c r="AF793" s="60">
        <v>43238.742905092593</v>
      </c>
      <c r="AG793" s="37"/>
      <c r="AH793" s="37"/>
      <c r="AI793" s="37"/>
      <c r="AJ793" s="16">
        <f ca="1">IF(Table1[[#This Row],[State]]="Closed","Zero",IF(Table1[[#This Row],[State]]="Resolved","Zero",TODAY()-Table1[[#This Row],[First Assigned to Osprey-Resolver]]))</f>
        <v>1460.2257407407378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18</v>
      </c>
      <c r="AW793" s="39" t="str">
        <f>TEXT(Table1[[#This Row],[Created]],"MMM")</f>
        <v>May</v>
      </c>
      <c r="AX793" s="40" t="e">
        <f>VLOOKUP(Table1[[#This Row],[Assigned to]],GD_Resource[[#All],[SNOW ID Unique]:[Team]],4,0)</f>
        <v>#N/A</v>
      </c>
    </row>
    <row r="794" spans="1:50" ht="49.95" customHeight="1" x14ac:dyDescent="0.25">
      <c r="A794" s="37" t="s">
        <v>3130</v>
      </c>
      <c r="B794" s="37" t="s">
        <v>115</v>
      </c>
      <c r="C794" s="37" t="s">
        <v>251</v>
      </c>
      <c r="D794" s="37" t="s">
        <v>128</v>
      </c>
      <c r="E794" s="37" t="s">
        <v>141</v>
      </c>
      <c r="F794" s="37" t="s">
        <v>3131</v>
      </c>
      <c r="G794" s="60">
        <v>44429.069398148153</v>
      </c>
      <c r="H794" s="37" t="s">
        <v>39</v>
      </c>
      <c r="I794" s="60"/>
      <c r="J794" s="37" t="s">
        <v>120</v>
      </c>
      <c r="K794" s="37" t="s">
        <v>2998</v>
      </c>
      <c r="L794" s="60">
        <v>44429.069398148153</v>
      </c>
      <c r="M794" s="37" t="s">
        <v>39</v>
      </c>
      <c r="N794" s="60">
        <v>43239.112280092602</v>
      </c>
      <c r="O794" s="37" t="s">
        <v>2624</v>
      </c>
      <c r="P794" s="38" t="b">
        <v>0</v>
      </c>
      <c r="Q794" s="37"/>
      <c r="R794" s="37" t="s">
        <v>147</v>
      </c>
      <c r="S794" s="38">
        <v>0</v>
      </c>
      <c r="T794" s="37" t="s">
        <v>124</v>
      </c>
      <c r="U794" s="37" t="s">
        <v>120</v>
      </c>
      <c r="V794" s="60"/>
      <c r="W794" s="38">
        <v>102812295</v>
      </c>
      <c r="X794" s="37" t="s">
        <v>2424</v>
      </c>
      <c r="Y794" s="38">
        <v>0</v>
      </c>
      <c r="Z794" s="38" t="b">
        <v>0</v>
      </c>
      <c r="AA794" s="60">
        <v>43241.729988425926</v>
      </c>
      <c r="AB794" s="60">
        <v>43239.112280092602</v>
      </c>
      <c r="AC794" s="38">
        <v>1</v>
      </c>
      <c r="AD794" s="60">
        <v>43239.145833333343</v>
      </c>
      <c r="AE794" s="60">
        <v>43241.729988425926</v>
      </c>
      <c r="AF794" s="60">
        <v>43239.145833333343</v>
      </c>
      <c r="AG794" s="37"/>
      <c r="AH794" s="37"/>
      <c r="AI794" s="37" t="s">
        <v>256</v>
      </c>
      <c r="AJ794" s="16">
        <f ca="1">IF(Table1[[#This Row],[State]]="Closed","Zero",IF(Table1[[#This Row],[State]]="Resolved","Zero",TODAY()-Table1[[#This Row],[First Assigned to Osprey-Resolver]]))</f>
        <v>1457.2700115740736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34</v>
      </c>
      <c r="AO794" s="39" t="str">
        <f>IFERROR(INDEX(GD_Resource[], MATCH(Table1[[#This Row],[Assigned to]], GD_Resource[SNOW ID Unique], 0), 2), "Not GD")</f>
        <v>Not GD</v>
      </c>
      <c r="AP794" s="39" t="str">
        <f t="shared" si="12"/>
        <v>Geo</v>
      </c>
      <c r="AQ794" s="39">
        <f>YEAR(Table1[[#This Row],[Closed]])</f>
        <v>2021</v>
      </c>
      <c r="AR794" s="39">
        <f>YEAR(Table1[[#This Row],[Resolved]])</f>
        <v>1900</v>
      </c>
      <c r="AS794" s="39">
        <f>YEAR(Table1[[#This Row],[Created]])</f>
        <v>2018</v>
      </c>
      <c r="AT794" s="39">
        <f>DAY(Table1[[#This Row],[Resolved]])</f>
        <v>0</v>
      </c>
      <c r="AU794" s="39" t="str">
        <f>TEXT(Table1[[#This Row],[Resolved]],"MMM")</f>
        <v>Jan</v>
      </c>
      <c r="AV794" s="39">
        <f>DAY(Table1[[#This Row],[Created]])</f>
        <v>19</v>
      </c>
      <c r="AW794" s="39" t="str">
        <f>TEXT(Table1[[#This Row],[Created]],"MMM")</f>
        <v>May</v>
      </c>
      <c r="AX794" s="40" t="e">
        <f>VLOOKUP(Table1[[#This Row],[Assigned to]],GD_Resource[[#All],[SNOW ID Unique]:[Team]],4,0)</f>
        <v>#N/A</v>
      </c>
    </row>
    <row r="795" spans="1:50" ht="87.45" customHeight="1" x14ac:dyDescent="0.25">
      <c r="A795" s="37" t="s">
        <v>3132</v>
      </c>
      <c r="B795" s="37" t="s">
        <v>115</v>
      </c>
      <c r="C795" s="37" t="s">
        <v>251</v>
      </c>
      <c r="D795" s="37" t="s">
        <v>258</v>
      </c>
      <c r="E795" s="37" t="s">
        <v>12</v>
      </c>
      <c r="F795" s="37" t="s">
        <v>3133</v>
      </c>
      <c r="G795" s="60">
        <v>43251.916122685187</v>
      </c>
      <c r="H795" s="37" t="s">
        <v>36</v>
      </c>
      <c r="I795" s="60"/>
      <c r="J795" s="37" t="s">
        <v>130</v>
      </c>
      <c r="K795" s="37" t="s">
        <v>3134</v>
      </c>
      <c r="L795" s="60">
        <v>43251.916122685187</v>
      </c>
      <c r="M795" s="37" t="s">
        <v>36</v>
      </c>
      <c r="N795" s="60">
        <v>43242.793391203697</v>
      </c>
      <c r="O795" s="37" t="s">
        <v>3135</v>
      </c>
      <c r="P795" s="38" t="b">
        <v>0</v>
      </c>
      <c r="Q795" s="37"/>
      <c r="R795" s="37" t="s">
        <v>147</v>
      </c>
      <c r="S795" s="38">
        <v>0</v>
      </c>
      <c r="T795" s="37" t="s">
        <v>124</v>
      </c>
      <c r="U795" s="37" t="s">
        <v>120</v>
      </c>
      <c r="V795" s="60"/>
      <c r="W795" s="38">
        <v>788668</v>
      </c>
      <c r="X795" s="37" t="s">
        <v>3136</v>
      </c>
      <c r="Y795" s="38">
        <v>0</v>
      </c>
      <c r="Z795" s="38" t="b">
        <v>0</v>
      </c>
      <c r="AA795" s="60">
        <v>43242.809398148151</v>
      </c>
      <c r="AB795" s="60">
        <v>43251.820162037038</v>
      </c>
      <c r="AC795" s="38">
        <v>3</v>
      </c>
      <c r="AD795" s="60">
        <v>43251.853865740741</v>
      </c>
      <c r="AE795" s="60">
        <v>43242.809398148151</v>
      </c>
      <c r="AF795" s="60">
        <v>43242.793391203697</v>
      </c>
      <c r="AG795" s="37"/>
      <c r="AH795" s="37"/>
      <c r="AI795" s="37"/>
      <c r="AJ795" s="16">
        <f ca="1">IF(Table1[[#This Row],[State]]="Closed","Zero",IF(Table1[[#This Row],[State]]="Resolved","Zero",TODAY()-Table1[[#This Row],[First Assigned to Osprey-Resolver]]))</f>
        <v>1456.1906018518494</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22</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22</v>
      </c>
      <c r="AW795" s="39" t="str">
        <f>TEXT(Table1[[#This Row],[Created]],"MMM")</f>
        <v>May</v>
      </c>
      <c r="AX795" s="40" t="e">
        <f>VLOOKUP(Table1[[#This Row],[Assigned to]],GD_Resource[[#All],[SNOW ID Unique]:[Team]],4,0)</f>
        <v>#N/A</v>
      </c>
    </row>
    <row r="796" spans="1:50" ht="87.45" customHeight="1" x14ac:dyDescent="0.25">
      <c r="A796" s="37" t="s">
        <v>3137</v>
      </c>
      <c r="B796" s="37" t="s">
        <v>115</v>
      </c>
      <c r="C796" s="37" t="s">
        <v>240</v>
      </c>
      <c r="D796" s="37" t="s">
        <v>241</v>
      </c>
      <c r="E796" s="37" t="s">
        <v>12</v>
      </c>
      <c r="F796" s="37" t="s">
        <v>3138</v>
      </c>
      <c r="G796" s="60">
        <v>43258.084953703707</v>
      </c>
      <c r="H796" s="37"/>
      <c r="I796" s="60"/>
      <c r="J796" s="37" t="s">
        <v>328</v>
      </c>
      <c r="K796" s="37" t="s">
        <v>2474</v>
      </c>
      <c r="L796" s="60">
        <v>43258.084953703707</v>
      </c>
      <c r="M796" s="37" t="s">
        <v>24</v>
      </c>
      <c r="N796" s="60">
        <v>43242.947615740741</v>
      </c>
      <c r="O796" s="37" t="s">
        <v>241</v>
      </c>
      <c r="P796" s="38" t="b">
        <v>0</v>
      </c>
      <c r="Q796" s="37"/>
      <c r="R796" s="37" t="s">
        <v>147</v>
      </c>
      <c r="S796" s="38">
        <v>0</v>
      </c>
      <c r="T796" s="37" t="s">
        <v>124</v>
      </c>
      <c r="U796" s="37" t="s">
        <v>120</v>
      </c>
      <c r="V796" s="60"/>
      <c r="W796" s="38">
        <v>1308204</v>
      </c>
      <c r="X796" s="37" t="s">
        <v>3139</v>
      </c>
      <c r="Y796" s="38">
        <v>0</v>
      </c>
      <c r="Z796" s="38" t="b">
        <v>0</v>
      </c>
      <c r="AA796" s="60">
        <v>43243.668344907397</v>
      </c>
      <c r="AB796" s="60">
        <v>43243.638020833343</v>
      </c>
      <c r="AC796" s="38">
        <v>3</v>
      </c>
      <c r="AD796" s="60">
        <v>43243.952048611107</v>
      </c>
      <c r="AE796" s="60"/>
      <c r="AF796" s="60">
        <v>43243.378310185188</v>
      </c>
      <c r="AG796" s="37"/>
      <c r="AH796" s="37"/>
      <c r="AI796" s="37"/>
      <c r="AJ796" s="16">
        <f ca="1">IF(Table1[[#This Row],[State]]="Closed","Zero",IF(Table1[[#This Row],[State]]="Resolved","Zero",TODAY()-Table1[[#This Row],[First Assigned to Osprey-Resolver]]))</f>
        <v>44699</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23</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22</v>
      </c>
      <c r="AW796" s="39" t="str">
        <f>TEXT(Table1[[#This Row],[Created]],"MMM")</f>
        <v>May</v>
      </c>
      <c r="AX796" s="40" t="e">
        <f>VLOOKUP(Table1[[#This Row],[Assigned to]],GD_Resource[[#All],[SNOW ID Unique]:[Team]],4,0)</f>
        <v>#N/A</v>
      </c>
    </row>
    <row r="797" spans="1:50" ht="49.95" customHeight="1" x14ac:dyDescent="0.25">
      <c r="A797" s="37" t="s">
        <v>3140</v>
      </c>
      <c r="B797" s="37" t="s">
        <v>115</v>
      </c>
      <c r="C797" s="37" t="s">
        <v>433</v>
      </c>
      <c r="D797" s="37" t="s">
        <v>434</v>
      </c>
      <c r="E797" s="37" t="s">
        <v>12</v>
      </c>
      <c r="F797" s="37" t="s">
        <v>3141</v>
      </c>
      <c r="G797" s="60">
        <v>43243.739675925928</v>
      </c>
      <c r="H797" s="37" t="s">
        <v>436</v>
      </c>
      <c r="I797" s="60"/>
      <c r="J797" s="37" t="s">
        <v>120</v>
      </c>
      <c r="K797" s="37" t="s">
        <v>3142</v>
      </c>
      <c r="L797" s="60">
        <v>43243.739675925928</v>
      </c>
      <c r="M797" s="37" t="s">
        <v>436</v>
      </c>
      <c r="N797" s="60">
        <v>43243.14266203704</v>
      </c>
      <c r="O797" s="37" t="s">
        <v>3143</v>
      </c>
      <c r="P797" s="38" t="b">
        <v>0</v>
      </c>
      <c r="Q797" s="37"/>
      <c r="R797" s="37" t="s">
        <v>215</v>
      </c>
      <c r="S797" s="38">
        <v>0</v>
      </c>
      <c r="T797" s="37" t="s">
        <v>124</v>
      </c>
      <c r="U797" s="37" t="s">
        <v>120</v>
      </c>
      <c r="V797" s="60"/>
      <c r="W797" s="38">
        <v>51582</v>
      </c>
      <c r="X797" s="37" t="s">
        <v>3144</v>
      </c>
      <c r="Y797" s="38">
        <v>0</v>
      </c>
      <c r="Z797" s="38" t="b">
        <v>0</v>
      </c>
      <c r="AA797" s="60">
        <v>43243.185335648152</v>
      </c>
      <c r="AB797" s="60">
        <v>43243.14266203704</v>
      </c>
      <c r="AC797" s="38">
        <v>1</v>
      </c>
      <c r="AD797" s="60">
        <v>43243.220775462964</v>
      </c>
      <c r="AE797" s="60">
        <v>43243.739675925928</v>
      </c>
      <c r="AF797" s="60">
        <v>43243.220775462964</v>
      </c>
      <c r="AG797" s="37" t="s">
        <v>135</v>
      </c>
      <c r="AH797" s="37"/>
      <c r="AI797" s="37"/>
      <c r="AJ797" s="16">
        <f ca="1">IF(Table1[[#This Row],[State]]="Closed","Zero",IF(Table1[[#This Row],[State]]="Resolved","Zero",TODAY()-Table1[[#This Row],[First Assigned to Osprey-Resolver]]))</f>
        <v>1455.2603240740718</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21</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23</v>
      </c>
      <c r="AW797" s="39" t="str">
        <f>TEXT(Table1[[#This Row],[Created]],"MMM")</f>
        <v>May</v>
      </c>
      <c r="AX797" s="40" t="e">
        <f>VLOOKUP(Table1[[#This Row],[Assigned to]],GD_Resource[[#All],[SNOW ID Unique]:[Team]],4,0)</f>
        <v>#N/A</v>
      </c>
    </row>
    <row r="798" spans="1:50" ht="49.95" customHeight="1" x14ac:dyDescent="0.25">
      <c r="A798" s="37" t="s">
        <v>3145</v>
      </c>
      <c r="B798" s="37" t="s">
        <v>115</v>
      </c>
      <c r="C798" s="37" t="s">
        <v>433</v>
      </c>
      <c r="D798" s="37" t="s">
        <v>434</v>
      </c>
      <c r="E798" s="37" t="s">
        <v>12</v>
      </c>
      <c r="F798" s="37" t="s">
        <v>3146</v>
      </c>
      <c r="G798" s="60">
        <v>43244.69767361111</v>
      </c>
      <c r="H798" s="37" t="s">
        <v>436</v>
      </c>
      <c r="I798" s="60"/>
      <c r="J798" s="37" t="s">
        <v>120</v>
      </c>
      <c r="K798" s="37" t="s">
        <v>3147</v>
      </c>
      <c r="L798" s="60">
        <v>43244.69767361111</v>
      </c>
      <c r="M798" s="37" t="s">
        <v>436</v>
      </c>
      <c r="N798" s="60">
        <v>43243.991076388891</v>
      </c>
      <c r="O798" s="37" t="s">
        <v>3148</v>
      </c>
      <c r="P798" s="38" t="b">
        <v>0</v>
      </c>
      <c r="Q798" s="37"/>
      <c r="R798" s="37" t="s">
        <v>215</v>
      </c>
      <c r="S798" s="38">
        <v>0</v>
      </c>
      <c r="T798" s="37" t="s">
        <v>124</v>
      </c>
      <c r="U798" s="37" t="s">
        <v>120</v>
      </c>
      <c r="V798" s="60"/>
      <c r="W798" s="38">
        <v>61050</v>
      </c>
      <c r="X798" s="37" t="s">
        <v>2962</v>
      </c>
      <c r="Y798" s="38">
        <v>0</v>
      </c>
      <c r="Z798" s="38" t="b">
        <v>0</v>
      </c>
      <c r="AA798" s="60">
        <v>43244.696516203701</v>
      </c>
      <c r="AB798" s="60">
        <v>43243.991076388891</v>
      </c>
      <c r="AC798" s="38">
        <v>1</v>
      </c>
      <c r="AD798" s="60">
        <v>43243.993090277778</v>
      </c>
      <c r="AE798" s="60">
        <v>43244.696516203701</v>
      </c>
      <c r="AF798" s="60">
        <v>43243.993090277778</v>
      </c>
      <c r="AG798" s="37"/>
      <c r="AH798" s="37"/>
      <c r="AI798" s="37"/>
      <c r="AJ798" s="16">
        <f ca="1">IF(Table1[[#This Row],[State]]="Closed","Zero",IF(Table1[[#This Row],[State]]="Resolved","Zero",TODAY()-Table1[[#This Row],[First Assigned to Osprey-Resolver]]))</f>
        <v>1454.3034837962987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21</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23</v>
      </c>
      <c r="AW798" s="39" t="str">
        <f>TEXT(Table1[[#This Row],[Created]],"MMM")</f>
        <v>May</v>
      </c>
      <c r="AX798" s="40" t="e">
        <f>VLOOKUP(Table1[[#This Row],[Assigned to]],GD_Resource[[#All],[SNOW ID Unique]:[Team]],4,0)</f>
        <v>#N/A</v>
      </c>
    </row>
    <row r="799" spans="1:50" ht="75" customHeight="1" x14ac:dyDescent="0.25">
      <c r="A799" s="37" t="s">
        <v>3149</v>
      </c>
      <c r="B799" s="37" t="s">
        <v>115</v>
      </c>
      <c r="C799" s="37" t="s">
        <v>251</v>
      </c>
      <c r="D799" s="37" t="s">
        <v>258</v>
      </c>
      <c r="E799" s="37" t="s">
        <v>12</v>
      </c>
      <c r="F799" s="37" t="s">
        <v>3150</v>
      </c>
      <c r="G799" s="60">
        <v>43245.065451388888</v>
      </c>
      <c r="H799" s="37" t="s">
        <v>36</v>
      </c>
      <c r="I799" s="60"/>
      <c r="J799" s="37" t="s">
        <v>120</v>
      </c>
      <c r="K799" s="37" t="s">
        <v>3151</v>
      </c>
      <c r="L799" s="60">
        <v>43245.065451388888</v>
      </c>
      <c r="M799" s="37" t="s">
        <v>36</v>
      </c>
      <c r="N799" s="60">
        <v>43244.140729166669</v>
      </c>
      <c r="O799" s="37" t="s">
        <v>2276</v>
      </c>
      <c r="P799" s="38" t="b">
        <v>0</v>
      </c>
      <c r="Q799" s="37"/>
      <c r="R799" s="37" t="s">
        <v>147</v>
      </c>
      <c r="S799" s="38">
        <v>0</v>
      </c>
      <c r="T799" s="37" t="s">
        <v>124</v>
      </c>
      <c r="U799" s="37" t="s">
        <v>120</v>
      </c>
      <c r="V799" s="60"/>
      <c r="W799" s="38">
        <v>80623</v>
      </c>
      <c r="X799" s="37" t="s">
        <v>3152</v>
      </c>
      <c r="Y799" s="38">
        <v>0</v>
      </c>
      <c r="Z799" s="38" t="b">
        <v>0</v>
      </c>
      <c r="AA799" s="60">
        <v>43244.140729166669</v>
      </c>
      <c r="AB799" s="60">
        <v>43244.140729166669</v>
      </c>
      <c r="AC799" s="38">
        <v>3</v>
      </c>
      <c r="AD799" s="60">
        <v>43244.141284722216</v>
      </c>
      <c r="AE799" s="60">
        <v>43244.756736111107</v>
      </c>
      <c r="AF799" s="60">
        <v>43244.141284722216</v>
      </c>
      <c r="AG799" s="37"/>
      <c r="AH799" s="37"/>
      <c r="AI799" s="37"/>
      <c r="AJ799" s="16">
        <f ca="1">IF(Table1[[#This Row],[State]]="Closed","Zero",IF(Table1[[#This Row],[State]]="Resolved","Zero",TODAY()-Table1[[#This Row],[First Assigned to Osprey-Resolver]]))</f>
        <v>1454.2432638888931</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21</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24</v>
      </c>
      <c r="AW799" s="39" t="str">
        <f>TEXT(Table1[[#This Row],[Created]],"MMM")</f>
        <v>May</v>
      </c>
      <c r="AX799" s="40" t="e">
        <f>VLOOKUP(Table1[[#This Row],[Assigned to]],GD_Resource[[#All],[SNOW ID Unique]:[Team]],4,0)</f>
        <v>#N/A</v>
      </c>
    </row>
    <row r="800" spans="1:50" ht="37.5" customHeight="1" x14ac:dyDescent="0.25">
      <c r="A800" s="37" t="s">
        <v>3153</v>
      </c>
      <c r="B800" s="37" t="s">
        <v>115</v>
      </c>
      <c r="C800" s="37" t="s">
        <v>116</v>
      </c>
      <c r="D800" s="37" t="s">
        <v>204</v>
      </c>
      <c r="E800" s="37" t="s">
        <v>12</v>
      </c>
      <c r="F800" s="37" t="s">
        <v>3154</v>
      </c>
      <c r="G800" s="60">
        <v>43251.042175925933</v>
      </c>
      <c r="H800" s="37" t="s">
        <v>37</v>
      </c>
      <c r="I800" s="60"/>
      <c r="J800" s="37" t="s">
        <v>120</v>
      </c>
      <c r="K800" s="37" t="s">
        <v>3155</v>
      </c>
      <c r="L800" s="60">
        <v>43251.042175925933</v>
      </c>
      <c r="M800" s="37" t="s">
        <v>37</v>
      </c>
      <c r="N800" s="60">
        <v>43244.480925925927</v>
      </c>
      <c r="O800" s="37" t="s">
        <v>3156</v>
      </c>
      <c r="P800" s="38" t="b">
        <v>0</v>
      </c>
      <c r="Q800" s="37"/>
      <c r="R800" s="37" t="s">
        <v>123</v>
      </c>
      <c r="S800" s="38">
        <v>0</v>
      </c>
      <c r="T800" s="37" t="s">
        <v>124</v>
      </c>
      <c r="U800" s="37" t="s">
        <v>120</v>
      </c>
      <c r="V800" s="60"/>
      <c r="W800" s="38">
        <v>567325</v>
      </c>
      <c r="X800" s="37" t="s">
        <v>3157</v>
      </c>
      <c r="Y800" s="38">
        <v>0</v>
      </c>
      <c r="Z800" s="38" t="b">
        <v>0</v>
      </c>
      <c r="AA800" s="60">
        <v>43244.480925925927</v>
      </c>
      <c r="AB800" s="60"/>
      <c r="AC800" s="38">
        <v>1</v>
      </c>
      <c r="AD800" s="60"/>
      <c r="AE800" s="60">
        <v>43244.480925925927</v>
      </c>
      <c r="AF800" s="60">
        <v>43244.480925925927</v>
      </c>
      <c r="AG800" s="37"/>
      <c r="AH800" s="37"/>
      <c r="AI800" s="37"/>
      <c r="AJ800" s="16">
        <f ca="1">IF(Table1[[#This Row],[State]]="Closed","Zero",IF(Table1[[#This Row],[State]]="Resolved","Zero",TODAY()-Table1[[#This Row],[First Assigned to Osprey-Resolver]]))</f>
        <v>1454.5190740740727</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22</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24</v>
      </c>
      <c r="AW800" s="39" t="str">
        <f>TEXT(Table1[[#This Row],[Created]],"MMM")</f>
        <v>May</v>
      </c>
      <c r="AX800" s="40" t="e">
        <f>VLOOKUP(Table1[[#This Row],[Assigned to]],GD_Resource[[#All],[SNOW ID Unique]:[Team]],4,0)</f>
        <v>#N/A</v>
      </c>
    </row>
    <row r="801" spans="1:50" ht="37.5" customHeight="1" x14ac:dyDescent="0.25">
      <c r="A801" s="37" t="s">
        <v>3158</v>
      </c>
      <c r="B801" s="37" t="s">
        <v>115</v>
      </c>
      <c r="C801" s="37" t="s">
        <v>614</v>
      </c>
      <c r="D801" s="37" t="s">
        <v>2316</v>
      </c>
      <c r="E801" s="37" t="s">
        <v>12</v>
      </c>
      <c r="F801" s="37" t="s">
        <v>3159</v>
      </c>
      <c r="G801" s="60">
        <v>43244.701828703714</v>
      </c>
      <c r="H801" s="37" t="s">
        <v>2320</v>
      </c>
      <c r="I801" s="60"/>
      <c r="J801" s="37" t="s">
        <v>130</v>
      </c>
      <c r="K801" s="37" t="s">
        <v>3160</v>
      </c>
      <c r="L801" s="60">
        <v>43244.701828703714</v>
      </c>
      <c r="M801" s="37" t="s">
        <v>2320</v>
      </c>
      <c r="N801" s="60">
        <v>43244.689780092587</v>
      </c>
      <c r="O801" s="37" t="s">
        <v>2979</v>
      </c>
      <c r="P801" s="38" t="b">
        <v>0</v>
      </c>
      <c r="Q801" s="37"/>
      <c r="R801" s="37" t="s">
        <v>147</v>
      </c>
      <c r="S801" s="38">
        <v>0</v>
      </c>
      <c r="T801" s="37" t="s">
        <v>124</v>
      </c>
      <c r="U801" s="37" t="s">
        <v>120</v>
      </c>
      <c r="V801" s="60"/>
      <c r="W801" s="38">
        <v>1088</v>
      </c>
      <c r="X801" s="37" t="s">
        <v>3161</v>
      </c>
      <c r="Y801" s="38">
        <v>0</v>
      </c>
      <c r="Z801" s="38" t="b">
        <v>0</v>
      </c>
      <c r="AA801" s="60">
        <v>43244.693437499998</v>
      </c>
      <c r="AB801" s="60"/>
      <c r="AC801" s="38">
        <v>0</v>
      </c>
      <c r="AD801" s="60"/>
      <c r="AE801" s="60">
        <v>43244.693437499998</v>
      </c>
      <c r="AF801" s="60">
        <v>43244.689780092587</v>
      </c>
      <c r="AG801" s="37"/>
      <c r="AH801" s="37"/>
      <c r="AI801" s="37"/>
      <c r="AJ801" s="16">
        <f ca="1">IF(Table1[[#This Row],[State]]="Closed","Zero",IF(Table1[[#This Row],[State]]="Resolved","Zero",TODAY()-Table1[[#This Row],[First Assigned to Osprey-Resolver]]))</f>
        <v>1454.3065625000017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21</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24</v>
      </c>
      <c r="AW801" s="39" t="str">
        <f>TEXT(Table1[[#This Row],[Created]],"MMM")</f>
        <v>May</v>
      </c>
      <c r="AX801" s="40" t="e">
        <f>VLOOKUP(Table1[[#This Row],[Assigned to]],GD_Resource[[#All],[SNOW ID Unique]:[Team]],4,0)</f>
        <v>#N/A</v>
      </c>
    </row>
    <row r="802" spans="1:50" ht="49.95" customHeight="1" x14ac:dyDescent="0.25">
      <c r="A802" s="37" t="s">
        <v>3162</v>
      </c>
      <c r="B802" s="37" t="s">
        <v>115</v>
      </c>
      <c r="C802" s="37" t="s">
        <v>251</v>
      </c>
      <c r="D802" s="37" t="s">
        <v>128</v>
      </c>
      <c r="E802" s="37" t="s">
        <v>141</v>
      </c>
      <c r="F802" s="37" t="s">
        <v>3163</v>
      </c>
      <c r="G802" s="60">
        <v>44460.889490740738</v>
      </c>
      <c r="H802" s="37" t="s">
        <v>8</v>
      </c>
      <c r="I802" s="60"/>
      <c r="J802" s="37" t="s">
        <v>120</v>
      </c>
      <c r="K802" s="37" t="s">
        <v>2753</v>
      </c>
      <c r="L802" s="60">
        <v>44460.889490740738</v>
      </c>
      <c r="M802" s="37" t="s">
        <v>39</v>
      </c>
      <c r="N802" s="60">
        <v>43244.963912037027</v>
      </c>
      <c r="O802" s="37" t="s">
        <v>2384</v>
      </c>
      <c r="P802" s="38" t="b">
        <v>0</v>
      </c>
      <c r="Q802" s="37"/>
      <c r="R802" s="37" t="s">
        <v>147</v>
      </c>
      <c r="S802" s="38">
        <v>0</v>
      </c>
      <c r="T802" s="37" t="s">
        <v>124</v>
      </c>
      <c r="U802" s="37" t="s">
        <v>120</v>
      </c>
      <c r="V802" s="60"/>
      <c r="W802" s="38">
        <v>105055970</v>
      </c>
      <c r="X802" s="37" t="s">
        <v>2385</v>
      </c>
      <c r="Y802" s="38">
        <v>0</v>
      </c>
      <c r="Z802" s="38" t="b">
        <v>0</v>
      </c>
      <c r="AA802" s="60">
        <v>43245.067326388889</v>
      </c>
      <c r="AB802" s="60">
        <v>43244.963912037027</v>
      </c>
      <c r="AC802" s="38">
        <v>1</v>
      </c>
      <c r="AD802" s="60">
        <v>43245.01662037037</v>
      </c>
      <c r="AE802" s="60">
        <v>43245.067326388889</v>
      </c>
      <c r="AF802" s="60">
        <v>43245.01662037037</v>
      </c>
      <c r="AG802" s="37"/>
      <c r="AH802" s="37"/>
      <c r="AI802" s="37" t="s">
        <v>256</v>
      </c>
      <c r="AJ802" s="16">
        <f ca="1">IF(Table1[[#This Row],[State]]="Closed","Zero",IF(Table1[[#This Row],[State]]="Resolved","Zero",TODAY()-Table1[[#This Row],[First Assigned to Osprey-Resolver]]))</f>
        <v>1453.9326736111107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39</v>
      </c>
      <c r="AO802" s="39" t="str">
        <f>IFERROR(INDEX(GD_Resource[], MATCH(Table1[[#This Row],[Assigned to]], GD_Resource[SNOW ID Unique], 0), 2), "Not GD")</f>
        <v>WPP-US</v>
      </c>
      <c r="AP802" s="39" t="str">
        <f t="shared" si="12"/>
        <v>GD</v>
      </c>
      <c r="AQ802" s="39">
        <f>YEAR(Table1[[#This Row],[Closed]])</f>
        <v>2021</v>
      </c>
      <c r="AR802" s="39">
        <f>YEAR(Table1[[#This Row],[Resolved]])</f>
        <v>1900</v>
      </c>
      <c r="AS802" s="39">
        <f>YEAR(Table1[[#This Row],[Created]])</f>
        <v>2018</v>
      </c>
      <c r="AT802" s="39">
        <f>DAY(Table1[[#This Row],[Resolved]])</f>
        <v>0</v>
      </c>
      <c r="AU802" s="39" t="str">
        <f>TEXT(Table1[[#This Row],[Resolved]],"MMM")</f>
        <v>Jan</v>
      </c>
      <c r="AV802" s="39">
        <f>DAY(Table1[[#This Row],[Created]])</f>
        <v>24</v>
      </c>
      <c r="AW802" s="39" t="str">
        <f>TEXT(Table1[[#This Row],[Created]],"MMM")</f>
        <v>May</v>
      </c>
      <c r="AX802" s="40">
        <f>VLOOKUP(Table1[[#This Row],[Assigned to]],GD_Resource[[#All],[SNOW ID Unique]:[Team]],4,0)</f>
        <v>0</v>
      </c>
    </row>
    <row r="803" spans="1:50" ht="37.5" customHeight="1" x14ac:dyDescent="0.25">
      <c r="A803" s="37" t="s">
        <v>3164</v>
      </c>
      <c r="B803" s="37" t="s">
        <v>115</v>
      </c>
      <c r="C803" s="37" t="s">
        <v>251</v>
      </c>
      <c r="D803" s="37" t="s">
        <v>128</v>
      </c>
      <c r="E803" s="37" t="s">
        <v>141</v>
      </c>
      <c r="F803" s="37" t="s">
        <v>3165</v>
      </c>
      <c r="G803" s="60">
        <v>44460.87259259259</v>
      </c>
      <c r="H803" s="37" t="s">
        <v>8</v>
      </c>
      <c r="I803" s="60"/>
      <c r="J803" s="37" t="s">
        <v>120</v>
      </c>
      <c r="K803" s="37" t="s">
        <v>2753</v>
      </c>
      <c r="L803" s="60">
        <v>44460.87259259259</v>
      </c>
      <c r="M803" s="37" t="s">
        <v>39</v>
      </c>
      <c r="N803" s="60">
        <v>43244.967372685183</v>
      </c>
      <c r="O803" s="37" t="s">
        <v>2384</v>
      </c>
      <c r="P803" s="38" t="b">
        <v>0</v>
      </c>
      <c r="Q803" s="37"/>
      <c r="R803" s="37" t="s">
        <v>147</v>
      </c>
      <c r="S803" s="38">
        <v>0</v>
      </c>
      <c r="T803" s="37" t="s">
        <v>124</v>
      </c>
      <c r="U803" s="37" t="s">
        <v>120</v>
      </c>
      <c r="V803" s="60"/>
      <c r="W803" s="38">
        <v>105054212</v>
      </c>
      <c r="X803" s="37" t="s">
        <v>2385</v>
      </c>
      <c r="Y803" s="38">
        <v>0</v>
      </c>
      <c r="Z803" s="38" t="b">
        <v>0</v>
      </c>
      <c r="AA803" s="60">
        <v>43245.067615740743</v>
      </c>
      <c r="AB803" s="60">
        <v>43244.967372685183</v>
      </c>
      <c r="AC803" s="38">
        <v>1</v>
      </c>
      <c r="AD803" s="60">
        <v>43245.019004629627</v>
      </c>
      <c r="AE803" s="60">
        <v>43245.067615740743</v>
      </c>
      <c r="AF803" s="60">
        <v>43245.019004629627</v>
      </c>
      <c r="AG803" s="37"/>
      <c r="AH803" s="37"/>
      <c r="AI803" s="37" t="s">
        <v>256</v>
      </c>
      <c r="AJ803" s="16">
        <f ca="1">IF(Table1[[#This Row],[State]]="Closed","Zero",IF(Table1[[#This Row],[State]]="Resolved","Zero",TODAY()-Table1[[#This Row],[First Assigned to Osprey-Resolver]]))</f>
        <v>1453.9323842592567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39</v>
      </c>
      <c r="AO803" s="39" t="str">
        <f>IFERROR(INDEX(GD_Resource[], MATCH(Table1[[#This Row],[Assigned to]], GD_Resource[SNOW ID Unique], 0), 2), "Not GD")</f>
        <v>WPP-US</v>
      </c>
      <c r="AP803" s="39" t="str">
        <f t="shared" si="12"/>
        <v>GD</v>
      </c>
      <c r="AQ803" s="39">
        <f>YEAR(Table1[[#This Row],[Closed]])</f>
        <v>2021</v>
      </c>
      <c r="AR803" s="39">
        <f>YEAR(Table1[[#This Row],[Resolved]])</f>
        <v>1900</v>
      </c>
      <c r="AS803" s="39">
        <f>YEAR(Table1[[#This Row],[Created]])</f>
        <v>2018</v>
      </c>
      <c r="AT803" s="39">
        <f>DAY(Table1[[#This Row],[Resolved]])</f>
        <v>0</v>
      </c>
      <c r="AU803" s="39" t="str">
        <f>TEXT(Table1[[#This Row],[Resolved]],"MMM")</f>
        <v>Jan</v>
      </c>
      <c r="AV803" s="39">
        <f>DAY(Table1[[#This Row],[Created]])</f>
        <v>24</v>
      </c>
      <c r="AW803" s="39" t="str">
        <f>TEXT(Table1[[#This Row],[Created]],"MMM")</f>
        <v>May</v>
      </c>
      <c r="AX803" s="40">
        <f>VLOOKUP(Table1[[#This Row],[Assigned to]],GD_Resource[[#All],[SNOW ID Unique]:[Team]],4,0)</f>
        <v>0</v>
      </c>
    </row>
    <row r="804" spans="1:50" ht="49.95" customHeight="1" x14ac:dyDescent="0.25">
      <c r="A804" s="37" t="s">
        <v>3166</v>
      </c>
      <c r="B804" s="37" t="s">
        <v>115</v>
      </c>
      <c r="C804" s="37" t="s">
        <v>251</v>
      </c>
      <c r="D804" s="37" t="s">
        <v>258</v>
      </c>
      <c r="E804" s="37" t="s">
        <v>12</v>
      </c>
      <c r="F804" s="37" t="s">
        <v>3167</v>
      </c>
      <c r="G804" s="60">
        <v>43249.903298611112</v>
      </c>
      <c r="H804" s="37" t="s">
        <v>36</v>
      </c>
      <c r="I804" s="60"/>
      <c r="J804" s="37" t="s">
        <v>178</v>
      </c>
      <c r="K804" s="37" t="s">
        <v>3168</v>
      </c>
      <c r="L804" s="60">
        <v>43249.903310185182</v>
      </c>
      <c r="M804" s="37" t="s">
        <v>36</v>
      </c>
      <c r="N804" s="60">
        <v>43245.847025462957</v>
      </c>
      <c r="O804" s="37" t="s">
        <v>3169</v>
      </c>
      <c r="P804" s="38" t="b">
        <v>0</v>
      </c>
      <c r="Q804" s="37"/>
      <c r="R804" s="37" t="s">
        <v>147</v>
      </c>
      <c r="S804" s="38">
        <v>0</v>
      </c>
      <c r="T804" s="37" t="s">
        <v>124</v>
      </c>
      <c r="U804" s="37" t="s">
        <v>120</v>
      </c>
      <c r="V804" s="60"/>
      <c r="W804" s="38">
        <v>350463</v>
      </c>
      <c r="X804" s="37" t="s">
        <v>2816</v>
      </c>
      <c r="Y804" s="38">
        <v>0</v>
      </c>
      <c r="Z804" s="38" t="b">
        <v>0</v>
      </c>
      <c r="AA804" s="60">
        <v>43249.766446759262</v>
      </c>
      <c r="AB804" s="60">
        <v>43245.847025462957</v>
      </c>
      <c r="AC804" s="38">
        <v>1</v>
      </c>
      <c r="AD804" s="60">
        <v>43245.890972222223</v>
      </c>
      <c r="AE804" s="60">
        <v>43249.766446759262</v>
      </c>
      <c r="AF804" s="60">
        <v>43245.890972222223</v>
      </c>
      <c r="AG804" s="37"/>
      <c r="AH804" s="37"/>
      <c r="AI804" s="37"/>
      <c r="AJ804" s="16">
        <f ca="1">IF(Table1[[#This Row],[State]]="Closed","Zero",IF(Table1[[#This Row],[State]]="Resolved","Zero",TODAY()-Table1[[#This Row],[First Assigned to Osprey-Resolver]]))</f>
        <v>1449.2335532407378</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25</v>
      </c>
      <c r="AW804" s="39" t="str">
        <f>TEXT(Table1[[#This Row],[Created]],"MMM")</f>
        <v>May</v>
      </c>
      <c r="AX804" s="40" t="e">
        <f>VLOOKUP(Table1[[#This Row],[Assigned to]],GD_Resource[[#All],[SNOW ID Unique]:[Team]],4,0)</f>
        <v>#N/A</v>
      </c>
    </row>
    <row r="805" spans="1:50" ht="409.5" customHeight="1" x14ac:dyDescent="0.25">
      <c r="A805" s="37" t="s">
        <v>3170</v>
      </c>
      <c r="B805" s="37" t="s">
        <v>115</v>
      </c>
      <c r="C805" s="37" t="s">
        <v>116</v>
      </c>
      <c r="D805" s="37" t="s">
        <v>3171</v>
      </c>
      <c r="E805" s="37" t="s">
        <v>141</v>
      </c>
      <c r="F805" s="37" t="s">
        <v>3172</v>
      </c>
      <c r="G805" s="60">
        <v>43389.645509259259</v>
      </c>
      <c r="H805" s="37" t="s">
        <v>3173</v>
      </c>
      <c r="I805" s="60"/>
      <c r="J805" s="37" t="s">
        <v>120</v>
      </c>
      <c r="K805" s="37" t="s">
        <v>3174</v>
      </c>
      <c r="L805" s="60">
        <v>43389.645509259259</v>
      </c>
      <c r="M805" s="37" t="s">
        <v>3173</v>
      </c>
      <c r="N805" s="60">
        <v>43245.906770833331</v>
      </c>
      <c r="O805" s="37" t="s">
        <v>2553</v>
      </c>
      <c r="P805" s="38" t="b">
        <v>0</v>
      </c>
      <c r="Q805" s="37"/>
      <c r="R805" s="37" t="s">
        <v>123</v>
      </c>
      <c r="S805" s="38">
        <v>0</v>
      </c>
      <c r="T805" s="37" t="s">
        <v>124</v>
      </c>
      <c r="U805" s="37" t="s">
        <v>120</v>
      </c>
      <c r="V805" s="60"/>
      <c r="W805" s="38">
        <v>12419028</v>
      </c>
      <c r="X805" s="37" t="s">
        <v>2554</v>
      </c>
      <c r="Y805" s="38">
        <v>0</v>
      </c>
      <c r="Z805" s="38" t="b">
        <v>0</v>
      </c>
      <c r="AA805" s="60">
        <v>43245.917824074073</v>
      </c>
      <c r="AB805" s="60">
        <v>43245.906770833331</v>
      </c>
      <c r="AC805" s="38">
        <v>1</v>
      </c>
      <c r="AD805" s="60">
        <v>43245.999652777777</v>
      </c>
      <c r="AE805" s="60">
        <v>43246.022013888891</v>
      </c>
      <c r="AF805" s="60">
        <v>43245.999652777777</v>
      </c>
      <c r="AG805" s="37" t="s">
        <v>135</v>
      </c>
      <c r="AH805" s="37"/>
      <c r="AI805" s="37"/>
      <c r="AJ805" s="16">
        <f ca="1">IF(Table1[[#This Row],[State]]="Closed","Zero",IF(Table1[[#This Row],[State]]="Resolved","Zero",TODAY()-Table1[[#This Row],[First Assigned to Osprey-Resolver]]))</f>
        <v>1452.9779861111092</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42</v>
      </c>
      <c r="AO805" s="39" t="str">
        <f>IFERROR(INDEX(GD_Resource[], MATCH(Table1[[#This Row],[Assigned to]], GD_Resource[SNOW ID Unique], 0), 2), "Not GD")</f>
        <v>WPP-UK</v>
      </c>
      <c r="AP805" s="39" t="str">
        <f t="shared" si="12"/>
        <v>GD</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25</v>
      </c>
      <c r="AW805" s="39" t="str">
        <f>TEXT(Table1[[#This Row],[Created]],"MMM")</f>
        <v>May</v>
      </c>
      <c r="AX805" s="40">
        <f>VLOOKUP(Table1[[#This Row],[Assigned to]],GD_Resource[[#All],[SNOW ID Unique]:[Team]],4,0)</f>
        <v>0</v>
      </c>
    </row>
    <row r="806" spans="1:50" ht="37.5" customHeight="1" x14ac:dyDescent="0.25">
      <c r="A806" s="37" t="s">
        <v>3175</v>
      </c>
      <c r="B806" s="37" t="s">
        <v>115</v>
      </c>
      <c r="C806" s="37" t="s">
        <v>150</v>
      </c>
      <c r="D806" s="37" t="s">
        <v>154</v>
      </c>
      <c r="E806" s="37" t="s">
        <v>141</v>
      </c>
      <c r="F806" s="37" t="s">
        <v>3176</v>
      </c>
      <c r="G806" s="60">
        <v>43671.104675925933</v>
      </c>
      <c r="H806" s="37" t="s">
        <v>155</v>
      </c>
      <c r="I806" s="60"/>
      <c r="J806" s="37" t="s">
        <v>120</v>
      </c>
      <c r="K806" s="37" t="s">
        <v>3177</v>
      </c>
      <c r="L806" s="60">
        <v>43671.104675925933</v>
      </c>
      <c r="M806" s="37" t="s">
        <v>155</v>
      </c>
      <c r="N806" s="60">
        <v>43246.21334490741</v>
      </c>
      <c r="O806" s="37" t="s">
        <v>154</v>
      </c>
      <c r="P806" s="38" t="b">
        <v>0</v>
      </c>
      <c r="Q806" s="37"/>
      <c r="R806" s="37" t="s">
        <v>147</v>
      </c>
      <c r="S806" s="38">
        <v>0</v>
      </c>
      <c r="T806" s="37" t="s">
        <v>124</v>
      </c>
      <c r="U806" s="37" t="s">
        <v>120</v>
      </c>
      <c r="V806" s="60"/>
      <c r="W806" s="38">
        <v>36710765</v>
      </c>
      <c r="X806" s="37" t="s">
        <v>247</v>
      </c>
      <c r="Y806" s="38">
        <v>0</v>
      </c>
      <c r="Z806" s="38" t="b">
        <v>0</v>
      </c>
      <c r="AA806" s="60">
        <v>43246.21334490741</v>
      </c>
      <c r="AB806" s="60"/>
      <c r="AC806" s="38">
        <v>0</v>
      </c>
      <c r="AD806" s="60"/>
      <c r="AE806" s="60">
        <v>43246.21334490741</v>
      </c>
      <c r="AF806" s="60">
        <v>43246.21334490741</v>
      </c>
      <c r="AG806" s="37"/>
      <c r="AH806" s="37"/>
      <c r="AI806" s="37"/>
      <c r="AJ806" s="16">
        <f ca="1">IF(Table1[[#This Row],[State]]="Closed","Zero",IF(Table1[[#This Row],[State]]="Resolved","Zero",TODAY()-Table1[[#This Row],[First Assigned to Osprey-Resolver]]))</f>
        <v>1452.7866550925901</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30</v>
      </c>
      <c r="AO806" s="39" t="str">
        <f>IFERROR(INDEX(GD_Resource[], MATCH(Table1[[#This Row],[Assigned to]], GD_Resource[SNOW ID Unique], 0), 2), "Not GD")</f>
        <v>Not GD</v>
      </c>
      <c r="AP806" s="39" t="str">
        <f t="shared" si="12"/>
        <v>Geo</v>
      </c>
      <c r="AQ806" s="39">
        <f>YEAR(Table1[[#This Row],[Closed]])</f>
        <v>2019</v>
      </c>
      <c r="AR806" s="39">
        <f>YEAR(Table1[[#This Row],[Resolved]])</f>
        <v>1900</v>
      </c>
      <c r="AS806" s="39">
        <f>YEAR(Table1[[#This Row],[Created]])</f>
        <v>2018</v>
      </c>
      <c r="AT806" s="39">
        <f>DAY(Table1[[#This Row],[Resolved]])</f>
        <v>0</v>
      </c>
      <c r="AU806" s="39" t="str">
        <f>TEXT(Table1[[#This Row],[Resolved]],"MMM")</f>
        <v>Jan</v>
      </c>
      <c r="AV806" s="39">
        <f>DAY(Table1[[#This Row],[Created]])</f>
        <v>26</v>
      </c>
      <c r="AW806" s="39" t="str">
        <f>TEXT(Table1[[#This Row],[Created]],"MMM")</f>
        <v>May</v>
      </c>
      <c r="AX806" s="40" t="e">
        <f>VLOOKUP(Table1[[#This Row],[Assigned to]],GD_Resource[[#All],[SNOW ID Unique]:[Team]],4,0)</f>
        <v>#N/A</v>
      </c>
    </row>
    <row r="807" spans="1:50" ht="37.5" customHeight="1" x14ac:dyDescent="0.25">
      <c r="A807" s="37" t="s">
        <v>3178</v>
      </c>
      <c r="B807" s="37" t="s">
        <v>115</v>
      </c>
      <c r="C807" s="37" t="s">
        <v>150</v>
      </c>
      <c r="D807" s="37" t="s">
        <v>128</v>
      </c>
      <c r="E807" s="37" t="s">
        <v>141</v>
      </c>
      <c r="F807" s="37" t="s">
        <v>3179</v>
      </c>
      <c r="G807" s="60">
        <v>44051.83222222222</v>
      </c>
      <c r="H807" s="37" t="s">
        <v>155</v>
      </c>
      <c r="I807" s="60"/>
      <c r="J807" s="37" t="s">
        <v>120</v>
      </c>
      <c r="K807" s="37" t="s">
        <v>3180</v>
      </c>
      <c r="L807" s="60">
        <v>44051.83222222222</v>
      </c>
      <c r="M807" s="37" t="s">
        <v>39</v>
      </c>
      <c r="N807" s="60">
        <v>43246.218414351853</v>
      </c>
      <c r="O807" s="37" t="s">
        <v>154</v>
      </c>
      <c r="P807" s="38" t="b">
        <v>0</v>
      </c>
      <c r="Q807" s="37"/>
      <c r="R807" s="37" t="s">
        <v>147</v>
      </c>
      <c r="S807" s="38">
        <v>0</v>
      </c>
      <c r="T807" s="37" t="s">
        <v>124</v>
      </c>
      <c r="U807" s="37" t="s">
        <v>120</v>
      </c>
      <c r="V807" s="60"/>
      <c r="W807" s="38">
        <v>69605318</v>
      </c>
      <c r="X807" s="37" t="s">
        <v>979</v>
      </c>
      <c r="Y807" s="38">
        <v>0</v>
      </c>
      <c r="Z807" s="38" t="b">
        <v>0</v>
      </c>
      <c r="AA807" s="60">
        <v>43246.218414351853</v>
      </c>
      <c r="AB807" s="60"/>
      <c r="AC807" s="38">
        <v>0</v>
      </c>
      <c r="AD807" s="60"/>
      <c r="AE807" s="60">
        <v>43246.218414351853</v>
      </c>
      <c r="AF807" s="60">
        <v>43246.218414351853</v>
      </c>
      <c r="AG807" s="37"/>
      <c r="AH807" s="37"/>
      <c r="AI807" s="37"/>
      <c r="AJ807" s="16">
        <f ca="1">IF(Table1[[#This Row],[State]]="Closed","Zero",IF(Table1[[#This Row],[State]]="Resolved","Zero",TODAY()-Table1[[#This Row],[First Assigned to Osprey-Resolver]]))</f>
        <v>1452.7815856481466</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32</v>
      </c>
      <c r="AO807" s="39" t="str">
        <f>IFERROR(INDEX(GD_Resource[], MATCH(Table1[[#This Row],[Assigned to]], GD_Resource[SNOW ID Unique], 0), 2), "Not GD")</f>
        <v>Not GD</v>
      </c>
      <c r="AP807" s="39" t="str">
        <f t="shared" si="12"/>
        <v>Geo</v>
      </c>
      <c r="AQ807" s="39">
        <f>YEAR(Table1[[#This Row],[Closed]])</f>
        <v>2020</v>
      </c>
      <c r="AR807" s="39">
        <f>YEAR(Table1[[#This Row],[Resolved]])</f>
        <v>1900</v>
      </c>
      <c r="AS807" s="39">
        <f>YEAR(Table1[[#This Row],[Created]])</f>
        <v>2018</v>
      </c>
      <c r="AT807" s="39">
        <f>DAY(Table1[[#This Row],[Resolved]])</f>
        <v>0</v>
      </c>
      <c r="AU807" s="39" t="str">
        <f>TEXT(Table1[[#This Row],[Resolved]],"MMM")</f>
        <v>Jan</v>
      </c>
      <c r="AV807" s="39">
        <f>DAY(Table1[[#This Row],[Created]])</f>
        <v>26</v>
      </c>
      <c r="AW807" s="39" t="str">
        <f>TEXT(Table1[[#This Row],[Created]],"MMM")</f>
        <v>May</v>
      </c>
      <c r="AX807" s="40" t="e">
        <f>VLOOKUP(Table1[[#This Row],[Assigned to]],GD_Resource[[#All],[SNOW ID Unique]:[Team]],4,0)</f>
        <v>#N/A</v>
      </c>
    </row>
    <row r="808" spans="1:50" ht="75" customHeight="1" x14ac:dyDescent="0.25">
      <c r="A808" s="37" t="s">
        <v>3181</v>
      </c>
      <c r="B808" s="37" t="s">
        <v>115</v>
      </c>
      <c r="C808" s="37" t="s">
        <v>150</v>
      </c>
      <c r="D808" s="37" t="s">
        <v>154</v>
      </c>
      <c r="E808" s="37" t="s">
        <v>141</v>
      </c>
      <c r="F808" s="37" t="s">
        <v>3182</v>
      </c>
      <c r="G808" s="60">
        <v>43323.043182870373</v>
      </c>
      <c r="H808" s="37" t="s">
        <v>155</v>
      </c>
      <c r="I808" s="60"/>
      <c r="J808" s="37" t="s">
        <v>328</v>
      </c>
      <c r="K808" s="37" t="s">
        <v>3183</v>
      </c>
      <c r="L808" s="60">
        <v>43323.043182870373</v>
      </c>
      <c r="M808" s="37" t="s">
        <v>155</v>
      </c>
      <c r="N808" s="60">
        <v>43246.222418981481</v>
      </c>
      <c r="O808" s="37" t="s">
        <v>154</v>
      </c>
      <c r="P808" s="38" t="b">
        <v>0</v>
      </c>
      <c r="Q808" s="37"/>
      <c r="R808" s="37" t="s">
        <v>147</v>
      </c>
      <c r="S808" s="38">
        <v>0</v>
      </c>
      <c r="T808" s="37" t="s">
        <v>124</v>
      </c>
      <c r="U808" s="37" t="s">
        <v>120</v>
      </c>
      <c r="V808" s="60"/>
      <c r="W808" s="38">
        <v>6637511</v>
      </c>
      <c r="X808" s="37" t="s">
        <v>247</v>
      </c>
      <c r="Y808" s="38">
        <v>0</v>
      </c>
      <c r="Z808" s="38" t="b">
        <v>0</v>
      </c>
      <c r="AA808" s="60">
        <v>43246.222418981481</v>
      </c>
      <c r="AB808" s="60"/>
      <c r="AC808" s="38">
        <v>0</v>
      </c>
      <c r="AD808" s="60"/>
      <c r="AE808" s="60">
        <v>43246.222418981481</v>
      </c>
      <c r="AF808" s="60">
        <v>43246.222418981481</v>
      </c>
      <c r="AG808" s="37"/>
      <c r="AH808" s="37"/>
      <c r="AI808" s="37"/>
      <c r="AJ808" s="16">
        <f ca="1">IF(Table1[[#This Row],[State]]="Closed","Zero",IF(Table1[[#This Row],[State]]="Resolved","Zero",TODAY()-Table1[[#This Row],[First Assigned to Osprey-Resolver]]))</f>
        <v>1452.7775810185194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32</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26</v>
      </c>
      <c r="AW808" s="39" t="str">
        <f>TEXT(Table1[[#This Row],[Created]],"MMM")</f>
        <v>May</v>
      </c>
      <c r="AX808" s="40" t="e">
        <f>VLOOKUP(Table1[[#This Row],[Assigned to]],GD_Resource[[#All],[SNOW ID Unique]:[Team]],4,0)</f>
        <v>#N/A</v>
      </c>
    </row>
    <row r="809" spans="1:50" ht="37.5" customHeight="1" x14ac:dyDescent="0.25">
      <c r="A809" s="37" t="s">
        <v>3184</v>
      </c>
      <c r="B809" s="37" t="s">
        <v>115</v>
      </c>
      <c r="C809" s="37" t="s">
        <v>116</v>
      </c>
      <c r="D809" s="37" t="s">
        <v>204</v>
      </c>
      <c r="E809" s="37" t="s">
        <v>141</v>
      </c>
      <c r="F809" s="37" t="s">
        <v>3185</v>
      </c>
      <c r="G809" s="60">
        <v>43397.061099537037</v>
      </c>
      <c r="H809" s="37" t="s">
        <v>37</v>
      </c>
      <c r="I809" s="60"/>
      <c r="J809" s="37" t="s">
        <v>120</v>
      </c>
      <c r="K809" s="37" t="s">
        <v>3186</v>
      </c>
      <c r="L809" s="60">
        <v>43397.061099537037</v>
      </c>
      <c r="M809" s="37" t="s">
        <v>37</v>
      </c>
      <c r="N809" s="60">
        <v>43249.720312500001</v>
      </c>
      <c r="O809" s="37" t="s">
        <v>3187</v>
      </c>
      <c r="P809" s="38" t="b">
        <v>0</v>
      </c>
      <c r="Q809" s="37"/>
      <c r="R809" s="37" t="s">
        <v>123</v>
      </c>
      <c r="S809" s="38">
        <v>0</v>
      </c>
      <c r="T809" s="37" t="s">
        <v>124</v>
      </c>
      <c r="U809" s="37" t="s">
        <v>120</v>
      </c>
      <c r="V809" s="60"/>
      <c r="W809" s="38">
        <v>12730244</v>
      </c>
      <c r="X809" s="37" t="s">
        <v>267</v>
      </c>
      <c r="Y809" s="38">
        <v>0</v>
      </c>
      <c r="Z809" s="38" t="b">
        <v>0</v>
      </c>
      <c r="AA809" s="60">
        <v>43249.723333333342</v>
      </c>
      <c r="AB809" s="60">
        <v>43249.720312500001</v>
      </c>
      <c r="AC809" s="38">
        <v>1</v>
      </c>
      <c r="AD809" s="60">
        <v>43250.476342592592</v>
      </c>
      <c r="AE809" s="60">
        <v>43250.487314814818</v>
      </c>
      <c r="AF809" s="60">
        <v>43250.476342592592</v>
      </c>
      <c r="AG809" s="37"/>
      <c r="AH809" s="37"/>
      <c r="AI809" s="37"/>
      <c r="AJ809" s="16">
        <f ca="1">IF(Table1[[#This Row],[State]]="Closed","Zero",IF(Table1[[#This Row],[State]]="Resolved","Zero",TODAY()-Table1[[#This Row],[First Assigned to Osprey-Resolver]]))</f>
        <v>1448.5126851851819</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43</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29</v>
      </c>
      <c r="AW809" s="39" t="str">
        <f>TEXT(Table1[[#This Row],[Created]],"MMM")</f>
        <v>May</v>
      </c>
      <c r="AX809" s="40" t="e">
        <f>VLOOKUP(Table1[[#This Row],[Assigned to]],GD_Resource[[#All],[SNOW ID Unique]:[Team]],4,0)</f>
        <v>#N/A</v>
      </c>
    </row>
    <row r="810" spans="1:50" ht="124.95" customHeight="1" x14ac:dyDescent="0.25">
      <c r="A810" s="37" t="s">
        <v>3188</v>
      </c>
      <c r="B810" s="37" t="s">
        <v>115</v>
      </c>
      <c r="C810" s="37" t="s">
        <v>2260</v>
      </c>
      <c r="D810" s="37" t="s">
        <v>160</v>
      </c>
      <c r="E810" s="37" t="s">
        <v>141</v>
      </c>
      <c r="F810" s="37" t="s">
        <v>3189</v>
      </c>
      <c r="G810" s="60">
        <v>43546.802430555559</v>
      </c>
      <c r="H810" s="37"/>
      <c r="I810" s="60"/>
      <c r="J810" s="37" t="s">
        <v>120</v>
      </c>
      <c r="K810" s="37" t="s">
        <v>3190</v>
      </c>
      <c r="L810" s="60">
        <v>43546.802430555559</v>
      </c>
      <c r="M810" s="37" t="s">
        <v>163</v>
      </c>
      <c r="N810" s="60">
        <v>43249.944374999999</v>
      </c>
      <c r="O810" s="37" t="s">
        <v>837</v>
      </c>
      <c r="P810" s="38" t="b">
        <v>0</v>
      </c>
      <c r="Q810" s="37"/>
      <c r="R810" s="37" t="s">
        <v>215</v>
      </c>
      <c r="S810" s="38">
        <v>0</v>
      </c>
      <c r="T810" s="37" t="s">
        <v>124</v>
      </c>
      <c r="U810" s="37" t="s">
        <v>120</v>
      </c>
      <c r="V810" s="60"/>
      <c r="W810" s="38">
        <v>25648772</v>
      </c>
      <c r="X810" s="37" t="s">
        <v>2368</v>
      </c>
      <c r="Y810" s="38">
        <v>0</v>
      </c>
      <c r="Z810" s="38" t="b">
        <v>0</v>
      </c>
      <c r="AA810" s="60">
        <v>43249.945069444453</v>
      </c>
      <c r="AB810" s="60"/>
      <c r="AC810" s="38">
        <v>1</v>
      </c>
      <c r="AD810" s="60"/>
      <c r="AE810" s="60">
        <v>43249.945069444453</v>
      </c>
      <c r="AF810" s="60">
        <v>43249.944374999999</v>
      </c>
      <c r="AG810" s="37"/>
      <c r="AH810" s="37"/>
      <c r="AI810" s="37"/>
      <c r="AJ810" s="16">
        <f ca="1">IF(Table1[[#This Row],[State]]="Closed","Zero",IF(Table1[[#This Row],[State]]="Resolved","Zero",TODAY()-Table1[[#This Row],[First Assigned to Osprey-Resolver]]))</f>
        <v>1449.0549305555469</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22</v>
      </c>
      <c r="AM810" s="39">
        <f>WEEKNUM(Table1[[#This Row],[Resolved]])</f>
        <v>0</v>
      </c>
      <c r="AN810" s="39">
        <f>WEEKNUM(Table1[[#This Row],[Closed]])</f>
        <v>12</v>
      </c>
      <c r="AO810" s="39" t="str">
        <f>IFERROR(INDEX(GD_Resource[], MATCH(Table1[[#This Row],[Assigned to]], GD_Resource[SNOW ID Unique], 0), 2), "Not GD")</f>
        <v>Not GD</v>
      </c>
      <c r="AP810" s="39" t="str">
        <f t="shared" si="12"/>
        <v>Geo</v>
      </c>
      <c r="AQ810" s="39">
        <f>YEAR(Table1[[#This Row],[Closed]])</f>
        <v>2019</v>
      </c>
      <c r="AR810" s="39">
        <f>YEAR(Table1[[#This Row],[Resolved]])</f>
        <v>1900</v>
      </c>
      <c r="AS810" s="39">
        <f>YEAR(Table1[[#This Row],[Created]])</f>
        <v>2018</v>
      </c>
      <c r="AT810" s="39">
        <f>DAY(Table1[[#This Row],[Resolved]])</f>
        <v>0</v>
      </c>
      <c r="AU810" s="39" t="str">
        <f>TEXT(Table1[[#This Row],[Resolved]],"MMM")</f>
        <v>Jan</v>
      </c>
      <c r="AV810" s="39">
        <f>DAY(Table1[[#This Row],[Created]])</f>
        <v>29</v>
      </c>
      <c r="AW810" s="39" t="str">
        <f>TEXT(Table1[[#This Row],[Created]],"MMM")</f>
        <v>May</v>
      </c>
      <c r="AX810" s="40" t="e">
        <f>VLOOKUP(Table1[[#This Row],[Assigned to]],GD_Resource[[#All],[SNOW ID Unique]:[Team]],4,0)</f>
        <v>#N/A</v>
      </c>
    </row>
    <row r="811" spans="1:50" ht="49.95" customHeight="1" x14ac:dyDescent="0.25">
      <c r="A811" s="37" t="s">
        <v>3191</v>
      </c>
      <c r="B811" s="37" t="s">
        <v>115</v>
      </c>
      <c r="C811" s="37" t="s">
        <v>251</v>
      </c>
      <c r="D811" s="37" t="s">
        <v>128</v>
      </c>
      <c r="E811" s="37" t="s">
        <v>141</v>
      </c>
      <c r="F811" s="37" t="s">
        <v>3192</v>
      </c>
      <c r="G811" s="60">
        <v>44433.942083333342</v>
      </c>
      <c r="H811" s="37" t="s">
        <v>39</v>
      </c>
      <c r="I811" s="60"/>
      <c r="J811" s="37" t="s">
        <v>120</v>
      </c>
      <c r="K811" s="37" t="s">
        <v>2998</v>
      </c>
      <c r="L811" s="60">
        <v>44433.942083333342</v>
      </c>
      <c r="M811" s="37" t="s">
        <v>39</v>
      </c>
      <c r="N811" s="60">
        <v>43249.959039351852</v>
      </c>
      <c r="O811" s="37" t="s">
        <v>2627</v>
      </c>
      <c r="P811" s="38" t="b">
        <v>0</v>
      </c>
      <c r="Q811" s="37"/>
      <c r="R811" s="37" t="s">
        <v>147</v>
      </c>
      <c r="S811" s="38">
        <v>0</v>
      </c>
      <c r="T811" s="37" t="s">
        <v>124</v>
      </c>
      <c r="U811" s="37" t="s">
        <v>120</v>
      </c>
      <c r="V811" s="60"/>
      <c r="W811" s="38">
        <v>102296135</v>
      </c>
      <c r="X811" s="37" t="s">
        <v>2628</v>
      </c>
      <c r="Y811" s="38">
        <v>0</v>
      </c>
      <c r="Z811" s="38" t="b">
        <v>0</v>
      </c>
      <c r="AA811" s="60">
        <v>43249.970231481479</v>
      </c>
      <c r="AB811" s="60">
        <v>43249.959039351852</v>
      </c>
      <c r="AC811" s="38">
        <v>1</v>
      </c>
      <c r="AD811" s="60">
        <v>43249.97760416667</v>
      </c>
      <c r="AE811" s="60">
        <v>43249.982418981483</v>
      </c>
      <c r="AF811" s="60">
        <v>43249.97760416667</v>
      </c>
      <c r="AG811" s="37"/>
      <c r="AH811" s="37"/>
      <c r="AI811" s="37" t="s">
        <v>256</v>
      </c>
      <c r="AJ811" s="16">
        <f ca="1">IF(Table1[[#This Row],[State]]="Closed","Zero",IF(Table1[[#This Row],[State]]="Resolved","Zero",TODAY()-Table1[[#This Row],[First Assigned to Osprey-Resolver]]))</f>
        <v>1449.0175810185174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22</v>
      </c>
      <c r="AM811" s="39">
        <f>WEEKNUM(Table1[[#This Row],[Resolved]])</f>
        <v>0</v>
      </c>
      <c r="AN811" s="39">
        <f>WEEKNUM(Table1[[#This Row],[Closed]])</f>
        <v>35</v>
      </c>
      <c r="AO811" s="39" t="str">
        <f>IFERROR(INDEX(GD_Resource[], MATCH(Table1[[#This Row],[Assigned to]], GD_Resource[SNOW ID Unique], 0), 2), "Not GD")</f>
        <v>Not GD</v>
      </c>
      <c r="AP811" s="39" t="str">
        <f t="shared" si="12"/>
        <v>Geo</v>
      </c>
      <c r="AQ811" s="39">
        <f>YEAR(Table1[[#This Row],[Closed]])</f>
        <v>2021</v>
      </c>
      <c r="AR811" s="39">
        <f>YEAR(Table1[[#This Row],[Resolved]])</f>
        <v>1900</v>
      </c>
      <c r="AS811" s="39">
        <f>YEAR(Table1[[#This Row],[Created]])</f>
        <v>2018</v>
      </c>
      <c r="AT811" s="39">
        <f>DAY(Table1[[#This Row],[Resolved]])</f>
        <v>0</v>
      </c>
      <c r="AU811" s="39" t="str">
        <f>TEXT(Table1[[#This Row],[Resolved]],"MMM")</f>
        <v>Jan</v>
      </c>
      <c r="AV811" s="39">
        <f>DAY(Table1[[#This Row],[Created]])</f>
        <v>29</v>
      </c>
      <c r="AW811" s="39" t="str">
        <f>TEXT(Table1[[#This Row],[Created]],"MMM")</f>
        <v>May</v>
      </c>
      <c r="AX811" s="40" t="e">
        <f>VLOOKUP(Table1[[#This Row],[Assigned to]],GD_Resource[[#All],[SNOW ID Unique]:[Team]],4,0)</f>
        <v>#N/A</v>
      </c>
    </row>
    <row r="812" spans="1:50" ht="37.5" customHeight="1" x14ac:dyDescent="0.25">
      <c r="A812" s="37" t="s">
        <v>3193</v>
      </c>
      <c r="B812" s="37" t="s">
        <v>115</v>
      </c>
      <c r="C812" s="37" t="s">
        <v>433</v>
      </c>
      <c r="D812" s="37" t="s">
        <v>434</v>
      </c>
      <c r="E812" s="37" t="s">
        <v>7</v>
      </c>
      <c r="F812" s="37" t="s">
        <v>3194</v>
      </c>
      <c r="G812" s="60">
        <v>43250.75644675926</v>
      </c>
      <c r="H812" s="37" t="s">
        <v>436</v>
      </c>
      <c r="I812" s="60"/>
      <c r="J812" s="37" t="s">
        <v>120</v>
      </c>
      <c r="K812" s="37" t="s">
        <v>3195</v>
      </c>
      <c r="L812" s="60">
        <v>43250.75644675926</v>
      </c>
      <c r="M812" s="37" t="s">
        <v>436</v>
      </c>
      <c r="N812" s="60">
        <v>43249.993055555547</v>
      </c>
      <c r="O812" s="37" t="s">
        <v>3196</v>
      </c>
      <c r="P812" s="38" t="b">
        <v>0</v>
      </c>
      <c r="Q812" s="37"/>
      <c r="R812" s="37" t="s">
        <v>215</v>
      </c>
      <c r="S812" s="38">
        <v>0</v>
      </c>
      <c r="T812" s="37" t="s">
        <v>124</v>
      </c>
      <c r="U812" s="37" t="s">
        <v>120</v>
      </c>
      <c r="V812" s="60"/>
      <c r="W812" s="38">
        <v>65957</v>
      </c>
      <c r="X812" s="37" t="s">
        <v>3197</v>
      </c>
      <c r="Y812" s="38">
        <v>0</v>
      </c>
      <c r="Z812" s="38" t="b">
        <v>0</v>
      </c>
      <c r="AA812" s="60">
        <v>43250.019224537027</v>
      </c>
      <c r="AB812" s="60">
        <v>43249.993055555547</v>
      </c>
      <c r="AC812" s="38">
        <v>1</v>
      </c>
      <c r="AD812" s="60">
        <v>43250.123425925929</v>
      </c>
      <c r="AE812" s="60">
        <v>43250.375428240739</v>
      </c>
      <c r="AF812" s="60">
        <v>43250.123425925929</v>
      </c>
      <c r="AG812" s="37" t="s">
        <v>135</v>
      </c>
      <c r="AH812" s="37"/>
      <c r="AI812" s="37"/>
      <c r="AJ812" s="16">
        <f ca="1">IF(Table1[[#This Row],[State]]="Closed","Zero",IF(Table1[[#This Row],[State]]="Resolved","Zero",TODAY()-Table1[[#This Row],[First Assigned to Osprey-Resolver]]))</f>
        <v>1448.624571759261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22</v>
      </c>
      <c r="AM812" s="39">
        <f>WEEKNUM(Table1[[#This Row],[Resolved]])</f>
        <v>0</v>
      </c>
      <c r="AN812" s="39">
        <f>WEEKNUM(Table1[[#This Row],[Closed]])</f>
        <v>22</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29</v>
      </c>
      <c r="AW812" s="39" t="str">
        <f>TEXT(Table1[[#This Row],[Created]],"MMM")</f>
        <v>May</v>
      </c>
      <c r="AX812" s="40" t="e">
        <f>VLOOKUP(Table1[[#This Row],[Assigned to]],GD_Resource[[#All],[SNOW ID Unique]:[Team]],4,0)</f>
        <v>#N/A</v>
      </c>
    </row>
    <row r="813" spans="1:50" ht="49.95" customHeight="1" x14ac:dyDescent="0.25">
      <c r="A813" s="37" t="s">
        <v>3198</v>
      </c>
      <c r="B813" s="37" t="s">
        <v>115</v>
      </c>
      <c r="C813" s="37" t="s">
        <v>2440</v>
      </c>
      <c r="D813" s="37" t="s">
        <v>211</v>
      </c>
      <c r="E813" s="37" t="s">
        <v>7</v>
      </c>
      <c r="F813" s="37" t="s">
        <v>3199</v>
      </c>
      <c r="G813" s="60">
        <v>43299.370613425926</v>
      </c>
      <c r="H813" s="37" t="s">
        <v>3200</v>
      </c>
      <c r="I813" s="60">
        <v>43251.514756944453</v>
      </c>
      <c r="J813" s="37" t="s">
        <v>120</v>
      </c>
      <c r="K813" s="37" t="s">
        <v>3201</v>
      </c>
      <c r="L813" s="60">
        <v>43299.370613425926</v>
      </c>
      <c r="M813" s="37" t="s">
        <v>143</v>
      </c>
      <c r="N813" s="60">
        <v>43250.570787037039</v>
      </c>
      <c r="O813" s="37" t="s">
        <v>2716</v>
      </c>
      <c r="P813" s="38" t="b">
        <v>0</v>
      </c>
      <c r="Q813" s="37"/>
      <c r="R813" s="37" t="s">
        <v>147</v>
      </c>
      <c r="S813" s="38">
        <v>0</v>
      </c>
      <c r="T813" s="37" t="s">
        <v>124</v>
      </c>
      <c r="U813" s="37" t="s">
        <v>120</v>
      </c>
      <c r="V813" s="60"/>
      <c r="W813" s="38">
        <v>4216702</v>
      </c>
      <c r="X813" s="37" t="s">
        <v>2718</v>
      </c>
      <c r="Y813" s="38">
        <v>0</v>
      </c>
      <c r="Z813" s="38" t="b">
        <v>0</v>
      </c>
      <c r="AA813" s="60">
        <v>43250.577430555553</v>
      </c>
      <c r="AB813" s="60">
        <v>43250.570787037039</v>
      </c>
      <c r="AC813" s="38">
        <v>28</v>
      </c>
      <c r="AD813" s="60">
        <v>43251.514756944453</v>
      </c>
      <c r="AE813" s="60">
        <v>43258.561400462961</v>
      </c>
      <c r="AF813" s="60">
        <v>43258.561400462961</v>
      </c>
      <c r="AG813" s="37" t="s">
        <v>816</v>
      </c>
      <c r="AH813" s="37"/>
      <c r="AI813" s="37"/>
      <c r="AJ813" s="16">
        <f ca="1">IF(Table1[[#This Row],[State]]="Closed","Zero",IF(Table1[[#This Row],[State]]="Resolved","Zero",TODAY()-Table1[[#This Row],[First Assigned to Osprey-Resolver]]))</f>
        <v>1440.4385995370394</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22</v>
      </c>
      <c r="AM813" s="39">
        <f>WEEKNUM(Table1[[#This Row],[Resolved]])</f>
        <v>0</v>
      </c>
      <c r="AN813" s="39">
        <f>WEEKNUM(Table1[[#This Row],[Closed]])</f>
        <v>29</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30</v>
      </c>
      <c r="AW813" s="39" t="str">
        <f>TEXT(Table1[[#This Row],[Created]],"MMM")</f>
        <v>May</v>
      </c>
      <c r="AX813" s="40">
        <f>VLOOKUP(Table1[[#This Row],[Assigned to]],GD_Resource[[#All],[SNOW ID Unique]:[Team]],4,0)</f>
        <v>0</v>
      </c>
    </row>
    <row r="814" spans="1:50" ht="62.7" customHeight="1" x14ac:dyDescent="0.25">
      <c r="A814" s="37" t="s">
        <v>3202</v>
      </c>
      <c r="B814" s="37" t="s">
        <v>115</v>
      </c>
      <c r="C814" s="37" t="s">
        <v>2295</v>
      </c>
      <c r="D814" s="37" t="s">
        <v>204</v>
      </c>
      <c r="E814" s="37" t="s">
        <v>141</v>
      </c>
      <c r="F814" s="37" t="s">
        <v>3203</v>
      </c>
      <c r="G814" s="60">
        <v>43271.877546296288</v>
      </c>
      <c r="H814" s="37" t="s">
        <v>37</v>
      </c>
      <c r="I814" s="60"/>
      <c r="J814" s="37" t="s">
        <v>120</v>
      </c>
      <c r="K814" s="37" t="s">
        <v>3204</v>
      </c>
      <c r="L814" s="60">
        <v>43271.877546296288</v>
      </c>
      <c r="M814" s="37" t="s">
        <v>37</v>
      </c>
      <c r="N814" s="60">
        <v>43251.007777777777</v>
      </c>
      <c r="O814" s="37" t="s">
        <v>1015</v>
      </c>
      <c r="P814" s="38" t="b">
        <v>0</v>
      </c>
      <c r="Q814" s="37"/>
      <c r="R814" s="37" t="s">
        <v>123</v>
      </c>
      <c r="S814" s="38">
        <v>0</v>
      </c>
      <c r="T814" s="37" t="s">
        <v>124</v>
      </c>
      <c r="U814" s="37" t="s">
        <v>120</v>
      </c>
      <c r="V814" s="60"/>
      <c r="W814" s="38">
        <v>1803148</v>
      </c>
      <c r="X814" s="37" t="s">
        <v>874</v>
      </c>
      <c r="Y814" s="38">
        <v>0</v>
      </c>
      <c r="Z814" s="38" t="b">
        <v>0</v>
      </c>
      <c r="AA814" s="60">
        <v>43251.012037037042</v>
      </c>
      <c r="AB814" s="60">
        <v>43251.007789351846</v>
      </c>
      <c r="AC814" s="38">
        <v>1</v>
      </c>
      <c r="AD814" s="60">
        <v>43251.012037037042</v>
      </c>
      <c r="AE814" s="60">
        <v>43251.012037037042</v>
      </c>
      <c r="AF814" s="60">
        <v>43251.012037037042</v>
      </c>
      <c r="AG814" s="37"/>
      <c r="AH814" s="37"/>
      <c r="AI814" s="37"/>
      <c r="AJ814" s="16">
        <f ca="1">IF(Table1[[#This Row],[State]]="Closed","Zero",IF(Table1[[#This Row],[State]]="Resolved","Zero",TODAY()-Table1[[#This Row],[First Assigned to Osprey-Resolver]]))</f>
        <v>1447.9879629629577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22</v>
      </c>
      <c r="AM814" s="39">
        <f>WEEKNUM(Table1[[#This Row],[Resolved]])</f>
        <v>0</v>
      </c>
      <c r="AN814" s="39">
        <f>WEEKNUM(Table1[[#This Row],[Closed]])</f>
        <v>25</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31</v>
      </c>
      <c r="AW814" s="39" t="str">
        <f>TEXT(Table1[[#This Row],[Created]],"MMM")</f>
        <v>May</v>
      </c>
      <c r="AX814" s="40" t="e">
        <f>VLOOKUP(Table1[[#This Row],[Assigned to]],GD_Resource[[#All],[SNOW ID Unique]:[Team]],4,0)</f>
        <v>#N/A</v>
      </c>
    </row>
    <row r="815" spans="1:50" ht="124.95" customHeight="1" x14ac:dyDescent="0.25">
      <c r="A815" s="37" t="s">
        <v>3205</v>
      </c>
      <c r="B815" s="37" t="s">
        <v>138</v>
      </c>
      <c r="C815" s="37" t="s">
        <v>251</v>
      </c>
      <c r="D815" s="37" t="s">
        <v>258</v>
      </c>
      <c r="E815" s="37" t="s">
        <v>12</v>
      </c>
      <c r="F815" s="37" t="s">
        <v>3206</v>
      </c>
      <c r="G815" s="60">
        <v>43251.966319444437</v>
      </c>
      <c r="H815" s="37" t="s">
        <v>36</v>
      </c>
      <c r="I815" s="60"/>
      <c r="J815" s="37" t="s">
        <v>120</v>
      </c>
      <c r="K815" s="37" t="s">
        <v>3207</v>
      </c>
      <c r="L815" s="60">
        <v>43251.966319444437</v>
      </c>
      <c r="M815" s="37" t="s">
        <v>36</v>
      </c>
      <c r="N815" s="60">
        <v>43251.902037037027</v>
      </c>
      <c r="O815" s="37" t="s">
        <v>3208</v>
      </c>
      <c r="P815" s="38" t="b">
        <v>0</v>
      </c>
      <c r="Q815" s="37"/>
      <c r="R815" s="37" t="s">
        <v>147</v>
      </c>
      <c r="S815" s="38">
        <v>0</v>
      </c>
      <c r="T815" s="37" t="s">
        <v>124</v>
      </c>
      <c r="U815" s="37" t="s">
        <v>120</v>
      </c>
      <c r="V815" s="60"/>
      <c r="W815" s="38">
        <v>5554</v>
      </c>
      <c r="X815" s="37" t="s">
        <v>3209</v>
      </c>
      <c r="Y815" s="38">
        <v>0</v>
      </c>
      <c r="Z815" s="38" t="b">
        <v>0</v>
      </c>
      <c r="AA815" s="60">
        <v>43251.940023148149</v>
      </c>
      <c r="AB815" s="60">
        <v>43251.902048611111</v>
      </c>
      <c r="AC815" s="38">
        <v>1</v>
      </c>
      <c r="AD815" s="60">
        <v>43251.940474537027</v>
      </c>
      <c r="AE815" s="60">
        <v>43251.958043981482</v>
      </c>
      <c r="AF815" s="60">
        <v>43251.940474537027</v>
      </c>
      <c r="AG815" s="37" t="s">
        <v>135</v>
      </c>
      <c r="AH815" s="37"/>
      <c r="AI815" s="37" t="s">
        <v>1284</v>
      </c>
      <c r="AJ815" s="16">
        <f ca="1">IF(Table1[[#This Row],[State]]="Closed","Zero",IF(Table1[[#This Row],[State]]="Resolved","Zero",TODAY()-Table1[[#This Row],[First Assigned to Osprey-Resolver]]))</f>
        <v>1447.0419560185182</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22</v>
      </c>
      <c r="AM815" s="39">
        <f>WEEKNUM(Table1[[#This Row],[Resolved]])</f>
        <v>0</v>
      </c>
      <c r="AN815" s="39">
        <f>WEEKNUM(Table1[[#This Row],[Closed]])</f>
        <v>22</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31</v>
      </c>
      <c r="AW815" s="39" t="str">
        <f>TEXT(Table1[[#This Row],[Created]],"MMM")</f>
        <v>May</v>
      </c>
      <c r="AX815" s="40" t="e">
        <f>VLOOKUP(Table1[[#This Row],[Assigned to]],GD_Resource[[#All],[SNOW ID Unique]:[Team]],4,0)</f>
        <v>#N/A</v>
      </c>
    </row>
    <row r="816" spans="1:50" ht="75" customHeight="1" x14ac:dyDescent="0.25">
      <c r="A816" s="37" t="s">
        <v>3210</v>
      </c>
      <c r="B816" s="37" t="s">
        <v>115</v>
      </c>
      <c r="C816" s="37" t="s">
        <v>251</v>
      </c>
      <c r="D816" s="37" t="s">
        <v>258</v>
      </c>
      <c r="E816" s="37" t="s">
        <v>12</v>
      </c>
      <c r="F816" s="37" t="s">
        <v>3211</v>
      </c>
      <c r="G816" s="60">
        <v>43252.760717592602</v>
      </c>
      <c r="H816" s="37" t="s">
        <v>36</v>
      </c>
      <c r="I816" s="60"/>
      <c r="J816" s="37" t="s">
        <v>130</v>
      </c>
      <c r="K816" s="37" t="s">
        <v>3212</v>
      </c>
      <c r="L816" s="60">
        <v>43252.760717592602</v>
      </c>
      <c r="M816" s="37" t="s">
        <v>36</v>
      </c>
      <c r="N816" s="60">
        <v>43252.047465277778</v>
      </c>
      <c r="O816" s="37" t="s">
        <v>3213</v>
      </c>
      <c r="P816" s="38" t="b">
        <v>0</v>
      </c>
      <c r="Q816" s="37"/>
      <c r="R816" s="37" t="s">
        <v>147</v>
      </c>
      <c r="S816" s="38">
        <v>0</v>
      </c>
      <c r="T816" s="37" t="s">
        <v>124</v>
      </c>
      <c r="U816" s="37" t="s">
        <v>120</v>
      </c>
      <c r="V816" s="60"/>
      <c r="W816" s="38">
        <v>62256</v>
      </c>
      <c r="X816" s="37" t="s">
        <v>3214</v>
      </c>
      <c r="Y816" s="38">
        <v>0</v>
      </c>
      <c r="Z816" s="38" t="b">
        <v>0</v>
      </c>
      <c r="AA816" s="60">
        <v>43252.141122685192</v>
      </c>
      <c r="AB816" s="60">
        <v>43252.047465277778</v>
      </c>
      <c r="AC816" s="38">
        <v>1</v>
      </c>
      <c r="AD816" s="60">
        <v>43252.05369212963</v>
      </c>
      <c r="AE816" s="60">
        <v>43252.141122685192</v>
      </c>
      <c r="AF816" s="60">
        <v>43252.05369212963</v>
      </c>
      <c r="AG816" s="37"/>
      <c r="AH816" s="37"/>
      <c r="AI816" s="37"/>
      <c r="AJ816" s="16">
        <f ca="1">IF(Table1[[#This Row],[State]]="Closed","Zero",IF(Table1[[#This Row],[State]]="Resolved","Zero",TODAY()-Table1[[#This Row],[First Assigned to Osprey-Resolver]]))</f>
        <v>1446.8588773148076</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22</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v>
      </c>
      <c r="AW816" s="39" t="str">
        <f>TEXT(Table1[[#This Row],[Created]],"MMM")</f>
        <v>Jun</v>
      </c>
      <c r="AX816" s="40" t="e">
        <f>VLOOKUP(Table1[[#This Row],[Assigned to]],GD_Resource[[#All],[SNOW ID Unique]:[Team]],4,0)</f>
        <v>#N/A</v>
      </c>
    </row>
    <row r="817" spans="1:50" ht="37.5" customHeight="1" x14ac:dyDescent="0.25">
      <c r="A817" s="37" t="s">
        <v>3215</v>
      </c>
      <c r="B817" s="37" t="s">
        <v>115</v>
      </c>
      <c r="C817" s="37" t="s">
        <v>614</v>
      </c>
      <c r="D817" s="37" t="s">
        <v>2316</v>
      </c>
      <c r="E817" s="37" t="s">
        <v>12</v>
      </c>
      <c r="F817" s="37" t="s">
        <v>3216</v>
      </c>
      <c r="G817" s="60">
        <v>43252.951840277783</v>
      </c>
      <c r="H817" s="37" t="s">
        <v>2320</v>
      </c>
      <c r="I817" s="60"/>
      <c r="J817" s="37" t="s">
        <v>130</v>
      </c>
      <c r="K817" s="37" t="s">
        <v>3217</v>
      </c>
      <c r="L817" s="60">
        <v>43252.951840277783</v>
      </c>
      <c r="M817" s="37" t="s">
        <v>2320</v>
      </c>
      <c r="N817" s="60">
        <v>43252.930752314824</v>
      </c>
      <c r="O817" s="37" t="s">
        <v>3213</v>
      </c>
      <c r="P817" s="38" t="b">
        <v>0</v>
      </c>
      <c r="Q817" s="37"/>
      <c r="R817" s="37" t="s">
        <v>147</v>
      </c>
      <c r="S817" s="38">
        <v>0</v>
      </c>
      <c r="T817" s="37" t="s">
        <v>124</v>
      </c>
      <c r="U817" s="37" t="s">
        <v>120</v>
      </c>
      <c r="V817" s="60"/>
      <c r="W817" s="38">
        <v>1919</v>
      </c>
      <c r="X817" s="37" t="s">
        <v>3218</v>
      </c>
      <c r="Y817" s="38">
        <v>0</v>
      </c>
      <c r="Z817" s="38" t="b">
        <v>0</v>
      </c>
      <c r="AA817" s="60">
        <v>43252.951423611114</v>
      </c>
      <c r="AB817" s="60"/>
      <c r="AC817" s="38">
        <v>0</v>
      </c>
      <c r="AD817" s="60"/>
      <c r="AE817" s="60">
        <v>43252.951423611114</v>
      </c>
      <c r="AF817" s="60">
        <v>43252.930752314824</v>
      </c>
      <c r="AG817" s="37"/>
      <c r="AH817" s="37"/>
      <c r="AI817" s="37"/>
      <c r="AJ817" s="16">
        <f ca="1">IF(Table1[[#This Row],[State]]="Closed","Zero",IF(Table1[[#This Row],[State]]="Resolved","Zero",TODAY()-Table1[[#This Row],[First Assigned to Osprey-Resolver]]))</f>
        <v>1446.0485763888864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22</v>
      </c>
      <c r="AM817" s="39">
        <f>WEEKNUM(Table1[[#This Row],[Resolved]])</f>
        <v>0</v>
      </c>
      <c r="AN817" s="39">
        <f>WEEKNUM(Table1[[#This Row],[Closed]])</f>
        <v>22</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v>
      </c>
      <c r="AW817" s="39" t="str">
        <f>TEXT(Table1[[#This Row],[Created]],"MMM")</f>
        <v>Jun</v>
      </c>
      <c r="AX817" s="40" t="e">
        <f>VLOOKUP(Table1[[#This Row],[Assigned to]],GD_Resource[[#All],[SNOW ID Unique]:[Team]],4,0)</f>
        <v>#N/A</v>
      </c>
    </row>
    <row r="818" spans="1:50" ht="49.95" customHeight="1" x14ac:dyDescent="0.25">
      <c r="A818" s="37" t="s">
        <v>3219</v>
      </c>
      <c r="B818" s="37" t="s">
        <v>115</v>
      </c>
      <c r="C818" s="37" t="s">
        <v>641</v>
      </c>
      <c r="D818" s="37" t="s">
        <v>211</v>
      </c>
      <c r="E818" s="37" t="s">
        <v>141</v>
      </c>
      <c r="F818" s="37" t="s">
        <v>3220</v>
      </c>
      <c r="G818" s="60">
        <v>43270.019768518519</v>
      </c>
      <c r="H818" s="37" t="s">
        <v>246</v>
      </c>
      <c r="I818" s="60"/>
      <c r="J818" s="37" t="s">
        <v>120</v>
      </c>
      <c r="K818" s="37" t="s">
        <v>3221</v>
      </c>
      <c r="L818" s="60">
        <v>43270.019768518519</v>
      </c>
      <c r="M818" s="37" t="s">
        <v>143</v>
      </c>
      <c r="N818" s="60">
        <v>43256.099594907413</v>
      </c>
      <c r="O818" s="37" t="s">
        <v>3222</v>
      </c>
      <c r="P818" s="38" t="b">
        <v>0</v>
      </c>
      <c r="Q818" s="37"/>
      <c r="R818" s="37" t="s">
        <v>215</v>
      </c>
      <c r="S818" s="38">
        <v>0</v>
      </c>
      <c r="T818" s="37" t="s">
        <v>124</v>
      </c>
      <c r="U818" s="37" t="s">
        <v>120</v>
      </c>
      <c r="V818" s="60"/>
      <c r="W818" s="38">
        <v>1202703</v>
      </c>
      <c r="X818" s="37" t="s">
        <v>312</v>
      </c>
      <c r="Y818" s="38">
        <v>0</v>
      </c>
      <c r="Z818" s="38" t="b">
        <v>0</v>
      </c>
      <c r="AA818" s="60">
        <v>43256.104328703703</v>
      </c>
      <c r="AB818" s="60">
        <v>43256.099594907413</v>
      </c>
      <c r="AC818" s="38">
        <v>1</v>
      </c>
      <c r="AD818" s="60">
        <v>43256.104328703703</v>
      </c>
      <c r="AE818" s="60">
        <v>43256.104328703703</v>
      </c>
      <c r="AF818" s="60">
        <v>43256.104328703703</v>
      </c>
      <c r="AG818" s="37"/>
      <c r="AH818" s="37"/>
      <c r="AI818" s="37"/>
      <c r="AJ818" s="16">
        <f ca="1">IF(Table1[[#This Row],[State]]="Closed","Zero",IF(Table1[[#This Row],[State]]="Resolved","Zero",TODAY()-Table1[[#This Row],[First Assigned to Osprey-Resolver]]))</f>
        <v>1442.8956712962972</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25</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5</v>
      </c>
      <c r="AW818" s="39" t="str">
        <f>TEXT(Table1[[#This Row],[Created]],"MMM")</f>
        <v>Jun</v>
      </c>
      <c r="AX818" s="40" t="e">
        <f>VLOOKUP(Table1[[#This Row],[Assigned to]],GD_Resource[[#All],[SNOW ID Unique]:[Team]],4,0)</f>
        <v>#N/A</v>
      </c>
    </row>
    <row r="819" spans="1:50" ht="49.95" customHeight="1" x14ac:dyDescent="0.25">
      <c r="A819" s="37" t="s">
        <v>3223</v>
      </c>
      <c r="B819" s="37" t="s">
        <v>115</v>
      </c>
      <c r="C819" s="37" t="s">
        <v>251</v>
      </c>
      <c r="D819" s="37" t="s">
        <v>258</v>
      </c>
      <c r="E819" s="37" t="s">
        <v>12</v>
      </c>
      <c r="F819" s="37" t="s">
        <v>3224</v>
      </c>
      <c r="G819" s="60">
        <v>43256.843865740739</v>
      </c>
      <c r="H819" s="37" t="s">
        <v>36</v>
      </c>
      <c r="I819" s="60"/>
      <c r="J819" s="37" t="s">
        <v>120</v>
      </c>
      <c r="K819" s="37" t="s">
        <v>3225</v>
      </c>
      <c r="L819" s="60">
        <v>43256.843865740739</v>
      </c>
      <c r="M819" s="37" t="s">
        <v>36</v>
      </c>
      <c r="N819" s="60">
        <v>43256.12641203704</v>
      </c>
      <c r="O819" s="37" t="s">
        <v>3226</v>
      </c>
      <c r="P819" s="38" t="b">
        <v>0</v>
      </c>
      <c r="Q819" s="37"/>
      <c r="R819" s="37" t="s">
        <v>147</v>
      </c>
      <c r="S819" s="38">
        <v>0</v>
      </c>
      <c r="T819" s="37" t="s">
        <v>124</v>
      </c>
      <c r="U819" s="37" t="s">
        <v>120</v>
      </c>
      <c r="V819" s="60"/>
      <c r="W819" s="38">
        <v>61988</v>
      </c>
      <c r="X819" s="37" t="s">
        <v>3227</v>
      </c>
      <c r="Y819" s="38">
        <v>0</v>
      </c>
      <c r="Z819" s="38" t="b">
        <v>0</v>
      </c>
      <c r="AA819" s="60">
        <v>43256.159212962957</v>
      </c>
      <c r="AB819" s="60"/>
      <c r="AC819" s="38">
        <v>1</v>
      </c>
      <c r="AD819" s="60"/>
      <c r="AE819" s="60">
        <v>43256.159212962957</v>
      </c>
      <c r="AF819" s="60">
        <v>43256.139872685177</v>
      </c>
      <c r="AG819" s="37"/>
      <c r="AH819" s="37"/>
      <c r="AI819" s="37"/>
      <c r="AJ819" s="16">
        <f ca="1">IF(Table1[[#This Row],[State]]="Closed","Zero",IF(Table1[[#This Row],[State]]="Resolved","Zero",TODAY()-Table1[[#This Row],[First Assigned to Osprey-Resolver]]))</f>
        <v>1442.8407870370429</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23</v>
      </c>
      <c r="AM819" s="39">
        <f>WEEKNUM(Table1[[#This Row],[Resolved]])</f>
        <v>0</v>
      </c>
      <c r="AN819" s="39">
        <f>WEEKNUM(Table1[[#This Row],[Closed]])</f>
        <v>23</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5</v>
      </c>
      <c r="AW819" s="39" t="str">
        <f>TEXT(Table1[[#This Row],[Created]],"MMM")</f>
        <v>Jun</v>
      </c>
      <c r="AX819" s="40" t="e">
        <f>VLOOKUP(Table1[[#This Row],[Assigned to]],GD_Resource[[#All],[SNOW ID Unique]:[Team]],4,0)</f>
        <v>#N/A</v>
      </c>
    </row>
    <row r="820" spans="1:50" ht="37.5" customHeight="1" x14ac:dyDescent="0.25">
      <c r="A820" s="37" t="s">
        <v>3228</v>
      </c>
      <c r="B820" s="37" t="s">
        <v>115</v>
      </c>
      <c r="C820" s="37" t="s">
        <v>139</v>
      </c>
      <c r="D820" s="37" t="s">
        <v>211</v>
      </c>
      <c r="E820" s="37" t="s">
        <v>141</v>
      </c>
      <c r="F820" s="37" t="s">
        <v>3229</v>
      </c>
      <c r="G820" s="60">
        <v>43775.11613425926</v>
      </c>
      <c r="H820" s="37" t="s">
        <v>143</v>
      </c>
      <c r="I820" s="60"/>
      <c r="J820" s="37" t="s">
        <v>120</v>
      </c>
      <c r="K820" s="37" t="s">
        <v>3230</v>
      </c>
      <c r="L820" s="60">
        <v>43775.11613425926</v>
      </c>
      <c r="M820" s="37" t="s">
        <v>143</v>
      </c>
      <c r="N820" s="60">
        <v>43256.127465277779</v>
      </c>
      <c r="O820" s="37" t="s">
        <v>3231</v>
      </c>
      <c r="P820" s="38" t="b">
        <v>0</v>
      </c>
      <c r="Q820" s="37"/>
      <c r="R820" s="37" t="s">
        <v>147</v>
      </c>
      <c r="S820" s="38">
        <v>0</v>
      </c>
      <c r="T820" s="37" t="s">
        <v>124</v>
      </c>
      <c r="U820" s="37" t="s">
        <v>120</v>
      </c>
      <c r="V820" s="60"/>
      <c r="W820" s="38">
        <v>44840621</v>
      </c>
      <c r="X820" s="37" t="s">
        <v>3232</v>
      </c>
      <c r="Y820" s="38">
        <v>0</v>
      </c>
      <c r="Z820" s="38" t="b">
        <v>0</v>
      </c>
      <c r="AA820" s="60">
        <v>43256.139479166668</v>
      </c>
      <c r="AB820" s="60">
        <v>43256.127465277779</v>
      </c>
      <c r="AC820" s="38">
        <v>2</v>
      </c>
      <c r="AD820" s="60">
        <v>43256.173067129632</v>
      </c>
      <c r="AE820" s="60">
        <v>43256.800787037027</v>
      </c>
      <c r="AF820" s="60">
        <v>43256.173067129632</v>
      </c>
      <c r="AG820" s="37"/>
      <c r="AH820" s="37"/>
      <c r="AI820" s="37"/>
      <c r="AJ820" s="16">
        <f ca="1">IF(Table1[[#This Row],[State]]="Closed","Zero",IF(Table1[[#This Row],[State]]="Resolved","Zero",TODAY()-Table1[[#This Row],[First Assigned to Osprey-Resolver]]))</f>
        <v>1442.1992129629725</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23</v>
      </c>
      <c r="AM820" s="39">
        <f>WEEKNUM(Table1[[#This Row],[Resolved]])</f>
        <v>0</v>
      </c>
      <c r="AN820" s="39">
        <f>WEEKNUM(Table1[[#This Row],[Closed]])</f>
        <v>45</v>
      </c>
      <c r="AO820" s="39" t="str">
        <f>IFERROR(INDEX(GD_Resource[], MATCH(Table1[[#This Row],[Assigned to]], GD_Resource[SNOW ID Unique], 0), 2), "Not GD")</f>
        <v>Not GD</v>
      </c>
      <c r="AP820" s="39" t="str">
        <f t="shared" si="12"/>
        <v>Geo</v>
      </c>
      <c r="AQ820" s="39">
        <f>YEAR(Table1[[#This Row],[Closed]])</f>
        <v>2019</v>
      </c>
      <c r="AR820" s="39">
        <f>YEAR(Table1[[#This Row],[Resolved]])</f>
        <v>1900</v>
      </c>
      <c r="AS820" s="39">
        <f>YEAR(Table1[[#This Row],[Created]])</f>
        <v>2018</v>
      </c>
      <c r="AT820" s="39">
        <f>DAY(Table1[[#This Row],[Resolved]])</f>
        <v>0</v>
      </c>
      <c r="AU820" s="39" t="str">
        <f>TEXT(Table1[[#This Row],[Resolved]],"MMM")</f>
        <v>Jan</v>
      </c>
      <c r="AV820" s="39">
        <f>DAY(Table1[[#This Row],[Created]])</f>
        <v>5</v>
      </c>
      <c r="AW820" s="39" t="str">
        <f>TEXT(Table1[[#This Row],[Created]],"MMM")</f>
        <v>Jun</v>
      </c>
      <c r="AX820" s="40" t="e">
        <f>VLOOKUP(Table1[[#This Row],[Assigned to]],GD_Resource[[#All],[SNOW ID Unique]:[Team]],4,0)</f>
        <v>#N/A</v>
      </c>
    </row>
    <row r="821" spans="1:50" ht="37.5" customHeight="1" x14ac:dyDescent="0.25">
      <c r="A821" s="37" t="s">
        <v>3233</v>
      </c>
      <c r="B821" s="37" t="s">
        <v>115</v>
      </c>
      <c r="C821" s="37" t="s">
        <v>251</v>
      </c>
      <c r="D821" s="37" t="s">
        <v>258</v>
      </c>
      <c r="E821" s="37" t="s">
        <v>12</v>
      </c>
      <c r="F821" s="37" t="s">
        <v>3234</v>
      </c>
      <c r="G821" s="60">
        <v>43256.872118055559</v>
      </c>
      <c r="H821" s="37" t="s">
        <v>36</v>
      </c>
      <c r="I821" s="60"/>
      <c r="J821" s="37" t="s">
        <v>120</v>
      </c>
      <c r="K821" s="37" t="s">
        <v>3235</v>
      </c>
      <c r="L821" s="60">
        <v>43256.872118055559</v>
      </c>
      <c r="M821" s="37" t="s">
        <v>36</v>
      </c>
      <c r="N821" s="60">
        <v>43256.806643518517</v>
      </c>
      <c r="O821" s="37" t="s">
        <v>2348</v>
      </c>
      <c r="P821" s="38" t="b">
        <v>0</v>
      </c>
      <c r="Q821" s="37"/>
      <c r="R821" s="37" t="s">
        <v>147</v>
      </c>
      <c r="S821" s="38">
        <v>0</v>
      </c>
      <c r="T821" s="37" t="s">
        <v>124</v>
      </c>
      <c r="U821" s="37" t="s">
        <v>120</v>
      </c>
      <c r="V821" s="60"/>
      <c r="W821" s="38">
        <v>5878</v>
      </c>
      <c r="X821" s="37" t="s">
        <v>3236</v>
      </c>
      <c r="Y821" s="38">
        <v>0</v>
      </c>
      <c r="Z821" s="38" t="b">
        <v>0</v>
      </c>
      <c r="AA821" s="60">
        <v>43256.811273148152</v>
      </c>
      <c r="AB821" s="60"/>
      <c r="AC821" s="38">
        <v>0</v>
      </c>
      <c r="AD821" s="60"/>
      <c r="AE821" s="60">
        <v>43256.811273148152</v>
      </c>
      <c r="AF821" s="60">
        <v>43256.806643518517</v>
      </c>
      <c r="AG821" s="37"/>
      <c r="AH821" s="37"/>
      <c r="AI821" s="37"/>
      <c r="AJ821" s="16">
        <f ca="1">IF(Table1[[#This Row],[State]]="Closed","Zero",IF(Table1[[#This Row],[State]]="Resolved","Zero",TODAY()-Table1[[#This Row],[First Assigned to Osprey-Resolver]]))</f>
        <v>1442.1887268518476</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23</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5</v>
      </c>
      <c r="AW821" s="39" t="str">
        <f>TEXT(Table1[[#This Row],[Created]],"MMM")</f>
        <v>Jun</v>
      </c>
      <c r="AX821" s="40" t="e">
        <f>VLOOKUP(Table1[[#This Row],[Assigned to]],GD_Resource[[#All],[SNOW ID Unique]:[Team]],4,0)</f>
        <v>#N/A</v>
      </c>
    </row>
    <row r="822" spans="1:50" ht="37.5" customHeight="1" x14ac:dyDescent="0.25">
      <c r="A822" s="37" t="s">
        <v>3237</v>
      </c>
      <c r="B822" s="37" t="s">
        <v>115</v>
      </c>
      <c r="C822" s="37" t="s">
        <v>2715</v>
      </c>
      <c r="D822" s="37" t="s">
        <v>2716</v>
      </c>
      <c r="E822" s="37" t="s">
        <v>7</v>
      </c>
      <c r="F822" s="37" t="s">
        <v>3238</v>
      </c>
      <c r="G822" s="60">
        <v>43258.492164351846</v>
      </c>
      <c r="H822" s="37" t="s">
        <v>2718</v>
      </c>
      <c r="I822" s="60"/>
      <c r="J822" s="37" t="s">
        <v>120</v>
      </c>
      <c r="K822" s="37" t="s">
        <v>3239</v>
      </c>
      <c r="L822" s="60">
        <v>43258.492164351846</v>
      </c>
      <c r="M822" s="37" t="s">
        <v>2718</v>
      </c>
      <c r="N822" s="60">
        <v>43257.134467592587</v>
      </c>
      <c r="O822" s="37" t="s">
        <v>3226</v>
      </c>
      <c r="P822" s="38" t="b">
        <v>0</v>
      </c>
      <c r="Q822" s="37"/>
      <c r="R822" s="37" t="s">
        <v>147</v>
      </c>
      <c r="S822" s="38">
        <v>0</v>
      </c>
      <c r="T822" s="37" t="s">
        <v>124</v>
      </c>
      <c r="U822" s="37" t="s">
        <v>120</v>
      </c>
      <c r="V822" s="60"/>
      <c r="W822" s="38">
        <v>117365</v>
      </c>
      <c r="X822" s="37" t="s">
        <v>3240</v>
      </c>
      <c r="Y822" s="38">
        <v>0</v>
      </c>
      <c r="Z822" s="38" t="b">
        <v>0</v>
      </c>
      <c r="AA822" s="60">
        <v>43257.3044212963</v>
      </c>
      <c r="AB822" s="60"/>
      <c r="AC822" s="38">
        <v>0</v>
      </c>
      <c r="AD822" s="60"/>
      <c r="AE822" s="60">
        <v>43257.3044212963</v>
      </c>
      <c r="AF822" s="60">
        <v>43257.134467592587</v>
      </c>
      <c r="AG822" s="37"/>
      <c r="AH822" s="37"/>
      <c r="AI822" s="37"/>
      <c r="AJ822" s="16">
        <f ca="1">IF(Table1[[#This Row],[State]]="Closed","Zero",IF(Table1[[#This Row],[State]]="Resolved","Zero",TODAY()-Table1[[#This Row],[First Assigned to Osprey-Resolver]]))</f>
        <v>1441.6955787037004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23</v>
      </c>
      <c r="AM822" s="39">
        <f>WEEKNUM(Table1[[#This Row],[Resolved]])</f>
        <v>0</v>
      </c>
      <c r="AN822" s="39">
        <f>WEEKNUM(Table1[[#This Row],[Closed]])</f>
        <v>23</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6</v>
      </c>
      <c r="AW822" s="39" t="str">
        <f>TEXT(Table1[[#This Row],[Created]],"MMM")</f>
        <v>Jun</v>
      </c>
      <c r="AX822" s="40">
        <f>VLOOKUP(Table1[[#This Row],[Assigned to]],GD_Resource[[#All],[SNOW ID Unique]:[Team]],4,0)</f>
        <v>0</v>
      </c>
    </row>
    <row r="823" spans="1:50" ht="37.5" customHeight="1" x14ac:dyDescent="0.25">
      <c r="A823" s="37" t="s">
        <v>3241</v>
      </c>
      <c r="B823" s="37" t="s">
        <v>115</v>
      </c>
      <c r="C823" s="37" t="s">
        <v>116</v>
      </c>
      <c r="D823" s="37" t="s">
        <v>710</v>
      </c>
      <c r="E823" s="37" t="s">
        <v>12</v>
      </c>
      <c r="F823" s="37" t="s">
        <v>3242</v>
      </c>
      <c r="G823" s="60">
        <v>43259.00854166667</v>
      </c>
      <c r="H823" s="37" t="s">
        <v>48</v>
      </c>
      <c r="I823" s="60"/>
      <c r="J823" s="37" t="s">
        <v>120</v>
      </c>
      <c r="K823" s="37" t="s">
        <v>3243</v>
      </c>
      <c r="L823" s="60">
        <v>43259.00854166667</v>
      </c>
      <c r="M823" s="37" t="s">
        <v>48</v>
      </c>
      <c r="N823" s="60">
        <v>43258.995891203696</v>
      </c>
      <c r="O823" s="37" t="s">
        <v>1156</v>
      </c>
      <c r="P823" s="38" t="b">
        <v>0</v>
      </c>
      <c r="Q823" s="37"/>
      <c r="R823" s="37" t="s">
        <v>123</v>
      </c>
      <c r="S823" s="38">
        <v>0</v>
      </c>
      <c r="T823" s="37" t="s">
        <v>124</v>
      </c>
      <c r="U823" s="37" t="s">
        <v>120</v>
      </c>
      <c r="V823" s="60"/>
      <c r="W823" s="38">
        <v>1093</v>
      </c>
      <c r="X823" s="37" t="s">
        <v>1829</v>
      </c>
      <c r="Y823" s="38">
        <v>0</v>
      </c>
      <c r="Z823" s="38" t="b">
        <v>0</v>
      </c>
      <c r="AA823" s="60">
        <v>43259.005949074082</v>
      </c>
      <c r="AB823" s="60">
        <v>43258.995891203696</v>
      </c>
      <c r="AC823" s="38">
        <v>1</v>
      </c>
      <c r="AD823" s="60">
        <v>43258.998888888891</v>
      </c>
      <c r="AE823" s="60">
        <v>43259.005949074082</v>
      </c>
      <c r="AF823" s="60">
        <v>43258.998888888891</v>
      </c>
      <c r="AG823" s="37"/>
      <c r="AH823" s="37"/>
      <c r="AI823" s="37"/>
      <c r="AJ823" s="16">
        <f ca="1">IF(Table1[[#This Row],[State]]="Closed","Zero",IF(Table1[[#This Row],[State]]="Resolved","Zero",TODAY()-Table1[[#This Row],[First Assigned to Osprey-Resolver]]))</f>
        <v>1439.9940509259177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23</v>
      </c>
      <c r="AM823" s="39">
        <f>WEEKNUM(Table1[[#This Row],[Resolved]])</f>
        <v>0</v>
      </c>
      <c r="AN823" s="39">
        <f>WEEKNUM(Table1[[#This Row],[Closed]])</f>
        <v>23</v>
      </c>
      <c r="AO823" s="39" t="str">
        <f>IFERROR(INDEX(GD_Resource[], MATCH(Table1[[#This Row],[Assigned to]], GD_Resource[SNOW ID Unique], 0), 2), "Not GD")</f>
        <v>WPP-US</v>
      </c>
      <c r="AP823" s="39" t="str">
        <f t="shared" si="12"/>
        <v>GD</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7</v>
      </c>
      <c r="AW823" s="39" t="str">
        <f>TEXT(Table1[[#This Row],[Created]],"MMM")</f>
        <v>Jun</v>
      </c>
      <c r="AX823" s="40">
        <f>VLOOKUP(Table1[[#This Row],[Assigned to]],GD_Resource[[#All],[SNOW ID Unique]:[Team]],4,0)</f>
        <v>0</v>
      </c>
    </row>
    <row r="824" spans="1:50" ht="49.95" customHeight="1" x14ac:dyDescent="0.25">
      <c r="A824" s="37" t="s">
        <v>3244</v>
      </c>
      <c r="B824" s="37" t="s">
        <v>115</v>
      </c>
      <c r="C824" s="37" t="s">
        <v>433</v>
      </c>
      <c r="D824" s="37" t="s">
        <v>434</v>
      </c>
      <c r="E824" s="37" t="s">
        <v>12</v>
      </c>
      <c r="F824" s="37" t="s">
        <v>3245</v>
      </c>
      <c r="G824" s="60">
        <v>43259.913298611107</v>
      </c>
      <c r="H824" s="37" t="s">
        <v>436</v>
      </c>
      <c r="I824" s="60"/>
      <c r="J824" s="37" t="s">
        <v>120</v>
      </c>
      <c r="K824" s="37" t="s">
        <v>3246</v>
      </c>
      <c r="L824" s="60">
        <v>43259.913310185177</v>
      </c>
      <c r="M824" s="37" t="s">
        <v>436</v>
      </c>
      <c r="N824" s="60">
        <v>43259.101631944453</v>
      </c>
      <c r="O824" s="37" t="s">
        <v>3247</v>
      </c>
      <c r="P824" s="38" t="b">
        <v>0</v>
      </c>
      <c r="Q824" s="37"/>
      <c r="R824" s="37" t="s">
        <v>215</v>
      </c>
      <c r="S824" s="38">
        <v>0</v>
      </c>
      <c r="T824" s="37" t="s">
        <v>124</v>
      </c>
      <c r="U824" s="37" t="s">
        <v>120</v>
      </c>
      <c r="V824" s="60"/>
      <c r="W824" s="38">
        <v>70129</v>
      </c>
      <c r="X824" s="37" t="s">
        <v>3248</v>
      </c>
      <c r="Y824" s="38">
        <v>0</v>
      </c>
      <c r="Z824" s="38" t="b">
        <v>0</v>
      </c>
      <c r="AA824" s="60">
        <v>43259.102175925917</v>
      </c>
      <c r="AB824" s="60">
        <v>43259.101631944453</v>
      </c>
      <c r="AC824" s="38">
        <v>1</v>
      </c>
      <c r="AD824" s="60">
        <v>43259.205763888887</v>
      </c>
      <c r="AE824" s="60">
        <v>43259.773946759262</v>
      </c>
      <c r="AF824" s="60">
        <v>43259.205763888887</v>
      </c>
      <c r="AG824" s="37" t="s">
        <v>135</v>
      </c>
      <c r="AH824" s="37"/>
      <c r="AI824" s="37"/>
      <c r="AJ824" s="16">
        <f ca="1">IF(Table1[[#This Row],[State]]="Closed","Zero",IF(Table1[[#This Row],[State]]="Resolved","Zero",TODAY()-Table1[[#This Row],[First Assigned to Osprey-Resolver]]))</f>
        <v>1439.2260532407381</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23</v>
      </c>
      <c r="AM824" s="39">
        <f>WEEKNUM(Table1[[#This Row],[Resolved]])</f>
        <v>0</v>
      </c>
      <c r="AN824" s="39">
        <f>WEEKNUM(Table1[[#This Row],[Closed]])</f>
        <v>23</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8</v>
      </c>
      <c r="AW824" s="39" t="str">
        <f>TEXT(Table1[[#This Row],[Created]],"MMM")</f>
        <v>Jun</v>
      </c>
      <c r="AX824" s="40" t="e">
        <f>VLOOKUP(Table1[[#This Row],[Assigned to]],GD_Resource[[#All],[SNOW ID Unique]:[Team]],4,0)</f>
        <v>#N/A</v>
      </c>
    </row>
    <row r="825" spans="1:50" ht="49.95" customHeight="1" x14ac:dyDescent="0.25">
      <c r="A825" s="37" t="s">
        <v>3249</v>
      </c>
      <c r="B825" s="37" t="s">
        <v>115</v>
      </c>
      <c r="C825" s="37" t="s">
        <v>116</v>
      </c>
      <c r="D825" s="37" t="s">
        <v>204</v>
      </c>
      <c r="E825" s="37" t="s">
        <v>12</v>
      </c>
      <c r="F825" s="37" t="s">
        <v>3250</v>
      </c>
      <c r="G825" s="60">
        <v>43259.719351851847</v>
      </c>
      <c r="H825" s="37" t="s">
        <v>37</v>
      </c>
      <c r="I825" s="60"/>
      <c r="J825" s="37" t="s">
        <v>120</v>
      </c>
      <c r="K825" s="37" t="s">
        <v>3251</v>
      </c>
      <c r="L825" s="60">
        <v>43259.719351851847</v>
      </c>
      <c r="M825" s="37" t="s">
        <v>37</v>
      </c>
      <c r="N825" s="60">
        <v>43259.624398148153</v>
      </c>
      <c r="O825" s="37" t="s">
        <v>869</v>
      </c>
      <c r="P825" s="38" t="b">
        <v>0</v>
      </c>
      <c r="Q825" s="37"/>
      <c r="R825" s="37" t="s">
        <v>123</v>
      </c>
      <c r="S825" s="38">
        <v>0</v>
      </c>
      <c r="T825" s="37" t="s">
        <v>124</v>
      </c>
      <c r="U825" s="37" t="s">
        <v>120</v>
      </c>
      <c r="V825" s="60"/>
      <c r="W825" s="38">
        <v>8204</v>
      </c>
      <c r="X825" s="37" t="s">
        <v>870</v>
      </c>
      <c r="Y825" s="38">
        <v>0</v>
      </c>
      <c r="Z825" s="38" t="b">
        <v>0</v>
      </c>
      <c r="AA825" s="60">
        <v>43259.718634259261</v>
      </c>
      <c r="AB825" s="60">
        <v>43259.624398148153</v>
      </c>
      <c r="AC825" s="38">
        <v>1</v>
      </c>
      <c r="AD825" s="60">
        <v>43259.718634259261</v>
      </c>
      <c r="AE825" s="60">
        <v>43259.718634259261</v>
      </c>
      <c r="AF825" s="60">
        <v>43259.718634259261</v>
      </c>
      <c r="AG825" s="37"/>
      <c r="AH825" s="37"/>
      <c r="AI825" s="37"/>
      <c r="AJ825" s="16">
        <f ca="1">IF(Table1[[#This Row],[State]]="Closed","Zero",IF(Table1[[#This Row],[State]]="Resolved","Zero",TODAY()-Table1[[#This Row],[First Assigned to Osprey-Resolver]]))</f>
        <v>1439.2813657407387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23</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8</v>
      </c>
      <c r="AW825" s="39" t="str">
        <f>TEXT(Table1[[#This Row],[Created]],"MMM")</f>
        <v>Jun</v>
      </c>
      <c r="AX825" s="40" t="e">
        <f>VLOOKUP(Table1[[#This Row],[Assigned to]],GD_Resource[[#All],[SNOW ID Unique]:[Team]],4,0)</f>
        <v>#N/A</v>
      </c>
    </row>
    <row r="826" spans="1:50" ht="37.5" customHeight="1" x14ac:dyDescent="0.25">
      <c r="A826" s="37" t="s">
        <v>3252</v>
      </c>
      <c r="B826" s="37" t="s">
        <v>115</v>
      </c>
      <c r="C826" s="37" t="s">
        <v>116</v>
      </c>
      <c r="D826" s="37" t="s">
        <v>3253</v>
      </c>
      <c r="E826" s="37" t="s">
        <v>12</v>
      </c>
      <c r="F826" s="37" t="s">
        <v>3254</v>
      </c>
      <c r="G826" s="60">
        <v>43271.869849537034</v>
      </c>
      <c r="H826" s="37" t="s">
        <v>3255</v>
      </c>
      <c r="I826" s="60"/>
      <c r="J826" s="37" t="s">
        <v>120</v>
      </c>
      <c r="K826" s="37" t="s">
        <v>3256</v>
      </c>
      <c r="L826" s="60">
        <v>43271.869849537034</v>
      </c>
      <c r="M826" s="37" t="s">
        <v>3255</v>
      </c>
      <c r="N826" s="60">
        <v>43259.737453703703</v>
      </c>
      <c r="O826" s="37" t="s">
        <v>3253</v>
      </c>
      <c r="P826" s="38" t="b">
        <v>0</v>
      </c>
      <c r="Q826" s="37"/>
      <c r="R826" s="37" t="s">
        <v>123</v>
      </c>
      <c r="S826" s="38">
        <v>0</v>
      </c>
      <c r="T826" s="37" t="s">
        <v>124</v>
      </c>
      <c r="U826" s="37" t="s">
        <v>120</v>
      </c>
      <c r="V826" s="60"/>
      <c r="W826" s="38">
        <v>1048423</v>
      </c>
      <c r="X826" s="37" t="s">
        <v>3255</v>
      </c>
      <c r="Y826" s="38">
        <v>0</v>
      </c>
      <c r="Z826" s="38" t="b">
        <v>0</v>
      </c>
      <c r="AA826" s="60">
        <v>43259.769618055558</v>
      </c>
      <c r="AB826" s="60">
        <v>43259.737453703703</v>
      </c>
      <c r="AC826" s="38">
        <v>5</v>
      </c>
      <c r="AD826" s="60">
        <v>43263.776747685188</v>
      </c>
      <c r="AE826" s="60">
        <v>43263.776747685188</v>
      </c>
      <c r="AF826" s="60">
        <v>43263.776747685188</v>
      </c>
      <c r="AG826" s="37" t="s">
        <v>816</v>
      </c>
      <c r="AH826" s="37"/>
      <c r="AI826" s="37"/>
      <c r="AJ826" s="16">
        <f ca="1">IF(Table1[[#This Row],[State]]="Closed","Zero",IF(Table1[[#This Row],[State]]="Resolved","Zero",TODAY()-Table1[[#This Row],[First Assigned to Osprey-Resolver]]))</f>
        <v>1435.2232523148123</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23</v>
      </c>
      <c r="AM826" s="39">
        <f>WEEKNUM(Table1[[#This Row],[Resolved]])</f>
        <v>0</v>
      </c>
      <c r="AN826" s="39">
        <f>WEEKNUM(Table1[[#This Row],[Closed]])</f>
        <v>25</v>
      </c>
      <c r="AO826" s="39" t="str">
        <f>IFERROR(INDEX(GD_Resource[], MATCH(Table1[[#This Row],[Assigned to]], GD_Resource[SNOW ID Unique], 0), 2), "Not GD")</f>
        <v>WPP-US</v>
      </c>
      <c r="AP826" s="39" t="str">
        <f t="shared" si="12"/>
        <v>GD</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8</v>
      </c>
      <c r="AW826" s="39" t="str">
        <f>TEXT(Table1[[#This Row],[Created]],"MMM")</f>
        <v>Jun</v>
      </c>
      <c r="AX826" s="40">
        <f>VLOOKUP(Table1[[#This Row],[Assigned to]],GD_Resource[[#All],[SNOW ID Unique]:[Team]],4,0)</f>
        <v>0</v>
      </c>
    </row>
    <row r="827" spans="1:50" ht="87.45" customHeight="1" x14ac:dyDescent="0.25">
      <c r="A827" s="37" t="s">
        <v>3257</v>
      </c>
      <c r="B827" s="37" t="s">
        <v>115</v>
      </c>
      <c r="C827" s="37" t="s">
        <v>240</v>
      </c>
      <c r="D827" s="37" t="s">
        <v>241</v>
      </c>
      <c r="E827" s="37" t="s">
        <v>12</v>
      </c>
      <c r="F827" s="37" t="s">
        <v>3258</v>
      </c>
      <c r="G827" s="60">
        <v>43271.062164351853</v>
      </c>
      <c r="H827" s="37"/>
      <c r="I827" s="60"/>
      <c r="J827" s="37" t="s">
        <v>120</v>
      </c>
      <c r="K827" s="37" t="s">
        <v>3259</v>
      </c>
      <c r="L827" s="60">
        <v>43271.062164351853</v>
      </c>
      <c r="M827" s="37" t="s">
        <v>24</v>
      </c>
      <c r="N827" s="60">
        <v>43262.366249999999</v>
      </c>
      <c r="O827" s="37" t="s">
        <v>241</v>
      </c>
      <c r="P827" s="38" t="b">
        <v>0</v>
      </c>
      <c r="Q827" s="37"/>
      <c r="R827" s="37" t="s">
        <v>147</v>
      </c>
      <c r="S827" s="38">
        <v>0</v>
      </c>
      <c r="T827" s="37" t="s">
        <v>124</v>
      </c>
      <c r="U827" s="37" t="s">
        <v>120</v>
      </c>
      <c r="V827" s="60"/>
      <c r="W827" s="38">
        <v>751475</v>
      </c>
      <c r="X827" s="37" t="s">
        <v>24</v>
      </c>
      <c r="Y827" s="38">
        <v>0</v>
      </c>
      <c r="Z827" s="38" t="b">
        <v>0</v>
      </c>
      <c r="AA827" s="60">
        <v>43262.434305555558</v>
      </c>
      <c r="AB827" s="60">
        <v>43262.366249999999</v>
      </c>
      <c r="AC827" s="38">
        <v>5</v>
      </c>
      <c r="AD827" s="60">
        <v>43262.518101851849</v>
      </c>
      <c r="AE827" s="60"/>
      <c r="AF827" s="60">
        <v>43262.518101851849</v>
      </c>
      <c r="AG827" s="37"/>
      <c r="AH827" s="37"/>
      <c r="AI827" s="37"/>
      <c r="AJ827" s="16">
        <f ca="1">IF(Table1[[#This Row],[State]]="Closed","Zero",IF(Table1[[#This Row],[State]]="Resolved","Zero",TODAY()-Table1[[#This Row],[First Assigned to Osprey-Resolver]]))</f>
        <v>44699</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11</v>
      </c>
      <c r="AW827" s="39" t="str">
        <f>TEXT(Table1[[#This Row],[Created]],"MMM")</f>
        <v>Jun</v>
      </c>
      <c r="AX827" s="40" t="e">
        <f>VLOOKUP(Table1[[#This Row],[Assigned to]],GD_Resource[[#All],[SNOW ID Unique]:[Team]],4,0)</f>
        <v>#N/A</v>
      </c>
    </row>
    <row r="828" spans="1:50" ht="49.95" customHeight="1" x14ac:dyDescent="0.25">
      <c r="A828" s="37" t="s">
        <v>3260</v>
      </c>
      <c r="B828" s="37" t="s">
        <v>115</v>
      </c>
      <c r="C828" s="37" t="s">
        <v>251</v>
      </c>
      <c r="D828" s="37" t="s">
        <v>258</v>
      </c>
      <c r="E828" s="37" t="s">
        <v>12</v>
      </c>
      <c r="F828" s="37" t="s">
        <v>3261</v>
      </c>
      <c r="G828" s="60">
        <v>43262.953182870369</v>
      </c>
      <c r="H828" s="37" t="s">
        <v>36</v>
      </c>
      <c r="I828" s="60"/>
      <c r="J828" s="37" t="s">
        <v>120</v>
      </c>
      <c r="K828" s="37" t="s">
        <v>3262</v>
      </c>
      <c r="L828" s="60">
        <v>43262.953182870369</v>
      </c>
      <c r="M828" s="37" t="s">
        <v>36</v>
      </c>
      <c r="N828" s="60">
        <v>43262.825706018521</v>
      </c>
      <c r="O828" s="37" t="s">
        <v>3263</v>
      </c>
      <c r="P828" s="38" t="b">
        <v>0</v>
      </c>
      <c r="Q828" s="37"/>
      <c r="R828" s="37" t="s">
        <v>147</v>
      </c>
      <c r="S828" s="38">
        <v>0</v>
      </c>
      <c r="T828" s="37" t="s">
        <v>124</v>
      </c>
      <c r="U828" s="37" t="s">
        <v>120</v>
      </c>
      <c r="V828" s="60"/>
      <c r="W828" s="38">
        <v>11014</v>
      </c>
      <c r="X828" s="37" t="s">
        <v>3264</v>
      </c>
      <c r="Y828" s="38">
        <v>0</v>
      </c>
      <c r="Z828" s="38" t="b">
        <v>0</v>
      </c>
      <c r="AA828" s="60">
        <v>43262.870659722219</v>
      </c>
      <c r="AB828" s="60">
        <v>43262.825706018521</v>
      </c>
      <c r="AC828" s="38">
        <v>1</v>
      </c>
      <c r="AD828" s="60">
        <v>43262.879074074073</v>
      </c>
      <c r="AE828" s="60">
        <v>43262.903680555559</v>
      </c>
      <c r="AF828" s="60">
        <v>43262.879074074073</v>
      </c>
      <c r="AG828" s="37"/>
      <c r="AH828" s="37"/>
      <c r="AI828" s="37"/>
      <c r="AJ828" s="16">
        <f ca="1">IF(Table1[[#This Row],[State]]="Closed","Zero",IF(Table1[[#This Row],[State]]="Resolved","Zero",TODAY()-Table1[[#This Row],[First Assigned to Osprey-Resolver]]))</f>
        <v>1436.0963194444412</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24</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11</v>
      </c>
      <c r="AW828" s="39" t="str">
        <f>TEXT(Table1[[#This Row],[Created]],"MMM")</f>
        <v>Jun</v>
      </c>
      <c r="AX828" s="40" t="e">
        <f>VLOOKUP(Table1[[#This Row],[Assigned to]],GD_Resource[[#All],[SNOW ID Unique]:[Team]],4,0)</f>
        <v>#N/A</v>
      </c>
    </row>
    <row r="829" spans="1:50" ht="124.95" customHeight="1" x14ac:dyDescent="0.25">
      <c r="A829" s="37" t="s">
        <v>3265</v>
      </c>
      <c r="B829" s="37" t="s">
        <v>115</v>
      </c>
      <c r="C829" s="37" t="s">
        <v>116</v>
      </c>
      <c r="D829" s="37" t="s">
        <v>204</v>
      </c>
      <c r="E829" s="37" t="s">
        <v>141</v>
      </c>
      <c r="F829" s="37" t="s">
        <v>3266</v>
      </c>
      <c r="G829" s="60">
        <v>43397.059618055559</v>
      </c>
      <c r="H829" s="37" t="s">
        <v>37</v>
      </c>
      <c r="I829" s="60"/>
      <c r="J829" s="37" t="s">
        <v>120</v>
      </c>
      <c r="K829" s="37" t="s">
        <v>3186</v>
      </c>
      <c r="L829" s="60">
        <v>43397.059618055559</v>
      </c>
      <c r="M829" s="37" t="s">
        <v>37</v>
      </c>
      <c r="N829" s="60">
        <v>43263.541666666657</v>
      </c>
      <c r="O829" s="37" t="s">
        <v>3187</v>
      </c>
      <c r="P829" s="38" t="b">
        <v>0</v>
      </c>
      <c r="Q829" s="37"/>
      <c r="R829" s="37" t="s">
        <v>123</v>
      </c>
      <c r="S829" s="38">
        <v>0</v>
      </c>
      <c r="T829" s="37" t="s">
        <v>124</v>
      </c>
      <c r="U829" s="37" t="s">
        <v>120</v>
      </c>
      <c r="V829" s="60"/>
      <c r="W829" s="38">
        <v>11535951</v>
      </c>
      <c r="X829" s="37" t="s">
        <v>3267</v>
      </c>
      <c r="Y829" s="38">
        <v>0</v>
      </c>
      <c r="Z829" s="38" t="b">
        <v>0</v>
      </c>
      <c r="AA829" s="60">
        <v>43263.561481481483</v>
      </c>
      <c r="AB829" s="60">
        <v>43263.541666666657</v>
      </c>
      <c r="AC829" s="38">
        <v>2</v>
      </c>
      <c r="AD829" s="60">
        <v>43263.575555555559</v>
      </c>
      <c r="AE829" s="60">
        <v>43263.606400462973</v>
      </c>
      <c r="AF829" s="60">
        <v>43263.575555555559</v>
      </c>
      <c r="AG829" s="37"/>
      <c r="AH829" s="37"/>
      <c r="AI829" s="37"/>
      <c r="AJ829" s="16">
        <f ca="1">IF(Table1[[#This Row],[State]]="Closed","Zero",IF(Table1[[#This Row],[State]]="Resolved","Zero",TODAY()-Table1[[#This Row],[First Assigned to Osprey-Resolver]]))</f>
        <v>1435.3935995370266</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24</v>
      </c>
      <c r="AM829" s="39">
        <f>WEEKNUM(Table1[[#This Row],[Resolved]])</f>
        <v>0</v>
      </c>
      <c r="AN829" s="39">
        <f>WEEKNUM(Table1[[#This Row],[Closed]])</f>
        <v>43</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12</v>
      </c>
      <c r="AW829" s="39" t="str">
        <f>TEXT(Table1[[#This Row],[Created]],"MMM")</f>
        <v>Jun</v>
      </c>
      <c r="AX829" s="40" t="e">
        <f>VLOOKUP(Table1[[#This Row],[Assigned to]],GD_Resource[[#All],[SNOW ID Unique]:[Team]],4,0)</f>
        <v>#N/A</v>
      </c>
    </row>
    <row r="830" spans="1:50" ht="49.95" customHeight="1" x14ac:dyDescent="0.25">
      <c r="A830" s="37" t="s">
        <v>3268</v>
      </c>
      <c r="B830" s="37" t="s">
        <v>115</v>
      </c>
      <c r="C830" s="37" t="s">
        <v>116</v>
      </c>
      <c r="D830" s="37" t="s">
        <v>204</v>
      </c>
      <c r="E830" s="37" t="s">
        <v>141</v>
      </c>
      <c r="F830" s="37" t="s">
        <v>3269</v>
      </c>
      <c r="G830" s="60">
        <v>43396.093171296299</v>
      </c>
      <c r="H830" s="37" t="s">
        <v>37</v>
      </c>
      <c r="I830" s="60"/>
      <c r="J830" s="37" t="s">
        <v>120</v>
      </c>
      <c r="K830" s="37" t="s">
        <v>3270</v>
      </c>
      <c r="L830" s="60">
        <v>43396.093171296299</v>
      </c>
      <c r="M830" s="37" t="s">
        <v>37</v>
      </c>
      <c r="N830" s="60">
        <v>43263.74287037037</v>
      </c>
      <c r="O830" s="37" t="s">
        <v>3187</v>
      </c>
      <c r="P830" s="38" t="b">
        <v>0</v>
      </c>
      <c r="Q830" s="37"/>
      <c r="R830" s="37" t="s">
        <v>123</v>
      </c>
      <c r="S830" s="38">
        <v>0</v>
      </c>
      <c r="T830" s="37" t="s">
        <v>124</v>
      </c>
      <c r="U830" s="37" t="s">
        <v>120</v>
      </c>
      <c r="V830" s="60"/>
      <c r="W830" s="38">
        <v>11435066</v>
      </c>
      <c r="X830" s="37" t="s">
        <v>3267</v>
      </c>
      <c r="Y830" s="38">
        <v>0</v>
      </c>
      <c r="Z830" s="38" t="b">
        <v>0</v>
      </c>
      <c r="AA830" s="60">
        <v>43263.812118055554</v>
      </c>
      <c r="AB830" s="60">
        <v>43263.74287037037</v>
      </c>
      <c r="AC830" s="38">
        <v>2</v>
      </c>
      <c r="AD830" s="60">
        <v>43263.784884259258</v>
      </c>
      <c r="AE830" s="60">
        <v>43263.812118055554</v>
      </c>
      <c r="AF830" s="60">
        <v>43263.784884259258</v>
      </c>
      <c r="AG830" s="37"/>
      <c r="AH830" s="37"/>
      <c r="AI830" s="37"/>
      <c r="AJ830" s="16">
        <f ca="1">IF(Table1[[#This Row],[State]]="Closed","Zero",IF(Table1[[#This Row],[State]]="Resolved","Zero",TODAY()-Table1[[#This Row],[First Assigned to Osprey-Resolver]]))</f>
        <v>1435.1878819444464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24</v>
      </c>
      <c r="AM830" s="39">
        <f>WEEKNUM(Table1[[#This Row],[Resolved]])</f>
        <v>0</v>
      </c>
      <c r="AN830" s="39">
        <f>WEEKNUM(Table1[[#This Row],[Closed]])</f>
        <v>43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12</v>
      </c>
      <c r="AW830" s="39" t="str">
        <f>TEXT(Table1[[#This Row],[Created]],"MMM")</f>
        <v>Jun</v>
      </c>
      <c r="AX830" s="40" t="e">
        <f>VLOOKUP(Table1[[#This Row],[Assigned to]],GD_Resource[[#All],[SNOW ID Unique]:[Team]],4,0)</f>
        <v>#N/A</v>
      </c>
    </row>
    <row r="831" spans="1:50" ht="49.95" customHeight="1" x14ac:dyDescent="0.25">
      <c r="A831" s="37" t="s">
        <v>3271</v>
      </c>
      <c r="B831" s="37" t="s">
        <v>115</v>
      </c>
      <c r="C831" s="37" t="s">
        <v>116</v>
      </c>
      <c r="D831" s="37" t="s">
        <v>204</v>
      </c>
      <c r="E831" s="37" t="s">
        <v>141</v>
      </c>
      <c r="F831" s="37" t="s">
        <v>3272</v>
      </c>
      <c r="G831" s="60">
        <v>43396.091840277782</v>
      </c>
      <c r="H831" s="37" t="s">
        <v>37</v>
      </c>
      <c r="I831" s="60"/>
      <c r="J831" s="37" t="s">
        <v>120</v>
      </c>
      <c r="K831" s="37" t="s">
        <v>3270</v>
      </c>
      <c r="L831" s="60">
        <v>43396.091840277782</v>
      </c>
      <c r="M831" s="37" t="s">
        <v>37</v>
      </c>
      <c r="N831" s="60">
        <v>43263.745381944442</v>
      </c>
      <c r="O831" s="37" t="s">
        <v>3187</v>
      </c>
      <c r="P831" s="38" t="b">
        <v>0</v>
      </c>
      <c r="Q831" s="37"/>
      <c r="R831" s="37" t="s">
        <v>123</v>
      </c>
      <c r="S831" s="38">
        <v>0</v>
      </c>
      <c r="T831" s="37" t="s">
        <v>124</v>
      </c>
      <c r="U831" s="37" t="s">
        <v>120</v>
      </c>
      <c r="V831" s="60"/>
      <c r="W831" s="38">
        <v>11434734</v>
      </c>
      <c r="X831" s="37" t="s">
        <v>3267</v>
      </c>
      <c r="Y831" s="38">
        <v>0</v>
      </c>
      <c r="Z831" s="38" t="b">
        <v>0</v>
      </c>
      <c r="AA831" s="60">
        <v>43263.812430555547</v>
      </c>
      <c r="AB831" s="60">
        <v>43263.745381944442</v>
      </c>
      <c r="AC831" s="38">
        <v>2</v>
      </c>
      <c r="AD831" s="60">
        <v>43263.784386574072</v>
      </c>
      <c r="AE831" s="60">
        <v>43263.812430555547</v>
      </c>
      <c r="AF831" s="60">
        <v>43263.784386574072</v>
      </c>
      <c r="AG831" s="37"/>
      <c r="AH831" s="37"/>
      <c r="AI831" s="37"/>
      <c r="AJ831" s="16">
        <f ca="1">IF(Table1[[#This Row],[State]]="Closed","Zero",IF(Table1[[#This Row],[State]]="Resolved","Zero",TODAY()-Table1[[#This Row],[First Assigned to Osprey-Resolver]]))</f>
        <v>1435.1875694444534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24</v>
      </c>
      <c r="AM831" s="39">
        <f>WEEKNUM(Table1[[#This Row],[Resolved]])</f>
        <v>0</v>
      </c>
      <c r="AN831" s="39">
        <f>WEEKNUM(Table1[[#This Row],[Closed]])</f>
        <v>43</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12</v>
      </c>
      <c r="AW831" s="39" t="str">
        <f>TEXT(Table1[[#This Row],[Created]],"MMM")</f>
        <v>Jun</v>
      </c>
      <c r="AX831" s="40" t="e">
        <f>VLOOKUP(Table1[[#This Row],[Assigned to]],GD_Resource[[#All],[SNOW ID Unique]:[Team]],4,0)</f>
        <v>#N/A</v>
      </c>
    </row>
    <row r="832" spans="1:50" ht="49.95" customHeight="1" x14ac:dyDescent="0.25">
      <c r="A832" s="37" t="s">
        <v>3273</v>
      </c>
      <c r="B832" s="37" t="s">
        <v>115</v>
      </c>
      <c r="C832" s="37" t="s">
        <v>2440</v>
      </c>
      <c r="D832" s="37" t="s">
        <v>211</v>
      </c>
      <c r="E832" s="37" t="s">
        <v>12</v>
      </c>
      <c r="F832" s="37" t="s">
        <v>3274</v>
      </c>
      <c r="G832" s="60">
        <v>43445.004155092603</v>
      </c>
      <c r="H832" s="37" t="s">
        <v>143</v>
      </c>
      <c r="I832" s="60"/>
      <c r="J832" s="37" t="s">
        <v>120</v>
      </c>
      <c r="K832" s="37" t="s">
        <v>3275</v>
      </c>
      <c r="L832" s="60">
        <v>43445.004155092603</v>
      </c>
      <c r="M832" s="37" t="s">
        <v>143</v>
      </c>
      <c r="N832" s="60">
        <v>43263.915543981479</v>
      </c>
      <c r="O832" s="37" t="s">
        <v>2774</v>
      </c>
      <c r="P832" s="38" t="b">
        <v>0</v>
      </c>
      <c r="Q832" s="37"/>
      <c r="R832" s="37" t="s">
        <v>147</v>
      </c>
      <c r="S832" s="38">
        <v>0</v>
      </c>
      <c r="T832" s="37" t="s">
        <v>124</v>
      </c>
      <c r="U832" s="37" t="s">
        <v>120</v>
      </c>
      <c r="V832" s="60"/>
      <c r="W832" s="38">
        <v>15646056</v>
      </c>
      <c r="X832" s="37" t="s">
        <v>2240</v>
      </c>
      <c r="Y832" s="38">
        <v>0</v>
      </c>
      <c r="Z832" s="38" t="b">
        <v>0</v>
      </c>
      <c r="AA832" s="60">
        <v>43264.043854166674</v>
      </c>
      <c r="AB832" s="60">
        <v>43263.915543981479</v>
      </c>
      <c r="AC832" s="38">
        <v>1</v>
      </c>
      <c r="AD832" s="60">
        <v>43263.938750000001</v>
      </c>
      <c r="AE832" s="60">
        <v>43264.043854166674</v>
      </c>
      <c r="AF832" s="60">
        <v>43263.938750000001</v>
      </c>
      <c r="AG832" s="37"/>
      <c r="AH832" s="37"/>
      <c r="AI832" s="37"/>
      <c r="AJ832" s="16">
        <f ca="1">IF(Table1[[#This Row],[State]]="Closed","Zero",IF(Table1[[#This Row],[State]]="Resolved","Zero",TODAY()-Table1[[#This Row],[First Assigned to Osprey-Resolver]]))</f>
        <v>1434.9561458333264</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24</v>
      </c>
      <c r="AM832" s="39">
        <f>WEEKNUM(Table1[[#This Row],[Resolved]])</f>
        <v>0</v>
      </c>
      <c r="AN832" s="39">
        <f>WEEKNUM(Table1[[#This Row],[Closed]])</f>
        <v>50</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12</v>
      </c>
      <c r="AW832" s="39" t="str">
        <f>TEXT(Table1[[#This Row],[Created]],"MMM")</f>
        <v>Jun</v>
      </c>
      <c r="AX832" s="40" t="e">
        <f>VLOOKUP(Table1[[#This Row],[Assigned to]],GD_Resource[[#All],[SNOW ID Unique]:[Team]],4,0)</f>
        <v>#N/A</v>
      </c>
    </row>
    <row r="833" spans="1:50" ht="37.5" customHeight="1" x14ac:dyDescent="0.25">
      <c r="A833" s="37" t="s">
        <v>3276</v>
      </c>
      <c r="B833" s="37" t="s">
        <v>115</v>
      </c>
      <c r="C833" s="37" t="s">
        <v>251</v>
      </c>
      <c r="D833" s="37" t="s">
        <v>3277</v>
      </c>
      <c r="E833" s="37" t="s">
        <v>12</v>
      </c>
      <c r="F833" s="37" t="s">
        <v>3278</v>
      </c>
      <c r="G833" s="60">
        <v>43265.772465277783</v>
      </c>
      <c r="H833" s="37" t="s">
        <v>2244</v>
      </c>
      <c r="I833" s="60"/>
      <c r="J833" s="37" t="s">
        <v>120</v>
      </c>
      <c r="K833" s="37" t="s">
        <v>3279</v>
      </c>
      <c r="L833" s="60">
        <v>43265.772465277783</v>
      </c>
      <c r="M833" s="37" t="s">
        <v>2244</v>
      </c>
      <c r="N833" s="60">
        <v>43265.116168981483</v>
      </c>
      <c r="O833" s="37" t="s">
        <v>3280</v>
      </c>
      <c r="P833" s="38" t="b">
        <v>0</v>
      </c>
      <c r="Q833" s="37"/>
      <c r="R833" s="37" t="s">
        <v>147</v>
      </c>
      <c r="S833" s="38">
        <v>0</v>
      </c>
      <c r="T833" s="37" t="s">
        <v>124</v>
      </c>
      <c r="U833" s="37" t="s">
        <v>120</v>
      </c>
      <c r="V833" s="60"/>
      <c r="W833" s="38">
        <v>56704</v>
      </c>
      <c r="X833" s="37" t="s">
        <v>3281</v>
      </c>
      <c r="Y833" s="38">
        <v>0</v>
      </c>
      <c r="Z833" s="38" t="b">
        <v>0</v>
      </c>
      <c r="AA833" s="60">
        <v>43265.734398148154</v>
      </c>
      <c r="AB833" s="60">
        <v>43265.116168981483</v>
      </c>
      <c r="AC833" s="38">
        <v>1</v>
      </c>
      <c r="AD833" s="60">
        <v>43265.142650462964</v>
      </c>
      <c r="AE833" s="60">
        <v>43265.734398148154</v>
      </c>
      <c r="AF833" s="60">
        <v>43265.142650462964</v>
      </c>
      <c r="AG833" s="37"/>
      <c r="AH833" s="37"/>
      <c r="AI833" s="37"/>
      <c r="AJ833" s="16">
        <f ca="1">IF(Table1[[#This Row],[State]]="Closed","Zero",IF(Table1[[#This Row],[State]]="Resolved","Zero",TODAY()-Table1[[#This Row],[First Assigned to Osprey-Resolver]]))</f>
        <v>1433.2656018518464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24</v>
      </c>
      <c r="AO833" s="39" t="str">
        <f>IFERROR(INDEX(GD_Resource[], MATCH(Table1[[#This Row],[Assigned to]], GD_Resource[SNOW ID Unique], 0), 2), "Not GD")</f>
        <v>WPP-US</v>
      </c>
      <c r="AP833" s="39" t="str">
        <f t="shared" si="12"/>
        <v>GD</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14</v>
      </c>
      <c r="AW833" s="39" t="str">
        <f>TEXT(Table1[[#This Row],[Created]],"MMM")</f>
        <v>Jun</v>
      </c>
      <c r="AX833" s="40">
        <f>VLOOKUP(Table1[[#This Row],[Assigned to]],GD_Resource[[#All],[SNOW ID Unique]:[Team]],4,0)</f>
        <v>0</v>
      </c>
    </row>
    <row r="834" spans="1:50" ht="37.5" customHeight="1" x14ac:dyDescent="0.25">
      <c r="A834" s="37" t="s">
        <v>3282</v>
      </c>
      <c r="B834" s="37" t="s">
        <v>115</v>
      </c>
      <c r="C834" s="37" t="s">
        <v>251</v>
      </c>
      <c r="D834" s="37" t="s">
        <v>258</v>
      </c>
      <c r="E834" s="37" t="s">
        <v>12</v>
      </c>
      <c r="F834" s="37" t="s">
        <v>3283</v>
      </c>
      <c r="G834" s="60">
        <v>43266.087361111109</v>
      </c>
      <c r="H834" s="37" t="s">
        <v>36</v>
      </c>
      <c r="I834" s="60"/>
      <c r="J834" s="37" t="s">
        <v>120</v>
      </c>
      <c r="K834" s="37" t="s">
        <v>3284</v>
      </c>
      <c r="L834" s="60">
        <v>43266.087361111109</v>
      </c>
      <c r="M834" s="37" t="s">
        <v>36</v>
      </c>
      <c r="N834" s="60">
        <v>43266.031261574077</v>
      </c>
      <c r="O834" s="37" t="s">
        <v>3285</v>
      </c>
      <c r="P834" s="38" t="b">
        <v>0</v>
      </c>
      <c r="Q834" s="37"/>
      <c r="R834" s="37" t="s">
        <v>147</v>
      </c>
      <c r="S834" s="38">
        <v>0</v>
      </c>
      <c r="T834" s="37" t="s">
        <v>124</v>
      </c>
      <c r="U834" s="37" t="s">
        <v>120</v>
      </c>
      <c r="V834" s="60"/>
      <c r="W834" s="38">
        <v>4847</v>
      </c>
      <c r="X834" s="37" t="s">
        <v>3286</v>
      </c>
      <c r="Y834" s="38">
        <v>0</v>
      </c>
      <c r="Z834" s="38" t="b">
        <v>0</v>
      </c>
      <c r="AA834" s="60">
        <v>43266.052303240736</v>
      </c>
      <c r="AB834" s="60">
        <v>43266.031261574077</v>
      </c>
      <c r="AC834" s="38">
        <v>1</v>
      </c>
      <c r="AD834" s="60">
        <v>43266.082303240742</v>
      </c>
      <c r="AE834" s="60">
        <v>43266.083541666667</v>
      </c>
      <c r="AF834" s="60">
        <v>43266.082303240742</v>
      </c>
      <c r="AG834" s="37"/>
      <c r="AH834" s="37"/>
      <c r="AI834" s="37"/>
      <c r="AJ834" s="16">
        <f ca="1">IF(Table1[[#This Row],[State]]="Closed","Zero",IF(Table1[[#This Row],[State]]="Resolved","Zero",TODAY()-Table1[[#This Row],[First Assigned to Osprey-Resolver]]))</f>
        <v>1432.9164583333331</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24</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15</v>
      </c>
      <c r="AW834" s="39" t="str">
        <f>TEXT(Table1[[#This Row],[Created]],"MMM")</f>
        <v>Jun</v>
      </c>
      <c r="AX834" s="40" t="e">
        <f>VLOOKUP(Table1[[#This Row],[Assigned to]],GD_Resource[[#All],[SNOW ID Unique]:[Team]],4,0)</f>
        <v>#N/A</v>
      </c>
    </row>
    <row r="835" spans="1:50" ht="62.7" customHeight="1" x14ac:dyDescent="0.25">
      <c r="A835" s="37" t="s">
        <v>3287</v>
      </c>
      <c r="B835" s="37" t="s">
        <v>115</v>
      </c>
      <c r="C835" s="37" t="s">
        <v>116</v>
      </c>
      <c r="D835" s="37" t="s">
        <v>204</v>
      </c>
      <c r="E835" s="37" t="s">
        <v>141</v>
      </c>
      <c r="F835" s="37" t="s">
        <v>3288</v>
      </c>
      <c r="G835" s="60">
        <v>43425.157199074078</v>
      </c>
      <c r="H835" s="37" t="s">
        <v>37</v>
      </c>
      <c r="I835" s="60"/>
      <c r="J835" s="37" t="s">
        <v>120</v>
      </c>
      <c r="K835" s="37" t="s">
        <v>3289</v>
      </c>
      <c r="L835" s="60">
        <v>43425.157199074078</v>
      </c>
      <c r="M835" s="37" t="s">
        <v>37</v>
      </c>
      <c r="N835" s="60">
        <v>43267.018206018518</v>
      </c>
      <c r="O835" s="37" t="s">
        <v>681</v>
      </c>
      <c r="P835" s="38" t="b">
        <v>0</v>
      </c>
      <c r="Q835" s="37"/>
      <c r="R835" s="37" t="s">
        <v>123</v>
      </c>
      <c r="S835" s="38">
        <v>0</v>
      </c>
      <c r="T835" s="37" t="s">
        <v>124</v>
      </c>
      <c r="U835" s="37" t="s">
        <v>120</v>
      </c>
      <c r="V835" s="60"/>
      <c r="W835" s="38">
        <v>13663209</v>
      </c>
      <c r="X835" s="37" t="s">
        <v>682</v>
      </c>
      <c r="Y835" s="38">
        <v>0</v>
      </c>
      <c r="Z835" s="38" t="b">
        <v>0</v>
      </c>
      <c r="AA835" s="60">
        <v>43267.126817129632</v>
      </c>
      <c r="AB835" s="60">
        <v>43267.018206018518</v>
      </c>
      <c r="AC835" s="38">
        <v>1</v>
      </c>
      <c r="AD835" s="60">
        <v>43267.034108796302</v>
      </c>
      <c r="AE835" s="60">
        <v>43267.126817129632</v>
      </c>
      <c r="AF835" s="60">
        <v>43267.034108796302</v>
      </c>
      <c r="AG835" s="37"/>
      <c r="AH835" s="37"/>
      <c r="AI835" s="37"/>
      <c r="AJ835" s="16">
        <f ca="1">IF(Table1[[#This Row],[State]]="Closed","Zero",IF(Table1[[#This Row],[State]]="Resolved","Zero",TODAY()-Table1[[#This Row],[First Assigned to Osprey-Resolver]]))</f>
        <v>1431.8731828703676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47</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16</v>
      </c>
      <c r="AW835" s="39" t="str">
        <f>TEXT(Table1[[#This Row],[Created]],"MMM")</f>
        <v>Jun</v>
      </c>
      <c r="AX835" s="40" t="e">
        <f>VLOOKUP(Table1[[#This Row],[Assigned to]],GD_Resource[[#All],[SNOW ID Unique]:[Team]],4,0)</f>
        <v>#N/A</v>
      </c>
    </row>
    <row r="836" spans="1:50" ht="37.5" customHeight="1" x14ac:dyDescent="0.25">
      <c r="A836" s="37" t="s">
        <v>3290</v>
      </c>
      <c r="B836" s="37" t="s">
        <v>115</v>
      </c>
      <c r="C836" s="37" t="s">
        <v>433</v>
      </c>
      <c r="D836" s="37" t="s">
        <v>434</v>
      </c>
      <c r="E836" s="37" t="s">
        <v>12</v>
      </c>
      <c r="F836" s="37" t="s">
        <v>3291</v>
      </c>
      <c r="G836" s="60">
        <v>43269.800532407397</v>
      </c>
      <c r="H836" s="37" t="s">
        <v>436</v>
      </c>
      <c r="I836" s="60"/>
      <c r="J836" s="37" t="s">
        <v>120</v>
      </c>
      <c r="K836" s="37" t="s">
        <v>3292</v>
      </c>
      <c r="L836" s="60">
        <v>43269.800532407397</v>
      </c>
      <c r="M836" s="37" t="s">
        <v>436</v>
      </c>
      <c r="N836" s="60">
        <v>43267.090555555558</v>
      </c>
      <c r="O836" s="37" t="s">
        <v>3293</v>
      </c>
      <c r="P836" s="38" t="b">
        <v>0</v>
      </c>
      <c r="Q836" s="37"/>
      <c r="R836" s="37" t="s">
        <v>215</v>
      </c>
      <c r="S836" s="38">
        <v>0</v>
      </c>
      <c r="T836" s="37" t="s">
        <v>124</v>
      </c>
      <c r="U836" s="37" t="s">
        <v>120</v>
      </c>
      <c r="V836" s="60"/>
      <c r="W836" s="38">
        <v>234143</v>
      </c>
      <c r="X836" s="37" t="s">
        <v>3294</v>
      </c>
      <c r="Y836" s="38">
        <v>0</v>
      </c>
      <c r="Z836" s="38" t="b">
        <v>0</v>
      </c>
      <c r="AA836" s="60">
        <v>43267.110300925917</v>
      </c>
      <c r="AB836" s="60">
        <v>43267.090555555558</v>
      </c>
      <c r="AC836" s="38">
        <v>1</v>
      </c>
      <c r="AD836" s="60">
        <v>43269.762488425928</v>
      </c>
      <c r="AE836" s="60">
        <v>43269.799305555563</v>
      </c>
      <c r="AF836" s="60">
        <v>43269.762488425928</v>
      </c>
      <c r="AG836" s="37"/>
      <c r="AH836" s="37"/>
      <c r="AI836" s="37"/>
      <c r="AJ836" s="16">
        <f ca="1">IF(Table1[[#This Row],[State]]="Closed","Zero",IF(Table1[[#This Row],[State]]="Resolved","Zero",TODAY()-Table1[[#This Row],[First Assigned to Osprey-Resolver]]))</f>
        <v>1429.2006944444365</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16</v>
      </c>
      <c r="AW836" s="39" t="str">
        <f>TEXT(Table1[[#This Row],[Created]],"MMM")</f>
        <v>Jun</v>
      </c>
      <c r="AX836" s="40" t="e">
        <f>VLOOKUP(Table1[[#This Row],[Assigned to]],GD_Resource[[#All],[SNOW ID Unique]:[Team]],4,0)</f>
        <v>#N/A</v>
      </c>
    </row>
    <row r="837" spans="1:50" ht="37.5" customHeight="1" x14ac:dyDescent="0.25">
      <c r="A837" s="37" t="s">
        <v>3295</v>
      </c>
      <c r="B837" s="37" t="s">
        <v>115</v>
      </c>
      <c r="C837" s="37" t="s">
        <v>183</v>
      </c>
      <c r="D837" s="37" t="s">
        <v>204</v>
      </c>
      <c r="E837" s="37" t="s">
        <v>12</v>
      </c>
      <c r="F837" s="37" t="s">
        <v>3296</v>
      </c>
      <c r="G837" s="60">
        <v>43501.123645833337</v>
      </c>
      <c r="H837" s="37" t="s">
        <v>3297</v>
      </c>
      <c r="I837" s="60"/>
      <c r="J837" s="37" t="s">
        <v>120</v>
      </c>
      <c r="K837" s="37" t="s">
        <v>3298</v>
      </c>
      <c r="L837" s="60">
        <v>43501.123645833337</v>
      </c>
      <c r="M837" s="37" t="s">
        <v>37</v>
      </c>
      <c r="N837" s="60">
        <v>43269.620034722233</v>
      </c>
      <c r="O837" s="37" t="s">
        <v>3299</v>
      </c>
      <c r="P837" s="38" t="b">
        <v>0</v>
      </c>
      <c r="Q837" s="37"/>
      <c r="R837" s="37" t="s">
        <v>189</v>
      </c>
      <c r="S837" s="38">
        <v>0</v>
      </c>
      <c r="T837" s="37" t="s">
        <v>124</v>
      </c>
      <c r="U837" s="37" t="s">
        <v>120</v>
      </c>
      <c r="V837" s="60"/>
      <c r="W837" s="38">
        <v>20002342</v>
      </c>
      <c r="X837" s="37" t="s">
        <v>3300</v>
      </c>
      <c r="Y837" s="38">
        <v>0</v>
      </c>
      <c r="Z837" s="38" t="b">
        <v>0</v>
      </c>
      <c r="AA837" s="60">
        <v>43269.620034722233</v>
      </c>
      <c r="AB837" s="60"/>
      <c r="AC837" s="38">
        <v>3</v>
      </c>
      <c r="AD837" s="60"/>
      <c r="AE837" s="60">
        <v>43269.620034722233</v>
      </c>
      <c r="AF837" s="60">
        <v>43269.620034722233</v>
      </c>
      <c r="AG837" s="37"/>
      <c r="AH837" s="37"/>
      <c r="AI837" s="37"/>
      <c r="AJ837" s="16">
        <f ca="1">IF(Table1[[#This Row],[State]]="Closed","Zero",IF(Table1[[#This Row],[State]]="Resolved","Zero",TODAY()-Table1[[#This Row],[First Assigned to Osprey-Resolver]]))</f>
        <v>1429.379965277767</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6</v>
      </c>
      <c r="AO837" s="39" t="str">
        <f>IFERROR(INDEX(GD_Resource[], MATCH(Table1[[#This Row],[Assigned to]], GD_Resource[SNOW ID Unique], 0), 2), "Not GD")</f>
        <v>Not GD</v>
      </c>
      <c r="AP837" s="39" t="str">
        <f t="shared" si="13"/>
        <v>Geo</v>
      </c>
      <c r="AQ837" s="39">
        <f>YEAR(Table1[[#This Row],[Closed]])</f>
        <v>2019</v>
      </c>
      <c r="AR837" s="39">
        <f>YEAR(Table1[[#This Row],[Resolved]])</f>
        <v>1900</v>
      </c>
      <c r="AS837" s="39">
        <f>YEAR(Table1[[#This Row],[Created]])</f>
        <v>2018</v>
      </c>
      <c r="AT837" s="39">
        <f>DAY(Table1[[#This Row],[Resolved]])</f>
        <v>0</v>
      </c>
      <c r="AU837" s="39" t="str">
        <f>TEXT(Table1[[#This Row],[Resolved]],"MMM")</f>
        <v>Jan</v>
      </c>
      <c r="AV837" s="39">
        <f>DAY(Table1[[#This Row],[Created]])</f>
        <v>18</v>
      </c>
      <c r="AW837" s="39" t="str">
        <f>TEXT(Table1[[#This Row],[Created]],"MMM")</f>
        <v>Jun</v>
      </c>
      <c r="AX837" s="40" t="e">
        <f>VLOOKUP(Table1[[#This Row],[Assigned to]],GD_Resource[[#All],[SNOW ID Unique]:[Team]],4,0)</f>
        <v>#N/A</v>
      </c>
    </row>
    <row r="838" spans="1:50" ht="49.95" customHeight="1" x14ac:dyDescent="0.25">
      <c r="A838" s="37" t="s">
        <v>3301</v>
      </c>
      <c r="B838" s="37" t="s">
        <v>115</v>
      </c>
      <c r="C838" s="37" t="s">
        <v>251</v>
      </c>
      <c r="D838" s="37" t="s">
        <v>258</v>
      </c>
      <c r="E838" s="37" t="s">
        <v>12</v>
      </c>
      <c r="F838" s="37" t="s">
        <v>3302</v>
      </c>
      <c r="G838" s="60">
        <v>43270.077881944453</v>
      </c>
      <c r="H838" s="37" t="s">
        <v>36</v>
      </c>
      <c r="I838" s="60"/>
      <c r="J838" s="37" t="s">
        <v>120</v>
      </c>
      <c r="K838" s="37" t="s">
        <v>3303</v>
      </c>
      <c r="L838" s="60">
        <v>43270.077881944453</v>
      </c>
      <c r="M838" s="37" t="s">
        <v>36</v>
      </c>
      <c r="N838" s="60">
        <v>43269.824456018519</v>
      </c>
      <c r="O838" s="37" t="s">
        <v>3304</v>
      </c>
      <c r="P838" s="38" t="b">
        <v>0</v>
      </c>
      <c r="Q838" s="37"/>
      <c r="R838" s="37" t="s">
        <v>147</v>
      </c>
      <c r="S838" s="38">
        <v>0</v>
      </c>
      <c r="T838" s="37" t="s">
        <v>124</v>
      </c>
      <c r="U838" s="37" t="s">
        <v>120</v>
      </c>
      <c r="V838" s="60"/>
      <c r="W838" s="38">
        <v>21896</v>
      </c>
      <c r="X838" s="37" t="s">
        <v>1283</v>
      </c>
      <c r="Y838" s="38">
        <v>0</v>
      </c>
      <c r="Z838" s="38" t="b">
        <v>0</v>
      </c>
      <c r="AA838" s="60">
        <v>43269.835902777777</v>
      </c>
      <c r="AB838" s="60">
        <v>43269.824467592603</v>
      </c>
      <c r="AC838" s="38">
        <v>1</v>
      </c>
      <c r="AD838" s="60">
        <v>43269.836828703701</v>
      </c>
      <c r="AE838" s="60">
        <v>43269.83829861111</v>
      </c>
      <c r="AF838" s="60">
        <v>43269.836828703701</v>
      </c>
      <c r="AG838" s="37" t="s">
        <v>135</v>
      </c>
      <c r="AH838" s="37"/>
      <c r="AI838" s="37" t="s">
        <v>1284</v>
      </c>
      <c r="AJ838" s="16">
        <f ca="1">IF(Table1[[#This Row],[State]]="Closed","Zero",IF(Table1[[#This Row],[State]]="Resolved","Zero",TODAY()-Table1[[#This Row],[First Assigned to Osprey-Resolver]]))</f>
        <v>1429.1617013888899</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25</v>
      </c>
      <c r="AM838" s="39">
        <f>WEEKNUM(Table1[[#This Row],[Resolved]])</f>
        <v>0</v>
      </c>
      <c r="AN838" s="39">
        <f>WEEKNUM(Table1[[#This Row],[Closed]])</f>
        <v>25</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18</v>
      </c>
      <c r="AW838" s="39" t="str">
        <f>TEXT(Table1[[#This Row],[Created]],"MMM")</f>
        <v>Jun</v>
      </c>
      <c r="AX838" s="40" t="e">
        <f>VLOOKUP(Table1[[#This Row],[Assigned to]],GD_Resource[[#All],[SNOW ID Unique]:[Team]],4,0)</f>
        <v>#N/A</v>
      </c>
    </row>
    <row r="839" spans="1:50" ht="62.7" customHeight="1" x14ac:dyDescent="0.25">
      <c r="A839" s="37" t="s">
        <v>3305</v>
      </c>
      <c r="B839" s="37" t="s">
        <v>115</v>
      </c>
      <c r="C839" s="37" t="s">
        <v>159</v>
      </c>
      <c r="D839" s="37" t="s">
        <v>160</v>
      </c>
      <c r="E839" s="37" t="s">
        <v>141</v>
      </c>
      <c r="F839" s="37" t="s">
        <v>3306</v>
      </c>
      <c r="G839" s="60">
        <v>43368.027546296304</v>
      </c>
      <c r="H839" s="37" t="s">
        <v>163</v>
      </c>
      <c r="I839" s="60"/>
      <c r="J839" s="37" t="s">
        <v>120</v>
      </c>
      <c r="K839" s="37" t="s">
        <v>3307</v>
      </c>
      <c r="L839" s="60">
        <v>43269.977824074071</v>
      </c>
      <c r="M839" s="37" t="s">
        <v>2737</v>
      </c>
      <c r="N839" s="60">
        <v>43269.955393518518</v>
      </c>
      <c r="O839" s="37" t="s">
        <v>2735</v>
      </c>
      <c r="P839" s="38" t="b">
        <v>0</v>
      </c>
      <c r="Q839" s="37"/>
      <c r="R839" s="37" t="s">
        <v>123</v>
      </c>
      <c r="S839" s="38">
        <v>0</v>
      </c>
      <c r="T839" s="37" t="s">
        <v>124</v>
      </c>
      <c r="U839" s="37" t="s">
        <v>120</v>
      </c>
      <c r="V839" s="60"/>
      <c r="W839" s="38">
        <v>2159</v>
      </c>
      <c r="X839" s="37" t="s">
        <v>399</v>
      </c>
      <c r="Y839" s="38">
        <v>0</v>
      </c>
      <c r="Z839" s="38" t="b">
        <v>0</v>
      </c>
      <c r="AA839" s="60">
        <v>43269.955393518518</v>
      </c>
      <c r="AB839" s="60"/>
      <c r="AC839" s="38">
        <v>0</v>
      </c>
      <c r="AD839" s="60"/>
      <c r="AE839" s="60">
        <v>43269.955393518518</v>
      </c>
      <c r="AF839" s="60">
        <v>43269.955393518518</v>
      </c>
      <c r="AG839" s="37"/>
      <c r="AH839" s="37"/>
      <c r="AI839" s="37"/>
      <c r="AJ839" s="16">
        <f ca="1">IF(Table1[[#This Row],[State]]="Closed","Zero",IF(Table1[[#This Row],[State]]="Resolved","Zero",TODAY()-Table1[[#This Row],[First Assigned to Osprey-Resolver]]))</f>
        <v>1429.0446064814823</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25</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18</v>
      </c>
      <c r="AW839" s="39" t="str">
        <f>TEXT(Table1[[#This Row],[Created]],"MMM")</f>
        <v>Jun</v>
      </c>
      <c r="AX839" s="40" t="e">
        <f>VLOOKUP(Table1[[#This Row],[Assigned to]],GD_Resource[[#All],[SNOW ID Unique]:[Team]],4,0)</f>
        <v>#N/A</v>
      </c>
    </row>
    <row r="840" spans="1:50" ht="100.2" customHeight="1" x14ac:dyDescent="0.25">
      <c r="A840" s="37" t="s">
        <v>3308</v>
      </c>
      <c r="B840" s="37" t="s">
        <v>115</v>
      </c>
      <c r="C840" s="37" t="s">
        <v>433</v>
      </c>
      <c r="D840" s="37" t="s">
        <v>434</v>
      </c>
      <c r="E840" s="37" t="s">
        <v>12</v>
      </c>
      <c r="F840" s="37" t="s">
        <v>3309</v>
      </c>
      <c r="G840" s="60">
        <v>43284.737604166658</v>
      </c>
      <c r="H840" s="37" t="s">
        <v>436</v>
      </c>
      <c r="I840" s="60"/>
      <c r="J840" s="37" t="s">
        <v>120</v>
      </c>
      <c r="K840" s="37" t="s">
        <v>3310</v>
      </c>
      <c r="L840" s="60">
        <v>43284.737604166658</v>
      </c>
      <c r="M840" s="37" t="s">
        <v>436</v>
      </c>
      <c r="N840" s="60">
        <v>43269.960416666669</v>
      </c>
      <c r="O840" s="37" t="s">
        <v>3311</v>
      </c>
      <c r="P840" s="38" t="b">
        <v>0</v>
      </c>
      <c r="Q840" s="37"/>
      <c r="R840" s="37" t="s">
        <v>215</v>
      </c>
      <c r="S840" s="38">
        <v>0</v>
      </c>
      <c r="T840" s="37" t="s">
        <v>124</v>
      </c>
      <c r="U840" s="37" t="s">
        <v>120</v>
      </c>
      <c r="V840" s="60"/>
      <c r="W840" s="38">
        <v>590591</v>
      </c>
      <c r="X840" s="37" t="s">
        <v>3312</v>
      </c>
      <c r="Y840" s="38">
        <v>1</v>
      </c>
      <c r="Z840" s="38" t="b">
        <v>0</v>
      </c>
      <c r="AA840" s="60">
        <v>43270.029849537037</v>
      </c>
      <c r="AB840" s="60">
        <v>43269.960416666669</v>
      </c>
      <c r="AC840" s="38">
        <v>2</v>
      </c>
      <c r="AD840" s="60">
        <v>43283.94290509259</v>
      </c>
      <c r="AE840" s="60">
        <v>43284.736041666663</v>
      </c>
      <c r="AF840" s="60">
        <v>43283.94290509259</v>
      </c>
      <c r="AG840" s="37" t="s">
        <v>135</v>
      </c>
      <c r="AH840" s="37"/>
      <c r="AI840" s="37"/>
      <c r="AJ840" s="16">
        <f ca="1">IF(Table1[[#This Row],[State]]="Closed","Zero",IF(Table1[[#This Row],[State]]="Resolved","Zero",TODAY()-Table1[[#This Row],[First Assigned to Osprey-Resolver]]))</f>
        <v>1414.2639583333366</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25</v>
      </c>
      <c r="AM840" s="39">
        <f>WEEKNUM(Table1[[#This Row],[Resolved]])</f>
        <v>0</v>
      </c>
      <c r="AN840" s="39">
        <f>WEEKNUM(Table1[[#This Row],[Closed]])</f>
        <v>27</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18</v>
      </c>
      <c r="AW840" s="39" t="str">
        <f>TEXT(Table1[[#This Row],[Created]],"MMM")</f>
        <v>Jun</v>
      </c>
      <c r="AX840" s="40" t="e">
        <f>VLOOKUP(Table1[[#This Row],[Assigned to]],GD_Resource[[#All],[SNOW ID Unique]:[Team]],4,0)</f>
        <v>#N/A</v>
      </c>
    </row>
    <row r="841" spans="1:50" ht="75" customHeight="1" x14ac:dyDescent="0.25">
      <c r="A841" s="37" t="s">
        <v>3313</v>
      </c>
      <c r="B841" s="37" t="s">
        <v>115</v>
      </c>
      <c r="C841" s="37" t="s">
        <v>295</v>
      </c>
      <c r="D841" s="37" t="s">
        <v>2360</v>
      </c>
      <c r="E841" s="37" t="s">
        <v>141</v>
      </c>
      <c r="F841" s="37" t="s">
        <v>3314</v>
      </c>
      <c r="G841" s="60">
        <v>43810.075335648151</v>
      </c>
      <c r="H841" s="37"/>
      <c r="I841" s="60"/>
      <c r="J841" s="37" t="s">
        <v>120</v>
      </c>
      <c r="K841" s="37" t="s">
        <v>3315</v>
      </c>
      <c r="L841" s="60">
        <v>43810.075335648151</v>
      </c>
      <c r="M841" s="37" t="s">
        <v>2363</v>
      </c>
      <c r="N841" s="60">
        <v>43270.962210648147</v>
      </c>
      <c r="O841" s="37" t="s">
        <v>3316</v>
      </c>
      <c r="P841" s="38" t="b">
        <v>0</v>
      </c>
      <c r="Q841" s="37"/>
      <c r="R841" s="37" t="s">
        <v>147</v>
      </c>
      <c r="S841" s="38">
        <v>0</v>
      </c>
      <c r="T841" s="37" t="s">
        <v>124</v>
      </c>
      <c r="U841" s="37" t="s">
        <v>120</v>
      </c>
      <c r="V841" s="60"/>
      <c r="W841" s="38">
        <v>46579374</v>
      </c>
      <c r="X841" s="37" t="s">
        <v>247</v>
      </c>
      <c r="Y841" s="38">
        <v>0</v>
      </c>
      <c r="Z841" s="38" t="b">
        <v>0</v>
      </c>
      <c r="AA841" s="60"/>
      <c r="AB841" s="60">
        <v>43270.962210648147</v>
      </c>
      <c r="AC841" s="38">
        <v>1</v>
      </c>
      <c r="AD841" s="60">
        <v>43270.96603009259</v>
      </c>
      <c r="AE841" s="60"/>
      <c r="AF841" s="60">
        <v>43270.96603009259</v>
      </c>
      <c r="AG841" s="37"/>
      <c r="AH841" s="37"/>
      <c r="AI841" s="37"/>
      <c r="AJ841" s="16">
        <f ca="1">IF(Table1[[#This Row],[State]]="Closed","Zero",IF(Table1[[#This Row],[State]]="Resolved","Zero",TODAY()-Table1[[#This Row],[First Assigned to Osprey-Resolver]]))</f>
        <v>44699</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25</v>
      </c>
      <c r="AM841" s="39">
        <f>WEEKNUM(Table1[[#This Row],[Resolved]])</f>
        <v>0</v>
      </c>
      <c r="AN841" s="39">
        <f>WEEKNUM(Table1[[#This Row],[Closed]])</f>
        <v>50</v>
      </c>
      <c r="AO841" s="39" t="str">
        <f>IFERROR(INDEX(GD_Resource[], MATCH(Table1[[#This Row],[Assigned to]], GD_Resource[SNOW ID Unique], 0), 2), "Not GD")</f>
        <v>Not GD</v>
      </c>
      <c r="AP841" s="39" t="str">
        <f t="shared" si="13"/>
        <v>Geo</v>
      </c>
      <c r="AQ841" s="39">
        <f>YEAR(Table1[[#This Row],[Closed]])</f>
        <v>2019</v>
      </c>
      <c r="AR841" s="39">
        <f>YEAR(Table1[[#This Row],[Resolved]])</f>
        <v>1900</v>
      </c>
      <c r="AS841" s="39">
        <f>YEAR(Table1[[#This Row],[Created]])</f>
        <v>2018</v>
      </c>
      <c r="AT841" s="39">
        <f>DAY(Table1[[#This Row],[Resolved]])</f>
        <v>0</v>
      </c>
      <c r="AU841" s="39" t="str">
        <f>TEXT(Table1[[#This Row],[Resolved]],"MMM")</f>
        <v>Jan</v>
      </c>
      <c r="AV841" s="39">
        <f>DAY(Table1[[#This Row],[Created]])</f>
        <v>19</v>
      </c>
      <c r="AW841" s="39" t="str">
        <f>TEXT(Table1[[#This Row],[Created]],"MMM")</f>
        <v>Jun</v>
      </c>
      <c r="AX841" s="40" t="e">
        <f>VLOOKUP(Table1[[#This Row],[Assigned to]],GD_Resource[[#All],[SNOW ID Unique]:[Team]],4,0)</f>
        <v>#N/A</v>
      </c>
    </row>
    <row r="842" spans="1:50" ht="49.95" customHeight="1" x14ac:dyDescent="0.25">
      <c r="A842" s="37" t="s">
        <v>3317</v>
      </c>
      <c r="B842" s="37" t="s">
        <v>115</v>
      </c>
      <c r="C842" s="37" t="s">
        <v>116</v>
      </c>
      <c r="D842" s="37" t="s">
        <v>204</v>
      </c>
      <c r="E842" s="37" t="s">
        <v>12</v>
      </c>
      <c r="F842" s="37" t="s">
        <v>3318</v>
      </c>
      <c r="G842" s="60">
        <v>43271.724675925929</v>
      </c>
      <c r="H842" s="37" t="s">
        <v>37</v>
      </c>
      <c r="I842" s="60"/>
      <c r="J842" s="37" t="s">
        <v>120</v>
      </c>
      <c r="K842" s="37" t="s">
        <v>3319</v>
      </c>
      <c r="L842" s="60">
        <v>43271.724675925929</v>
      </c>
      <c r="M842" s="37" t="s">
        <v>37</v>
      </c>
      <c r="N842" s="60">
        <v>43271.615393518521</v>
      </c>
      <c r="O842" s="37" t="s">
        <v>3320</v>
      </c>
      <c r="P842" s="38" t="b">
        <v>0</v>
      </c>
      <c r="Q842" s="37"/>
      <c r="R842" s="37" t="s">
        <v>123</v>
      </c>
      <c r="S842" s="38">
        <v>0</v>
      </c>
      <c r="T842" s="37" t="s">
        <v>124</v>
      </c>
      <c r="U842" s="37" t="s">
        <v>120</v>
      </c>
      <c r="V842" s="60"/>
      <c r="W842" s="38">
        <v>9442</v>
      </c>
      <c r="X842" s="37" t="s">
        <v>747</v>
      </c>
      <c r="Y842" s="38">
        <v>0</v>
      </c>
      <c r="Z842" s="38" t="b">
        <v>0</v>
      </c>
      <c r="AA842" s="60">
        <v>43271.633981481478</v>
      </c>
      <c r="AB842" s="60">
        <v>43271.615393518521</v>
      </c>
      <c r="AC842" s="38">
        <v>1</v>
      </c>
      <c r="AD842" s="60">
        <v>43271.632777777777</v>
      </c>
      <c r="AE842" s="60">
        <v>43271.633981481478</v>
      </c>
      <c r="AF842" s="60">
        <v>43271.632777777777</v>
      </c>
      <c r="AG842" s="37"/>
      <c r="AH842" s="37"/>
      <c r="AI842" s="37"/>
      <c r="AJ842" s="16">
        <f ca="1">IF(Table1[[#This Row],[State]]="Closed","Zero",IF(Table1[[#This Row],[State]]="Resolved","Zero",TODAY()-Table1[[#This Row],[First Assigned to Osprey-Resolver]]))</f>
        <v>1427.3660185185217</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25</v>
      </c>
      <c r="AM842" s="39">
        <f>WEEKNUM(Table1[[#This Row],[Resolved]])</f>
        <v>0</v>
      </c>
      <c r="AN842" s="39">
        <f>WEEKNUM(Table1[[#This Row],[Closed]])</f>
        <v>25</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20</v>
      </c>
      <c r="AW842" s="39" t="str">
        <f>TEXT(Table1[[#This Row],[Created]],"MMM")</f>
        <v>Jun</v>
      </c>
      <c r="AX842" s="40" t="e">
        <f>VLOOKUP(Table1[[#This Row],[Assigned to]],GD_Resource[[#All],[SNOW ID Unique]:[Team]],4,0)</f>
        <v>#N/A</v>
      </c>
    </row>
    <row r="843" spans="1:50" ht="162.44999999999999" customHeight="1" x14ac:dyDescent="0.25">
      <c r="A843" s="37" t="s">
        <v>3321</v>
      </c>
      <c r="B843" s="37" t="s">
        <v>138</v>
      </c>
      <c r="C843" s="37" t="s">
        <v>116</v>
      </c>
      <c r="D843" s="37" t="s">
        <v>204</v>
      </c>
      <c r="E843" s="37" t="s">
        <v>141</v>
      </c>
      <c r="F843" s="37" t="s">
        <v>3322</v>
      </c>
      <c r="G843" s="60">
        <v>43538.125601851847</v>
      </c>
      <c r="H843" s="37" t="s">
        <v>37</v>
      </c>
      <c r="I843" s="60"/>
      <c r="J843" s="37" t="s">
        <v>120</v>
      </c>
      <c r="K843" s="37" t="s">
        <v>3323</v>
      </c>
      <c r="L843" s="60">
        <v>43538.125601851847</v>
      </c>
      <c r="M843" s="37" t="s">
        <v>37</v>
      </c>
      <c r="N843" s="60">
        <v>43271.795185185183</v>
      </c>
      <c r="O843" s="37" t="s">
        <v>3324</v>
      </c>
      <c r="P843" s="38" t="b">
        <v>0</v>
      </c>
      <c r="Q843" s="37"/>
      <c r="R843" s="37" t="s">
        <v>123</v>
      </c>
      <c r="S843" s="38">
        <v>0</v>
      </c>
      <c r="T843" s="37" t="s">
        <v>124</v>
      </c>
      <c r="U843" s="37" t="s">
        <v>120</v>
      </c>
      <c r="V843" s="60"/>
      <c r="W843" s="38">
        <v>23010948</v>
      </c>
      <c r="X843" s="37" t="s">
        <v>3325</v>
      </c>
      <c r="Y843" s="38">
        <v>0</v>
      </c>
      <c r="Z843" s="38" t="b">
        <v>0</v>
      </c>
      <c r="AA843" s="60">
        <v>43271.796226851853</v>
      </c>
      <c r="AB843" s="60">
        <v>43271.795185185183</v>
      </c>
      <c r="AC843" s="38">
        <v>3</v>
      </c>
      <c r="AD843" s="60">
        <v>43271.797013888892</v>
      </c>
      <c r="AE843" s="60">
        <v>43271.821574074071</v>
      </c>
      <c r="AF843" s="60">
        <v>43271.797013888892</v>
      </c>
      <c r="AG843" s="37" t="s">
        <v>331</v>
      </c>
      <c r="AH843" s="37"/>
      <c r="AI843" s="37" t="s">
        <v>743</v>
      </c>
      <c r="AJ843" s="16">
        <f ca="1">IF(Table1[[#This Row],[State]]="Closed","Zero",IF(Table1[[#This Row],[State]]="Resolved","Zero",TODAY()-Table1[[#This Row],[First Assigned to Osprey-Resolver]]))</f>
        <v>1427.1784259259293</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25</v>
      </c>
      <c r="AM843" s="39">
        <f>WEEKNUM(Table1[[#This Row],[Resolved]])</f>
        <v>0</v>
      </c>
      <c r="AN843" s="39">
        <f>WEEKNUM(Table1[[#This Row],[Closed]])</f>
        <v>11</v>
      </c>
      <c r="AO843" s="39" t="str">
        <f>IFERROR(INDEX(GD_Resource[], MATCH(Table1[[#This Row],[Assigned to]], GD_Resource[SNOW ID Unique], 0), 2), "Not GD")</f>
        <v>Not GD</v>
      </c>
      <c r="AP843" s="39" t="str">
        <f t="shared" si="13"/>
        <v>Geo</v>
      </c>
      <c r="AQ843" s="39">
        <f>YEAR(Table1[[#This Row],[Closed]])</f>
        <v>2019</v>
      </c>
      <c r="AR843" s="39">
        <f>YEAR(Table1[[#This Row],[Resolved]])</f>
        <v>1900</v>
      </c>
      <c r="AS843" s="39">
        <f>YEAR(Table1[[#This Row],[Created]])</f>
        <v>2018</v>
      </c>
      <c r="AT843" s="39">
        <f>DAY(Table1[[#This Row],[Resolved]])</f>
        <v>0</v>
      </c>
      <c r="AU843" s="39" t="str">
        <f>TEXT(Table1[[#This Row],[Resolved]],"MMM")</f>
        <v>Jan</v>
      </c>
      <c r="AV843" s="39">
        <f>DAY(Table1[[#This Row],[Created]])</f>
        <v>20</v>
      </c>
      <c r="AW843" s="39" t="str">
        <f>TEXT(Table1[[#This Row],[Created]],"MMM")</f>
        <v>Jun</v>
      </c>
      <c r="AX843" s="40" t="e">
        <f>VLOOKUP(Table1[[#This Row],[Assigned to]],GD_Resource[[#All],[SNOW ID Unique]:[Team]],4,0)</f>
        <v>#N/A</v>
      </c>
    </row>
    <row r="844" spans="1:50" ht="37.5" customHeight="1" x14ac:dyDescent="0.25">
      <c r="A844" s="37" t="s">
        <v>3326</v>
      </c>
      <c r="B844" s="37" t="s">
        <v>115</v>
      </c>
      <c r="C844" s="37" t="s">
        <v>116</v>
      </c>
      <c r="D844" s="37" t="s">
        <v>204</v>
      </c>
      <c r="E844" s="37" t="s">
        <v>141</v>
      </c>
      <c r="F844" s="37" t="s">
        <v>3327</v>
      </c>
      <c r="G844" s="60">
        <v>43465.37773148148</v>
      </c>
      <c r="H844" s="37" t="s">
        <v>37</v>
      </c>
      <c r="I844" s="60"/>
      <c r="J844" s="37" t="s">
        <v>120</v>
      </c>
      <c r="K844" s="37" t="s">
        <v>3328</v>
      </c>
      <c r="L844" s="60">
        <v>43465.377743055556</v>
      </c>
      <c r="M844" s="37" t="s">
        <v>37</v>
      </c>
      <c r="N844" s="60">
        <v>43272.462743055563</v>
      </c>
      <c r="O844" s="37" t="s">
        <v>2657</v>
      </c>
      <c r="P844" s="38" t="b">
        <v>0</v>
      </c>
      <c r="Q844" s="37"/>
      <c r="R844" s="37" t="s">
        <v>123</v>
      </c>
      <c r="S844" s="38">
        <v>0</v>
      </c>
      <c r="T844" s="37" t="s">
        <v>124</v>
      </c>
      <c r="U844" s="37" t="s">
        <v>120</v>
      </c>
      <c r="V844" s="60"/>
      <c r="W844" s="38">
        <v>16667856</v>
      </c>
      <c r="X844" s="37" t="s">
        <v>2658</v>
      </c>
      <c r="Y844" s="38">
        <v>0</v>
      </c>
      <c r="Z844" s="38" t="b">
        <v>0</v>
      </c>
      <c r="AA844" s="60">
        <v>43272.468912037039</v>
      </c>
      <c r="AB844" s="60">
        <v>43272.462743055563</v>
      </c>
      <c r="AC844" s="38">
        <v>1</v>
      </c>
      <c r="AD844" s="60">
        <v>43272.572581018518</v>
      </c>
      <c r="AE844" s="60">
        <v>43272.575462962966</v>
      </c>
      <c r="AF844" s="60">
        <v>43272.572581018518</v>
      </c>
      <c r="AG844" s="37"/>
      <c r="AH844" s="37"/>
      <c r="AI844" s="37"/>
      <c r="AJ844" s="16">
        <f ca="1">IF(Table1[[#This Row],[State]]="Closed","Zero",IF(Table1[[#This Row],[State]]="Resolved","Zero",TODAY()-Table1[[#This Row],[First Assigned to Osprey-Resolver]]))</f>
        <v>1426.4245370370336</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53</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21</v>
      </c>
      <c r="AW844" s="39" t="str">
        <f>TEXT(Table1[[#This Row],[Created]],"MMM")</f>
        <v>Jun</v>
      </c>
      <c r="AX844" s="40" t="e">
        <f>VLOOKUP(Table1[[#This Row],[Assigned to]],GD_Resource[[#All],[SNOW ID Unique]:[Team]],4,0)</f>
        <v>#N/A</v>
      </c>
    </row>
    <row r="845" spans="1:50" ht="37.5" customHeight="1" x14ac:dyDescent="0.25">
      <c r="A845" s="37" t="s">
        <v>3329</v>
      </c>
      <c r="B845" s="37" t="s">
        <v>138</v>
      </c>
      <c r="C845" s="37" t="s">
        <v>251</v>
      </c>
      <c r="D845" s="37" t="s">
        <v>258</v>
      </c>
      <c r="E845" s="37" t="s">
        <v>12</v>
      </c>
      <c r="F845" s="37" t="s">
        <v>3330</v>
      </c>
      <c r="G845" s="60">
        <v>43277.864363425928</v>
      </c>
      <c r="H845" s="37" t="s">
        <v>36</v>
      </c>
      <c r="I845" s="60"/>
      <c r="J845" s="37" t="s">
        <v>120</v>
      </c>
      <c r="K845" s="37" t="s">
        <v>3331</v>
      </c>
      <c r="L845" s="60">
        <v>43277.864363425928</v>
      </c>
      <c r="M845" s="37" t="s">
        <v>36</v>
      </c>
      <c r="N845" s="60">
        <v>43274.937442129631</v>
      </c>
      <c r="O845" s="37" t="s">
        <v>3304</v>
      </c>
      <c r="P845" s="38" t="b">
        <v>0</v>
      </c>
      <c r="Q845" s="37"/>
      <c r="R845" s="37" t="s">
        <v>147</v>
      </c>
      <c r="S845" s="38">
        <v>0</v>
      </c>
      <c r="T845" s="37" t="s">
        <v>124</v>
      </c>
      <c r="U845" s="37" t="s">
        <v>120</v>
      </c>
      <c r="V845" s="60"/>
      <c r="W845" s="38">
        <v>252886</v>
      </c>
      <c r="X845" s="37" t="s">
        <v>1283</v>
      </c>
      <c r="Y845" s="38">
        <v>0</v>
      </c>
      <c r="Z845" s="38" t="b">
        <v>0</v>
      </c>
      <c r="AA845" s="60">
        <v>43276.743159722217</v>
      </c>
      <c r="AB845" s="60">
        <v>43274.937442129631</v>
      </c>
      <c r="AC845" s="38">
        <v>1</v>
      </c>
      <c r="AD845" s="60">
        <v>43274.958356481482</v>
      </c>
      <c r="AE845" s="60">
        <v>43276.743159722217</v>
      </c>
      <c r="AF845" s="60">
        <v>43274.958356481482</v>
      </c>
      <c r="AG845" s="37" t="s">
        <v>135</v>
      </c>
      <c r="AH845" s="37"/>
      <c r="AI845" s="37" t="s">
        <v>1284</v>
      </c>
      <c r="AJ845" s="16">
        <f ca="1">IF(Table1[[#This Row],[State]]="Closed","Zero",IF(Table1[[#This Row],[State]]="Resolved","Zero",TODAY()-Table1[[#This Row],[First Assigned to Osprey-Resolver]]))</f>
        <v>1422.2568402777833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25</v>
      </c>
      <c r="AM845" s="39">
        <f>WEEKNUM(Table1[[#This Row],[Resolved]])</f>
        <v>0</v>
      </c>
      <c r="AN845" s="39">
        <f>WEEKNUM(Table1[[#This Row],[Closed]])</f>
        <v>26</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23</v>
      </c>
      <c r="AW845" s="39" t="str">
        <f>TEXT(Table1[[#This Row],[Created]],"MMM")</f>
        <v>Jun</v>
      </c>
      <c r="AX845" s="40" t="e">
        <f>VLOOKUP(Table1[[#This Row],[Assigned to]],GD_Resource[[#All],[SNOW ID Unique]:[Team]],4,0)</f>
        <v>#N/A</v>
      </c>
    </row>
    <row r="846" spans="1:50" ht="49.95" customHeight="1" x14ac:dyDescent="0.25">
      <c r="A846" s="37" t="s">
        <v>3332</v>
      </c>
      <c r="B846" s="37" t="s">
        <v>115</v>
      </c>
      <c r="C846" s="37" t="s">
        <v>2715</v>
      </c>
      <c r="D846" s="37" t="s">
        <v>128</v>
      </c>
      <c r="E846" s="37" t="s">
        <v>141</v>
      </c>
      <c r="F846" s="37" t="s">
        <v>3333</v>
      </c>
      <c r="G846" s="60">
        <v>43418.863437499997</v>
      </c>
      <c r="H846" s="37" t="s">
        <v>2718</v>
      </c>
      <c r="I846" s="60"/>
      <c r="J846" s="37" t="s">
        <v>130</v>
      </c>
      <c r="K846" s="37" t="s">
        <v>3334</v>
      </c>
      <c r="L846" s="60">
        <v>43418.863437499997</v>
      </c>
      <c r="M846" s="37" t="s">
        <v>39</v>
      </c>
      <c r="N846" s="60">
        <v>43277.957673611112</v>
      </c>
      <c r="O846" s="37" t="s">
        <v>3316</v>
      </c>
      <c r="P846" s="38" t="b">
        <v>0</v>
      </c>
      <c r="Q846" s="37"/>
      <c r="R846" s="37" t="s">
        <v>147</v>
      </c>
      <c r="S846" s="38">
        <v>0</v>
      </c>
      <c r="T846" s="37" t="s">
        <v>124</v>
      </c>
      <c r="U846" s="37" t="s">
        <v>120</v>
      </c>
      <c r="V846" s="60"/>
      <c r="W846" s="38">
        <v>12174258</v>
      </c>
      <c r="X846" s="37" t="s">
        <v>247</v>
      </c>
      <c r="Y846" s="38">
        <v>0</v>
      </c>
      <c r="Z846" s="38" t="b">
        <v>0</v>
      </c>
      <c r="AA846" s="60">
        <v>43278.000798611109</v>
      </c>
      <c r="AB846" s="60">
        <v>43277.957673611112</v>
      </c>
      <c r="AC846" s="38">
        <v>2</v>
      </c>
      <c r="AD846" s="60">
        <v>43277.970370370371</v>
      </c>
      <c r="AE846" s="60">
        <v>43278.000798611109</v>
      </c>
      <c r="AF846" s="60">
        <v>43277.970370370371</v>
      </c>
      <c r="AG846" s="37"/>
      <c r="AH846" s="37"/>
      <c r="AI846" s="37"/>
      <c r="AJ846" s="16">
        <f ca="1">IF(Table1[[#This Row],[State]]="Closed","Zero",IF(Table1[[#This Row],[State]]="Resolved","Zero",TODAY()-Table1[[#This Row],[First Assigned to Osprey-Resolver]]))</f>
        <v>1420.9992013888914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26</v>
      </c>
      <c r="AM846" s="39">
        <f>WEEKNUM(Table1[[#This Row],[Resolved]])</f>
        <v>0</v>
      </c>
      <c r="AN846" s="39">
        <f>WEEKNUM(Table1[[#This Row],[Closed]])</f>
        <v>46</v>
      </c>
      <c r="AO846" s="39" t="str">
        <f>IFERROR(INDEX(GD_Resource[], MATCH(Table1[[#This Row],[Assigned to]], GD_Resource[SNOW ID Unique], 0), 2), "Not GD")</f>
        <v>WPP-US</v>
      </c>
      <c r="AP846" s="39" t="str">
        <f t="shared" si="13"/>
        <v>GD</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26</v>
      </c>
      <c r="AW846" s="39" t="str">
        <f>TEXT(Table1[[#This Row],[Created]],"MMM")</f>
        <v>Jun</v>
      </c>
      <c r="AX846" s="40">
        <f>VLOOKUP(Table1[[#This Row],[Assigned to]],GD_Resource[[#All],[SNOW ID Unique]:[Team]],4,0)</f>
        <v>0</v>
      </c>
    </row>
    <row r="847" spans="1:50" ht="37.5" customHeight="1" x14ac:dyDescent="0.25">
      <c r="A847" s="37" t="s">
        <v>3335</v>
      </c>
      <c r="B847" s="37" t="s">
        <v>115</v>
      </c>
      <c r="C847" s="37" t="s">
        <v>2715</v>
      </c>
      <c r="D847" s="37" t="s">
        <v>128</v>
      </c>
      <c r="E847" s="37" t="s">
        <v>141</v>
      </c>
      <c r="F847" s="37" t="s">
        <v>3336</v>
      </c>
      <c r="G847" s="60">
        <v>43657.165173611109</v>
      </c>
      <c r="H847" s="37" t="s">
        <v>3031</v>
      </c>
      <c r="I847" s="60"/>
      <c r="J847" s="37" t="s">
        <v>120</v>
      </c>
      <c r="K847" s="37" t="s">
        <v>3337</v>
      </c>
      <c r="L847" s="60">
        <v>43657.165173611109</v>
      </c>
      <c r="M847" s="37" t="s">
        <v>39</v>
      </c>
      <c r="N847" s="60">
        <v>43277.962094907409</v>
      </c>
      <c r="O847" s="37" t="s">
        <v>3316</v>
      </c>
      <c r="P847" s="38" t="b">
        <v>0</v>
      </c>
      <c r="Q847" s="37"/>
      <c r="R847" s="37" t="s">
        <v>147</v>
      </c>
      <c r="S847" s="38">
        <v>0</v>
      </c>
      <c r="T847" s="37" t="s">
        <v>124</v>
      </c>
      <c r="U847" s="37" t="s">
        <v>120</v>
      </c>
      <c r="V847" s="60"/>
      <c r="W847" s="38">
        <v>32763146</v>
      </c>
      <c r="X847" s="37" t="s">
        <v>247</v>
      </c>
      <c r="Y847" s="38">
        <v>0</v>
      </c>
      <c r="Z847" s="38" t="b">
        <v>0</v>
      </c>
      <c r="AA847" s="60">
        <v>43278.00105324074</v>
      </c>
      <c r="AB847" s="60">
        <v>43277.962094907409</v>
      </c>
      <c r="AC847" s="38">
        <v>2</v>
      </c>
      <c r="AD847" s="60">
        <v>43277.970104166663</v>
      </c>
      <c r="AE847" s="60">
        <v>43278.00105324074</v>
      </c>
      <c r="AF847" s="60">
        <v>43277.970104166663</v>
      </c>
      <c r="AG847" s="37"/>
      <c r="AH847" s="37"/>
      <c r="AI847" s="37"/>
      <c r="AJ847" s="16">
        <f ca="1">IF(Table1[[#This Row],[State]]="Closed","Zero",IF(Table1[[#This Row],[State]]="Resolved","Zero",TODAY()-Table1[[#This Row],[First Assigned to Osprey-Resolver]]))</f>
        <v>1420.9989467592604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26</v>
      </c>
      <c r="AM847" s="39">
        <f>WEEKNUM(Table1[[#This Row],[Resolved]])</f>
        <v>0</v>
      </c>
      <c r="AN847" s="39">
        <f>WEEKNUM(Table1[[#This Row],[Closed]])</f>
        <v>28</v>
      </c>
      <c r="AO847" s="39" t="str">
        <f>IFERROR(INDEX(GD_Resource[], MATCH(Table1[[#This Row],[Assigned to]], GD_Resource[SNOW ID Unique], 0), 2), "Not GD")</f>
        <v>WPP-US</v>
      </c>
      <c r="AP847" s="39" t="str">
        <f t="shared" si="13"/>
        <v>GD</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26</v>
      </c>
      <c r="AW847" s="39" t="str">
        <f>TEXT(Table1[[#This Row],[Created]],"MMM")</f>
        <v>Jun</v>
      </c>
      <c r="AX847" s="40">
        <f>VLOOKUP(Table1[[#This Row],[Assigned to]],GD_Resource[[#All],[SNOW ID Unique]:[Team]],4,0)</f>
        <v>0</v>
      </c>
    </row>
    <row r="848" spans="1:50" ht="37.5" customHeight="1" x14ac:dyDescent="0.25">
      <c r="A848" s="37" t="s">
        <v>3338</v>
      </c>
      <c r="B848" s="37" t="s">
        <v>138</v>
      </c>
      <c r="C848" s="37" t="s">
        <v>251</v>
      </c>
      <c r="D848" s="37" t="s">
        <v>258</v>
      </c>
      <c r="E848" s="37" t="s">
        <v>12</v>
      </c>
      <c r="F848" s="37" t="s">
        <v>3339</v>
      </c>
      <c r="G848" s="60">
        <v>43279.759814814817</v>
      </c>
      <c r="H848" s="37" t="s">
        <v>36</v>
      </c>
      <c r="I848" s="60"/>
      <c r="J848" s="37" t="s">
        <v>120</v>
      </c>
      <c r="K848" s="37" t="s">
        <v>3340</v>
      </c>
      <c r="L848" s="60">
        <v>43279.759814814817</v>
      </c>
      <c r="M848" s="37" t="s">
        <v>36</v>
      </c>
      <c r="N848" s="60">
        <v>43278.984849537039</v>
      </c>
      <c r="O848" s="37" t="s">
        <v>3341</v>
      </c>
      <c r="P848" s="38" t="b">
        <v>0</v>
      </c>
      <c r="Q848" s="37"/>
      <c r="R848" s="37" t="s">
        <v>147</v>
      </c>
      <c r="S848" s="38">
        <v>0</v>
      </c>
      <c r="T848" s="37" t="s">
        <v>124</v>
      </c>
      <c r="U848" s="37" t="s">
        <v>120</v>
      </c>
      <c r="V848" s="60"/>
      <c r="W848" s="38">
        <v>66957</v>
      </c>
      <c r="X848" s="37" t="s">
        <v>3342</v>
      </c>
      <c r="Y848" s="38">
        <v>0</v>
      </c>
      <c r="Z848" s="38" t="b">
        <v>0</v>
      </c>
      <c r="AA848" s="60">
        <v>43279.116030092591</v>
      </c>
      <c r="AB848" s="60">
        <v>43278.984849537039</v>
      </c>
      <c r="AC848" s="38">
        <v>1</v>
      </c>
      <c r="AD848" s="60">
        <v>43279.117534722223</v>
      </c>
      <c r="AE848" s="60">
        <v>43279.757638888892</v>
      </c>
      <c r="AF848" s="60">
        <v>43279.117534722223</v>
      </c>
      <c r="AG848" s="37" t="s">
        <v>135</v>
      </c>
      <c r="AH848" s="37"/>
      <c r="AI848" s="37" t="s">
        <v>1284</v>
      </c>
      <c r="AJ848" s="16">
        <f ca="1">IF(Table1[[#This Row],[State]]="Closed","Zero",IF(Table1[[#This Row],[State]]="Resolved","Zero",TODAY()-Table1[[#This Row],[First Assigned to Osprey-Resolver]]))</f>
        <v>1419.242361111108</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26</v>
      </c>
      <c r="AM848" s="39">
        <f>WEEKNUM(Table1[[#This Row],[Resolved]])</f>
        <v>0</v>
      </c>
      <c r="AN848" s="39">
        <f>WEEKNUM(Table1[[#This Row],[Closed]])</f>
        <v>26</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27</v>
      </c>
      <c r="AW848" s="39" t="str">
        <f>TEXT(Table1[[#This Row],[Created]],"MMM")</f>
        <v>Jun</v>
      </c>
      <c r="AX848" s="40" t="e">
        <f>VLOOKUP(Table1[[#This Row],[Assigned to]],GD_Resource[[#All],[SNOW ID Unique]:[Team]],4,0)</f>
        <v>#N/A</v>
      </c>
    </row>
    <row r="849" spans="1:50" ht="37.5" customHeight="1" x14ac:dyDescent="0.25">
      <c r="A849" s="37" t="s">
        <v>3343</v>
      </c>
      <c r="B849" s="37" t="s">
        <v>115</v>
      </c>
      <c r="C849" s="37" t="s">
        <v>251</v>
      </c>
      <c r="D849" s="37" t="s">
        <v>3344</v>
      </c>
      <c r="E849" s="37" t="s">
        <v>7</v>
      </c>
      <c r="F849" s="37" t="s">
        <v>3345</v>
      </c>
      <c r="G849" s="60">
        <v>43279.083668981482</v>
      </c>
      <c r="H849" s="37" t="s">
        <v>39</v>
      </c>
      <c r="I849" s="60"/>
      <c r="J849" s="37" t="s">
        <v>120</v>
      </c>
      <c r="K849" s="37" t="s">
        <v>3346</v>
      </c>
      <c r="L849" s="60">
        <v>43279.083668981482</v>
      </c>
      <c r="M849" s="37" t="s">
        <v>3347</v>
      </c>
      <c r="N849" s="60">
        <v>43279.043761574067</v>
      </c>
      <c r="O849" s="37" t="s">
        <v>3348</v>
      </c>
      <c r="P849" s="38" t="b">
        <v>0</v>
      </c>
      <c r="Q849" s="37"/>
      <c r="R849" s="37" t="s">
        <v>147</v>
      </c>
      <c r="S849" s="38">
        <v>0</v>
      </c>
      <c r="T849" s="37" t="s">
        <v>124</v>
      </c>
      <c r="U849" s="37" t="s">
        <v>120</v>
      </c>
      <c r="V849" s="60"/>
      <c r="W849" s="38">
        <v>3448</v>
      </c>
      <c r="X849" s="37" t="s">
        <v>3349</v>
      </c>
      <c r="Y849" s="38">
        <v>0</v>
      </c>
      <c r="Z849" s="38" t="b">
        <v>0</v>
      </c>
      <c r="AA849" s="60">
        <v>43279.046759259261</v>
      </c>
      <c r="AB849" s="60">
        <v>43279.043761574067</v>
      </c>
      <c r="AC849" s="38">
        <v>1</v>
      </c>
      <c r="AD849" s="60">
        <v>43279.057071759264</v>
      </c>
      <c r="AE849" s="60">
        <v>43279.081550925926</v>
      </c>
      <c r="AF849" s="60">
        <v>43279.057071759264</v>
      </c>
      <c r="AG849" s="37"/>
      <c r="AH849" s="37"/>
      <c r="AI849" s="37"/>
      <c r="AJ849" s="16">
        <f ca="1">IF(Table1[[#This Row],[State]]="Closed","Zero",IF(Table1[[#This Row],[State]]="Resolved","Zero",TODAY()-Table1[[#This Row],[First Assigned to Osprey-Resolver]]))</f>
        <v>1419.9184490740736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26</v>
      </c>
      <c r="AM849" s="39">
        <f>WEEKNUM(Table1[[#This Row],[Resolved]])</f>
        <v>0</v>
      </c>
      <c r="AN849" s="39">
        <f>WEEKNUM(Table1[[#This Row],[Closed]])</f>
        <v>26</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28</v>
      </c>
      <c r="AW849" s="39" t="str">
        <f>TEXT(Table1[[#This Row],[Created]],"MMM")</f>
        <v>Jun</v>
      </c>
      <c r="AX849" s="40" t="e">
        <f>VLOOKUP(Table1[[#This Row],[Assigned to]],GD_Resource[[#All],[SNOW ID Unique]:[Team]],4,0)</f>
        <v>#N/A</v>
      </c>
    </row>
    <row r="850" spans="1:50" ht="37.5" customHeight="1" x14ac:dyDescent="0.25">
      <c r="A850" s="37" t="s">
        <v>3350</v>
      </c>
      <c r="B850" s="37" t="s">
        <v>115</v>
      </c>
      <c r="C850" s="37" t="s">
        <v>251</v>
      </c>
      <c r="D850" s="37" t="s">
        <v>258</v>
      </c>
      <c r="E850" s="37" t="s">
        <v>12</v>
      </c>
      <c r="F850" s="37" t="s">
        <v>3351</v>
      </c>
      <c r="G850" s="60">
        <v>43281.113599537042</v>
      </c>
      <c r="H850" s="37" t="s">
        <v>36</v>
      </c>
      <c r="I850" s="60"/>
      <c r="J850" s="37" t="s">
        <v>547</v>
      </c>
      <c r="K850" s="37" t="s">
        <v>3352</v>
      </c>
      <c r="L850" s="60">
        <v>43281.113599537042</v>
      </c>
      <c r="M850" s="37" t="s">
        <v>36</v>
      </c>
      <c r="N850" s="60">
        <v>43281.084236111114</v>
      </c>
      <c r="O850" s="37" t="s">
        <v>3353</v>
      </c>
      <c r="P850" s="38" t="b">
        <v>0</v>
      </c>
      <c r="Q850" s="37"/>
      <c r="R850" s="37" t="s">
        <v>147</v>
      </c>
      <c r="S850" s="38">
        <v>0</v>
      </c>
      <c r="T850" s="37" t="s">
        <v>124</v>
      </c>
      <c r="U850" s="37" t="s">
        <v>120</v>
      </c>
      <c r="V850" s="60"/>
      <c r="W850" s="38">
        <v>2537</v>
      </c>
      <c r="X850" s="37" t="s">
        <v>3354</v>
      </c>
      <c r="Y850" s="38">
        <v>0</v>
      </c>
      <c r="Z850" s="38" t="b">
        <v>0</v>
      </c>
      <c r="AA850" s="60">
        <v>43281.100057870368</v>
      </c>
      <c r="AB850" s="60">
        <v>43281.084236111114</v>
      </c>
      <c r="AC850" s="38">
        <v>1</v>
      </c>
      <c r="AD850" s="60">
        <v>43281.089270833327</v>
      </c>
      <c r="AE850" s="60">
        <v>43281.100057870368</v>
      </c>
      <c r="AF850" s="60">
        <v>43281.089270833327</v>
      </c>
      <c r="AG850" s="37"/>
      <c r="AH850" s="37"/>
      <c r="AI850" s="37"/>
      <c r="AJ850" s="16">
        <f ca="1">IF(Table1[[#This Row],[State]]="Closed","Zero",IF(Table1[[#This Row],[State]]="Resolved","Zero",TODAY()-Table1[[#This Row],[First Assigned to Osprey-Resolver]]))</f>
        <v>1417.8999421296321</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26</v>
      </c>
      <c r="AM850" s="39">
        <f>WEEKNUM(Table1[[#This Row],[Resolved]])</f>
        <v>0</v>
      </c>
      <c r="AN850" s="39">
        <f>WEEKNUM(Table1[[#This Row],[Closed]])</f>
        <v>26</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30</v>
      </c>
      <c r="AW850" s="39" t="str">
        <f>TEXT(Table1[[#This Row],[Created]],"MMM")</f>
        <v>Jun</v>
      </c>
      <c r="AX850" s="40" t="e">
        <f>VLOOKUP(Table1[[#This Row],[Assigned to]],GD_Resource[[#All],[SNOW ID Unique]:[Team]],4,0)</f>
        <v>#N/A</v>
      </c>
    </row>
    <row r="851" spans="1:50" ht="37.5" customHeight="1" x14ac:dyDescent="0.25">
      <c r="A851" s="37" t="s">
        <v>3355</v>
      </c>
      <c r="B851" s="37" t="s">
        <v>115</v>
      </c>
      <c r="C851" s="37" t="s">
        <v>614</v>
      </c>
      <c r="D851" s="37" t="s">
        <v>2316</v>
      </c>
      <c r="E851" s="37" t="s">
        <v>12</v>
      </c>
      <c r="F851" s="37" t="s">
        <v>3356</v>
      </c>
      <c r="G851" s="60">
        <v>43284.183657407397</v>
      </c>
      <c r="H851" s="37" t="s">
        <v>2320</v>
      </c>
      <c r="I851" s="60"/>
      <c r="J851" s="37" t="s">
        <v>130</v>
      </c>
      <c r="K851" s="37" t="s">
        <v>236</v>
      </c>
      <c r="L851" s="60">
        <v>43284.183657407397</v>
      </c>
      <c r="M851" s="37" t="s">
        <v>2320</v>
      </c>
      <c r="N851" s="60">
        <v>43283.744895833333</v>
      </c>
      <c r="O851" s="37" t="s">
        <v>3357</v>
      </c>
      <c r="P851" s="38" t="b">
        <v>0</v>
      </c>
      <c r="Q851" s="37"/>
      <c r="R851" s="37" t="s">
        <v>147</v>
      </c>
      <c r="S851" s="38">
        <v>0</v>
      </c>
      <c r="T851" s="37" t="s">
        <v>124</v>
      </c>
      <c r="U851" s="37" t="s">
        <v>120</v>
      </c>
      <c r="V851" s="60"/>
      <c r="W851" s="38">
        <v>37951</v>
      </c>
      <c r="X851" s="37" t="s">
        <v>3358</v>
      </c>
      <c r="Y851" s="38">
        <v>0</v>
      </c>
      <c r="Z851" s="38" t="b">
        <v>0</v>
      </c>
      <c r="AA851" s="60">
        <v>43283.839918981481</v>
      </c>
      <c r="AB851" s="60">
        <v>43283.744895833333</v>
      </c>
      <c r="AC851" s="38">
        <v>2</v>
      </c>
      <c r="AD851" s="60">
        <v>43283.89466435185</v>
      </c>
      <c r="AE851" s="60">
        <v>43284.182743055557</v>
      </c>
      <c r="AF851" s="60">
        <v>43283.89466435185</v>
      </c>
      <c r="AG851" s="37"/>
      <c r="AH851" s="37"/>
      <c r="AI851" s="37"/>
      <c r="AJ851" s="16">
        <f ca="1">IF(Table1[[#This Row],[State]]="Closed","Zero",IF(Table1[[#This Row],[State]]="Resolved","Zero",TODAY()-Table1[[#This Row],[First Assigned to Osprey-Resolver]]))</f>
        <v>1414.8172569444432</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27</v>
      </c>
      <c r="AM851" s="39">
        <f>WEEKNUM(Table1[[#This Row],[Resolved]])</f>
        <v>0</v>
      </c>
      <c r="AN851" s="39">
        <f>WEEKNUM(Table1[[#This Row],[Closed]])</f>
        <v>27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v>
      </c>
      <c r="AW851" s="39" t="str">
        <f>TEXT(Table1[[#This Row],[Created]],"MMM")</f>
        <v>Jul</v>
      </c>
      <c r="AX851" s="40" t="e">
        <f>VLOOKUP(Table1[[#This Row],[Assigned to]],GD_Resource[[#All],[SNOW ID Unique]:[Team]],4,0)</f>
        <v>#N/A</v>
      </c>
    </row>
    <row r="852" spans="1:50" ht="37.5" customHeight="1" x14ac:dyDescent="0.25">
      <c r="A852" s="37" t="s">
        <v>3359</v>
      </c>
      <c r="B852" s="37" t="s">
        <v>115</v>
      </c>
      <c r="C852" s="37" t="s">
        <v>1320</v>
      </c>
      <c r="D852" s="37" t="s">
        <v>3360</v>
      </c>
      <c r="E852" s="37" t="s">
        <v>12</v>
      </c>
      <c r="F852" s="37" t="s">
        <v>3361</v>
      </c>
      <c r="G852" s="60">
        <v>43284.926435185182</v>
      </c>
      <c r="H852" s="37" t="s">
        <v>3362</v>
      </c>
      <c r="I852" s="60"/>
      <c r="J852" s="37" t="s">
        <v>130</v>
      </c>
      <c r="K852" s="37" t="s">
        <v>3363</v>
      </c>
      <c r="L852" s="60">
        <v>43284.926435185182</v>
      </c>
      <c r="M852" s="37" t="s">
        <v>3362</v>
      </c>
      <c r="N852" s="60">
        <v>43284.103414351863</v>
      </c>
      <c r="O852" s="37" t="s">
        <v>1321</v>
      </c>
      <c r="P852" s="38" t="b">
        <v>0</v>
      </c>
      <c r="Q852" s="37"/>
      <c r="R852" s="37" t="s">
        <v>215</v>
      </c>
      <c r="S852" s="38">
        <v>0</v>
      </c>
      <c r="T852" s="37" t="s">
        <v>124</v>
      </c>
      <c r="U852" s="37" t="s">
        <v>120</v>
      </c>
      <c r="V852" s="60"/>
      <c r="W852" s="38">
        <v>71109</v>
      </c>
      <c r="X852" s="37" t="s">
        <v>1323</v>
      </c>
      <c r="Y852" s="38">
        <v>0</v>
      </c>
      <c r="Z852" s="38" t="b">
        <v>0</v>
      </c>
      <c r="AA852" s="60">
        <v>43284.16851851852</v>
      </c>
      <c r="AB852" s="60">
        <v>43284.103414351863</v>
      </c>
      <c r="AC852" s="38">
        <v>1</v>
      </c>
      <c r="AD852" s="60">
        <v>43284.925115740742</v>
      </c>
      <c r="AE852" s="60">
        <v>43284.925115740742</v>
      </c>
      <c r="AF852" s="60">
        <v>43284.925115740742</v>
      </c>
      <c r="AG852" s="37"/>
      <c r="AH852" s="37"/>
      <c r="AI852" s="37"/>
      <c r="AJ852" s="16">
        <f ca="1">IF(Table1[[#This Row],[State]]="Closed","Zero",IF(Table1[[#This Row],[State]]="Resolved","Zero",TODAY()-Table1[[#This Row],[First Assigned to Osprey-Resolver]]))</f>
        <v>1414.0748842592584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27</v>
      </c>
      <c r="AM852" s="39">
        <f>WEEKNUM(Table1[[#This Row],[Resolved]])</f>
        <v>0</v>
      </c>
      <c r="AN852" s="39">
        <f>WEEKNUM(Table1[[#This Row],[Closed]])</f>
        <v>27</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3</v>
      </c>
      <c r="AW852" s="39" t="str">
        <f>TEXT(Table1[[#This Row],[Created]],"MMM")</f>
        <v>Jul</v>
      </c>
      <c r="AX852" s="40" t="e">
        <f>VLOOKUP(Table1[[#This Row],[Assigned to]],GD_Resource[[#All],[SNOW ID Unique]:[Team]],4,0)</f>
        <v>#N/A</v>
      </c>
    </row>
    <row r="853" spans="1:50" ht="37.5" customHeight="1" x14ac:dyDescent="0.25">
      <c r="A853" s="37" t="s">
        <v>3364</v>
      </c>
      <c r="B853" s="37" t="s">
        <v>115</v>
      </c>
      <c r="C853" s="37" t="s">
        <v>251</v>
      </c>
      <c r="D853" s="37" t="s">
        <v>258</v>
      </c>
      <c r="E853" s="37" t="s">
        <v>7</v>
      </c>
      <c r="F853" s="37" t="s">
        <v>3365</v>
      </c>
      <c r="G853" s="60">
        <v>43284.975138888891</v>
      </c>
      <c r="H853" s="37" t="s">
        <v>36</v>
      </c>
      <c r="I853" s="60"/>
      <c r="J853" s="37" t="s">
        <v>130</v>
      </c>
      <c r="K853" s="37" t="s">
        <v>3366</v>
      </c>
      <c r="L853" s="60">
        <v>43284.975138888891</v>
      </c>
      <c r="M853" s="37" t="s">
        <v>36</v>
      </c>
      <c r="N853" s="60">
        <v>43284.939791666657</v>
      </c>
      <c r="O853" s="37" t="s">
        <v>3304</v>
      </c>
      <c r="P853" s="38" t="b">
        <v>0</v>
      </c>
      <c r="Q853" s="37"/>
      <c r="R853" s="37" t="s">
        <v>147</v>
      </c>
      <c r="S853" s="38">
        <v>0</v>
      </c>
      <c r="T853" s="37" t="s">
        <v>124</v>
      </c>
      <c r="U853" s="37" t="s">
        <v>120</v>
      </c>
      <c r="V853" s="60"/>
      <c r="W853" s="38">
        <v>3055</v>
      </c>
      <c r="X853" s="37" t="s">
        <v>1283</v>
      </c>
      <c r="Y853" s="38">
        <v>0</v>
      </c>
      <c r="Z853" s="38" t="b">
        <v>0</v>
      </c>
      <c r="AA853" s="60">
        <v>43284.96056712963</v>
      </c>
      <c r="AB853" s="60">
        <v>43284.939791666657</v>
      </c>
      <c r="AC853" s="38">
        <v>1</v>
      </c>
      <c r="AD853" s="60">
        <v>43284.961469907408</v>
      </c>
      <c r="AE853" s="60">
        <v>43284.974120370367</v>
      </c>
      <c r="AF853" s="60">
        <v>43284.961469907408</v>
      </c>
      <c r="AG853" s="37" t="s">
        <v>135</v>
      </c>
      <c r="AH853" s="37"/>
      <c r="AI853" s="37" t="s">
        <v>1284</v>
      </c>
      <c r="AJ853" s="16">
        <f ca="1">IF(Table1[[#This Row],[State]]="Closed","Zero",IF(Table1[[#This Row],[State]]="Resolved","Zero",TODAY()-Table1[[#This Row],[First Assigned to Osprey-Resolver]]))</f>
        <v>1414.025879629633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27</v>
      </c>
      <c r="AM853" s="39">
        <f>WEEKNUM(Table1[[#This Row],[Resolved]])</f>
        <v>0</v>
      </c>
      <c r="AN853" s="39">
        <f>WEEKNUM(Table1[[#This Row],[Closed]])</f>
        <v>27</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3</v>
      </c>
      <c r="AW853" s="39" t="str">
        <f>TEXT(Table1[[#This Row],[Created]],"MMM")</f>
        <v>Jul</v>
      </c>
      <c r="AX853" s="40" t="e">
        <f>VLOOKUP(Table1[[#This Row],[Assigned to]],GD_Resource[[#All],[SNOW ID Unique]:[Team]],4,0)</f>
        <v>#N/A</v>
      </c>
    </row>
    <row r="854" spans="1:50" ht="37.5" customHeight="1" x14ac:dyDescent="0.25">
      <c r="A854" s="37" t="s">
        <v>3367</v>
      </c>
      <c r="B854" s="37" t="s">
        <v>115</v>
      </c>
      <c r="C854" s="37" t="s">
        <v>251</v>
      </c>
      <c r="D854" s="37" t="s">
        <v>258</v>
      </c>
      <c r="E854" s="37" t="s">
        <v>7</v>
      </c>
      <c r="F854" s="37" t="s">
        <v>3365</v>
      </c>
      <c r="G854" s="60">
        <v>43286.793067129627</v>
      </c>
      <c r="H854" s="37"/>
      <c r="I854" s="60"/>
      <c r="J854" s="37" t="s">
        <v>130</v>
      </c>
      <c r="K854" s="37" t="s">
        <v>3368</v>
      </c>
      <c r="L854" s="60">
        <v>43286.793067129627</v>
      </c>
      <c r="M854" s="37" t="s">
        <v>36</v>
      </c>
      <c r="N854" s="60">
        <v>43286.787662037037</v>
      </c>
      <c r="O854" s="37" t="s">
        <v>3304</v>
      </c>
      <c r="P854" s="38" t="b">
        <v>0</v>
      </c>
      <c r="Q854" s="37"/>
      <c r="R854" s="37" t="s">
        <v>147</v>
      </c>
      <c r="S854" s="38">
        <v>0</v>
      </c>
      <c r="T854" s="37" t="s">
        <v>124</v>
      </c>
      <c r="U854" s="37" t="s">
        <v>120</v>
      </c>
      <c r="V854" s="60"/>
      <c r="W854" s="38">
        <v>467</v>
      </c>
      <c r="X854" s="37" t="s">
        <v>1283</v>
      </c>
      <c r="Y854" s="38">
        <v>0</v>
      </c>
      <c r="Z854" s="38" t="b">
        <v>0</v>
      </c>
      <c r="AA854" s="60">
        <v>43286.788460648153</v>
      </c>
      <c r="AB854" s="60">
        <v>43286.787662037037</v>
      </c>
      <c r="AC854" s="38">
        <v>1</v>
      </c>
      <c r="AD854" s="60">
        <v>43286.791689814818</v>
      </c>
      <c r="AE854" s="60"/>
      <c r="AF854" s="60">
        <v>43286.791689814818</v>
      </c>
      <c r="AG854" s="37" t="s">
        <v>135</v>
      </c>
      <c r="AH854" s="37"/>
      <c r="AI854" s="37" t="s">
        <v>1284</v>
      </c>
      <c r="AJ854" s="16">
        <f ca="1">IF(Table1[[#This Row],[State]]="Closed","Zero",IF(Table1[[#This Row],[State]]="Resolved","Zero",TODAY()-Table1[[#This Row],[First Assigned to Osprey-Resolver]]))</f>
        <v>44699</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27</v>
      </c>
      <c r="AM854" s="39">
        <f>WEEKNUM(Table1[[#This Row],[Resolved]])</f>
        <v>0</v>
      </c>
      <c r="AN854" s="39">
        <f>WEEKNUM(Table1[[#This Row],[Closed]])</f>
        <v>27</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5</v>
      </c>
      <c r="AW854" s="39" t="str">
        <f>TEXT(Table1[[#This Row],[Created]],"MMM")</f>
        <v>Jul</v>
      </c>
      <c r="AX854" s="40" t="e">
        <f>VLOOKUP(Table1[[#This Row],[Assigned to]],GD_Resource[[#All],[SNOW ID Unique]:[Team]],4,0)</f>
        <v>#N/A</v>
      </c>
    </row>
    <row r="855" spans="1:50" ht="49.95" customHeight="1" x14ac:dyDescent="0.25">
      <c r="A855" s="37" t="s">
        <v>3369</v>
      </c>
      <c r="B855" s="37" t="s">
        <v>115</v>
      </c>
      <c r="C855" s="37" t="s">
        <v>251</v>
      </c>
      <c r="D855" s="37" t="s">
        <v>258</v>
      </c>
      <c r="E855" s="37" t="s">
        <v>7</v>
      </c>
      <c r="F855" s="37" t="s">
        <v>3370</v>
      </c>
      <c r="G855" s="60">
        <v>43287.01703703704</v>
      </c>
      <c r="H855" s="37" t="s">
        <v>36</v>
      </c>
      <c r="I855" s="60"/>
      <c r="J855" s="37" t="s">
        <v>130</v>
      </c>
      <c r="K855" s="37" t="s">
        <v>3371</v>
      </c>
      <c r="L855" s="60">
        <v>43287.01703703704</v>
      </c>
      <c r="M855" s="37" t="s">
        <v>36</v>
      </c>
      <c r="N855" s="60">
        <v>43286.895208333342</v>
      </c>
      <c r="O855" s="37" t="s">
        <v>3372</v>
      </c>
      <c r="P855" s="38" t="b">
        <v>0</v>
      </c>
      <c r="Q855" s="37"/>
      <c r="R855" s="37" t="s">
        <v>147</v>
      </c>
      <c r="S855" s="38">
        <v>0</v>
      </c>
      <c r="T855" s="37" t="s">
        <v>124</v>
      </c>
      <c r="U855" s="37" t="s">
        <v>120</v>
      </c>
      <c r="V855" s="60"/>
      <c r="W855" s="38">
        <v>10526</v>
      </c>
      <c r="X855" s="37" t="s">
        <v>3373</v>
      </c>
      <c r="Y855" s="38">
        <v>0</v>
      </c>
      <c r="Z855" s="38" t="b">
        <v>0</v>
      </c>
      <c r="AA855" s="60">
        <v>43286.973773148151</v>
      </c>
      <c r="AB855" s="60">
        <v>43286.895208333342</v>
      </c>
      <c r="AC855" s="38">
        <v>1</v>
      </c>
      <c r="AD855" s="60">
        <v>43286.992754629631</v>
      </c>
      <c r="AE855" s="60">
        <v>43287.014618055553</v>
      </c>
      <c r="AF855" s="60">
        <v>43286.992754629631</v>
      </c>
      <c r="AG855" s="37"/>
      <c r="AH855" s="37"/>
      <c r="AI855" s="37"/>
      <c r="AJ855" s="16">
        <f ca="1">IF(Table1[[#This Row],[State]]="Closed","Zero",IF(Table1[[#This Row],[State]]="Resolved","Zero",TODAY()-Table1[[#This Row],[First Assigned to Osprey-Resolver]]))</f>
        <v>1411.985381944447</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27</v>
      </c>
      <c r="AM855" s="39">
        <f>WEEKNUM(Table1[[#This Row],[Resolved]])</f>
        <v>0</v>
      </c>
      <c r="AN855" s="39">
        <f>WEEKNUM(Table1[[#This Row],[Closed]])</f>
        <v>27</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5</v>
      </c>
      <c r="AW855" s="39" t="str">
        <f>TEXT(Table1[[#This Row],[Created]],"MMM")</f>
        <v>Jul</v>
      </c>
      <c r="AX855" s="40" t="e">
        <f>VLOOKUP(Table1[[#This Row],[Assigned to]],GD_Resource[[#All],[SNOW ID Unique]:[Team]],4,0)</f>
        <v>#N/A</v>
      </c>
    </row>
    <row r="856" spans="1:50" ht="62.7" customHeight="1" x14ac:dyDescent="0.25">
      <c r="A856" s="37" t="s">
        <v>3374</v>
      </c>
      <c r="B856" s="37" t="s">
        <v>115</v>
      </c>
      <c r="C856" s="37" t="s">
        <v>251</v>
      </c>
      <c r="D856" s="37" t="s">
        <v>258</v>
      </c>
      <c r="E856" s="37" t="s">
        <v>12</v>
      </c>
      <c r="F856" s="37" t="s">
        <v>3375</v>
      </c>
      <c r="G856" s="60">
        <v>43287.762685185182</v>
      </c>
      <c r="H856" s="37" t="s">
        <v>36</v>
      </c>
      <c r="I856" s="60"/>
      <c r="J856" s="37" t="s">
        <v>130</v>
      </c>
      <c r="K856" s="37" t="s">
        <v>3376</v>
      </c>
      <c r="L856" s="60">
        <v>43287.762685185182</v>
      </c>
      <c r="M856" s="37" t="s">
        <v>36</v>
      </c>
      <c r="N856" s="60">
        <v>43286.980833333328</v>
      </c>
      <c r="O856" s="37" t="s">
        <v>3377</v>
      </c>
      <c r="P856" s="38" t="b">
        <v>0</v>
      </c>
      <c r="Q856" s="37"/>
      <c r="R856" s="37" t="s">
        <v>147</v>
      </c>
      <c r="S856" s="38">
        <v>0</v>
      </c>
      <c r="T856" s="37" t="s">
        <v>124</v>
      </c>
      <c r="U856" s="37" t="s">
        <v>120</v>
      </c>
      <c r="V856" s="60"/>
      <c r="W856" s="38">
        <v>67553</v>
      </c>
      <c r="X856" s="37" t="s">
        <v>466</v>
      </c>
      <c r="Y856" s="38">
        <v>0</v>
      </c>
      <c r="Z856" s="38" t="b">
        <v>0</v>
      </c>
      <c r="AA856" s="60">
        <v>43286.984293981477</v>
      </c>
      <c r="AB856" s="60">
        <v>43286.980833333328</v>
      </c>
      <c r="AC856" s="38">
        <v>1</v>
      </c>
      <c r="AD856" s="60">
        <v>43287.005462962959</v>
      </c>
      <c r="AE856" s="60">
        <v>43287.012141203697</v>
      </c>
      <c r="AF856" s="60">
        <v>43287.005462962959</v>
      </c>
      <c r="AG856" s="37"/>
      <c r="AH856" s="37"/>
      <c r="AI856" s="37"/>
      <c r="AJ856" s="16">
        <f ca="1">IF(Table1[[#This Row],[State]]="Closed","Zero",IF(Table1[[#This Row],[State]]="Resolved","Zero",TODAY()-Table1[[#This Row],[First Assigned to Osprey-Resolver]]))</f>
        <v>1411.987858796303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27</v>
      </c>
      <c r="AM856" s="39">
        <f>WEEKNUM(Table1[[#This Row],[Resolved]])</f>
        <v>0</v>
      </c>
      <c r="AN856" s="39">
        <f>WEEKNUM(Table1[[#This Row],[Closed]])</f>
        <v>27</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5</v>
      </c>
      <c r="AW856" s="39" t="str">
        <f>TEXT(Table1[[#This Row],[Created]],"MMM")</f>
        <v>Jul</v>
      </c>
      <c r="AX856" s="40" t="e">
        <f>VLOOKUP(Table1[[#This Row],[Assigned to]],GD_Resource[[#All],[SNOW ID Unique]:[Team]],4,0)</f>
        <v>#N/A</v>
      </c>
    </row>
    <row r="857" spans="1:50" ht="37.5" customHeight="1" x14ac:dyDescent="0.25">
      <c r="A857" s="37" t="s">
        <v>3378</v>
      </c>
      <c r="B857" s="37" t="s">
        <v>115</v>
      </c>
      <c r="C857" s="37" t="s">
        <v>159</v>
      </c>
      <c r="D857" s="37" t="s">
        <v>837</v>
      </c>
      <c r="E857" s="37" t="s">
        <v>12</v>
      </c>
      <c r="F857" s="37" t="s">
        <v>3379</v>
      </c>
      <c r="G857" s="60">
        <v>43288.030740740738</v>
      </c>
      <c r="H857" s="37"/>
      <c r="I857" s="60"/>
      <c r="J857" s="37" t="s">
        <v>120</v>
      </c>
      <c r="K857" s="37" t="s">
        <v>3380</v>
      </c>
      <c r="L857" s="60">
        <v>43288.030740740738</v>
      </c>
      <c r="M857" s="37" t="s">
        <v>14</v>
      </c>
      <c r="N857" s="60">
        <v>43287.985462962963</v>
      </c>
      <c r="O857" s="37" t="s">
        <v>3381</v>
      </c>
      <c r="P857" s="38" t="b">
        <v>0</v>
      </c>
      <c r="Q857" s="37"/>
      <c r="R857" s="37" t="s">
        <v>123</v>
      </c>
      <c r="S857" s="38">
        <v>0</v>
      </c>
      <c r="T857" s="37" t="s">
        <v>124</v>
      </c>
      <c r="U857" s="37" t="s">
        <v>120</v>
      </c>
      <c r="V857" s="60"/>
      <c r="W857" s="38">
        <v>3913</v>
      </c>
      <c r="X857" s="37" t="s">
        <v>3382</v>
      </c>
      <c r="Y857" s="38">
        <v>0</v>
      </c>
      <c r="Z857" s="38" t="b">
        <v>0</v>
      </c>
      <c r="AA857" s="60">
        <v>43287.993356481478</v>
      </c>
      <c r="AB857" s="60">
        <v>43287.985462962963</v>
      </c>
      <c r="AC857" s="38">
        <v>1</v>
      </c>
      <c r="AD857" s="60">
        <v>43288.007314814808</v>
      </c>
      <c r="AE857" s="60"/>
      <c r="AF857" s="60">
        <v>43288.007314814808</v>
      </c>
      <c r="AG857" s="37"/>
      <c r="AH857" s="37"/>
      <c r="AI857" s="37"/>
      <c r="AJ857" s="16">
        <f ca="1">IF(Table1[[#This Row],[State]]="Closed","Zero",IF(Table1[[#This Row],[State]]="Resolved","Zero",TODAY()-Table1[[#This Row],[First Assigned to Osprey-Resolver]]))</f>
        <v>44699</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27</v>
      </c>
      <c r="AM857" s="39">
        <f>WEEKNUM(Table1[[#This Row],[Resolved]])</f>
        <v>0</v>
      </c>
      <c r="AN857" s="39">
        <f>WEEKNUM(Table1[[#This Row],[Closed]])</f>
        <v>27</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6</v>
      </c>
      <c r="AW857" s="39" t="str">
        <f>TEXT(Table1[[#This Row],[Created]],"MMM")</f>
        <v>Jul</v>
      </c>
      <c r="AX857" s="40" t="e">
        <f>VLOOKUP(Table1[[#This Row],[Assigned to]],GD_Resource[[#All],[SNOW ID Unique]:[Team]],4,0)</f>
        <v>#N/A</v>
      </c>
    </row>
    <row r="858" spans="1:50" ht="37.5" customHeight="1" x14ac:dyDescent="0.25">
      <c r="A858" s="37" t="s">
        <v>3383</v>
      </c>
      <c r="B858" s="37" t="s">
        <v>115</v>
      </c>
      <c r="C858" s="37" t="s">
        <v>251</v>
      </c>
      <c r="D858" s="37" t="s">
        <v>258</v>
      </c>
      <c r="E858" s="37" t="s">
        <v>7</v>
      </c>
      <c r="F858" s="37" t="s">
        <v>3384</v>
      </c>
      <c r="G858" s="60">
        <v>43291.031817129631</v>
      </c>
      <c r="H858" s="37" t="s">
        <v>36</v>
      </c>
      <c r="I858" s="60"/>
      <c r="J858" s="37" t="s">
        <v>120</v>
      </c>
      <c r="K858" s="37" t="s">
        <v>3385</v>
      </c>
      <c r="L858" s="60">
        <v>43291.031817129631</v>
      </c>
      <c r="M858" s="37" t="s">
        <v>36</v>
      </c>
      <c r="N858" s="60">
        <v>43290.876423611109</v>
      </c>
      <c r="O858" s="37" t="s">
        <v>3386</v>
      </c>
      <c r="P858" s="38" t="b">
        <v>0</v>
      </c>
      <c r="Q858" s="37"/>
      <c r="R858" s="37" t="s">
        <v>147</v>
      </c>
      <c r="S858" s="38">
        <v>0</v>
      </c>
      <c r="T858" s="37" t="s">
        <v>124</v>
      </c>
      <c r="U858" s="37" t="s">
        <v>120</v>
      </c>
      <c r="V858" s="60"/>
      <c r="W858" s="38">
        <v>13426</v>
      </c>
      <c r="X858" s="37" t="s">
        <v>3387</v>
      </c>
      <c r="Y858" s="38">
        <v>0</v>
      </c>
      <c r="Z858" s="38" t="b">
        <v>0</v>
      </c>
      <c r="AA858" s="60">
        <v>43290.902997685182</v>
      </c>
      <c r="AB858" s="60">
        <v>43290.876423611109</v>
      </c>
      <c r="AC858" s="38">
        <v>1</v>
      </c>
      <c r="AD858" s="60">
        <v>43290.924386574072</v>
      </c>
      <c r="AE858" s="60">
        <v>43290.938877314817</v>
      </c>
      <c r="AF858" s="60">
        <v>43290.924386574072</v>
      </c>
      <c r="AG858" s="37"/>
      <c r="AH858" s="37"/>
      <c r="AI858" s="37"/>
      <c r="AJ858" s="16">
        <f ca="1">IF(Table1[[#This Row],[State]]="Closed","Zero",IF(Table1[[#This Row],[State]]="Resolved","Zero",TODAY()-Table1[[#This Row],[First Assigned to Osprey-Resolver]]))</f>
        <v>1408.0611226851834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28</v>
      </c>
      <c r="AM858" s="39">
        <f>WEEKNUM(Table1[[#This Row],[Resolved]])</f>
        <v>0</v>
      </c>
      <c r="AN858" s="39">
        <f>WEEKNUM(Table1[[#This Row],[Closed]])</f>
        <v>28</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9</v>
      </c>
      <c r="AW858" s="39" t="str">
        <f>TEXT(Table1[[#This Row],[Created]],"MMM")</f>
        <v>Jul</v>
      </c>
      <c r="AX858" s="40" t="e">
        <f>VLOOKUP(Table1[[#This Row],[Assigned to]],GD_Resource[[#All],[SNOW ID Unique]:[Team]],4,0)</f>
        <v>#N/A</v>
      </c>
    </row>
    <row r="859" spans="1:50" ht="49.95" customHeight="1" x14ac:dyDescent="0.25">
      <c r="A859" s="37" t="s">
        <v>3388</v>
      </c>
      <c r="B859" s="37" t="s">
        <v>115</v>
      </c>
      <c r="C859" s="37" t="s">
        <v>116</v>
      </c>
      <c r="D859" s="37" t="s">
        <v>204</v>
      </c>
      <c r="E859" s="37" t="s">
        <v>141</v>
      </c>
      <c r="F859" s="37" t="s">
        <v>3389</v>
      </c>
      <c r="G859" s="60">
        <v>43369.845972222232</v>
      </c>
      <c r="H859" s="37" t="s">
        <v>37</v>
      </c>
      <c r="I859" s="60"/>
      <c r="J859" s="37" t="s">
        <v>120</v>
      </c>
      <c r="K859" s="37" t="s">
        <v>3390</v>
      </c>
      <c r="L859" s="60">
        <v>43369.845972222232</v>
      </c>
      <c r="M859" s="37" t="s">
        <v>37</v>
      </c>
      <c r="N859" s="60">
        <v>43292.02615740741</v>
      </c>
      <c r="O859" s="37" t="s">
        <v>2553</v>
      </c>
      <c r="P859" s="38" t="b">
        <v>0</v>
      </c>
      <c r="Q859" s="37"/>
      <c r="R859" s="37" t="s">
        <v>123</v>
      </c>
      <c r="S859" s="38">
        <v>0</v>
      </c>
      <c r="T859" s="37" t="s">
        <v>124</v>
      </c>
      <c r="U859" s="37" t="s">
        <v>120</v>
      </c>
      <c r="V859" s="60"/>
      <c r="W859" s="38">
        <v>6723632</v>
      </c>
      <c r="X859" s="37" t="s">
        <v>2554</v>
      </c>
      <c r="Y859" s="38">
        <v>0</v>
      </c>
      <c r="Z859" s="38" t="b">
        <v>0</v>
      </c>
      <c r="AA859" s="60">
        <v>43292.08734953704</v>
      </c>
      <c r="AB859" s="60">
        <v>43292.02615740741</v>
      </c>
      <c r="AC859" s="38">
        <v>1</v>
      </c>
      <c r="AD859" s="60">
        <v>43292.160474537042</v>
      </c>
      <c r="AE859" s="60">
        <v>43292.163344907407</v>
      </c>
      <c r="AF859" s="60">
        <v>43292.160474537042</v>
      </c>
      <c r="AG859" s="37" t="s">
        <v>135</v>
      </c>
      <c r="AH859" s="37"/>
      <c r="AI859" s="37"/>
      <c r="AJ859" s="16">
        <f ca="1">IF(Table1[[#This Row],[State]]="Closed","Zero",IF(Table1[[#This Row],[State]]="Resolved","Zero",TODAY()-Table1[[#This Row],[First Assigned to Osprey-Resolver]]))</f>
        <v>1406.836655092593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28</v>
      </c>
      <c r="AM859" s="39">
        <f>WEEKNUM(Table1[[#This Row],[Resolved]])</f>
        <v>0</v>
      </c>
      <c r="AN859" s="39">
        <f>WEEKNUM(Table1[[#This Row],[Closed]])</f>
        <v>39</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11</v>
      </c>
      <c r="AW859" s="39" t="str">
        <f>TEXT(Table1[[#This Row],[Created]],"MMM")</f>
        <v>Jul</v>
      </c>
      <c r="AX859" s="40" t="e">
        <f>VLOOKUP(Table1[[#This Row],[Assigned to]],GD_Resource[[#All],[SNOW ID Unique]:[Team]],4,0)</f>
        <v>#N/A</v>
      </c>
    </row>
    <row r="860" spans="1:50" ht="37.5" customHeight="1" x14ac:dyDescent="0.25">
      <c r="A860" s="37" t="s">
        <v>3391</v>
      </c>
      <c r="B860" s="37" t="s">
        <v>115</v>
      </c>
      <c r="C860" s="37" t="s">
        <v>251</v>
      </c>
      <c r="D860" s="37" t="s">
        <v>258</v>
      </c>
      <c r="E860" s="37" t="s">
        <v>12</v>
      </c>
      <c r="F860" s="37" t="s">
        <v>3392</v>
      </c>
      <c r="G860" s="60">
        <v>43292.773414351846</v>
      </c>
      <c r="H860" s="37" t="s">
        <v>36</v>
      </c>
      <c r="I860" s="60"/>
      <c r="J860" s="37" t="s">
        <v>120</v>
      </c>
      <c r="K860" s="37" t="s">
        <v>3393</v>
      </c>
      <c r="L860" s="60">
        <v>43292.773414351846</v>
      </c>
      <c r="M860" s="37" t="s">
        <v>36</v>
      </c>
      <c r="N860" s="60">
        <v>43292.426469907397</v>
      </c>
      <c r="O860" s="37" t="s">
        <v>2823</v>
      </c>
      <c r="P860" s="38" t="b">
        <v>0</v>
      </c>
      <c r="Q860" s="37"/>
      <c r="R860" s="37" t="s">
        <v>147</v>
      </c>
      <c r="S860" s="38">
        <v>0</v>
      </c>
      <c r="T860" s="37" t="s">
        <v>124</v>
      </c>
      <c r="U860" s="37" t="s">
        <v>120</v>
      </c>
      <c r="V860" s="60"/>
      <c r="W860" s="38">
        <v>29976</v>
      </c>
      <c r="X860" s="37" t="s">
        <v>2824</v>
      </c>
      <c r="Y860" s="38">
        <v>0</v>
      </c>
      <c r="Z860" s="38" t="b">
        <v>0</v>
      </c>
      <c r="AA860" s="60">
        <v>43292.478888888887</v>
      </c>
      <c r="AB860" s="60">
        <v>43292.426469907397</v>
      </c>
      <c r="AC860" s="38">
        <v>1</v>
      </c>
      <c r="AD860" s="60">
        <v>43292.743009259262</v>
      </c>
      <c r="AE860" s="60">
        <v>43292.771817129629</v>
      </c>
      <c r="AF860" s="60">
        <v>43292.743009259262</v>
      </c>
      <c r="AG860" s="37"/>
      <c r="AH860" s="37"/>
      <c r="AI860" s="37"/>
      <c r="AJ860" s="16">
        <f ca="1">IF(Table1[[#This Row],[State]]="Closed","Zero",IF(Table1[[#This Row],[State]]="Resolved","Zero",TODAY()-Table1[[#This Row],[First Assigned to Osprey-Resolver]]))</f>
        <v>1406.2281828703708</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28</v>
      </c>
      <c r="AM860" s="39">
        <f>WEEKNUM(Table1[[#This Row],[Resolved]])</f>
        <v>0</v>
      </c>
      <c r="AN860" s="39">
        <f>WEEKNUM(Table1[[#This Row],[Closed]])</f>
        <v>28</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11</v>
      </c>
      <c r="AW860" s="39" t="str">
        <f>TEXT(Table1[[#This Row],[Created]],"MMM")</f>
        <v>Jul</v>
      </c>
      <c r="AX860" s="40" t="e">
        <f>VLOOKUP(Table1[[#This Row],[Assigned to]],GD_Resource[[#All],[SNOW ID Unique]:[Team]],4,0)</f>
        <v>#N/A</v>
      </c>
    </row>
    <row r="861" spans="1:50" ht="37.5" customHeight="1" x14ac:dyDescent="0.25">
      <c r="A861" s="37" t="s">
        <v>3394</v>
      </c>
      <c r="B861" s="37" t="s">
        <v>138</v>
      </c>
      <c r="C861" s="37" t="s">
        <v>116</v>
      </c>
      <c r="D861" s="37" t="s">
        <v>204</v>
      </c>
      <c r="E861" s="37" t="s">
        <v>141</v>
      </c>
      <c r="F861" s="37" t="s">
        <v>3395</v>
      </c>
      <c r="G861" s="60">
        <v>43369.118078703701</v>
      </c>
      <c r="H861" s="37" t="s">
        <v>37</v>
      </c>
      <c r="I861" s="60"/>
      <c r="J861" s="37" t="s">
        <v>120</v>
      </c>
      <c r="K861" s="37" t="s">
        <v>3396</v>
      </c>
      <c r="L861" s="60">
        <v>43369.118078703701</v>
      </c>
      <c r="M861" s="37" t="s">
        <v>37</v>
      </c>
      <c r="N861" s="60">
        <v>43292.946504629632</v>
      </c>
      <c r="O861" s="37" t="s">
        <v>3397</v>
      </c>
      <c r="P861" s="38" t="b">
        <v>0</v>
      </c>
      <c r="Q861" s="37"/>
      <c r="R861" s="37" t="s">
        <v>123</v>
      </c>
      <c r="S861" s="38">
        <v>0</v>
      </c>
      <c r="T861" s="37" t="s">
        <v>124</v>
      </c>
      <c r="U861" s="37" t="s">
        <v>120</v>
      </c>
      <c r="V861" s="60"/>
      <c r="W861" s="38">
        <v>6581224</v>
      </c>
      <c r="X861" s="37" t="s">
        <v>3398</v>
      </c>
      <c r="Y861" s="38">
        <v>0</v>
      </c>
      <c r="Z861" s="38" t="b">
        <v>0</v>
      </c>
      <c r="AA861" s="60">
        <v>43293.498877314807</v>
      </c>
      <c r="AB861" s="60">
        <v>43292.946504629632</v>
      </c>
      <c r="AC861" s="38">
        <v>1</v>
      </c>
      <c r="AD861" s="60">
        <v>43293.499039351853</v>
      </c>
      <c r="AE861" s="60">
        <v>43293.594155092593</v>
      </c>
      <c r="AF861" s="60">
        <v>43293.499039351853</v>
      </c>
      <c r="AG861" s="37" t="s">
        <v>331</v>
      </c>
      <c r="AH861" s="37"/>
      <c r="AI861" s="37" t="s">
        <v>3399</v>
      </c>
      <c r="AJ861" s="16">
        <f ca="1">IF(Table1[[#This Row],[State]]="Closed","Zero",IF(Table1[[#This Row],[State]]="Resolved","Zero",TODAY()-Table1[[#This Row],[First Assigned to Osprey-Resolver]]))</f>
        <v>1405.4058449074073</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28</v>
      </c>
      <c r="AM861" s="39">
        <f>WEEKNUM(Table1[[#This Row],[Resolved]])</f>
        <v>0</v>
      </c>
      <c r="AN861" s="39">
        <f>WEEKNUM(Table1[[#This Row],[Closed]])</f>
        <v>39</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11</v>
      </c>
      <c r="AW861" s="39" t="str">
        <f>TEXT(Table1[[#This Row],[Created]],"MMM")</f>
        <v>Jul</v>
      </c>
      <c r="AX861" s="40" t="e">
        <f>VLOOKUP(Table1[[#This Row],[Assigned to]],GD_Resource[[#All],[SNOW ID Unique]:[Team]],4,0)</f>
        <v>#N/A</v>
      </c>
    </row>
    <row r="862" spans="1:50" ht="49.95" customHeight="1" x14ac:dyDescent="0.25">
      <c r="A862" s="37" t="s">
        <v>3400</v>
      </c>
      <c r="B862" s="37" t="s">
        <v>138</v>
      </c>
      <c r="C862" s="37" t="s">
        <v>251</v>
      </c>
      <c r="D862" s="37" t="s">
        <v>128</v>
      </c>
      <c r="E862" s="37" t="s">
        <v>141</v>
      </c>
      <c r="F862" s="37" t="s">
        <v>3401</v>
      </c>
      <c r="G862" s="60">
        <v>44442.902685185189</v>
      </c>
      <c r="H862" s="37" t="s">
        <v>8</v>
      </c>
      <c r="I862" s="60"/>
      <c r="J862" s="37" t="s">
        <v>120</v>
      </c>
      <c r="K862" s="37" t="s">
        <v>2753</v>
      </c>
      <c r="L862" s="60">
        <v>44442.902685185189</v>
      </c>
      <c r="M862" s="37" t="s">
        <v>39</v>
      </c>
      <c r="N862" s="60">
        <v>43293.023252314822</v>
      </c>
      <c r="O862" s="37" t="s">
        <v>2765</v>
      </c>
      <c r="P862" s="38" t="b">
        <v>0</v>
      </c>
      <c r="Q862" s="37"/>
      <c r="R862" s="37" t="s">
        <v>147</v>
      </c>
      <c r="S862" s="38">
        <v>0</v>
      </c>
      <c r="T862" s="37" t="s">
        <v>124</v>
      </c>
      <c r="U862" s="37" t="s">
        <v>120</v>
      </c>
      <c r="V862" s="60"/>
      <c r="W862" s="38">
        <v>99349583</v>
      </c>
      <c r="X862" s="37" t="s">
        <v>1513</v>
      </c>
      <c r="Y862" s="38">
        <v>0</v>
      </c>
      <c r="Z862" s="38" t="b">
        <v>0</v>
      </c>
      <c r="AA862" s="60">
        <v>43293.023993055547</v>
      </c>
      <c r="AB862" s="60">
        <v>43293.023252314822</v>
      </c>
      <c r="AC862" s="38">
        <v>3</v>
      </c>
      <c r="AD862" s="60">
        <v>43293.024687500001</v>
      </c>
      <c r="AE862" s="60">
        <v>43293.047152777777</v>
      </c>
      <c r="AF862" s="60">
        <v>43293.024687500001</v>
      </c>
      <c r="AG862" s="37" t="s">
        <v>135</v>
      </c>
      <c r="AH862" s="37"/>
      <c r="AI862" s="37" t="s">
        <v>256</v>
      </c>
      <c r="AJ862" s="16">
        <f ca="1">IF(Table1[[#This Row],[State]]="Closed","Zero",IF(Table1[[#This Row],[State]]="Resolved","Zero",TODAY()-Table1[[#This Row],[First Assigned to Osprey-Resolver]]))</f>
        <v>1405.9528472222228</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28</v>
      </c>
      <c r="AM862" s="39">
        <f>WEEKNUM(Table1[[#This Row],[Resolved]])</f>
        <v>0</v>
      </c>
      <c r="AN862" s="39">
        <f>WEEKNUM(Table1[[#This Row],[Closed]])</f>
        <v>36</v>
      </c>
      <c r="AO862" s="39" t="str">
        <f>IFERROR(INDEX(GD_Resource[], MATCH(Table1[[#This Row],[Assigned to]], GD_Resource[SNOW ID Unique], 0), 2), "Not GD")</f>
        <v>WPP-US</v>
      </c>
      <c r="AP862" s="39" t="str">
        <f t="shared" si="13"/>
        <v>GD</v>
      </c>
      <c r="AQ862" s="39">
        <f>YEAR(Table1[[#This Row],[Closed]])</f>
        <v>2021</v>
      </c>
      <c r="AR862" s="39">
        <f>YEAR(Table1[[#This Row],[Resolved]])</f>
        <v>1900</v>
      </c>
      <c r="AS862" s="39">
        <f>YEAR(Table1[[#This Row],[Created]])</f>
        <v>2018</v>
      </c>
      <c r="AT862" s="39">
        <f>DAY(Table1[[#This Row],[Resolved]])</f>
        <v>0</v>
      </c>
      <c r="AU862" s="39" t="str">
        <f>TEXT(Table1[[#This Row],[Resolved]],"MMM")</f>
        <v>Jan</v>
      </c>
      <c r="AV862" s="39">
        <f>DAY(Table1[[#This Row],[Created]])</f>
        <v>12</v>
      </c>
      <c r="AW862" s="39" t="str">
        <f>TEXT(Table1[[#This Row],[Created]],"MMM")</f>
        <v>Jul</v>
      </c>
      <c r="AX862" s="40">
        <f>VLOOKUP(Table1[[#This Row],[Assigned to]],GD_Resource[[#All],[SNOW ID Unique]:[Team]],4,0)</f>
        <v>0</v>
      </c>
    </row>
    <row r="863" spans="1:50" ht="37.5" customHeight="1" x14ac:dyDescent="0.25">
      <c r="A863" s="37" t="s">
        <v>3402</v>
      </c>
      <c r="B863" s="37" t="s">
        <v>115</v>
      </c>
      <c r="C863" s="37" t="s">
        <v>2440</v>
      </c>
      <c r="D863" s="37" t="s">
        <v>211</v>
      </c>
      <c r="E863" s="37" t="s">
        <v>7</v>
      </c>
      <c r="F863" s="37" t="s">
        <v>3403</v>
      </c>
      <c r="G863" s="60">
        <v>43298.062395833331</v>
      </c>
      <c r="H863" s="37" t="s">
        <v>3200</v>
      </c>
      <c r="I863" s="60"/>
      <c r="J863" s="37" t="s">
        <v>120</v>
      </c>
      <c r="K863" s="37" t="s">
        <v>3404</v>
      </c>
      <c r="L863" s="60">
        <v>43298.062395833331</v>
      </c>
      <c r="M863" s="37" t="s">
        <v>143</v>
      </c>
      <c r="N863" s="60">
        <v>43293.98982638889</v>
      </c>
      <c r="O863" s="37" t="s">
        <v>2684</v>
      </c>
      <c r="P863" s="38" t="b">
        <v>0</v>
      </c>
      <c r="Q863" s="37"/>
      <c r="R863" s="37" t="s">
        <v>147</v>
      </c>
      <c r="S863" s="38">
        <v>0</v>
      </c>
      <c r="T863" s="37" t="s">
        <v>124</v>
      </c>
      <c r="U863" s="37" t="s">
        <v>120</v>
      </c>
      <c r="V863" s="60"/>
      <c r="W863" s="38">
        <v>352423</v>
      </c>
      <c r="X863" s="37" t="s">
        <v>3405</v>
      </c>
      <c r="Y863" s="38">
        <v>0</v>
      </c>
      <c r="Z863" s="38" t="b">
        <v>0</v>
      </c>
      <c r="AA863" s="60">
        <v>43294.070405092592</v>
      </c>
      <c r="AB863" s="60">
        <v>43294.002349537041</v>
      </c>
      <c r="AC863" s="38">
        <v>2</v>
      </c>
      <c r="AD863" s="60">
        <v>43295.16134259259</v>
      </c>
      <c r="AE863" s="60">
        <v>43297.369212962964</v>
      </c>
      <c r="AF863" s="60">
        <v>43293.98982638889</v>
      </c>
      <c r="AG863" s="37"/>
      <c r="AH863" s="37"/>
      <c r="AI863" s="37"/>
      <c r="AJ863" s="16">
        <f ca="1">IF(Table1[[#This Row],[State]]="Closed","Zero",IF(Table1[[#This Row],[State]]="Resolved","Zero",TODAY()-Table1[[#This Row],[First Assigned to Osprey-Resolver]]))</f>
        <v>1401.6307870370365</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28</v>
      </c>
      <c r="AM863" s="39">
        <f>WEEKNUM(Table1[[#This Row],[Resolved]])</f>
        <v>0</v>
      </c>
      <c r="AN863" s="39">
        <f>WEEKNUM(Table1[[#This Row],[Closed]])</f>
        <v>29</v>
      </c>
      <c r="AO863" s="39" t="str">
        <f>IFERROR(INDEX(GD_Resource[], MATCH(Table1[[#This Row],[Assigned to]], GD_Resource[SNOW ID Unique], 0), 2), "Not GD")</f>
        <v>WPP-US</v>
      </c>
      <c r="AP863" s="39" t="str">
        <f t="shared" si="13"/>
        <v>GD</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12</v>
      </c>
      <c r="AW863" s="39" t="str">
        <f>TEXT(Table1[[#This Row],[Created]],"MMM")</f>
        <v>Jul</v>
      </c>
      <c r="AX863" s="40">
        <f>VLOOKUP(Table1[[#This Row],[Assigned to]],GD_Resource[[#All],[SNOW ID Unique]:[Team]],4,0)</f>
        <v>0</v>
      </c>
    </row>
    <row r="864" spans="1:50" ht="37.5" customHeight="1" x14ac:dyDescent="0.25">
      <c r="A864" s="37" t="s">
        <v>3406</v>
      </c>
      <c r="B864" s="37" t="s">
        <v>115</v>
      </c>
      <c r="C864" s="37" t="s">
        <v>251</v>
      </c>
      <c r="D864" s="37" t="s">
        <v>258</v>
      </c>
      <c r="E864" s="37" t="s">
        <v>7</v>
      </c>
      <c r="F864" s="37" t="s">
        <v>3407</v>
      </c>
      <c r="G864" s="60">
        <v>43298.917094907411</v>
      </c>
      <c r="H864" s="37"/>
      <c r="I864" s="60"/>
      <c r="J864" s="37" t="s">
        <v>130</v>
      </c>
      <c r="K864" s="37" t="s">
        <v>3408</v>
      </c>
      <c r="L864" s="60">
        <v>43298.917094907411</v>
      </c>
      <c r="M864" s="37" t="s">
        <v>36</v>
      </c>
      <c r="N864" s="60">
        <v>43298.837199074071</v>
      </c>
      <c r="O864" s="37" t="s">
        <v>3409</v>
      </c>
      <c r="P864" s="38" t="b">
        <v>0</v>
      </c>
      <c r="Q864" s="37"/>
      <c r="R864" s="37" t="s">
        <v>147</v>
      </c>
      <c r="S864" s="38">
        <v>0</v>
      </c>
      <c r="T864" s="37" t="s">
        <v>124</v>
      </c>
      <c r="U864" s="37" t="s">
        <v>120</v>
      </c>
      <c r="V864" s="60"/>
      <c r="W864" s="38">
        <v>6903</v>
      </c>
      <c r="X864" s="37" t="s">
        <v>3410</v>
      </c>
      <c r="Y864" s="38">
        <v>0</v>
      </c>
      <c r="Z864" s="38" t="b">
        <v>0</v>
      </c>
      <c r="AA864" s="60">
        <v>43298.860856481479</v>
      </c>
      <c r="AB864" s="60">
        <v>43298.837199074071</v>
      </c>
      <c r="AC864" s="38">
        <v>1</v>
      </c>
      <c r="AD864" s="60">
        <v>43298.912280092591</v>
      </c>
      <c r="AE864" s="60"/>
      <c r="AF864" s="60">
        <v>43298.912280092591</v>
      </c>
      <c r="AG864" s="37"/>
      <c r="AH864" s="37"/>
      <c r="AI864" s="37"/>
      <c r="AJ864" s="16">
        <f ca="1">IF(Table1[[#This Row],[State]]="Closed","Zero",IF(Table1[[#This Row],[State]]="Resolved","Zero",TODAY()-Table1[[#This Row],[First Assigned to Osprey-Resolver]]))</f>
        <v>44699</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29</v>
      </c>
      <c r="AM864" s="39">
        <f>WEEKNUM(Table1[[#This Row],[Resolved]])</f>
        <v>0</v>
      </c>
      <c r="AN864" s="39">
        <f>WEEKNUM(Table1[[#This Row],[Closed]])</f>
        <v>29</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17</v>
      </c>
      <c r="AW864" s="39" t="str">
        <f>TEXT(Table1[[#This Row],[Created]],"MMM")</f>
        <v>Jul</v>
      </c>
      <c r="AX864" s="40" t="e">
        <f>VLOOKUP(Table1[[#This Row],[Assigned to]],GD_Resource[[#All],[SNOW ID Unique]:[Team]],4,0)</f>
        <v>#N/A</v>
      </c>
    </row>
    <row r="865" spans="1:50" ht="75" customHeight="1" x14ac:dyDescent="0.25">
      <c r="A865" s="37" t="s">
        <v>3411</v>
      </c>
      <c r="B865" s="37" t="s">
        <v>115</v>
      </c>
      <c r="C865" s="37" t="s">
        <v>251</v>
      </c>
      <c r="D865" s="37" t="s">
        <v>258</v>
      </c>
      <c r="E865" s="37" t="s">
        <v>7</v>
      </c>
      <c r="F865" s="37" t="s">
        <v>2382</v>
      </c>
      <c r="G865" s="60">
        <v>43298.925729166673</v>
      </c>
      <c r="H865" s="37" t="s">
        <v>36</v>
      </c>
      <c r="I865" s="60"/>
      <c r="J865" s="37" t="s">
        <v>130</v>
      </c>
      <c r="K865" s="37" t="s">
        <v>3412</v>
      </c>
      <c r="L865" s="60">
        <v>43298.925729166673</v>
      </c>
      <c r="M865" s="37" t="s">
        <v>36</v>
      </c>
      <c r="N865" s="60">
        <v>43298.840763888889</v>
      </c>
      <c r="O865" s="37" t="s">
        <v>3413</v>
      </c>
      <c r="P865" s="38" t="b">
        <v>0</v>
      </c>
      <c r="Q865" s="37"/>
      <c r="R865" s="37" t="s">
        <v>147</v>
      </c>
      <c r="S865" s="38">
        <v>0</v>
      </c>
      <c r="T865" s="37" t="s">
        <v>124</v>
      </c>
      <c r="U865" s="37" t="s">
        <v>120</v>
      </c>
      <c r="V865" s="60"/>
      <c r="W865" s="38">
        <v>7341</v>
      </c>
      <c r="X865" s="37" t="s">
        <v>3414</v>
      </c>
      <c r="Y865" s="38">
        <v>0</v>
      </c>
      <c r="Z865" s="38" t="b">
        <v>0</v>
      </c>
      <c r="AA865" s="60">
        <v>43298.861805555563</v>
      </c>
      <c r="AB865" s="60">
        <v>43298.840763888889</v>
      </c>
      <c r="AC865" s="38">
        <v>1</v>
      </c>
      <c r="AD865" s="60">
        <v>43298.918819444443</v>
      </c>
      <c r="AE865" s="60">
        <v>43298.92428240741</v>
      </c>
      <c r="AF865" s="60">
        <v>43298.918819444443</v>
      </c>
      <c r="AG865" s="37"/>
      <c r="AH865" s="37"/>
      <c r="AI865" s="37"/>
      <c r="AJ865" s="16">
        <f ca="1">IF(Table1[[#This Row],[State]]="Closed","Zero",IF(Table1[[#This Row],[State]]="Resolved","Zero",TODAY()-Table1[[#This Row],[First Assigned to Osprey-Resolver]]))</f>
        <v>1400.0757175925901</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29</v>
      </c>
      <c r="AM865" s="39">
        <f>WEEKNUM(Table1[[#This Row],[Resolved]])</f>
        <v>0</v>
      </c>
      <c r="AN865" s="39">
        <f>WEEKNUM(Table1[[#This Row],[Closed]])</f>
        <v>29</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17</v>
      </c>
      <c r="AW865" s="39" t="str">
        <f>TEXT(Table1[[#This Row],[Created]],"MMM")</f>
        <v>Jul</v>
      </c>
      <c r="AX865" s="40" t="e">
        <f>VLOOKUP(Table1[[#This Row],[Assigned to]],GD_Resource[[#All],[SNOW ID Unique]:[Team]],4,0)</f>
        <v>#N/A</v>
      </c>
    </row>
    <row r="866" spans="1:50" ht="49.95" customHeight="1" x14ac:dyDescent="0.25">
      <c r="A866" s="37" t="s">
        <v>3415</v>
      </c>
      <c r="B866" s="37" t="s">
        <v>115</v>
      </c>
      <c r="C866" s="37" t="s">
        <v>251</v>
      </c>
      <c r="D866" s="37" t="s">
        <v>258</v>
      </c>
      <c r="E866" s="37" t="s">
        <v>7</v>
      </c>
      <c r="F866" s="37" t="s">
        <v>3416</v>
      </c>
      <c r="G866" s="60">
        <v>43298.897372685176</v>
      </c>
      <c r="H866" s="37" t="s">
        <v>36</v>
      </c>
      <c r="I866" s="60"/>
      <c r="J866" s="37" t="s">
        <v>130</v>
      </c>
      <c r="K866" s="37" t="s">
        <v>3417</v>
      </c>
      <c r="L866" s="60">
        <v>43298.897372685176</v>
      </c>
      <c r="M866" s="37" t="s">
        <v>36</v>
      </c>
      <c r="N866" s="60">
        <v>43298.8437962963</v>
      </c>
      <c r="O866" s="37" t="s">
        <v>3418</v>
      </c>
      <c r="P866" s="38" t="b">
        <v>0</v>
      </c>
      <c r="Q866" s="37"/>
      <c r="R866" s="37" t="s">
        <v>147</v>
      </c>
      <c r="S866" s="38">
        <v>0</v>
      </c>
      <c r="T866" s="37" t="s">
        <v>124</v>
      </c>
      <c r="U866" s="37" t="s">
        <v>120</v>
      </c>
      <c r="V866" s="60"/>
      <c r="W866" s="38">
        <v>4629</v>
      </c>
      <c r="X866" s="37" t="s">
        <v>289</v>
      </c>
      <c r="Y866" s="38">
        <v>0</v>
      </c>
      <c r="Z866" s="38" t="b">
        <v>0</v>
      </c>
      <c r="AA866" s="60">
        <v>43298.892025462963</v>
      </c>
      <c r="AB866" s="60">
        <v>43298.8437962963</v>
      </c>
      <c r="AC866" s="38">
        <v>1</v>
      </c>
      <c r="AD866" s="60">
        <v>43298.861689814818</v>
      </c>
      <c r="AE866" s="60">
        <v>43298.892025462963</v>
      </c>
      <c r="AF866" s="60">
        <v>43298.861689814818</v>
      </c>
      <c r="AG866" s="37"/>
      <c r="AH866" s="37"/>
      <c r="AI866" s="37"/>
      <c r="AJ866" s="16">
        <f ca="1">IF(Table1[[#This Row],[State]]="Closed","Zero",IF(Table1[[#This Row],[State]]="Resolved","Zero",TODAY()-Table1[[#This Row],[First Assigned to Osprey-Resolver]]))</f>
        <v>1400.1079745370371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29</v>
      </c>
      <c r="AM866" s="39">
        <f>WEEKNUM(Table1[[#This Row],[Resolved]])</f>
        <v>0</v>
      </c>
      <c r="AN866" s="39">
        <f>WEEKNUM(Table1[[#This Row],[Closed]])</f>
        <v>29</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17</v>
      </c>
      <c r="AW866" s="39" t="str">
        <f>TEXT(Table1[[#This Row],[Created]],"MMM")</f>
        <v>Jul</v>
      </c>
      <c r="AX866" s="40" t="e">
        <f>VLOOKUP(Table1[[#This Row],[Assigned to]],GD_Resource[[#All],[SNOW ID Unique]:[Team]],4,0)</f>
        <v>#N/A</v>
      </c>
    </row>
    <row r="867" spans="1:50" ht="75" customHeight="1" x14ac:dyDescent="0.25">
      <c r="A867" s="37" t="s">
        <v>3419</v>
      </c>
      <c r="B867" s="37" t="s">
        <v>115</v>
      </c>
      <c r="C867" s="37" t="s">
        <v>251</v>
      </c>
      <c r="D867" s="37" t="s">
        <v>128</v>
      </c>
      <c r="E867" s="37" t="s">
        <v>141</v>
      </c>
      <c r="F867" s="37" t="s">
        <v>3420</v>
      </c>
      <c r="G867" s="60">
        <v>43866.877557870372</v>
      </c>
      <c r="H867" s="37" t="s">
        <v>8</v>
      </c>
      <c r="I867" s="60"/>
      <c r="J867" s="37" t="s">
        <v>120</v>
      </c>
      <c r="K867" s="37" t="s">
        <v>3421</v>
      </c>
      <c r="L867" s="60">
        <v>43866.877557870372</v>
      </c>
      <c r="M867" s="37" t="s">
        <v>39</v>
      </c>
      <c r="N867" s="60">
        <v>43299.045173611114</v>
      </c>
      <c r="O867" s="37" t="s">
        <v>2242</v>
      </c>
      <c r="P867" s="38" t="b">
        <v>0</v>
      </c>
      <c r="Q867" s="37"/>
      <c r="R867" s="37" t="s">
        <v>147</v>
      </c>
      <c r="S867" s="38">
        <v>0</v>
      </c>
      <c r="T867" s="37" t="s">
        <v>124</v>
      </c>
      <c r="U867" s="37" t="s">
        <v>120</v>
      </c>
      <c r="V867" s="60"/>
      <c r="W867" s="38">
        <v>49060718</v>
      </c>
      <c r="X867" s="37" t="s">
        <v>2246</v>
      </c>
      <c r="Y867" s="38">
        <v>0</v>
      </c>
      <c r="Z867" s="38" t="b">
        <v>0</v>
      </c>
      <c r="AA867" s="60">
        <v>43299.131967592592</v>
      </c>
      <c r="AB867" s="60">
        <v>43299.045173611114</v>
      </c>
      <c r="AC867" s="38">
        <v>1</v>
      </c>
      <c r="AD867" s="60">
        <v>43299.166319444441</v>
      </c>
      <c r="AE867" s="60">
        <v>43299.748541666668</v>
      </c>
      <c r="AF867" s="60">
        <v>43299.166319444441</v>
      </c>
      <c r="AG867" s="37"/>
      <c r="AH867" s="37"/>
      <c r="AI867" s="37"/>
      <c r="AJ867" s="16">
        <f ca="1">IF(Table1[[#This Row],[State]]="Closed","Zero",IF(Table1[[#This Row],[State]]="Resolved","Zero",TODAY()-Table1[[#This Row],[First Assigned to Osprey-Resolver]]))</f>
        <v>1399.2514583333323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29</v>
      </c>
      <c r="AM867" s="39">
        <f>WEEKNUM(Table1[[#This Row],[Resolved]])</f>
        <v>0</v>
      </c>
      <c r="AN867" s="39">
        <f>WEEKNUM(Table1[[#This Row],[Closed]])</f>
        <v>6</v>
      </c>
      <c r="AO867" s="39" t="str">
        <f>IFERROR(INDEX(GD_Resource[], MATCH(Table1[[#This Row],[Assigned to]], GD_Resource[SNOW ID Unique], 0), 2), "Not GD")</f>
        <v>WPP-US</v>
      </c>
      <c r="AP867" s="39" t="str">
        <f t="shared" si="13"/>
        <v>GD</v>
      </c>
      <c r="AQ867" s="39">
        <f>YEAR(Table1[[#This Row],[Closed]])</f>
        <v>2020</v>
      </c>
      <c r="AR867" s="39">
        <f>YEAR(Table1[[#This Row],[Resolved]])</f>
        <v>1900</v>
      </c>
      <c r="AS867" s="39">
        <f>YEAR(Table1[[#This Row],[Created]])</f>
        <v>2018</v>
      </c>
      <c r="AT867" s="39">
        <f>DAY(Table1[[#This Row],[Resolved]])</f>
        <v>0</v>
      </c>
      <c r="AU867" s="39" t="str">
        <f>TEXT(Table1[[#This Row],[Resolved]],"MMM")</f>
        <v>Jan</v>
      </c>
      <c r="AV867" s="39">
        <f>DAY(Table1[[#This Row],[Created]])</f>
        <v>18</v>
      </c>
      <c r="AW867" s="39" t="str">
        <f>TEXT(Table1[[#This Row],[Created]],"MMM")</f>
        <v>Jul</v>
      </c>
      <c r="AX867" s="40">
        <f>VLOOKUP(Table1[[#This Row],[Assigned to]],GD_Resource[[#All],[SNOW ID Unique]:[Team]],4,0)</f>
        <v>0</v>
      </c>
    </row>
    <row r="868" spans="1:50" ht="75" customHeight="1" x14ac:dyDescent="0.25">
      <c r="A868" s="37" t="s">
        <v>3422</v>
      </c>
      <c r="B868" s="37" t="s">
        <v>115</v>
      </c>
      <c r="C868" s="37" t="s">
        <v>251</v>
      </c>
      <c r="D868" s="37" t="s">
        <v>128</v>
      </c>
      <c r="E868" s="37" t="s">
        <v>141</v>
      </c>
      <c r="F868" s="37" t="s">
        <v>3423</v>
      </c>
      <c r="G868" s="60">
        <v>44439.022083333337</v>
      </c>
      <c r="H868" s="37" t="s">
        <v>8</v>
      </c>
      <c r="I868" s="60"/>
      <c r="J868" s="37" t="s">
        <v>120</v>
      </c>
      <c r="K868" s="37" t="s">
        <v>2753</v>
      </c>
      <c r="L868" s="60">
        <v>44439.022083333337</v>
      </c>
      <c r="M868" s="37" t="s">
        <v>39</v>
      </c>
      <c r="N868" s="60">
        <v>43299.134108796286</v>
      </c>
      <c r="O868" s="37" t="s">
        <v>2242</v>
      </c>
      <c r="P868" s="38" t="b">
        <v>0</v>
      </c>
      <c r="Q868" s="37"/>
      <c r="R868" s="37" t="s">
        <v>147</v>
      </c>
      <c r="S868" s="38">
        <v>0</v>
      </c>
      <c r="T868" s="37" t="s">
        <v>124</v>
      </c>
      <c r="U868" s="37" t="s">
        <v>120</v>
      </c>
      <c r="V868" s="60"/>
      <c r="W868" s="38">
        <v>98486321</v>
      </c>
      <c r="X868" s="37" t="s">
        <v>2246</v>
      </c>
      <c r="Y868" s="38">
        <v>0</v>
      </c>
      <c r="Z868" s="38" t="b">
        <v>0</v>
      </c>
      <c r="AA868" s="60">
        <v>43299.135787037027</v>
      </c>
      <c r="AB868" s="60">
        <v>43299.134108796286</v>
      </c>
      <c r="AC868" s="38">
        <v>1</v>
      </c>
      <c r="AD868" s="60">
        <v>43299.137280092589</v>
      </c>
      <c r="AE868" s="60">
        <v>43299.749791666669</v>
      </c>
      <c r="AF868" s="60">
        <v>43299.137280092589</v>
      </c>
      <c r="AG868" s="37"/>
      <c r="AH868" s="37"/>
      <c r="AI868" s="37" t="s">
        <v>256</v>
      </c>
      <c r="AJ868" s="16">
        <f ca="1">IF(Table1[[#This Row],[State]]="Closed","Zero",IF(Table1[[#This Row],[State]]="Resolved","Zero",TODAY()-Table1[[#This Row],[First Assigned to Osprey-Resolver]]))</f>
        <v>1399.2502083333311</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29</v>
      </c>
      <c r="AM868" s="39">
        <f>WEEKNUM(Table1[[#This Row],[Resolved]])</f>
        <v>0</v>
      </c>
      <c r="AN868" s="39">
        <f>WEEKNUM(Table1[[#This Row],[Closed]])</f>
        <v>36</v>
      </c>
      <c r="AO868" s="39" t="str">
        <f>IFERROR(INDEX(GD_Resource[], MATCH(Table1[[#This Row],[Assigned to]], GD_Resource[SNOW ID Unique], 0), 2), "Not GD")</f>
        <v>WPP-US</v>
      </c>
      <c r="AP868" s="39" t="str">
        <f t="shared" si="13"/>
        <v>GD</v>
      </c>
      <c r="AQ868" s="39">
        <f>YEAR(Table1[[#This Row],[Closed]])</f>
        <v>2021</v>
      </c>
      <c r="AR868" s="39">
        <f>YEAR(Table1[[#This Row],[Resolved]])</f>
        <v>1900</v>
      </c>
      <c r="AS868" s="39">
        <f>YEAR(Table1[[#This Row],[Created]])</f>
        <v>2018</v>
      </c>
      <c r="AT868" s="39">
        <f>DAY(Table1[[#This Row],[Resolved]])</f>
        <v>0</v>
      </c>
      <c r="AU868" s="39" t="str">
        <f>TEXT(Table1[[#This Row],[Resolved]],"MMM")</f>
        <v>Jan</v>
      </c>
      <c r="AV868" s="39">
        <f>DAY(Table1[[#This Row],[Created]])</f>
        <v>18</v>
      </c>
      <c r="AW868" s="39" t="str">
        <f>TEXT(Table1[[#This Row],[Created]],"MMM")</f>
        <v>Jul</v>
      </c>
      <c r="AX868" s="40">
        <f>VLOOKUP(Table1[[#This Row],[Assigned to]],GD_Resource[[#All],[SNOW ID Unique]:[Team]],4,0)</f>
        <v>0</v>
      </c>
    </row>
    <row r="869" spans="1:50" ht="75" customHeight="1" x14ac:dyDescent="0.25">
      <c r="A869" s="37" t="s">
        <v>3424</v>
      </c>
      <c r="B869" s="37" t="s">
        <v>115</v>
      </c>
      <c r="C869" s="37" t="s">
        <v>116</v>
      </c>
      <c r="D869" s="37" t="s">
        <v>204</v>
      </c>
      <c r="E869" s="37" t="s">
        <v>12</v>
      </c>
      <c r="F869" s="37" t="s">
        <v>3425</v>
      </c>
      <c r="G869" s="60">
        <v>43305.271828703713</v>
      </c>
      <c r="H869" s="37" t="s">
        <v>37</v>
      </c>
      <c r="I869" s="60"/>
      <c r="J869" s="37" t="s">
        <v>120</v>
      </c>
      <c r="K869" s="37" t="s">
        <v>3426</v>
      </c>
      <c r="L869" s="60">
        <v>43305.271828703713</v>
      </c>
      <c r="M869" s="37" t="s">
        <v>37</v>
      </c>
      <c r="N869" s="60">
        <v>43301.981909722221</v>
      </c>
      <c r="O869" s="37" t="s">
        <v>2553</v>
      </c>
      <c r="P869" s="38" t="b">
        <v>0</v>
      </c>
      <c r="Q869" s="37"/>
      <c r="R869" s="37" t="s">
        <v>123</v>
      </c>
      <c r="S869" s="38">
        <v>0</v>
      </c>
      <c r="T869" s="37" t="s">
        <v>124</v>
      </c>
      <c r="U869" s="37" t="s">
        <v>120</v>
      </c>
      <c r="V869" s="60"/>
      <c r="W869" s="38">
        <v>284249</v>
      </c>
      <c r="X869" s="37" t="s">
        <v>2554</v>
      </c>
      <c r="Y869" s="38">
        <v>0</v>
      </c>
      <c r="Z869" s="38" t="b">
        <v>0</v>
      </c>
      <c r="AA869" s="60">
        <v>43302.045532407406</v>
      </c>
      <c r="AB869" s="60">
        <v>43301.981909722221</v>
      </c>
      <c r="AC869" s="38">
        <v>1</v>
      </c>
      <c r="AD869" s="60">
        <v>43302.071863425917</v>
      </c>
      <c r="AE869" s="60">
        <v>43304.297071759262</v>
      </c>
      <c r="AF869" s="60">
        <v>43302.071863425917</v>
      </c>
      <c r="AG869" s="37"/>
      <c r="AH869" s="37"/>
      <c r="AI869" s="37"/>
      <c r="AJ869" s="16">
        <f ca="1">IF(Table1[[#This Row],[State]]="Closed","Zero",IF(Table1[[#This Row],[State]]="Resolved","Zero",TODAY()-Table1[[#This Row],[First Assigned to Osprey-Resolver]]))</f>
        <v>1394.7029282407384</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29</v>
      </c>
      <c r="AM869" s="39">
        <f>WEEKNUM(Table1[[#This Row],[Resolved]])</f>
        <v>0</v>
      </c>
      <c r="AN869" s="39">
        <f>WEEKNUM(Table1[[#This Row],[Closed]])</f>
        <v>30</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20</v>
      </c>
      <c r="AW869" s="39" t="str">
        <f>TEXT(Table1[[#This Row],[Created]],"MMM")</f>
        <v>Jul</v>
      </c>
      <c r="AX869" s="40" t="e">
        <f>VLOOKUP(Table1[[#This Row],[Assigned to]],GD_Resource[[#All],[SNOW ID Unique]:[Team]],4,0)</f>
        <v>#N/A</v>
      </c>
    </row>
    <row r="870" spans="1:50" ht="75" customHeight="1" x14ac:dyDescent="0.25">
      <c r="A870" s="37" t="s">
        <v>3427</v>
      </c>
      <c r="B870" s="37" t="s">
        <v>115</v>
      </c>
      <c r="C870" s="37" t="s">
        <v>139</v>
      </c>
      <c r="D870" s="37" t="s">
        <v>211</v>
      </c>
      <c r="E870" s="37" t="s">
        <v>141</v>
      </c>
      <c r="F870" s="37" t="s">
        <v>3428</v>
      </c>
      <c r="G870" s="60">
        <v>44138.401817129627</v>
      </c>
      <c r="H870" s="37" t="s">
        <v>143</v>
      </c>
      <c r="I870" s="60"/>
      <c r="J870" s="37" t="s">
        <v>120</v>
      </c>
      <c r="K870" s="37" t="s">
        <v>3429</v>
      </c>
      <c r="L870" s="60">
        <v>44138.401817129627</v>
      </c>
      <c r="M870" s="37" t="s">
        <v>143</v>
      </c>
      <c r="N870" s="60">
        <v>43302.022256944438</v>
      </c>
      <c r="O870" s="37" t="s">
        <v>3430</v>
      </c>
      <c r="P870" s="38" t="b">
        <v>0</v>
      </c>
      <c r="Q870" s="37"/>
      <c r="R870" s="37" t="s">
        <v>215</v>
      </c>
      <c r="S870" s="38">
        <v>0</v>
      </c>
      <c r="T870" s="37" t="s">
        <v>124</v>
      </c>
      <c r="U870" s="37" t="s">
        <v>120</v>
      </c>
      <c r="V870" s="60"/>
      <c r="W870" s="38">
        <v>72263194</v>
      </c>
      <c r="X870" s="37" t="s">
        <v>628</v>
      </c>
      <c r="Y870" s="38">
        <v>0</v>
      </c>
      <c r="Z870" s="38" t="b">
        <v>0</v>
      </c>
      <c r="AA870" s="60">
        <v>43302.081099537027</v>
      </c>
      <c r="AB870" s="60">
        <v>43302.022256944438</v>
      </c>
      <c r="AC870" s="38">
        <v>1</v>
      </c>
      <c r="AD870" s="60">
        <v>43302.110821759263</v>
      </c>
      <c r="AE870" s="60">
        <v>43304.465995370367</v>
      </c>
      <c r="AF870" s="60">
        <v>43302.110821759263</v>
      </c>
      <c r="AG870" s="37"/>
      <c r="AH870" s="37"/>
      <c r="AI870" s="37" t="s">
        <v>165</v>
      </c>
      <c r="AJ870" s="16">
        <f ca="1">IF(Table1[[#This Row],[State]]="Closed","Zero",IF(Table1[[#This Row],[State]]="Resolved","Zero",TODAY()-Table1[[#This Row],[First Assigned to Osprey-Resolver]]))</f>
        <v>1394.5340046296333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29</v>
      </c>
      <c r="AM870" s="39">
        <f>WEEKNUM(Table1[[#This Row],[Resolved]])</f>
        <v>0</v>
      </c>
      <c r="AN870" s="39">
        <f>WEEKNUM(Table1[[#This Row],[Closed]])</f>
        <v>45</v>
      </c>
      <c r="AO870" s="39" t="str">
        <f>IFERROR(INDEX(GD_Resource[], MATCH(Table1[[#This Row],[Assigned to]], GD_Resource[SNOW ID Unique], 0), 2), "Not GD")</f>
        <v>Not GD</v>
      </c>
      <c r="AP870" s="39" t="str">
        <f t="shared" si="13"/>
        <v>Geo</v>
      </c>
      <c r="AQ870" s="39">
        <f>YEAR(Table1[[#This Row],[Closed]])</f>
        <v>2020</v>
      </c>
      <c r="AR870" s="39">
        <f>YEAR(Table1[[#This Row],[Resolved]])</f>
        <v>1900</v>
      </c>
      <c r="AS870" s="39">
        <f>YEAR(Table1[[#This Row],[Created]])</f>
        <v>2018</v>
      </c>
      <c r="AT870" s="39">
        <f>DAY(Table1[[#This Row],[Resolved]])</f>
        <v>0</v>
      </c>
      <c r="AU870" s="39" t="str">
        <f>TEXT(Table1[[#This Row],[Resolved]],"MMM")</f>
        <v>Jan</v>
      </c>
      <c r="AV870" s="39">
        <f>DAY(Table1[[#This Row],[Created]])</f>
        <v>21</v>
      </c>
      <c r="AW870" s="39" t="str">
        <f>TEXT(Table1[[#This Row],[Created]],"MMM")</f>
        <v>Jul</v>
      </c>
      <c r="AX870" s="40" t="e">
        <f>VLOOKUP(Table1[[#This Row],[Assigned to]],GD_Resource[[#All],[SNOW ID Unique]:[Team]],4,0)</f>
        <v>#N/A</v>
      </c>
    </row>
    <row r="871" spans="1:50" ht="75" customHeight="1" x14ac:dyDescent="0.25">
      <c r="A871" s="37" t="s">
        <v>3431</v>
      </c>
      <c r="B871" s="37" t="s">
        <v>115</v>
      </c>
      <c r="C871" s="37" t="s">
        <v>433</v>
      </c>
      <c r="D871" s="37" t="s">
        <v>434</v>
      </c>
      <c r="E871" s="37" t="s">
        <v>12</v>
      </c>
      <c r="F871" s="37" t="s">
        <v>3432</v>
      </c>
      <c r="G871" s="60">
        <v>43304.988657407397</v>
      </c>
      <c r="H871" s="37" t="s">
        <v>436</v>
      </c>
      <c r="I871" s="60"/>
      <c r="J871" s="37" t="s">
        <v>120</v>
      </c>
      <c r="K871" s="37" t="s">
        <v>3433</v>
      </c>
      <c r="L871" s="60">
        <v>43304.988657407397</v>
      </c>
      <c r="M871" s="37" t="s">
        <v>436</v>
      </c>
      <c r="N871" s="60">
        <v>43304.926435185182</v>
      </c>
      <c r="O871" s="37" t="s">
        <v>3434</v>
      </c>
      <c r="P871" s="38" t="b">
        <v>0</v>
      </c>
      <c r="Q871" s="37"/>
      <c r="R871" s="37" t="s">
        <v>215</v>
      </c>
      <c r="S871" s="38">
        <v>0</v>
      </c>
      <c r="T871" s="37" t="s">
        <v>124</v>
      </c>
      <c r="U871" s="37" t="s">
        <v>120</v>
      </c>
      <c r="V871" s="60"/>
      <c r="W871" s="38">
        <v>5376</v>
      </c>
      <c r="X871" s="37" t="s">
        <v>3435</v>
      </c>
      <c r="Y871" s="38">
        <v>0</v>
      </c>
      <c r="Z871" s="38" t="b">
        <v>0</v>
      </c>
      <c r="AA871" s="60">
        <v>43304.988657407397</v>
      </c>
      <c r="AB871" s="60">
        <v>43304.926435185182</v>
      </c>
      <c r="AC871" s="38">
        <v>1</v>
      </c>
      <c r="AD871" s="60">
        <v>43304.937777777777</v>
      </c>
      <c r="AE871" s="60">
        <v>43304.988657407397</v>
      </c>
      <c r="AF871" s="60">
        <v>43304.937777777777</v>
      </c>
      <c r="AG871" s="37"/>
      <c r="AH871" s="37"/>
      <c r="AI871" s="37"/>
      <c r="AJ871" s="16">
        <f ca="1">IF(Table1[[#This Row],[State]]="Closed","Zero",IF(Table1[[#This Row],[State]]="Resolved","Zero",TODAY()-Table1[[#This Row],[First Assigned to Osprey-Resolver]]))</f>
        <v>1394.0113425926029</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30</v>
      </c>
      <c r="AM871" s="39">
        <f>WEEKNUM(Table1[[#This Row],[Resolved]])</f>
        <v>0</v>
      </c>
      <c r="AN871" s="39">
        <f>WEEKNUM(Table1[[#This Row],[Closed]])</f>
        <v>30</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23</v>
      </c>
      <c r="AW871" s="39" t="str">
        <f>TEXT(Table1[[#This Row],[Created]],"MMM")</f>
        <v>Jul</v>
      </c>
      <c r="AX871" s="40" t="e">
        <f>VLOOKUP(Table1[[#This Row],[Assigned to]],GD_Resource[[#All],[SNOW ID Unique]:[Team]],4,0)</f>
        <v>#N/A</v>
      </c>
    </row>
    <row r="872" spans="1:50" ht="75" customHeight="1" x14ac:dyDescent="0.25">
      <c r="A872" s="37" t="s">
        <v>3436</v>
      </c>
      <c r="B872" s="37" t="s">
        <v>115</v>
      </c>
      <c r="C872" s="37" t="s">
        <v>433</v>
      </c>
      <c r="D872" s="37" t="s">
        <v>434</v>
      </c>
      <c r="E872" s="37" t="s">
        <v>12</v>
      </c>
      <c r="F872" s="37" t="s">
        <v>3437</v>
      </c>
      <c r="G872" s="60">
        <v>43327.765509259261</v>
      </c>
      <c r="H872" s="37"/>
      <c r="I872" s="60"/>
      <c r="J872" s="37" t="s">
        <v>120</v>
      </c>
      <c r="K872" s="37" t="s">
        <v>3438</v>
      </c>
      <c r="L872" s="60">
        <v>43327.765509259261</v>
      </c>
      <c r="M872" s="37" t="s">
        <v>436</v>
      </c>
      <c r="N872" s="60">
        <v>43306.010405092587</v>
      </c>
      <c r="O872" s="37" t="s">
        <v>3439</v>
      </c>
      <c r="P872" s="38" t="b">
        <v>0</v>
      </c>
      <c r="Q872" s="37"/>
      <c r="R872" s="37" t="s">
        <v>215</v>
      </c>
      <c r="S872" s="38">
        <v>0</v>
      </c>
      <c r="T872" s="37" t="s">
        <v>124</v>
      </c>
      <c r="U872" s="37" t="s">
        <v>120</v>
      </c>
      <c r="V872" s="60"/>
      <c r="W872" s="38">
        <v>1879641</v>
      </c>
      <c r="X872" s="37" t="s">
        <v>3440</v>
      </c>
      <c r="Y872" s="38">
        <v>0</v>
      </c>
      <c r="Z872" s="38" t="b">
        <v>0</v>
      </c>
      <c r="AA872" s="60">
        <v>43306.04010416667</v>
      </c>
      <c r="AB872" s="60">
        <v>43306.010405092587</v>
      </c>
      <c r="AC872" s="38">
        <v>1</v>
      </c>
      <c r="AD872" s="60">
        <v>43326.937071759261</v>
      </c>
      <c r="AE872" s="60"/>
      <c r="AF872" s="60">
        <v>43326.937071759261</v>
      </c>
      <c r="AG872" s="37"/>
      <c r="AH872" s="37"/>
      <c r="AI872" s="37"/>
      <c r="AJ872" s="16">
        <f ca="1">IF(Table1[[#This Row],[State]]="Closed","Zero",IF(Table1[[#This Row],[State]]="Resolved","Zero",TODAY()-Table1[[#This Row],[First Assigned to Osprey-Resolver]]))</f>
        <v>44699</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30</v>
      </c>
      <c r="AM872" s="39">
        <f>WEEKNUM(Table1[[#This Row],[Resolved]])</f>
        <v>0</v>
      </c>
      <c r="AN872" s="39">
        <f>WEEKNUM(Table1[[#This Row],[Closed]])</f>
        <v>33</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25</v>
      </c>
      <c r="AW872" s="39" t="str">
        <f>TEXT(Table1[[#This Row],[Created]],"MMM")</f>
        <v>Jul</v>
      </c>
      <c r="AX872" s="40" t="e">
        <f>VLOOKUP(Table1[[#This Row],[Assigned to]],GD_Resource[[#All],[SNOW ID Unique]:[Team]],4,0)</f>
        <v>#N/A</v>
      </c>
    </row>
    <row r="873" spans="1:50" ht="75" customHeight="1" x14ac:dyDescent="0.25">
      <c r="A873" s="37" t="s">
        <v>3441</v>
      </c>
      <c r="B873" s="37" t="s">
        <v>115</v>
      </c>
      <c r="C873" s="37" t="s">
        <v>2440</v>
      </c>
      <c r="D873" s="37" t="s">
        <v>241</v>
      </c>
      <c r="E873" s="37" t="s">
        <v>12</v>
      </c>
      <c r="F873" s="37" t="s">
        <v>3442</v>
      </c>
      <c r="G873" s="60">
        <v>43307.818842592591</v>
      </c>
      <c r="H873" s="37" t="s">
        <v>24</v>
      </c>
      <c r="I873" s="60"/>
      <c r="J873" s="37" t="s">
        <v>120</v>
      </c>
      <c r="K873" s="37" t="s">
        <v>3443</v>
      </c>
      <c r="L873" s="60">
        <v>43307.818842592591</v>
      </c>
      <c r="M873" s="37" t="s">
        <v>24</v>
      </c>
      <c r="N873" s="60">
        <v>43306.855879629627</v>
      </c>
      <c r="O873" s="37" t="s">
        <v>3444</v>
      </c>
      <c r="P873" s="38" t="b">
        <v>0</v>
      </c>
      <c r="Q873" s="37"/>
      <c r="R873" s="37" t="s">
        <v>147</v>
      </c>
      <c r="S873" s="38">
        <v>0</v>
      </c>
      <c r="T873" s="37" t="s">
        <v>124</v>
      </c>
      <c r="U873" s="37" t="s">
        <v>120</v>
      </c>
      <c r="V873" s="60"/>
      <c r="W873" s="38">
        <v>83200</v>
      </c>
      <c r="X873" s="37" t="s">
        <v>3445</v>
      </c>
      <c r="Y873" s="38">
        <v>0</v>
      </c>
      <c r="Z873" s="38" t="b">
        <v>0</v>
      </c>
      <c r="AA873" s="60">
        <v>43307.375497685192</v>
      </c>
      <c r="AB873" s="60">
        <v>43306.855879629627</v>
      </c>
      <c r="AC873" s="38">
        <v>1</v>
      </c>
      <c r="AD873" s="60">
        <v>43306.857986111107</v>
      </c>
      <c r="AE873" s="60">
        <v>43307.375497685192</v>
      </c>
      <c r="AF873" s="60">
        <v>43306.857986111107</v>
      </c>
      <c r="AG873" s="37"/>
      <c r="AH873" s="37"/>
      <c r="AI873" s="37"/>
      <c r="AJ873" s="16">
        <f ca="1">IF(Table1[[#This Row],[State]]="Closed","Zero",IF(Table1[[#This Row],[State]]="Resolved","Zero",TODAY()-Table1[[#This Row],[First Assigned to Osprey-Resolver]]))</f>
        <v>1391.6245023148076</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30</v>
      </c>
      <c r="AM873" s="39">
        <f>WEEKNUM(Table1[[#This Row],[Resolved]])</f>
        <v>0</v>
      </c>
      <c r="AN873" s="39">
        <f>WEEKNUM(Table1[[#This Row],[Closed]])</f>
        <v>30</v>
      </c>
      <c r="AO873" s="39" t="str">
        <f>IFERROR(INDEX(GD_Resource[], MATCH(Table1[[#This Row],[Assigned to]], GD_Resource[SNOW ID Unique], 0), 2), "Not GD")</f>
        <v>WPP-US</v>
      </c>
      <c r="AP873" s="39" t="str">
        <f t="shared" si="13"/>
        <v>GD</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25</v>
      </c>
      <c r="AW873" s="39" t="str">
        <f>TEXT(Table1[[#This Row],[Created]],"MMM")</f>
        <v>Jul</v>
      </c>
      <c r="AX873" s="40">
        <f>VLOOKUP(Table1[[#This Row],[Assigned to]],GD_Resource[[#All],[SNOW ID Unique]:[Team]],4,0)</f>
        <v>0</v>
      </c>
    </row>
    <row r="874" spans="1:50" ht="75" customHeight="1" x14ac:dyDescent="0.25">
      <c r="A874" s="37" t="s">
        <v>3446</v>
      </c>
      <c r="B874" s="37" t="s">
        <v>115</v>
      </c>
      <c r="C874" s="37" t="s">
        <v>251</v>
      </c>
      <c r="D874" s="37" t="s">
        <v>2302</v>
      </c>
      <c r="E874" s="37" t="s">
        <v>141</v>
      </c>
      <c r="F874" s="37" t="s">
        <v>3447</v>
      </c>
      <c r="G874" s="60">
        <v>43318.712141203701</v>
      </c>
      <c r="H874" s="37" t="s">
        <v>2854</v>
      </c>
      <c r="I874" s="60"/>
      <c r="J874" s="37" t="s">
        <v>120</v>
      </c>
      <c r="K874" s="37" t="s">
        <v>3448</v>
      </c>
      <c r="L874" s="60">
        <v>43314.485752314817</v>
      </c>
      <c r="M874" s="37" t="s">
        <v>2854</v>
      </c>
      <c r="N874" s="60">
        <v>43306.927743055552</v>
      </c>
      <c r="O874" s="37" t="s">
        <v>2242</v>
      </c>
      <c r="P874" s="38" t="b">
        <v>0</v>
      </c>
      <c r="Q874" s="37"/>
      <c r="R874" s="37" t="s">
        <v>147</v>
      </c>
      <c r="S874" s="38">
        <v>0</v>
      </c>
      <c r="T874" s="37" t="s">
        <v>124</v>
      </c>
      <c r="U874" s="37" t="s">
        <v>120</v>
      </c>
      <c r="V874" s="60"/>
      <c r="W874" s="38">
        <v>653012</v>
      </c>
      <c r="X874" s="37" t="s">
        <v>2246</v>
      </c>
      <c r="Y874" s="38">
        <v>0</v>
      </c>
      <c r="Z874" s="38" t="b">
        <v>0</v>
      </c>
      <c r="AA874" s="60">
        <v>43306.954317129632</v>
      </c>
      <c r="AB874" s="60">
        <v>43306.927743055552</v>
      </c>
      <c r="AC874" s="38">
        <v>1</v>
      </c>
      <c r="AD874" s="60">
        <v>43306.933692129627</v>
      </c>
      <c r="AE874" s="60">
        <v>43306.954317129632</v>
      </c>
      <c r="AF874" s="60">
        <v>43306.933692129627</v>
      </c>
      <c r="AG874" s="37"/>
      <c r="AH874" s="37"/>
      <c r="AI874" s="37"/>
      <c r="AJ874" s="16">
        <f ca="1">IF(Table1[[#This Row],[State]]="Closed","Zero",IF(Table1[[#This Row],[State]]="Resolved","Zero",TODAY()-Table1[[#This Row],[First Assigned to Osprey-Resolver]]))</f>
        <v>1392.0456828703682</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30</v>
      </c>
      <c r="AM874" s="39">
        <f>WEEKNUM(Table1[[#This Row],[Resolved]])</f>
        <v>0</v>
      </c>
      <c r="AN874" s="39">
        <f>WEEKNUM(Table1[[#This Row],[Closed]])</f>
        <v>31</v>
      </c>
      <c r="AO874" s="39" t="str">
        <f>IFERROR(INDEX(GD_Resource[], MATCH(Table1[[#This Row],[Assigned to]], GD_Resource[SNOW ID Unique], 0), 2), "Not GD")</f>
        <v>WPP-US</v>
      </c>
      <c r="AP874" s="39" t="str">
        <f t="shared" si="13"/>
        <v>GD</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25</v>
      </c>
      <c r="AW874" s="39" t="str">
        <f>TEXT(Table1[[#This Row],[Created]],"MMM")</f>
        <v>Jul</v>
      </c>
      <c r="AX874" s="40">
        <f>VLOOKUP(Table1[[#This Row],[Assigned to]],GD_Resource[[#All],[SNOW ID Unique]:[Team]],4,0)</f>
        <v>0</v>
      </c>
    </row>
    <row r="875" spans="1:50" ht="75" customHeight="1" x14ac:dyDescent="0.25">
      <c r="A875" s="37" t="s">
        <v>3449</v>
      </c>
      <c r="B875" s="37" t="s">
        <v>115</v>
      </c>
      <c r="C875" s="37" t="s">
        <v>251</v>
      </c>
      <c r="D875" s="37" t="s">
        <v>128</v>
      </c>
      <c r="E875" s="37" t="s">
        <v>141</v>
      </c>
      <c r="F875" s="37" t="s">
        <v>3450</v>
      </c>
      <c r="G875" s="60">
        <v>44428.891655092593</v>
      </c>
      <c r="H875" s="37" t="s">
        <v>8</v>
      </c>
      <c r="I875" s="60"/>
      <c r="J875" s="37" t="s">
        <v>120</v>
      </c>
      <c r="K875" s="37" t="s">
        <v>2998</v>
      </c>
      <c r="L875" s="60">
        <v>44428.891655092593</v>
      </c>
      <c r="M875" s="37" t="s">
        <v>39</v>
      </c>
      <c r="N875" s="60">
        <v>43307.383437500001</v>
      </c>
      <c r="O875" s="37" t="s">
        <v>2823</v>
      </c>
      <c r="P875" s="38" t="b">
        <v>0</v>
      </c>
      <c r="Q875" s="37"/>
      <c r="R875" s="37" t="s">
        <v>147</v>
      </c>
      <c r="S875" s="38">
        <v>0</v>
      </c>
      <c r="T875" s="37" t="s">
        <v>124</v>
      </c>
      <c r="U875" s="37" t="s">
        <v>120</v>
      </c>
      <c r="V875" s="60"/>
      <c r="W875" s="38">
        <v>96898310</v>
      </c>
      <c r="X875" s="37" t="s">
        <v>2824</v>
      </c>
      <c r="Y875" s="38">
        <v>0</v>
      </c>
      <c r="Z875" s="38" t="b">
        <v>0</v>
      </c>
      <c r="AA875" s="60">
        <v>43307.737291666657</v>
      </c>
      <c r="AB875" s="60">
        <v>43307.383437500001</v>
      </c>
      <c r="AC875" s="38">
        <v>1</v>
      </c>
      <c r="AD875" s="60">
        <v>43307.395868055559</v>
      </c>
      <c r="AE875" s="60">
        <v>43307.737291666657</v>
      </c>
      <c r="AF875" s="60">
        <v>43307.395868055559</v>
      </c>
      <c r="AG875" s="37"/>
      <c r="AH875" s="37"/>
      <c r="AI875" s="37" t="s">
        <v>256</v>
      </c>
      <c r="AJ875" s="16">
        <f ca="1">IF(Table1[[#This Row],[State]]="Closed","Zero",IF(Table1[[#This Row],[State]]="Resolved","Zero",TODAY()-Table1[[#This Row],[First Assigned to Osprey-Resolver]]))</f>
        <v>1391.2627083333427</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30</v>
      </c>
      <c r="AM875" s="39">
        <f>WEEKNUM(Table1[[#This Row],[Resolved]])</f>
        <v>0</v>
      </c>
      <c r="AN875" s="39">
        <f>WEEKNUM(Table1[[#This Row],[Closed]])</f>
        <v>34</v>
      </c>
      <c r="AO875" s="39" t="str">
        <f>IFERROR(INDEX(GD_Resource[], MATCH(Table1[[#This Row],[Assigned to]], GD_Resource[SNOW ID Unique], 0), 2), "Not GD")</f>
        <v>WPP-US</v>
      </c>
      <c r="AP875" s="39" t="str">
        <f t="shared" si="13"/>
        <v>GD</v>
      </c>
      <c r="AQ875" s="39">
        <f>YEAR(Table1[[#This Row],[Closed]])</f>
        <v>2021</v>
      </c>
      <c r="AR875" s="39">
        <f>YEAR(Table1[[#This Row],[Resolved]])</f>
        <v>1900</v>
      </c>
      <c r="AS875" s="39">
        <f>YEAR(Table1[[#This Row],[Created]])</f>
        <v>2018</v>
      </c>
      <c r="AT875" s="39">
        <f>DAY(Table1[[#This Row],[Resolved]])</f>
        <v>0</v>
      </c>
      <c r="AU875" s="39" t="str">
        <f>TEXT(Table1[[#This Row],[Resolved]],"MMM")</f>
        <v>Jan</v>
      </c>
      <c r="AV875" s="39">
        <f>DAY(Table1[[#This Row],[Created]])</f>
        <v>26</v>
      </c>
      <c r="AW875" s="39" t="str">
        <f>TEXT(Table1[[#This Row],[Created]],"MMM")</f>
        <v>Jul</v>
      </c>
      <c r="AX875" s="40">
        <f>VLOOKUP(Table1[[#This Row],[Assigned to]],GD_Resource[[#All],[SNOW ID Unique]:[Team]],4,0)</f>
        <v>0</v>
      </c>
    </row>
    <row r="876" spans="1:50" ht="75" customHeight="1" x14ac:dyDescent="0.25">
      <c r="A876" s="37" t="s">
        <v>3451</v>
      </c>
      <c r="B876" s="37" t="s">
        <v>138</v>
      </c>
      <c r="C876" s="37" t="s">
        <v>1076</v>
      </c>
      <c r="D876" s="37" t="s">
        <v>204</v>
      </c>
      <c r="E876" s="37" t="s">
        <v>141</v>
      </c>
      <c r="F876" s="37" t="s">
        <v>3452</v>
      </c>
      <c r="G876" s="60">
        <v>43383.866956018523</v>
      </c>
      <c r="H876" s="37" t="s">
        <v>3453</v>
      </c>
      <c r="I876" s="60"/>
      <c r="J876" s="37" t="s">
        <v>120</v>
      </c>
      <c r="K876" s="37" t="s">
        <v>3454</v>
      </c>
      <c r="L876" s="60">
        <v>43383.866956018523</v>
      </c>
      <c r="M876" s="37" t="s">
        <v>37</v>
      </c>
      <c r="N876" s="60">
        <v>43307.930972222217</v>
      </c>
      <c r="O876" s="37" t="s">
        <v>3455</v>
      </c>
      <c r="P876" s="38" t="b">
        <v>0</v>
      </c>
      <c r="Q876" s="37"/>
      <c r="R876" s="37" t="s">
        <v>133</v>
      </c>
      <c r="S876" s="38">
        <v>0</v>
      </c>
      <c r="T876" s="37" t="s">
        <v>124</v>
      </c>
      <c r="U876" s="37" t="s">
        <v>120</v>
      </c>
      <c r="V876" s="60"/>
      <c r="W876" s="38">
        <v>6560869</v>
      </c>
      <c r="X876" s="37" t="s">
        <v>3456</v>
      </c>
      <c r="Y876" s="38">
        <v>0</v>
      </c>
      <c r="Z876" s="38" t="b">
        <v>0</v>
      </c>
      <c r="AA876" s="60">
        <v>43307.934629629628</v>
      </c>
      <c r="AB876" s="60">
        <v>43307.930972222217</v>
      </c>
      <c r="AC876" s="38">
        <v>1</v>
      </c>
      <c r="AD876" s="60">
        <v>43307.93509259259</v>
      </c>
      <c r="AE876" s="60">
        <v>43307.93509259259</v>
      </c>
      <c r="AF876" s="60">
        <v>43307.93509259259</v>
      </c>
      <c r="AG876" s="37" t="s">
        <v>135</v>
      </c>
      <c r="AH876" s="37"/>
      <c r="AI876" s="37" t="s">
        <v>2544</v>
      </c>
      <c r="AJ876" s="16">
        <f ca="1">IF(Table1[[#This Row],[State]]="Closed","Zero",IF(Table1[[#This Row],[State]]="Resolved","Zero",TODAY()-Table1[[#This Row],[First Assigned to Osprey-Resolver]]))</f>
        <v>1391.0649074074099</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30</v>
      </c>
      <c r="AM876" s="39">
        <f>WEEKNUM(Table1[[#This Row],[Resolved]])</f>
        <v>0</v>
      </c>
      <c r="AN876" s="39">
        <f>WEEKNUM(Table1[[#This Row],[Closed]])</f>
        <v>41</v>
      </c>
      <c r="AO876" s="39" t="str">
        <f>IFERROR(INDEX(GD_Resource[], MATCH(Table1[[#This Row],[Assigned to]], GD_Resource[SNOW ID Unique], 0), 2), "Not GD")</f>
        <v>WPP-US</v>
      </c>
      <c r="AP876" s="39" t="str">
        <f t="shared" si="13"/>
        <v>GD</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26</v>
      </c>
      <c r="AW876" s="39" t="str">
        <f>TEXT(Table1[[#This Row],[Created]],"MMM")</f>
        <v>Jul</v>
      </c>
      <c r="AX876" s="40">
        <f>VLOOKUP(Table1[[#This Row],[Assigned to]],GD_Resource[[#All],[SNOW ID Unique]:[Team]],4,0)</f>
        <v>0</v>
      </c>
    </row>
    <row r="877" spans="1:50" ht="75" customHeight="1" x14ac:dyDescent="0.25">
      <c r="A877" s="37" t="s">
        <v>3457</v>
      </c>
      <c r="B877" s="37" t="s">
        <v>115</v>
      </c>
      <c r="C877" s="37" t="s">
        <v>433</v>
      </c>
      <c r="D877" s="37" t="s">
        <v>434</v>
      </c>
      <c r="E877" s="37" t="s">
        <v>12</v>
      </c>
      <c r="F877" s="37" t="s">
        <v>3458</v>
      </c>
      <c r="G877" s="60">
        <v>43327.764305555553</v>
      </c>
      <c r="H877" s="37"/>
      <c r="I877" s="60"/>
      <c r="J877" s="37" t="s">
        <v>120</v>
      </c>
      <c r="K877" s="37" t="s">
        <v>3459</v>
      </c>
      <c r="L877" s="60">
        <v>43327.764305555553</v>
      </c>
      <c r="M877" s="37" t="s">
        <v>436</v>
      </c>
      <c r="N877" s="60">
        <v>43312.811956018522</v>
      </c>
      <c r="O877" s="37" t="s">
        <v>3460</v>
      </c>
      <c r="P877" s="38" t="b">
        <v>0</v>
      </c>
      <c r="Q877" s="37"/>
      <c r="R877" s="37" t="s">
        <v>215</v>
      </c>
      <c r="S877" s="38">
        <v>0</v>
      </c>
      <c r="T877" s="37" t="s">
        <v>124</v>
      </c>
      <c r="U877" s="37" t="s">
        <v>120</v>
      </c>
      <c r="V877" s="60"/>
      <c r="W877" s="38">
        <v>1291883</v>
      </c>
      <c r="X877" s="37" t="s">
        <v>3461</v>
      </c>
      <c r="Y877" s="38">
        <v>0</v>
      </c>
      <c r="Z877" s="38" t="b">
        <v>0</v>
      </c>
      <c r="AA877" s="60">
        <v>43312.900439814817</v>
      </c>
      <c r="AB877" s="60">
        <v>43312.900439814817</v>
      </c>
      <c r="AC877" s="38">
        <v>1</v>
      </c>
      <c r="AD877" s="60">
        <v>43326.989502314813</v>
      </c>
      <c r="AE877" s="60"/>
      <c r="AF877" s="60">
        <v>43326.989502314813</v>
      </c>
      <c r="AG877" s="37" t="s">
        <v>135</v>
      </c>
      <c r="AH877" s="37"/>
      <c r="AI877" s="37"/>
      <c r="AJ877" s="16">
        <f ca="1">IF(Table1[[#This Row],[State]]="Closed","Zero",IF(Table1[[#This Row],[State]]="Resolved","Zero",TODAY()-Table1[[#This Row],[First Assigned to Osprey-Resolver]]))</f>
        <v>44699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33</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31</v>
      </c>
      <c r="AW877" s="39" t="str">
        <f>TEXT(Table1[[#This Row],[Created]],"MMM")</f>
        <v>Jul</v>
      </c>
      <c r="AX877" s="40" t="e">
        <f>VLOOKUP(Table1[[#This Row],[Assigned to]],GD_Resource[[#All],[SNOW ID Unique]:[Team]],4,0)</f>
        <v>#N/A</v>
      </c>
    </row>
    <row r="878" spans="1:50" ht="75" customHeight="1" x14ac:dyDescent="0.25">
      <c r="A878" s="37" t="s">
        <v>3462</v>
      </c>
      <c r="B878" s="37" t="s">
        <v>115</v>
      </c>
      <c r="C878" s="37" t="s">
        <v>240</v>
      </c>
      <c r="D878" s="37" t="s">
        <v>241</v>
      </c>
      <c r="E878" s="37" t="s">
        <v>12</v>
      </c>
      <c r="F878" s="37" t="s">
        <v>3463</v>
      </c>
      <c r="G878" s="60">
        <v>43313.529756944437</v>
      </c>
      <c r="H878" s="37"/>
      <c r="I878" s="60"/>
      <c r="J878" s="37" t="s">
        <v>120</v>
      </c>
      <c r="K878" s="37" t="s">
        <v>2334</v>
      </c>
      <c r="L878" s="60">
        <v>43313.529756944437</v>
      </c>
      <c r="M878" s="37" t="s">
        <v>24</v>
      </c>
      <c r="N878" s="60">
        <v>43313.058472222219</v>
      </c>
      <c r="O878" s="37" t="s">
        <v>3464</v>
      </c>
      <c r="P878" s="38" t="b">
        <v>0</v>
      </c>
      <c r="Q878" s="37"/>
      <c r="R878" s="37" t="s">
        <v>147</v>
      </c>
      <c r="S878" s="38">
        <v>0</v>
      </c>
      <c r="T878" s="37" t="s">
        <v>124</v>
      </c>
      <c r="U878" s="37" t="s">
        <v>120</v>
      </c>
      <c r="V878" s="60"/>
      <c r="W878" s="38">
        <v>40719</v>
      </c>
      <c r="X878" s="37" t="s">
        <v>3465</v>
      </c>
      <c r="Y878" s="38">
        <v>0</v>
      </c>
      <c r="Z878" s="38" t="b">
        <v>0</v>
      </c>
      <c r="AA878" s="60"/>
      <c r="AB878" s="60">
        <v>43313.058472222219</v>
      </c>
      <c r="AC878" s="38">
        <v>1</v>
      </c>
      <c r="AD878" s="60">
        <v>43313.069675925923</v>
      </c>
      <c r="AE878" s="60"/>
      <c r="AF878" s="60">
        <v>43313.069675925923</v>
      </c>
      <c r="AG878" s="37"/>
      <c r="AH878" s="37"/>
      <c r="AI878" s="37"/>
      <c r="AJ878" s="16">
        <f ca="1">IF(Table1[[#This Row],[State]]="Closed","Zero",IF(Table1[[#This Row],[State]]="Resolved","Zero",TODAY()-Table1[[#This Row],[First Assigned to Osprey-Resolver]]))</f>
        <v>44699</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31</v>
      </c>
      <c r="AM878" s="39">
        <f>WEEKNUM(Table1[[#This Row],[Resolved]])</f>
        <v>0</v>
      </c>
      <c r="AN878" s="39">
        <f>WEEKNUM(Table1[[#This Row],[Closed]])</f>
        <v>31</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1</v>
      </c>
      <c r="AW878" s="39" t="str">
        <f>TEXT(Table1[[#This Row],[Created]],"MMM")</f>
        <v>Aug</v>
      </c>
      <c r="AX878" s="40" t="e">
        <f>VLOOKUP(Table1[[#This Row],[Assigned to]],GD_Resource[[#All],[SNOW ID Unique]:[Team]],4,0)</f>
        <v>#N/A</v>
      </c>
    </row>
    <row r="879" spans="1:50" ht="75" customHeight="1" x14ac:dyDescent="0.25">
      <c r="A879" s="37" t="s">
        <v>3466</v>
      </c>
      <c r="B879" s="37" t="s">
        <v>115</v>
      </c>
      <c r="C879" s="37" t="s">
        <v>433</v>
      </c>
      <c r="D879" s="37" t="s">
        <v>434</v>
      </c>
      <c r="E879" s="37" t="s">
        <v>7</v>
      </c>
      <c r="F879" s="37" t="s">
        <v>3467</v>
      </c>
      <c r="G879" s="60">
        <v>43314.088483796288</v>
      </c>
      <c r="H879" s="37"/>
      <c r="I879" s="60"/>
      <c r="J879" s="37" t="s">
        <v>120</v>
      </c>
      <c r="K879" s="37" t="s">
        <v>3468</v>
      </c>
      <c r="L879" s="60">
        <v>43314.088483796288</v>
      </c>
      <c r="M879" s="37" t="s">
        <v>436</v>
      </c>
      <c r="N879" s="60">
        <v>43313.911168981482</v>
      </c>
      <c r="O879" s="37" t="s">
        <v>3469</v>
      </c>
      <c r="P879" s="38" t="b">
        <v>0</v>
      </c>
      <c r="Q879" s="37"/>
      <c r="R879" s="37" t="s">
        <v>215</v>
      </c>
      <c r="S879" s="38">
        <v>0</v>
      </c>
      <c r="T879" s="37" t="s">
        <v>124</v>
      </c>
      <c r="U879" s="37" t="s">
        <v>120</v>
      </c>
      <c r="V879" s="60"/>
      <c r="W879" s="38">
        <v>15320</v>
      </c>
      <c r="X879" s="37" t="s">
        <v>3470</v>
      </c>
      <c r="Y879" s="38">
        <v>0</v>
      </c>
      <c r="Z879" s="38" t="b">
        <v>0</v>
      </c>
      <c r="AA879" s="60">
        <v>43314.012083333328</v>
      </c>
      <c r="AB879" s="60">
        <v>43314.012083333328</v>
      </c>
      <c r="AC879" s="38">
        <v>1</v>
      </c>
      <c r="AD879" s="60">
        <v>43314.069525462961</v>
      </c>
      <c r="AE879" s="60"/>
      <c r="AF879" s="60">
        <v>43314.069525462961</v>
      </c>
      <c r="AG879" s="37" t="s">
        <v>135</v>
      </c>
      <c r="AH879" s="37"/>
      <c r="AI879" s="37"/>
      <c r="AJ879" s="16">
        <f ca="1">IF(Table1[[#This Row],[State]]="Closed","Zero",IF(Table1[[#This Row],[State]]="Resolved","Zero",TODAY()-Table1[[#This Row],[First Assigned to Osprey-Resolver]]))</f>
        <v>44699</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31</v>
      </c>
      <c r="AM879" s="39">
        <f>WEEKNUM(Table1[[#This Row],[Resolved]])</f>
        <v>0</v>
      </c>
      <c r="AN879" s="39">
        <f>WEEKNUM(Table1[[#This Row],[Closed]])</f>
        <v>31</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v>
      </c>
      <c r="AW879" s="39" t="str">
        <f>TEXT(Table1[[#This Row],[Created]],"MMM")</f>
        <v>Aug</v>
      </c>
      <c r="AX879" s="40" t="e">
        <f>VLOOKUP(Table1[[#This Row],[Assigned to]],GD_Resource[[#All],[SNOW ID Unique]:[Team]],4,0)</f>
        <v>#N/A</v>
      </c>
    </row>
    <row r="880" spans="1:50" ht="112.5" customHeight="1" x14ac:dyDescent="0.25">
      <c r="A880" s="37" t="s">
        <v>3471</v>
      </c>
      <c r="B880" s="37" t="s">
        <v>115</v>
      </c>
      <c r="C880" s="37" t="s">
        <v>175</v>
      </c>
      <c r="D880" s="37" t="s">
        <v>3253</v>
      </c>
      <c r="E880" s="37" t="s">
        <v>141</v>
      </c>
      <c r="F880" s="37" t="s">
        <v>3472</v>
      </c>
      <c r="G880" s="60">
        <v>43329.527175925927</v>
      </c>
      <c r="H880" s="37" t="s">
        <v>3255</v>
      </c>
      <c r="I880" s="60"/>
      <c r="J880" s="37" t="s">
        <v>130</v>
      </c>
      <c r="K880" s="37" t="s">
        <v>3473</v>
      </c>
      <c r="L880" s="60">
        <v>43329.527175925927</v>
      </c>
      <c r="M880" s="37" t="s">
        <v>3255</v>
      </c>
      <c r="N880" s="60">
        <v>43314.614305555559</v>
      </c>
      <c r="O880" s="37" t="s">
        <v>3253</v>
      </c>
      <c r="P880" s="38" t="b">
        <v>0</v>
      </c>
      <c r="Q880" s="37"/>
      <c r="R880" s="37" t="s">
        <v>147</v>
      </c>
      <c r="S880" s="38">
        <v>0</v>
      </c>
      <c r="T880" s="37" t="s">
        <v>124</v>
      </c>
      <c r="U880" s="37" t="s">
        <v>120</v>
      </c>
      <c r="V880" s="60"/>
      <c r="W880" s="38">
        <v>1288577</v>
      </c>
      <c r="X880" s="37" t="s">
        <v>3474</v>
      </c>
      <c r="Y880" s="38">
        <v>0</v>
      </c>
      <c r="Z880" s="38" t="b">
        <v>0</v>
      </c>
      <c r="AA880" s="60">
        <v>43314.614305555559</v>
      </c>
      <c r="AB880" s="60"/>
      <c r="AC880" s="38">
        <v>0</v>
      </c>
      <c r="AD880" s="60"/>
      <c r="AE880" s="60">
        <v>43314.614305555559</v>
      </c>
      <c r="AF880" s="60">
        <v>43314.614305555559</v>
      </c>
      <c r="AG880" s="37"/>
      <c r="AH880" s="37"/>
      <c r="AI880" s="37"/>
      <c r="AJ880" s="16">
        <f ca="1">IF(Table1[[#This Row],[State]]="Closed","Zero",IF(Table1[[#This Row],[State]]="Resolved","Zero",TODAY()-Table1[[#This Row],[First Assigned to Osprey-Resolver]]))</f>
        <v>1384.3856944444415</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31</v>
      </c>
      <c r="AM880" s="39">
        <f>WEEKNUM(Table1[[#This Row],[Resolved]])</f>
        <v>0</v>
      </c>
      <c r="AN880" s="39">
        <f>WEEKNUM(Table1[[#This Row],[Closed]])</f>
        <v>33</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v>
      </c>
      <c r="AW880" s="39" t="str">
        <f>TEXT(Table1[[#This Row],[Created]],"MMM")</f>
        <v>Aug</v>
      </c>
      <c r="AX880" s="40">
        <f>VLOOKUP(Table1[[#This Row],[Assigned to]],GD_Resource[[#All],[SNOW ID Unique]:[Team]],4,0)</f>
        <v>0</v>
      </c>
    </row>
    <row r="881" spans="1:50" ht="37.5" customHeight="1" x14ac:dyDescent="0.25">
      <c r="A881" s="37" t="s">
        <v>3475</v>
      </c>
      <c r="B881" s="37" t="s">
        <v>115</v>
      </c>
      <c r="C881" s="37" t="s">
        <v>433</v>
      </c>
      <c r="D881" s="37" t="s">
        <v>434</v>
      </c>
      <c r="E881" s="37" t="s">
        <v>7</v>
      </c>
      <c r="F881" s="37" t="s">
        <v>3476</v>
      </c>
      <c r="G881" s="60">
        <v>43314.993032407408</v>
      </c>
      <c r="H881" s="37" t="s">
        <v>436</v>
      </c>
      <c r="I881" s="60"/>
      <c r="J881" s="37" t="s">
        <v>120</v>
      </c>
      <c r="K881" s="37" t="s">
        <v>3477</v>
      </c>
      <c r="L881" s="60">
        <v>43314.993032407408</v>
      </c>
      <c r="M881" s="37" t="s">
        <v>436</v>
      </c>
      <c r="N881" s="60">
        <v>43314.880925925929</v>
      </c>
      <c r="O881" s="37" t="s">
        <v>3478</v>
      </c>
      <c r="P881" s="38" t="b">
        <v>0</v>
      </c>
      <c r="Q881" s="37"/>
      <c r="R881" s="37" t="s">
        <v>215</v>
      </c>
      <c r="S881" s="38">
        <v>0</v>
      </c>
      <c r="T881" s="37" t="s">
        <v>124</v>
      </c>
      <c r="U881" s="37" t="s">
        <v>120</v>
      </c>
      <c r="V881" s="60"/>
      <c r="W881" s="38">
        <v>9686</v>
      </c>
      <c r="X881" s="37" t="s">
        <v>3479</v>
      </c>
      <c r="Y881" s="38">
        <v>0</v>
      </c>
      <c r="Z881" s="38" t="b">
        <v>0</v>
      </c>
      <c r="AA881" s="60">
        <v>43314.897268518522</v>
      </c>
      <c r="AB881" s="60">
        <v>43314.897268518522</v>
      </c>
      <c r="AC881" s="38">
        <v>1</v>
      </c>
      <c r="AD881" s="60">
        <v>43314.900254629632</v>
      </c>
      <c r="AE881" s="60">
        <v>43314.992442129631</v>
      </c>
      <c r="AF881" s="60">
        <v>43314.900254629632</v>
      </c>
      <c r="AG881" s="37"/>
      <c r="AH881" s="37"/>
      <c r="AI881" s="37"/>
      <c r="AJ881" s="16">
        <f ca="1">IF(Table1[[#This Row],[State]]="Closed","Zero",IF(Table1[[#This Row],[State]]="Resolved","Zero",TODAY()-Table1[[#This Row],[First Assigned to Osprey-Resolver]]))</f>
        <v>1384.0075578703691</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31</v>
      </c>
      <c r="AM881" s="39">
        <f>WEEKNUM(Table1[[#This Row],[Resolved]])</f>
        <v>0</v>
      </c>
      <c r="AN881" s="39">
        <f>WEEKNUM(Table1[[#This Row],[Closed]])</f>
        <v>31</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v>
      </c>
      <c r="AW881" s="39" t="str">
        <f>TEXT(Table1[[#This Row],[Created]],"MMM")</f>
        <v>Aug</v>
      </c>
      <c r="AX881" s="40" t="e">
        <f>VLOOKUP(Table1[[#This Row],[Assigned to]],GD_Resource[[#All],[SNOW ID Unique]:[Team]],4,0)</f>
        <v>#N/A</v>
      </c>
    </row>
    <row r="882" spans="1:50" ht="37.5" customHeight="1" x14ac:dyDescent="0.25">
      <c r="A882" s="37" t="s">
        <v>3480</v>
      </c>
      <c r="B882" s="37" t="s">
        <v>115</v>
      </c>
      <c r="C882" s="37" t="s">
        <v>240</v>
      </c>
      <c r="D882" s="37" t="s">
        <v>241</v>
      </c>
      <c r="E882" s="37" t="s">
        <v>12</v>
      </c>
      <c r="F882" s="37" t="s">
        <v>3463</v>
      </c>
      <c r="G882" s="60">
        <v>43314.983611111107</v>
      </c>
      <c r="H882" s="37"/>
      <c r="I882" s="60"/>
      <c r="J882" s="37" t="s">
        <v>120</v>
      </c>
      <c r="K882" s="37" t="s">
        <v>2334</v>
      </c>
      <c r="L882" s="60">
        <v>43314.983611111107</v>
      </c>
      <c r="M882" s="37" t="s">
        <v>24</v>
      </c>
      <c r="N882" s="60">
        <v>43314.897951388892</v>
      </c>
      <c r="O882" s="37" t="s">
        <v>3464</v>
      </c>
      <c r="P882" s="38" t="b">
        <v>0</v>
      </c>
      <c r="Q882" s="37"/>
      <c r="R882" s="37" t="s">
        <v>147</v>
      </c>
      <c r="S882" s="38">
        <v>0</v>
      </c>
      <c r="T882" s="37" t="s">
        <v>124</v>
      </c>
      <c r="U882" s="37" t="s">
        <v>120</v>
      </c>
      <c r="V882" s="60"/>
      <c r="W882" s="38">
        <v>7401</v>
      </c>
      <c r="X882" s="37" t="s">
        <v>3465</v>
      </c>
      <c r="Y882" s="38">
        <v>0</v>
      </c>
      <c r="Z882" s="38" t="b">
        <v>0</v>
      </c>
      <c r="AA882" s="60"/>
      <c r="AB882" s="60">
        <v>43314.897951388892</v>
      </c>
      <c r="AC882" s="38">
        <v>1</v>
      </c>
      <c r="AD882" s="60">
        <v>43314.904398148137</v>
      </c>
      <c r="AE882" s="60"/>
      <c r="AF882" s="60">
        <v>43314.904398148137</v>
      </c>
      <c r="AG882" s="37"/>
      <c r="AH882" s="37"/>
      <c r="AI882" s="37"/>
      <c r="AJ882" s="16">
        <f ca="1">IF(Table1[[#This Row],[State]]="Closed","Zero",IF(Table1[[#This Row],[State]]="Resolved","Zero",TODAY()-Table1[[#This Row],[First Assigned to Osprey-Resolver]]))</f>
        <v>44699</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31</v>
      </c>
      <c r="AM882" s="39">
        <f>WEEKNUM(Table1[[#This Row],[Resolved]])</f>
        <v>0</v>
      </c>
      <c r="AN882" s="39">
        <f>WEEKNUM(Table1[[#This Row],[Closed]])</f>
        <v>31</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v>
      </c>
      <c r="AW882" s="39" t="str">
        <f>TEXT(Table1[[#This Row],[Created]],"MMM")</f>
        <v>Aug</v>
      </c>
      <c r="AX882" s="40" t="e">
        <f>VLOOKUP(Table1[[#This Row],[Assigned to]],GD_Resource[[#All],[SNOW ID Unique]:[Team]],4,0)</f>
        <v>#N/A</v>
      </c>
    </row>
    <row r="883" spans="1:50" ht="37.5" customHeight="1" x14ac:dyDescent="0.25">
      <c r="A883" s="37" t="s">
        <v>3481</v>
      </c>
      <c r="B883" s="37" t="s">
        <v>115</v>
      </c>
      <c r="C883" s="37" t="s">
        <v>240</v>
      </c>
      <c r="D883" s="37" t="s">
        <v>241</v>
      </c>
      <c r="E883" s="37" t="s">
        <v>12</v>
      </c>
      <c r="F883" s="37" t="s">
        <v>3463</v>
      </c>
      <c r="G883" s="60">
        <v>43314.984560185178</v>
      </c>
      <c r="H883" s="37"/>
      <c r="I883" s="60"/>
      <c r="J883" s="37" t="s">
        <v>120</v>
      </c>
      <c r="K883" s="37" t="s">
        <v>2334</v>
      </c>
      <c r="L883" s="60">
        <v>43314.984560185178</v>
      </c>
      <c r="M883" s="37" t="s">
        <v>24</v>
      </c>
      <c r="N883" s="60">
        <v>43314.913124999999</v>
      </c>
      <c r="O883" s="37" t="s">
        <v>3464</v>
      </c>
      <c r="P883" s="38" t="b">
        <v>0</v>
      </c>
      <c r="Q883" s="37"/>
      <c r="R883" s="37" t="s">
        <v>147</v>
      </c>
      <c r="S883" s="38">
        <v>0</v>
      </c>
      <c r="T883" s="37" t="s">
        <v>124</v>
      </c>
      <c r="U883" s="37" t="s">
        <v>120</v>
      </c>
      <c r="V883" s="60"/>
      <c r="W883" s="38">
        <v>6172</v>
      </c>
      <c r="X883" s="37" t="s">
        <v>3465</v>
      </c>
      <c r="Y883" s="38">
        <v>0</v>
      </c>
      <c r="Z883" s="38" t="b">
        <v>0</v>
      </c>
      <c r="AA883" s="60"/>
      <c r="AB883" s="60">
        <v>43314.913136574083</v>
      </c>
      <c r="AC883" s="38">
        <v>1</v>
      </c>
      <c r="AD883" s="60">
        <v>43314.930289351847</v>
      </c>
      <c r="AE883" s="60"/>
      <c r="AF883" s="60">
        <v>43314.930289351847</v>
      </c>
      <c r="AG883" s="37"/>
      <c r="AH883" s="37"/>
      <c r="AI883" s="37"/>
      <c r="AJ883" s="16">
        <f ca="1">IF(Table1[[#This Row],[State]]="Closed","Zero",IF(Table1[[#This Row],[State]]="Resolved","Zero",TODAY()-Table1[[#This Row],[First Assigned to Osprey-Resolver]]))</f>
        <v>44699</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31</v>
      </c>
      <c r="AM883" s="39">
        <f>WEEKNUM(Table1[[#This Row],[Resolved]])</f>
        <v>0</v>
      </c>
      <c r="AN883" s="39">
        <f>WEEKNUM(Table1[[#This Row],[Closed]])</f>
        <v>31</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v>
      </c>
      <c r="AW883" s="39" t="str">
        <f>TEXT(Table1[[#This Row],[Created]],"MMM")</f>
        <v>Aug</v>
      </c>
      <c r="AX883" s="40" t="e">
        <f>VLOOKUP(Table1[[#This Row],[Assigned to]],GD_Resource[[#All],[SNOW ID Unique]:[Team]],4,0)</f>
        <v>#N/A</v>
      </c>
    </row>
    <row r="884" spans="1:50" ht="62.7" customHeight="1" x14ac:dyDescent="0.25">
      <c r="A884" s="37" t="s">
        <v>3482</v>
      </c>
      <c r="B884" s="37" t="s">
        <v>115</v>
      </c>
      <c r="C884" s="37" t="s">
        <v>433</v>
      </c>
      <c r="D884" s="37" t="s">
        <v>434</v>
      </c>
      <c r="E884" s="37" t="s">
        <v>12</v>
      </c>
      <c r="F884" s="37" t="s">
        <v>3483</v>
      </c>
      <c r="G884" s="60">
        <v>43318.729317129633</v>
      </c>
      <c r="H884" s="37" t="s">
        <v>436</v>
      </c>
      <c r="I884" s="60"/>
      <c r="J884" s="37" t="s">
        <v>120</v>
      </c>
      <c r="K884" s="37" t="s">
        <v>3484</v>
      </c>
      <c r="L884" s="60">
        <v>43318.729328703703</v>
      </c>
      <c r="M884" s="37" t="s">
        <v>436</v>
      </c>
      <c r="N884" s="60">
        <v>43315.148935185192</v>
      </c>
      <c r="O884" s="37" t="s">
        <v>3485</v>
      </c>
      <c r="P884" s="38" t="b">
        <v>0</v>
      </c>
      <c r="Q884" s="37"/>
      <c r="R884" s="37" t="s">
        <v>215</v>
      </c>
      <c r="S884" s="38">
        <v>0</v>
      </c>
      <c r="T884" s="37" t="s">
        <v>124</v>
      </c>
      <c r="U884" s="37" t="s">
        <v>120</v>
      </c>
      <c r="V884" s="60"/>
      <c r="W884" s="38">
        <v>309346</v>
      </c>
      <c r="X884" s="37" t="s">
        <v>3486</v>
      </c>
      <c r="Y884" s="38">
        <v>0</v>
      </c>
      <c r="Z884" s="38" t="b">
        <v>0</v>
      </c>
      <c r="AA884" s="60">
        <v>43315.546226851853</v>
      </c>
      <c r="AB884" s="60">
        <v>43315.546226851853</v>
      </c>
      <c r="AC884" s="38">
        <v>1</v>
      </c>
      <c r="AD884" s="60">
        <v>43316.064675925933</v>
      </c>
      <c r="AE884" s="60">
        <v>43318.726898148147</v>
      </c>
      <c r="AF884" s="60">
        <v>43316.064675925933</v>
      </c>
      <c r="AG884" s="37" t="s">
        <v>135</v>
      </c>
      <c r="AH884" s="37"/>
      <c r="AI884" s="37"/>
      <c r="AJ884" s="16">
        <f ca="1">IF(Table1[[#This Row],[State]]="Closed","Zero",IF(Table1[[#This Row],[State]]="Resolved","Zero",TODAY()-Table1[[#This Row],[First Assigned to Osprey-Resolver]]))</f>
        <v>1380.2731018518534</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32</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3</v>
      </c>
      <c r="AW884" s="39" t="str">
        <f>TEXT(Table1[[#This Row],[Created]],"MMM")</f>
        <v>Aug</v>
      </c>
      <c r="AX884" s="40" t="e">
        <f>VLOOKUP(Table1[[#This Row],[Assigned to]],GD_Resource[[#All],[SNOW ID Unique]:[Team]],4,0)</f>
        <v>#N/A</v>
      </c>
    </row>
    <row r="885" spans="1:50" ht="37.5" customHeight="1" x14ac:dyDescent="0.25">
      <c r="A885" s="37" t="s">
        <v>3487</v>
      </c>
      <c r="B885" s="37" t="s">
        <v>115</v>
      </c>
      <c r="C885" s="37" t="s">
        <v>3488</v>
      </c>
      <c r="D885" s="37" t="s">
        <v>521</v>
      </c>
      <c r="E885" s="37" t="s">
        <v>141</v>
      </c>
      <c r="F885" s="37" t="s">
        <v>3489</v>
      </c>
      <c r="G885" s="60">
        <v>43326.895729166667</v>
      </c>
      <c r="H885" s="37" t="s">
        <v>523</v>
      </c>
      <c r="I885" s="60"/>
      <c r="J885" s="37" t="s">
        <v>120</v>
      </c>
      <c r="K885" s="37" t="s">
        <v>3490</v>
      </c>
      <c r="L885" s="60">
        <v>43326.895729166667</v>
      </c>
      <c r="M885" s="37" t="s">
        <v>523</v>
      </c>
      <c r="N885" s="60">
        <v>43316.047430555547</v>
      </c>
      <c r="O885" s="37" t="s">
        <v>160</v>
      </c>
      <c r="P885" s="38" t="b">
        <v>0</v>
      </c>
      <c r="Q885" s="37"/>
      <c r="R885" s="37" t="s">
        <v>147</v>
      </c>
      <c r="S885" s="38">
        <v>0</v>
      </c>
      <c r="T885" s="37" t="s">
        <v>124</v>
      </c>
      <c r="U885" s="37" t="s">
        <v>120</v>
      </c>
      <c r="V885" s="60"/>
      <c r="W885" s="38">
        <v>937704</v>
      </c>
      <c r="X885" s="37" t="s">
        <v>892</v>
      </c>
      <c r="Y885" s="38">
        <v>0</v>
      </c>
      <c r="Z885" s="38" t="b">
        <v>0</v>
      </c>
      <c r="AA885" s="60">
        <v>43316.101284722223</v>
      </c>
      <c r="AB885" s="60"/>
      <c r="AC885" s="38">
        <v>0</v>
      </c>
      <c r="AD885" s="60"/>
      <c r="AE885" s="60">
        <v>43316.101284722223</v>
      </c>
      <c r="AF885" s="60">
        <v>43316.047430555547</v>
      </c>
      <c r="AG885" s="37"/>
      <c r="AH885" s="37"/>
      <c r="AI885" s="37"/>
      <c r="AJ885" s="16">
        <f ca="1">IF(Table1[[#This Row],[State]]="Closed","Zero",IF(Table1[[#This Row],[State]]="Resolved","Zero",TODAY()-Table1[[#This Row],[First Assigned to Osprey-Resolver]]))</f>
        <v>1382.8987152777772</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31</v>
      </c>
      <c r="AM885" s="39">
        <f>WEEKNUM(Table1[[#This Row],[Resolved]])</f>
        <v>0</v>
      </c>
      <c r="AN885" s="39">
        <f>WEEKNUM(Table1[[#This Row],[Closed]])</f>
        <v>33</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4</v>
      </c>
      <c r="AW885" s="39" t="str">
        <f>TEXT(Table1[[#This Row],[Created]],"MMM")</f>
        <v>Aug</v>
      </c>
      <c r="AX885" s="40">
        <f>VLOOKUP(Table1[[#This Row],[Assigned to]],GD_Resource[[#All],[SNOW ID Unique]:[Team]],4,0)</f>
        <v>0</v>
      </c>
    </row>
    <row r="886" spans="1:50" ht="37.5" customHeight="1" x14ac:dyDescent="0.25">
      <c r="A886" s="37" t="s">
        <v>3491</v>
      </c>
      <c r="B886" s="37" t="s">
        <v>115</v>
      </c>
      <c r="C886" s="37" t="s">
        <v>295</v>
      </c>
      <c r="D886" s="37" t="s">
        <v>2467</v>
      </c>
      <c r="E886" s="37" t="s">
        <v>141</v>
      </c>
      <c r="F886" s="37" t="s">
        <v>3492</v>
      </c>
      <c r="G886" s="60">
        <v>43391.918796296297</v>
      </c>
      <c r="H886" s="37"/>
      <c r="I886" s="60"/>
      <c r="J886" s="37" t="s">
        <v>120</v>
      </c>
      <c r="K886" s="37" t="s">
        <v>3493</v>
      </c>
      <c r="L886" s="60">
        <v>43391.918796296297</v>
      </c>
      <c r="M886" s="37" t="s">
        <v>2587</v>
      </c>
      <c r="N886" s="60">
        <v>43318.834687499999</v>
      </c>
      <c r="O886" s="37" t="s">
        <v>146</v>
      </c>
      <c r="P886" s="38" t="b">
        <v>0</v>
      </c>
      <c r="Q886" s="37"/>
      <c r="R886" s="37" t="s">
        <v>147</v>
      </c>
      <c r="S886" s="38">
        <v>0</v>
      </c>
      <c r="T886" s="37" t="s">
        <v>124</v>
      </c>
      <c r="U886" s="37" t="s">
        <v>120</v>
      </c>
      <c r="V886" s="60"/>
      <c r="W886" s="38">
        <v>6314467</v>
      </c>
      <c r="X886" s="37" t="s">
        <v>148</v>
      </c>
      <c r="Y886" s="38">
        <v>0</v>
      </c>
      <c r="Z886" s="38" t="b">
        <v>0</v>
      </c>
      <c r="AA886" s="60"/>
      <c r="AB886" s="60"/>
      <c r="AC886" s="38">
        <v>2</v>
      </c>
      <c r="AD886" s="60"/>
      <c r="AE886" s="60"/>
      <c r="AF886" s="60">
        <v>43318.85087962963</v>
      </c>
      <c r="AG886" s="37"/>
      <c r="AH886" s="37"/>
      <c r="AI886" s="37"/>
      <c r="AJ886" s="16">
        <f ca="1">IF(Table1[[#This Row],[State]]="Closed","Zero",IF(Table1[[#This Row],[State]]="Resolved","Zero",TODAY()-Table1[[#This Row],[First Assigned to Osprey-Resolver]]))</f>
        <v>44699</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42</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6</v>
      </c>
      <c r="AW886" s="39" t="str">
        <f>TEXT(Table1[[#This Row],[Created]],"MMM")</f>
        <v>Aug</v>
      </c>
      <c r="AX886" s="40" t="e">
        <f>VLOOKUP(Table1[[#This Row],[Assigned to]],GD_Resource[[#All],[SNOW ID Unique]:[Team]],4,0)</f>
        <v>#N/A</v>
      </c>
    </row>
    <row r="887" spans="1:50" ht="37.5" customHeight="1" x14ac:dyDescent="0.25">
      <c r="A887" s="37" t="s">
        <v>3494</v>
      </c>
      <c r="B887" s="37" t="s">
        <v>115</v>
      </c>
      <c r="C887" s="37" t="s">
        <v>159</v>
      </c>
      <c r="D887" s="37" t="s">
        <v>160</v>
      </c>
      <c r="E887" s="37" t="s">
        <v>7</v>
      </c>
      <c r="F887" s="37" t="s">
        <v>3495</v>
      </c>
      <c r="G887" s="60">
        <v>43329.959004629629</v>
      </c>
      <c r="H887" s="37" t="s">
        <v>2737</v>
      </c>
      <c r="I887" s="60"/>
      <c r="J887" s="37" t="s">
        <v>130</v>
      </c>
      <c r="K887" s="37" t="s">
        <v>3496</v>
      </c>
      <c r="L887" s="60">
        <v>43329.959004629629</v>
      </c>
      <c r="M887" s="37" t="s">
        <v>163</v>
      </c>
      <c r="N887" s="60">
        <v>43319.044050925928</v>
      </c>
      <c r="O887" s="37" t="s">
        <v>3497</v>
      </c>
      <c r="P887" s="38" t="b">
        <v>0</v>
      </c>
      <c r="Q887" s="37"/>
      <c r="R887" s="37" t="s">
        <v>123</v>
      </c>
      <c r="S887" s="38">
        <v>0</v>
      </c>
      <c r="T887" s="37" t="s">
        <v>124</v>
      </c>
      <c r="U887" s="37" t="s">
        <v>120</v>
      </c>
      <c r="V887" s="60"/>
      <c r="W887" s="38">
        <v>943052</v>
      </c>
      <c r="X887" s="37" t="s">
        <v>3498</v>
      </c>
      <c r="Y887" s="38">
        <v>0</v>
      </c>
      <c r="Z887" s="38" t="b">
        <v>0</v>
      </c>
      <c r="AA887" s="60">
        <v>43319.046261574083</v>
      </c>
      <c r="AB887" s="60">
        <v>43319.044351851851</v>
      </c>
      <c r="AC887" s="38">
        <v>1</v>
      </c>
      <c r="AD887" s="60">
        <v>43319.049224537041</v>
      </c>
      <c r="AE887" s="60">
        <v>43319.080358796287</v>
      </c>
      <c r="AF887" s="60">
        <v>43319.049224537041</v>
      </c>
      <c r="AG887" s="37"/>
      <c r="AH887" s="37"/>
      <c r="AI887" s="37"/>
      <c r="AJ887" s="16">
        <f ca="1">IF(Table1[[#This Row],[State]]="Closed","Zero",IF(Table1[[#This Row],[State]]="Resolved","Zero",TODAY()-Table1[[#This Row],[First Assigned to Osprey-Resolver]]))</f>
        <v>1379.9196412037127</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33</v>
      </c>
      <c r="AO887" s="39" t="str">
        <f>IFERROR(INDEX(GD_Resource[], MATCH(Table1[[#This Row],[Assigned to]], GD_Resource[SNOW ID Unique], 0), 2), "Not GD")</f>
        <v>WPP-US</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7</v>
      </c>
      <c r="AW887" s="39" t="str">
        <f>TEXT(Table1[[#This Row],[Created]],"MMM")</f>
        <v>Aug</v>
      </c>
      <c r="AX887" s="40">
        <f>VLOOKUP(Table1[[#This Row],[Assigned to]],GD_Resource[[#All],[SNOW ID Unique]:[Team]],4,0)</f>
        <v>0</v>
      </c>
    </row>
    <row r="888" spans="1:50" ht="37.5" customHeight="1" x14ac:dyDescent="0.25">
      <c r="A888" s="37" t="s">
        <v>3499</v>
      </c>
      <c r="B888" s="37" t="s">
        <v>115</v>
      </c>
      <c r="C888" s="37" t="s">
        <v>159</v>
      </c>
      <c r="D888" s="37" t="s">
        <v>2735</v>
      </c>
      <c r="E888" s="37" t="s">
        <v>7</v>
      </c>
      <c r="F888" s="37" t="s">
        <v>3500</v>
      </c>
      <c r="G888" s="60">
        <v>43319.083773148152</v>
      </c>
      <c r="H888" s="37" t="s">
        <v>2737</v>
      </c>
      <c r="I888" s="60"/>
      <c r="J888" s="37" t="s">
        <v>328</v>
      </c>
      <c r="K888" s="37" t="s">
        <v>3501</v>
      </c>
      <c r="L888" s="60">
        <v>43319.083773148152</v>
      </c>
      <c r="M888" s="37" t="s">
        <v>2737</v>
      </c>
      <c r="N888" s="60">
        <v>43319.053090277783</v>
      </c>
      <c r="O888" s="37" t="s">
        <v>3502</v>
      </c>
      <c r="P888" s="38" t="b">
        <v>0</v>
      </c>
      <c r="Q888" s="37"/>
      <c r="R888" s="37" t="s">
        <v>123</v>
      </c>
      <c r="S888" s="38">
        <v>0</v>
      </c>
      <c r="T888" s="37" t="s">
        <v>124</v>
      </c>
      <c r="U888" s="37" t="s">
        <v>120</v>
      </c>
      <c r="V888" s="60"/>
      <c r="W888" s="38">
        <v>2651</v>
      </c>
      <c r="X888" s="37" t="s">
        <v>3503</v>
      </c>
      <c r="Y888" s="38">
        <v>0</v>
      </c>
      <c r="Z888" s="38" t="b">
        <v>0</v>
      </c>
      <c r="AA888" s="60">
        <v>43319.059641203698</v>
      </c>
      <c r="AB888" s="60">
        <v>43319.053090277783</v>
      </c>
      <c r="AC888" s="38">
        <v>1</v>
      </c>
      <c r="AD888" s="60">
        <v>43319.076111111113</v>
      </c>
      <c r="AE888" s="60">
        <v>43319.082083333327</v>
      </c>
      <c r="AF888" s="60">
        <v>43319.076111111113</v>
      </c>
      <c r="AG888" s="37"/>
      <c r="AH888" s="37"/>
      <c r="AI888" s="37"/>
      <c r="AJ888" s="16">
        <f ca="1">IF(Table1[[#This Row],[State]]="Closed","Zero",IF(Table1[[#This Row],[State]]="Resolved","Zero",TODAY()-Table1[[#This Row],[First Assigned to Osprey-Resolver]]))</f>
        <v>1379.9179166666727</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32</v>
      </c>
      <c r="AO888" s="39" t="str">
        <f>IFERROR(INDEX(GD_Resource[], MATCH(Table1[[#This Row],[Assigned to]], GD_Resource[SNOW ID Unique], 0), 2), "Not GD")</f>
        <v>WPP-US</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7</v>
      </c>
      <c r="AW888" s="39" t="str">
        <f>TEXT(Table1[[#This Row],[Created]],"MMM")</f>
        <v>Aug</v>
      </c>
      <c r="AX888" s="40">
        <f>VLOOKUP(Table1[[#This Row],[Assigned to]],GD_Resource[[#All],[SNOW ID Unique]:[Team]],4,0)</f>
        <v>0</v>
      </c>
    </row>
    <row r="889" spans="1:50" ht="49.95" customHeight="1" x14ac:dyDescent="0.25">
      <c r="A889" s="37" t="s">
        <v>3504</v>
      </c>
      <c r="B889" s="37" t="s">
        <v>115</v>
      </c>
      <c r="C889" s="37" t="s">
        <v>630</v>
      </c>
      <c r="D889" s="37" t="s">
        <v>211</v>
      </c>
      <c r="E889" s="37" t="s">
        <v>12</v>
      </c>
      <c r="F889" s="37" t="s">
        <v>3505</v>
      </c>
      <c r="G889" s="60">
        <v>43445.008206018523</v>
      </c>
      <c r="H889" s="37" t="s">
        <v>143</v>
      </c>
      <c r="I889" s="60"/>
      <c r="J889" s="37" t="s">
        <v>120</v>
      </c>
      <c r="K889" s="37" t="s">
        <v>3506</v>
      </c>
      <c r="L889" s="60">
        <v>43445.008206018523</v>
      </c>
      <c r="M889" s="37" t="s">
        <v>143</v>
      </c>
      <c r="N889" s="60">
        <v>43319.702152777783</v>
      </c>
      <c r="O889" s="37" t="s">
        <v>2774</v>
      </c>
      <c r="P889" s="38" t="b">
        <v>0</v>
      </c>
      <c r="Q889" s="37"/>
      <c r="R889" s="37" t="s">
        <v>147</v>
      </c>
      <c r="S889" s="38">
        <v>0</v>
      </c>
      <c r="T889" s="37" t="s">
        <v>124</v>
      </c>
      <c r="U889" s="37" t="s">
        <v>120</v>
      </c>
      <c r="V889" s="60"/>
      <c r="W889" s="38">
        <v>10826443</v>
      </c>
      <c r="X889" s="37" t="s">
        <v>2240</v>
      </c>
      <c r="Y889" s="38">
        <v>0</v>
      </c>
      <c r="Z889" s="38" t="b">
        <v>0</v>
      </c>
      <c r="AA889" s="60">
        <v>43319.747407407413</v>
      </c>
      <c r="AB889" s="60"/>
      <c r="AC889" s="38">
        <v>1</v>
      </c>
      <c r="AD889" s="60"/>
      <c r="AE889" s="60">
        <v>43319.747407407413</v>
      </c>
      <c r="AF889" s="60">
        <v>43319.710462962961</v>
      </c>
      <c r="AG889" s="37"/>
      <c r="AH889" s="37"/>
      <c r="AI889" s="37"/>
      <c r="AJ889" s="16">
        <f ca="1">IF(Table1[[#This Row],[State]]="Closed","Zero",IF(Table1[[#This Row],[State]]="Resolved","Zero",TODAY()-Table1[[#This Row],[First Assigned to Osprey-Resolver]]))</f>
        <v>1379.2525925925875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50</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7</v>
      </c>
      <c r="AW889" s="39" t="str">
        <f>TEXT(Table1[[#This Row],[Created]],"MMM")</f>
        <v>Aug</v>
      </c>
      <c r="AX889" s="40" t="e">
        <f>VLOOKUP(Table1[[#This Row],[Assigned to]],GD_Resource[[#All],[SNOW ID Unique]:[Team]],4,0)</f>
        <v>#N/A</v>
      </c>
    </row>
    <row r="890" spans="1:50" ht="37.5" customHeight="1" x14ac:dyDescent="0.25">
      <c r="A890" s="37" t="s">
        <v>3507</v>
      </c>
      <c r="B890" s="37" t="s">
        <v>115</v>
      </c>
      <c r="C890" s="37" t="s">
        <v>433</v>
      </c>
      <c r="D890" s="37" t="s">
        <v>434</v>
      </c>
      <c r="E890" s="37" t="s">
        <v>12</v>
      </c>
      <c r="F890" s="37" t="s">
        <v>3508</v>
      </c>
      <c r="G890" s="60">
        <v>43320.778668981482</v>
      </c>
      <c r="H890" s="37" t="s">
        <v>436</v>
      </c>
      <c r="I890" s="60"/>
      <c r="J890" s="37" t="s">
        <v>120</v>
      </c>
      <c r="K890" s="37" t="s">
        <v>3509</v>
      </c>
      <c r="L890" s="60">
        <v>43320.778668981482</v>
      </c>
      <c r="M890" s="37" t="s">
        <v>436</v>
      </c>
      <c r="N890" s="60">
        <v>43319.853692129633</v>
      </c>
      <c r="O890" s="37" t="s">
        <v>3510</v>
      </c>
      <c r="P890" s="38" t="b">
        <v>0</v>
      </c>
      <c r="Q890" s="37"/>
      <c r="R890" s="37" t="s">
        <v>215</v>
      </c>
      <c r="S890" s="38">
        <v>0</v>
      </c>
      <c r="T890" s="37" t="s">
        <v>124</v>
      </c>
      <c r="U890" s="37" t="s">
        <v>120</v>
      </c>
      <c r="V890" s="60"/>
      <c r="W890" s="38">
        <v>79918</v>
      </c>
      <c r="X890" s="37" t="s">
        <v>3511</v>
      </c>
      <c r="Y890" s="38">
        <v>0</v>
      </c>
      <c r="Z890" s="38" t="b">
        <v>0</v>
      </c>
      <c r="AA890" s="60">
        <v>43319.858078703714</v>
      </c>
      <c r="AB890" s="60"/>
      <c r="AC890" s="38">
        <v>1</v>
      </c>
      <c r="AD890" s="60"/>
      <c r="AE890" s="60">
        <v>43319.858078703714</v>
      </c>
      <c r="AF890" s="60">
        <v>43319.858078703714</v>
      </c>
      <c r="AG890" s="37"/>
      <c r="AH890" s="37"/>
      <c r="AI890" s="37"/>
      <c r="AJ890" s="16">
        <f ca="1">IF(Table1[[#This Row],[State]]="Closed","Zero",IF(Table1[[#This Row],[State]]="Resolved","Zero",TODAY()-Table1[[#This Row],[First Assigned to Osprey-Resolver]]))</f>
        <v>1379.1419212962865</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32</v>
      </c>
      <c r="AM890" s="39">
        <f>WEEKNUM(Table1[[#This Row],[Resolved]])</f>
        <v>0</v>
      </c>
      <c r="AN890" s="39">
        <f>WEEKNUM(Table1[[#This Row],[Closed]])</f>
        <v>32</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7</v>
      </c>
      <c r="AW890" s="39" t="str">
        <f>TEXT(Table1[[#This Row],[Created]],"MMM")</f>
        <v>Aug</v>
      </c>
      <c r="AX890" s="40" t="e">
        <f>VLOOKUP(Table1[[#This Row],[Assigned to]],GD_Resource[[#All],[SNOW ID Unique]:[Team]],4,0)</f>
        <v>#N/A</v>
      </c>
    </row>
    <row r="891" spans="1:50" ht="37.5" customHeight="1" x14ac:dyDescent="0.25">
      <c r="A891" s="37" t="s">
        <v>3512</v>
      </c>
      <c r="B891" s="37" t="s">
        <v>115</v>
      </c>
      <c r="C891" s="37" t="s">
        <v>295</v>
      </c>
      <c r="D891" s="37" t="s">
        <v>2360</v>
      </c>
      <c r="E891" s="37" t="s">
        <v>141</v>
      </c>
      <c r="F891" s="37" t="s">
        <v>3513</v>
      </c>
      <c r="G891" s="60">
        <v>43780.917048611111</v>
      </c>
      <c r="H891" s="37"/>
      <c r="I891" s="60"/>
      <c r="J891" s="37" t="s">
        <v>120</v>
      </c>
      <c r="K891" s="37" t="s">
        <v>3514</v>
      </c>
      <c r="L891" s="60">
        <v>43780.917048611111</v>
      </c>
      <c r="M891" s="37" t="s">
        <v>2363</v>
      </c>
      <c r="N891" s="60">
        <v>43320.760023148148</v>
      </c>
      <c r="O891" s="37" t="s">
        <v>3515</v>
      </c>
      <c r="P891" s="38" t="b">
        <v>0</v>
      </c>
      <c r="Q891" s="37"/>
      <c r="R891" s="37" t="s">
        <v>147</v>
      </c>
      <c r="S891" s="38">
        <v>0</v>
      </c>
      <c r="T891" s="37" t="s">
        <v>124</v>
      </c>
      <c r="U891" s="37" t="s">
        <v>120</v>
      </c>
      <c r="V891" s="60"/>
      <c r="W891" s="38">
        <v>39758710</v>
      </c>
      <c r="X891" s="37" t="s">
        <v>3516</v>
      </c>
      <c r="Y891" s="38">
        <v>0</v>
      </c>
      <c r="Z891" s="38" t="b">
        <v>0</v>
      </c>
      <c r="AA891" s="60"/>
      <c r="AB891" s="60"/>
      <c r="AC891" s="38">
        <v>0</v>
      </c>
      <c r="AD891" s="60"/>
      <c r="AE891" s="60"/>
      <c r="AF891" s="60">
        <v>43320.760023148148</v>
      </c>
      <c r="AG891" s="37"/>
      <c r="AH891" s="37"/>
      <c r="AI891" s="37"/>
      <c r="AJ891" s="16">
        <f ca="1">IF(Table1[[#This Row],[State]]="Closed","Zero",IF(Table1[[#This Row],[State]]="Resolved","Zero",TODAY()-Table1[[#This Row],[First Assigned to Osprey-Resolver]]))</f>
        <v>44699</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32</v>
      </c>
      <c r="AM891" s="39">
        <f>WEEKNUM(Table1[[#This Row],[Resolved]])</f>
        <v>0</v>
      </c>
      <c r="AN891" s="39">
        <f>WEEKNUM(Table1[[#This Row],[Closed]])</f>
        <v>46</v>
      </c>
      <c r="AO891" s="39" t="str">
        <f>IFERROR(INDEX(GD_Resource[], MATCH(Table1[[#This Row],[Assigned to]], GD_Resource[SNOW ID Unique], 0), 2), "Not GD")</f>
        <v>Not GD</v>
      </c>
      <c r="AP891" s="39" t="str">
        <f t="shared" si="13"/>
        <v>Geo</v>
      </c>
      <c r="AQ891" s="39">
        <f>YEAR(Table1[[#This Row],[Closed]])</f>
        <v>2019</v>
      </c>
      <c r="AR891" s="39">
        <f>YEAR(Table1[[#This Row],[Resolved]])</f>
        <v>1900</v>
      </c>
      <c r="AS891" s="39">
        <f>YEAR(Table1[[#This Row],[Created]])</f>
        <v>2018</v>
      </c>
      <c r="AT891" s="39">
        <f>DAY(Table1[[#This Row],[Resolved]])</f>
        <v>0</v>
      </c>
      <c r="AU891" s="39" t="str">
        <f>TEXT(Table1[[#This Row],[Resolved]],"MMM")</f>
        <v>Jan</v>
      </c>
      <c r="AV891" s="39">
        <f>DAY(Table1[[#This Row],[Created]])</f>
        <v>8</v>
      </c>
      <c r="AW891" s="39" t="str">
        <f>TEXT(Table1[[#This Row],[Created]],"MMM")</f>
        <v>Aug</v>
      </c>
      <c r="AX891" s="40" t="e">
        <f>VLOOKUP(Table1[[#This Row],[Assigned to]],GD_Resource[[#All],[SNOW ID Unique]:[Team]],4,0)</f>
        <v>#N/A</v>
      </c>
    </row>
    <row r="892" spans="1:50" ht="37.5" customHeight="1" x14ac:dyDescent="0.25">
      <c r="A892" s="37" t="s">
        <v>3517</v>
      </c>
      <c r="B892" s="37" t="s">
        <v>115</v>
      </c>
      <c r="C892" s="37" t="s">
        <v>251</v>
      </c>
      <c r="D892" s="37" t="s">
        <v>2302</v>
      </c>
      <c r="E892" s="37" t="s">
        <v>141</v>
      </c>
      <c r="F892" s="37" t="s">
        <v>3518</v>
      </c>
      <c r="G892" s="60">
        <v>43346.853263888886</v>
      </c>
      <c r="H892" s="37" t="s">
        <v>8</v>
      </c>
      <c r="I892" s="60"/>
      <c r="J892" s="37" t="s">
        <v>120</v>
      </c>
      <c r="K892" s="37" t="s">
        <v>3519</v>
      </c>
      <c r="L892" s="60">
        <v>43335.839236111111</v>
      </c>
      <c r="M892" s="37" t="s">
        <v>2246</v>
      </c>
      <c r="N892" s="60">
        <v>43320.835763888892</v>
      </c>
      <c r="O892" s="37" t="s">
        <v>2823</v>
      </c>
      <c r="P892" s="38" t="b">
        <v>0</v>
      </c>
      <c r="Q892" s="37"/>
      <c r="R892" s="37" t="s">
        <v>147</v>
      </c>
      <c r="S892" s="38">
        <v>0</v>
      </c>
      <c r="T892" s="37" t="s">
        <v>124</v>
      </c>
      <c r="U892" s="37" t="s">
        <v>120</v>
      </c>
      <c r="V892" s="60"/>
      <c r="W892" s="38">
        <v>1296300</v>
      </c>
      <c r="X892" s="37" t="s">
        <v>2824</v>
      </c>
      <c r="Y892" s="38">
        <v>0</v>
      </c>
      <c r="Z892" s="38" t="b">
        <v>0</v>
      </c>
      <c r="AA892" s="60">
        <v>43320.847916666673</v>
      </c>
      <c r="AB892" s="60"/>
      <c r="AC892" s="38">
        <v>1</v>
      </c>
      <c r="AD892" s="60"/>
      <c r="AE892" s="60">
        <v>43320.847916666673</v>
      </c>
      <c r="AF892" s="60">
        <v>43320.836921296293</v>
      </c>
      <c r="AG892" s="37"/>
      <c r="AH892" s="37"/>
      <c r="AI892" s="37"/>
      <c r="AJ892" s="16">
        <f ca="1">IF(Table1[[#This Row],[State]]="Closed","Zero",IF(Table1[[#This Row],[State]]="Resolved","Zero",TODAY()-Table1[[#This Row],[First Assigned to Osprey-Resolver]]))</f>
        <v>1378.152083333327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34</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8</v>
      </c>
      <c r="AW892" s="39" t="str">
        <f>TEXT(Table1[[#This Row],[Created]],"MMM")</f>
        <v>Aug</v>
      </c>
      <c r="AX892" s="40">
        <f>VLOOKUP(Table1[[#This Row],[Assigned to]],GD_Resource[[#All],[SNOW ID Unique]:[Team]],4,0)</f>
        <v>0</v>
      </c>
    </row>
    <row r="893" spans="1:50" ht="37.5" customHeight="1" x14ac:dyDescent="0.25">
      <c r="A893" s="37" t="s">
        <v>3520</v>
      </c>
      <c r="B893" s="37" t="s">
        <v>115</v>
      </c>
      <c r="C893" s="37" t="s">
        <v>251</v>
      </c>
      <c r="D893" s="37" t="s">
        <v>2302</v>
      </c>
      <c r="E893" s="37" t="s">
        <v>141</v>
      </c>
      <c r="F893" s="37" t="s">
        <v>3521</v>
      </c>
      <c r="G893" s="60">
        <v>43346.85292824074</v>
      </c>
      <c r="H893" s="37" t="s">
        <v>8</v>
      </c>
      <c r="I893" s="60"/>
      <c r="J893" s="37" t="s">
        <v>120</v>
      </c>
      <c r="K893" s="37" t="s">
        <v>3522</v>
      </c>
      <c r="L893" s="60">
        <v>43335.838472222233</v>
      </c>
      <c r="M893" s="37" t="s">
        <v>2246</v>
      </c>
      <c r="N893" s="60">
        <v>43320.837025462963</v>
      </c>
      <c r="O893" s="37" t="s">
        <v>2823</v>
      </c>
      <c r="P893" s="38" t="b">
        <v>0</v>
      </c>
      <c r="Q893" s="37"/>
      <c r="R893" s="37" t="s">
        <v>147</v>
      </c>
      <c r="S893" s="38">
        <v>0</v>
      </c>
      <c r="T893" s="37" t="s">
        <v>124</v>
      </c>
      <c r="U893" s="37" t="s">
        <v>120</v>
      </c>
      <c r="V893" s="60"/>
      <c r="W893" s="38">
        <v>1296125</v>
      </c>
      <c r="X893" s="37" t="s">
        <v>2824</v>
      </c>
      <c r="Y893" s="38">
        <v>0</v>
      </c>
      <c r="Z893" s="38" t="b">
        <v>0</v>
      </c>
      <c r="AA893" s="60">
        <v>43320.877002314817</v>
      </c>
      <c r="AB893" s="60"/>
      <c r="AC893" s="38">
        <v>1</v>
      </c>
      <c r="AD893" s="60"/>
      <c r="AE893" s="60">
        <v>43320.877002314817</v>
      </c>
      <c r="AF893" s="60">
        <v>43320.859178240738</v>
      </c>
      <c r="AG893" s="37"/>
      <c r="AH893" s="37"/>
      <c r="AI893" s="37"/>
      <c r="AJ893" s="16">
        <f ca="1">IF(Table1[[#This Row],[State]]="Closed","Zero",IF(Table1[[#This Row],[State]]="Resolved","Zero",TODAY()-Table1[[#This Row],[First Assigned to Osprey-Resolver]]))</f>
        <v>1378.1229976851828</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34</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8</v>
      </c>
      <c r="AW893" s="39" t="str">
        <f>TEXT(Table1[[#This Row],[Created]],"MMM")</f>
        <v>Aug</v>
      </c>
      <c r="AX893" s="40">
        <f>VLOOKUP(Table1[[#This Row],[Assigned to]],GD_Resource[[#All],[SNOW ID Unique]:[Team]],4,0)</f>
        <v>0</v>
      </c>
    </row>
    <row r="894" spans="1:50" ht="49.95" customHeight="1" x14ac:dyDescent="0.25">
      <c r="A894" s="37" t="s">
        <v>3523</v>
      </c>
      <c r="B894" s="37" t="s">
        <v>115</v>
      </c>
      <c r="C894" s="37" t="s">
        <v>251</v>
      </c>
      <c r="D894" s="37" t="s">
        <v>2624</v>
      </c>
      <c r="E894" s="37" t="s">
        <v>12</v>
      </c>
      <c r="F894" s="37" t="s">
        <v>3524</v>
      </c>
      <c r="G894" s="60">
        <v>43335.853206018517</v>
      </c>
      <c r="H894" s="37" t="s">
        <v>8</v>
      </c>
      <c r="I894" s="60"/>
      <c r="J894" s="37" t="s">
        <v>130</v>
      </c>
      <c r="K894" s="37" t="s">
        <v>3525</v>
      </c>
      <c r="L894" s="60">
        <v>43335.853206018517</v>
      </c>
      <c r="M894" s="37" t="s">
        <v>2424</v>
      </c>
      <c r="N894" s="60">
        <v>43320.946412037039</v>
      </c>
      <c r="O894" s="37" t="s">
        <v>2624</v>
      </c>
      <c r="P894" s="38" t="b">
        <v>0</v>
      </c>
      <c r="Q894" s="37"/>
      <c r="R894" s="37" t="s">
        <v>147</v>
      </c>
      <c r="S894" s="38">
        <v>0</v>
      </c>
      <c r="T894" s="37" t="s">
        <v>124</v>
      </c>
      <c r="U894" s="37" t="s">
        <v>120</v>
      </c>
      <c r="V894" s="60"/>
      <c r="W894" s="38">
        <v>1287947</v>
      </c>
      <c r="X894" s="37" t="s">
        <v>2424</v>
      </c>
      <c r="Y894" s="38">
        <v>0</v>
      </c>
      <c r="Z894" s="38" t="b">
        <v>0</v>
      </c>
      <c r="AA894" s="60">
        <v>43320.994016203702</v>
      </c>
      <c r="AB894" s="60">
        <v>43320.947569444441</v>
      </c>
      <c r="AC894" s="38">
        <v>1</v>
      </c>
      <c r="AD894" s="60">
        <v>43320.961817129632</v>
      </c>
      <c r="AE894" s="60">
        <v>43320.994016203702</v>
      </c>
      <c r="AF894" s="60">
        <v>43320.961817129632</v>
      </c>
      <c r="AG894" s="37"/>
      <c r="AH894" s="37"/>
      <c r="AI894" s="37"/>
      <c r="AJ894" s="16">
        <f ca="1">IF(Table1[[#This Row],[State]]="Closed","Zero",IF(Table1[[#This Row],[State]]="Resolved","Zero",TODAY()-Table1[[#This Row],[First Assigned to Osprey-Resolver]]))</f>
        <v>1378.0059837962981</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34</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8</v>
      </c>
      <c r="AW894" s="39" t="str">
        <f>TEXT(Table1[[#This Row],[Created]],"MMM")</f>
        <v>Aug</v>
      </c>
      <c r="AX894" s="40">
        <f>VLOOKUP(Table1[[#This Row],[Assigned to]],GD_Resource[[#All],[SNOW ID Unique]:[Team]],4,0)</f>
        <v>0</v>
      </c>
    </row>
    <row r="895" spans="1:50" ht="37.5" customHeight="1" x14ac:dyDescent="0.25">
      <c r="A895" s="37" t="s">
        <v>3526</v>
      </c>
      <c r="B895" s="37" t="s">
        <v>115</v>
      </c>
      <c r="C895" s="37" t="s">
        <v>295</v>
      </c>
      <c r="D895" s="37" t="s">
        <v>2467</v>
      </c>
      <c r="E895" s="37" t="s">
        <v>7</v>
      </c>
      <c r="F895" s="37" t="s">
        <v>3527</v>
      </c>
      <c r="G895" s="60">
        <v>43321.856979166667</v>
      </c>
      <c r="H895" s="37"/>
      <c r="I895" s="60"/>
      <c r="J895" s="37" t="s">
        <v>130</v>
      </c>
      <c r="K895" s="37" t="s">
        <v>3528</v>
      </c>
      <c r="L895" s="60">
        <v>43321.856979166667</v>
      </c>
      <c r="M895" s="37" t="s">
        <v>2587</v>
      </c>
      <c r="N895" s="60">
        <v>43321.81622685185</v>
      </c>
      <c r="O895" s="37" t="s">
        <v>2348</v>
      </c>
      <c r="P895" s="38" t="b">
        <v>0</v>
      </c>
      <c r="Q895" s="37"/>
      <c r="R895" s="37" t="s">
        <v>147</v>
      </c>
      <c r="S895" s="38">
        <v>0</v>
      </c>
      <c r="T895" s="37" t="s">
        <v>124</v>
      </c>
      <c r="U895" s="37" t="s">
        <v>120</v>
      </c>
      <c r="V895" s="60"/>
      <c r="W895" s="38">
        <v>4556</v>
      </c>
      <c r="X895" s="37" t="s">
        <v>628</v>
      </c>
      <c r="Y895" s="38">
        <v>0</v>
      </c>
      <c r="Z895" s="38" t="b">
        <v>0</v>
      </c>
      <c r="AA895" s="60"/>
      <c r="AB895" s="60"/>
      <c r="AC895" s="38">
        <v>0</v>
      </c>
      <c r="AD895" s="60"/>
      <c r="AE895" s="60"/>
      <c r="AF895" s="60">
        <v>43321.81622685185</v>
      </c>
      <c r="AG895" s="37"/>
      <c r="AH895" s="37"/>
      <c r="AI895" s="37"/>
      <c r="AJ895" s="16">
        <f ca="1">IF(Table1[[#This Row],[State]]="Closed","Zero",IF(Table1[[#This Row],[State]]="Resolved","Zero",TODAY()-Table1[[#This Row],[First Assigned to Osprey-Resolver]]))</f>
        <v>44699</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32</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9</v>
      </c>
      <c r="AW895" s="39" t="str">
        <f>TEXT(Table1[[#This Row],[Created]],"MMM")</f>
        <v>Aug</v>
      </c>
      <c r="AX895" s="40" t="e">
        <f>VLOOKUP(Table1[[#This Row],[Assigned to]],GD_Resource[[#All],[SNOW ID Unique]:[Team]],4,0)</f>
        <v>#N/A</v>
      </c>
    </row>
    <row r="896" spans="1:50" ht="49.95" customHeight="1" x14ac:dyDescent="0.25">
      <c r="A896" s="37" t="s">
        <v>3529</v>
      </c>
      <c r="B896" s="37" t="s">
        <v>138</v>
      </c>
      <c r="C896" s="37" t="s">
        <v>183</v>
      </c>
      <c r="D896" s="37" t="s">
        <v>3299</v>
      </c>
      <c r="E896" s="37" t="s">
        <v>7</v>
      </c>
      <c r="F896" s="37" t="s">
        <v>3530</v>
      </c>
      <c r="G896" s="60">
        <v>43327.579548611109</v>
      </c>
      <c r="H896" s="37" t="s">
        <v>186</v>
      </c>
      <c r="I896" s="60"/>
      <c r="J896" s="37" t="s">
        <v>130</v>
      </c>
      <c r="K896" s="37" t="s">
        <v>3531</v>
      </c>
      <c r="L896" s="60">
        <v>43327.579548611109</v>
      </c>
      <c r="M896" s="37" t="s">
        <v>3300</v>
      </c>
      <c r="N896" s="60">
        <v>43322.440868055557</v>
      </c>
      <c r="O896" s="37" t="s">
        <v>3532</v>
      </c>
      <c r="P896" s="38" t="b">
        <v>0</v>
      </c>
      <c r="Q896" s="37"/>
      <c r="R896" s="37" t="s">
        <v>189</v>
      </c>
      <c r="S896" s="38">
        <v>0</v>
      </c>
      <c r="T896" s="37" t="s">
        <v>124</v>
      </c>
      <c r="U896" s="37" t="s">
        <v>120</v>
      </c>
      <c r="V896" s="60"/>
      <c r="W896" s="38">
        <v>443982</v>
      </c>
      <c r="X896" s="37" t="s">
        <v>3533</v>
      </c>
      <c r="Y896" s="38">
        <v>0</v>
      </c>
      <c r="Z896" s="38" t="b">
        <v>0</v>
      </c>
      <c r="AA896" s="60">
        <v>43322.480231481481</v>
      </c>
      <c r="AB896" s="60">
        <v>43322.440868055557</v>
      </c>
      <c r="AC896" s="38">
        <v>1</v>
      </c>
      <c r="AD896" s="60">
        <v>43322.442569444444</v>
      </c>
      <c r="AE896" s="60">
        <v>43322.480231481481</v>
      </c>
      <c r="AF896" s="60">
        <v>43322.442569444444</v>
      </c>
      <c r="AG896" s="37" t="s">
        <v>331</v>
      </c>
      <c r="AH896" s="37"/>
      <c r="AI896" s="37" t="s">
        <v>801</v>
      </c>
      <c r="AJ896" s="16">
        <f ca="1">IF(Table1[[#This Row],[State]]="Closed","Zero",IF(Table1[[#This Row],[State]]="Resolved","Zero",TODAY()-Table1[[#This Row],[First Assigned to Osprey-Resolver]]))</f>
        <v>1376.5197685185194</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33</v>
      </c>
      <c r="AO896" s="39" t="str">
        <f>IFERROR(INDEX(GD_Resource[], MATCH(Table1[[#This Row],[Assigned to]], GD_Resource[SNOW ID Unique], 0), 2), "Not GD")</f>
        <v>WPP-UK</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10</v>
      </c>
      <c r="AW896" s="39" t="str">
        <f>TEXT(Table1[[#This Row],[Created]],"MMM")</f>
        <v>Aug</v>
      </c>
      <c r="AX896" s="40">
        <f>VLOOKUP(Table1[[#This Row],[Assigned to]],GD_Resource[[#All],[SNOW ID Unique]:[Team]],4,0)</f>
        <v>0</v>
      </c>
    </row>
    <row r="897" spans="1:50" ht="75" customHeight="1" x14ac:dyDescent="0.25">
      <c r="A897" s="37" t="s">
        <v>3534</v>
      </c>
      <c r="B897" s="37" t="s">
        <v>115</v>
      </c>
      <c r="C897" s="37" t="s">
        <v>183</v>
      </c>
      <c r="D897" s="37" t="s">
        <v>3299</v>
      </c>
      <c r="E897" s="37" t="s">
        <v>12</v>
      </c>
      <c r="F897" s="37" t="s">
        <v>3535</v>
      </c>
      <c r="G897" s="60">
        <v>43322.771064814813</v>
      </c>
      <c r="H897" s="37" t="s">
        <v>3300</v>
      </c>
      <c r="I897" s="60"/>
      <c r="J897" s="37" t="s">
        <v>130</v>
      </c>
      <c r="K897" s="37" t="s">
        <v>3536</v>
      </c>
      <c r="L897" s="60">
        <v>43322.771064814813</v>
      </c>
      <c r="M897" s="37" t="s">
        <v>3300</v>
      </c>
      <c r="N897" s="60">
        <v>43322.584456018521</v>
      </c>
      <c r="O897" s="37" t="s">
        <v>3532</v>
      </c>
      <c r="P897" s="38" t="b">
        <v>0</v>
      </c>
      <c r="Q897" s="37"/>
      <c r="R897" s="37" t="s">
        <v>123</v>
      </c>
      <c r="S897" s="38">
        <v>0</v>
      </c>
      <c r="T897" s="37" t="s">
        <v>124</v>
      </c>
      <c r="U897" s="37" t="s">
        <v>120</v>
      </c>
      <c r="V897" s="60"/>
      <c r="W897" s="38">
        <v>16123</v>
      </c>
      <c r="X897" s="37" t="s">
        <v>3533</v>
      </c>
      <c r="Y897" s="38">
        <v>0</v>
      </c>
      <c r="Z897" s="38" t="b">
        <v>0</v>
      </c>
      <c r="AA897" s="60">
        <v>43322.593148148153</v>
      </c>
      <c r="AB897" s="60">
        <v>43322.584456018521</v>
      </c>
      <c r="AC897" s="38">
        <v>1</v>
      </c>
      <c r="AD897" s="60">
        <v>43322.585798611108</v>
      </c>
      <c r="AE897" s="60">
        <v>43322.593148148153</v>
      </c>
      <c r="AF897" s="60">
        <v>43322.585798611108</v>
      </c>
      <c r="AG897" s="37"/>
      <c r="AH897" s="37"/>
      <c r="AI897" s="37"/>
      <c r="AJ897" s="16">
        <f ca="1">IF(Table1[[#This Row],[State]]="Closed","Zero",IF(Table1[[#This Row],[State]]="Resolved","Zero",TODAY()-Table1[[#This Row],[First Assigned to Osprey-Resolver]]))</f>
        <v>1376.406851851847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32</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10</v>
      </c>
      <c r="AW897" s="39" t="str">
        <f>TEXT(Table1[[#This Row],[Created]],"MMM")</f>
        <v>Aug</v>
      </c>
      <c r="AX897" s="40" t="e">
        <f>VLOOKUP(Table1[[#This Row],[Assigned to]],GD_Resource[[#All],[SNOW ID Unique]:[Team]],4,0)</f>
        <v>#N/A</v>
      </c>
    </row>
    <row r="898" spans="1:50" ht="49.95" customHeight="1" x14ac:dyDescent="0.25">
      <c r="A898" s="37" t="s">
        <v>3537</v>
      </c>
      <c r="B898" s="37" t="s">
        <v>115</v>
      </c>
      <c r="C898" s="37" t="s">
        <v>150</v>
      </c>
      <c r="D898" s="37" t="s">
        <v>3538</v>
      </c>
      <c r="E898" s="37" t="s">
        <v>12</v>
      </c>
      <c r="F898" s="37" t="s">
        <v>3539</v>
      </c>
      <c r="G898" s="60">
        <v>43342.950127314813</v>
      </c>
      <c r="H898" s="37" t="s">
        <v>3540</v>
      </c>
      <c r="I898" s="60"/>
      <c r="J898" s="37" t="s">
        <v>328</v>
      </c>
      <c r="K898" s="37" t="s">
        <v>3541</v>
      </c>
      <c r="L898" s="60">
        <v>43342.950127314813</v>
      </c>
      <c r="M898" s="37" t="s">
        <v>3540</v>
      </c>
      <c r="N898" s="60">
        <v>43326.017511574071</v>
      </c>
      <c r="O898" s="37" t="s">
        <v>3542</v>
      </c>
      <c r="P898" s="38" t="b">
        <v>0</v>
      </c>
      <c r="Q898" s="37"/>
      <c r="R898" s="37" t="s">
        <v>147</v>
      </c>
      <c r="S898" s="38">
        <v>0</v>
      </c>
      <c r="T898" s="37" t="s">
        <v>124</v>
      </c>
      <c r="U898" s="37" t="s">
        <v>120</v>
      </c>
      <c r="V898" s="60"/>
      <c r="W898" s="38">
        <v>1462978</v>
      </c>
      <c r="X898" s="37" t="s">
        <v>3543</v>
      </c>
      <c r="Y898" s="38">
        <v>0</v>
      </c>
      <c r="Z898" s="38" t="b">
        <v>0</v>
      </c>
      <c r="AA898" s="60">
        <v>43326.042928240742</v>
      </c>
      <c r="AB898" s="60">
        <v>43326.042928240742</v>
      </c>
      <c r="AC898" s="38">
        <v>1</v>
      </c>
      <c r="AD898" s="60">
        <v>43326.103622685187</v>
      </c>
      <c r="AE898" s="60">
        <v>43328.528553240743</v>
      </c>
      <c r="AF898" s="60">
        <v>43326.103622685187</v>
      </c>
      <c r="AG898" s="37" t="s">
        <v>135</v>
      </c>
      <c r="AH898" s="37"/>
      <c r="AI898" s="37"/>
      <c r="AJ898" s="16">
        <f ca="1">IF(Table1[[#This Row],[State]]="Closed","Zero",IF(Table1[[#This Row],[State]]="Resolved","Zero",TODAY()-Table1[[#This Row],[First Assigned to Osprey-Resolver]]))</f>
        <v>1370.4714467592567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33</v>
      </c>
      <c r="AM898" s="39">
        <f>WEEKNUM(Table1[[#This Row],[Resolved]])</f>
        <v>0</v>
      </c>
      <c r="AN898" s="39">
        <f>WEEKNUM(Table1[[#This Row],[Closed]])</f>
        <v>35</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14</v>
      </c>
      <c r="AW898" s="39" t="str">
        <f>TEXT(Table1[[#This Row],[Created]],"MMM")</f>
        <v>Aug</v>
      </c>
      <c r="AX898" s="40" t="e">
        <f>VLOOKUP(Table1[[#This Row],[Assigned to]],GD_Resource[[#All],[SNOW ID Unique]:[Team]],4,0)</f>
        <v>#N/A</v>
      </c>
    </row>
    <row r="899" spans="1:50" ht="49.95" customHeight="1" x14ac:dyDescent="0.25">
      <c r="A899" s="37" t="s">
        <v>3544</v>
      </c>
      <c r="B899" s="37" t="s">
        <v>115</v>
      </c>
      <c r="C899" s="37" t="s">
        <v>433</v>
      </c>
      <c r="D899" s="37" t="s">
        <v>128</v>
      </c>
      <c r="E899" s="37" t="s">
        <v>141</v>
      </c>
      <c r="F899" s="37" t="s">
        <v>3545</v>
      </c>
      <c r="G899" s="60">
        <v>43400.897164351853</v>
      </c>
      <c r="H899" s="37" t="s">
        <v>436</v>
      </c>
      <c r="I899" s="60"/>
      <c r="J899" s="37" t="s">
        <v>120</v>
      </c>
      <c r="K899" s="37" t="s">
        <v>3546</v>
      </c>
      <c r="L899" s="60">
        <v>43400.897164351853</v>
      </c>
      <c r="M899" s="37" t="s">
        <v>39</v>
      </c>
      <c r="N899" s="60">
        <v>43326.761180555557</v>
      </c>
      <c r="O899" s="37" t="s">
        <v>434</v>
      </c>
      <c r="P899" s="38" t="b">
        <v>0</v>
      </c>
      <c r="Q899" s="37"/>
      <c r="R899" s="37" t="s">
        <v>215</v>
      </c>
      <c r="S899" s="38">
        <v>0</v>
      </c>
      <c r="T899" s="37" t="s">
        <v>124</v>
      </c>
      <c r="U899" s="37" t="s">
        <v>120</v>
      </c>
      <c r="V899" s="60"/>
      <c r="W899" s="38">
        <v>6405651</v>
      </c>
      <c r="X899" s="37" t="s">
        <v>3547</v>
      </c>
      <c r="Y899" s="38">
        <v>0</v>
      </c>
      <c r="Z899" s="38" t="b">
        <v>0</v>
      </c>
      <c r="AA899" s="60">
        <v>43326.761180555557</v>
      </c>
      <c r="AB899" s="60"/>
      <c r="AC899" s="38">
        <v>0</v>
      </c>
      <c r="AD899" s="60"/>
      <c r="AE899" s="60">
        <v>43326.761180555557</v>
      </c>
      <c r="AF899" s="60">
        <v>43326.761180555557</v>
      </c>
      <c r="AG899" s="37"/>
      <c r="AH899" s="37"/>
      <c r="AI899" s="37"/>
      <c r="AJ899" s="16">
        <f ca="1">IF(Table1[[#This Row],[State]]="Closed","Zero",IF(Table1[[#This Row],[State]]="Resolved","Zero",TODAY()-Table1[[#This Row],[First Assigned to Osprey-Resolver]]))</f>
        <v>1372.2388194444429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33</v>
      </c>
      <c r="AM899" s="39">
        <f>WEEKNUM(Table1[[#This Row],[Resolved]])</f>
        <v>0</v>
      </c>
      <c r="AN899" s="39">
        <f>WEEKNUM(Table1[[#This Row],[Closed]])</f>
        <v>43</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14</v>
      </c>
      <c r="AW899" s="39" t="str">
        <f>TEXT(Table1[[#This Row],[Created]],"MMM")</f>
        <v>Aug</v>
      </c>
      <c r="AX899" s="40" t="e">
        <f>VLOOKUP(Table1[[#This Row],[Assigned to]],GD_Resource[[#All],[SNOW ID Unique]:[Team]],4,0)</f>
        <v>#N/A</v>
      </c>
    </row>
    <row r="900" spans="1:50" ht="137.69999999999999" customHeight="1" x14ac:dyDescent="0.25">
      <c r="A900" s="37" t="s">
        <v>3548</v>
      </c>
      <c r="B900" s="37" t="s">
        <v>115</v>
      </c>
      <c r="C900" s="37" t="s">
        <v>240</v>
      </c>
      <c r="D900" s="37" t="s">
        <v>241</v>
      </c>
      <c r="E900" s="37" t="s">
        <v>12</v>
      </c>
      <c r="F900" s="37" t="s">
        <v>3549</v>
      </c>
      <c r="G900" s="60">
        <v>43339.954317129632</v>
      </c>
      <c r="H900" s="37" t="s">
        <v>24</v>
      </c>
      <c r="I900" s="60"/>
      <c r="J900" s="37" t="s">
        <v>328</v>
      </c>
      <c r="K900" s="37" t="s">
        <v>3550</v>
      </c>
      <c r="L900" s="60">
        <v>43339.954317129632</v>
      </c>
      <c r="M900" s="37" t="s">
        <v>24</v>
      </c>
      <c r="N900" s="60">
        <v>43327.096261574072</v>
      </c>
      <c r="O900" s="37" t="s">
        <v>3551</v>
      </c>
      <c r="P900" s="38" t="b">
        <v>0</v>
      </c>
      <c r="Q900" s="37"/>
      <c r="R900" s="37" t="s">
        <v>147</v>
      </c>
      <c r="S900" s="38">
        <v>0</v>
      </c>
      <c r="T900" s="37" t="s">
        <v>124</v>
      </c>
      <c r="U900" s="37" t="s">
        <v>120</v>
      </c>
      <c r="V900" s="60"/>
      <c r="W900" s="38">
        <v>1110936</v>
      </c>
      <c r="X900" s="37" t="s">
        <v>3552</v>
      </c>
      <c r="Y900" s="38">
        <v>0</v>
      </c>
      <c r="Z900" s="38" t="b">
        <v>0</v>
      </c>
      <c r="AA900" s="60">
        <v>43327.121979166674</v>
      </c>
      <c r="AB900" s="60">
        <v>43327.121979166674</v>
      </c>
      <c r="AC900" s="38">
        <v>4</v>
      </c>
      <c r="AD900" s="60">
        <v>43327.141018518523</v>
      </c>
      <c r="AE900" s="60">
        <v>43339.677291666667</v>
      </c>
      <c r="AF900" s="60">
        <v>43336.516817129632</v>
      </c>
      <c r="AG900" s="37"/>
      <c r="AH900" s="37"/>
      <c r="AI900" s="37"/>
      <c r="AJ900" s="16">
        <f ca="1">IF(Table1[[#This Row],[State]]="Closed","Zero",IF(Table1[[#This Row],[State]]="Resolved","Zero",TODAY()-Table1[[#This Row],[First Assigned to Osprey-Resolver]]))</f>
        <v>1359.3227083333331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33</v>
      </c>
      <c r="AM900" s="39">
        <f>WEEKNUM(Table1[[#This Row],[Resolved]])</f>
        <v>0</v>
      </c>
      <c r="AN900" s="39">
        <f>WEEKNUM(Table1[[#This Row],[Closed]])</f>
        <v>35</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15</v>
      </c>
      <c r="AW900" s="39" t="str">
        <f>TEXT(Table1[[#This Row],[Created]],"MMM")</f>
        <v>Aug</v>
      </c>
      <c r="AX900" s="40">
        <f>VLOOKUP(Table1[[#This Row],[Assigned to]],GD_Resource[[#All],[SNOW ID Unique]:[Team]],4,0)</f>
        <v>0</v>
      </c>
    </row>
    <row r="901" spans="1:50" ht="87.45" customHeight="1" x14ac:dyDescent="0.25">
      <c r="A901" s="37" t="s">
        <v>3553</v>
      </c>
      <c r="B901" s="37" t="s">
        <v>115</v>
      </c>
      <c r="C901" s="37" t="s">
        <v>139</v>
      </c>
      <c r="D901" s="37" t="s">
        <v>211</v>
      </c>
      <c r="E901" s="37" t="s">
        <v>141</v>
      </c>
      <c r="F901" s="37" t="s">
        <v>3554</v>
      </c>
      <c r="G901" s="60">
        <v>43775.123101851852</v>
      </c>
      <c r="H901" s="37" t="s">
        <v>143</v>
      </c>
      <c r="I901" s="60"/>
      <c r="J901" s="37" t="s">
        <v>120</v>
      </c>
      <c r="K901" s="37" t="s">
        <v>3555</v>
      </c>
      <c r="L901" s="60">
        <v>43775.123101851852</v>
      </c>
      <c r="M901" s="37" t="s">
        <v>143</v>
      </c>
      <c r="N901" s="60">
        <v>43328.916956018518</v>
      </c>
      <c r="O901" s="37" t="s">
        <v>3316</v>
      </c>
      <c r="P901" s="38" t="b">
        <v>0</v>
      </c>
      <c r="Q901" s="37"/>
      <c r="R901" s="37" t="s">
        <v>147</v>
      </c>
      <c r="S901" s="38">
        <v>0</v>
      </c>
      <c r="T901" s="37" t="s">
        <v>124</v>
      </c>
      <c r="U901" s="37" t="s">
        <v>120</v>
      </c>
      <c r="V901" s="60"/>
      <c r="W901" s="38">
        <v>38552211</v>
      </c>
      <c r="X901" s="37" t="s">
        <v>247</v>
      </c>
      <c r="Y901" s="38">
        <v>0</v>
      </c>
      <c r="Z901" s="38" t="b">
        <v>0</v>
      </c>
      <c r="AA901" s="60">
        <v>43329.016782407409</v>
      </c>
      <c r="AB901" s="60">
        <v>43328.917430555557</v>
      </c>
      <c r="AC901" s="38">
        <v>1</v>
      </c>
      <c r="AD901" s="60">
        <v>43329.071226851847</v>
      </c>
      <c r="AE901" s="60">
        <v>43329.471087962957</v>
      </c>
      <c r="AF901" s="60">
        <v>43329.071226851847</v>
      </c>
      <c r="AG901" s="37"/>
      <c r="AH901" s="37"/>
      <c r="AI901" s="37"/>
      <c r="AJ901" s="16">
        <f ca="1">IF(Table1[[#This Row],[State]]="Closed","Zero",IF(Table1[[#This Row],[State]]="Resolved","Zero",TODAY()-Table1[[#This Row],[First Assigned to Osprey-Resolver]]))</f>
        <v>1369.5289120370435</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33</v>
      </c>
      <c r="AM901" s="39">
        <f>WEEKNUM(Table1[[#This Row],[Resolved]])</f>
        <v>0</v>
      </c>
      <c r="AN901" s="39">
        <f>WEEKNUM(Table1[[#This Row],[Closed]])</f>
        <v>45</v>
      </c>
      <c r="AO901" s="39" t="str">
        <f>IFERROR(INDEX(GD_Resource[], MATCH(Table1[[#This Row],[Assigned to]], GD_Resource[SNOW ID Unique], 0), 2), "Not GD")</f>
        <v>Not GD</v>
      </c>
      <c r="AP901" s="39" t="str">
        <f t="shared" si="14"/>
        <v>Geo</v>
      </c>
      <c r="AQ901" s="39">
        <f>YEAR(Table1[[#This Row],[Closed]])</f>
        <v>2019</v>
      </c>
      <c r="AR901" s="39">
        <f>YEAR(Table1[[#This Row],[Resolved]])</f>
        <v>1900</v>
      </c>
      <c r="AS901" s="39">
        <f>YEAR(Table1[[#This Row],[Created]])</f>
        <v>2018</v>
      </c>
      <c r="AT901" s="39">
        <f>DAY(Table1[[#This Row],[Resolved]])</f>
        <v>0</v>
      </c>
      <c r="AU901" s="39" t="str">
        <f>TEXT(Table1[[#This Row],[Resolved]],"MMM")</f>
        <v>Jan</v>
      </c>
      <c r="AV901" s="39">
        <f>DAY(Table1[[#This Row],[Created]])</f>
        <v>16</v>
      </c>
      <c r="AW901" s="39" t="str">
        <f>TEXT(Table1[[#This Row],[Created]],"MMM")</f>
        <v>Aug</v>
      </c>
      <c r="AX901" s="40" t="e">
        <f>VLOOKUP(Table1[[#This Row],[Assigned to]],GD_Resource[[#All],[SNOW ID Unique]:[Team]],4,0)</f>
        <v>#N/A</v>
      </c>
    </row>
    <row r="902" spans="1:50" ht="49.95" customHeight="1" x14ac:dyDescent="0.25">
      <c r="A902" s="37" t="s">
        <v>3556</v>
      </c>
      <c r="B902" s="37" t="s">
        <v>115</v>
      </c>
      <c r="C902" s="37" t="s">
        <v>433</v>
      </c>
      <c r="D902" s="37" t="s">
        <v>434</v>
      </c>
      <c r="E902" s="37" t="s">
        <v>12</v>
      </c>
      <c r="F902" s="37" t="s">
        <v>3557</v>
      </c>
      <c r="G902" s="60">
        <v>43332.736886574072</v>
      </c>
      <c r="H902" s="37" t="s">
        <v>436</v>
      </c>
      <c r="I902" s="60"/>
      <c r="J902" s="37" t="s">
        <v>120</v>
      </c>
      <c r="K902" s="37" t="s">
        <v>3558</v>
      </c>
      <c r="L902" s="60">
        <v>43332.736886574072</v>
      </c>
      <c r="M902" s="37" t="s">
        <v>436</v>
      </c>
      <c r="N902" s="60">
        <v>43329.012743055559</v>
      </c>
      <c r="O902" s="37" t="s">
        <v>3559</v>
      </c>
      <c r="P902" s="38" t="b">
        <v>0</v>
      </c>
      <c r="Q902" s="37"/>
      <c r="R902" s="37" t="s">
        <v>215</v>
      </c>
      <c r="S902" s="38">
        <v>0</v>
      </c>
      <c r="T902" s="37" t="s">
        <v>124</v>
      </c>
      <c r="U902" s="37" t="s">
        <v>120</v>
      </c>
      <c r="V902" s="60"/>
      <c r="W902" s="38">
        <v>321766</v>
      </c>
      <c r="X902" s="37" t="s">
        <v>3560</v>
      </c>
      <c r="Y902" s="38">
        <v>0</v>
      </c>
      <c r="Z902" s="38" t="b">
        <v>0</v>
      </c>
      <c r="AA902" s="60">
        <v>43329.082615740743</v>
      </c>
      <c r="AB902" s="60">
        <v>43329.082615740743</v>
      </c>
      <c r="AC902" s="38">
        <v>1</v>
      </c>
      <c r="AD902" s="60">
        <v>43329.151030092587</v>
      </c>
      <c r="AE902" s="60">
        <v>43332.735949074071</v>
      </c>
      <c r="AF902" s="60">
        <v>43329.151030092587</v>
      </c>
      <c r="AG902" s="37" t="s">
        <v>135</v>
      </c>
      <c r="AH902" s="37"/>
      <c r="AI902" s="37"/>
      <c r="AJ902" s="16">
        <f ca="1">IF(Table1[[#This Row],[State]]="Closed","Zero",IF(Table1[[#This Row],[State]]="Resolved","Zero",TODAY()-Table1[[#This Row],[First Assigned to Osprey-Resolver]]))</f>
        <v>1366.264050925929</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33</v>
      </c>
      <c r="AM902" s="39">
        <f>WEEKNUM(Table1[[#This Row],[Resolved]])</f>
        <v>0</v>
      </c>
      <c r="AN902" s="39">
        <f>WEEKNUM(Table1[[#This Row],[Closed]])</f>
        <v>34</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17</v>
      </c>
      <c r="AW902" s="39" t="str">
        <f>TEXT(Table1[[#This Row],[Created]],"MMM")</f>
        <v>Aug</v>
      </c>
      <c r="AX902" s="40" t="e">
        <f>VLOOKUP(Table1[[#This Row],[Assigned to]],GD_Resource[[#All],[SNOW ID Unique]:[Team]],4,0)</f>
        <v>#N/A</v>
      </c>
    </row>
    <row r="903" spans="1:50" ht="37.5" customHeight="1" x14ac:dyDescent="0.25">
      <c r="A903" s="37" t="s">
        <v>3561</v>
      </c>
      <c r="B903" s="37" t="s">
        <v>115</v>
      </c>
      <c r="C903" s="37" t="s">
        <v>2295</v>
      </c>
      <c r="D903" s="37" t="s">
        <v>345</v>
      </c>
      <c r="E903" s="37" t="s">
        <v>7</v>
      </c>
      <c r="F903" s="37" t="s">
        <v>3562</v>
      </c>
      <c r="G903" s="60">
        <v>43334.758622685193</v>
      </c>
      <c r="H903" s="37" t="s">
        <v>40</v>
      </c>
      <c r="I903" s="60"/>
      <c r="J903" s="37" t="s">
        <v>120</v>
      </c>
      <c r="K903" s="37" t="s">
        <v>3563</v>
      </c>
      <c r="L903" s="60">
        <v>43334.758622685193</v>
      </c>
      <c r="M903" s="37" t="s">
        <v>40</v>
      </c>
      <c r="N903" s="60">
        <v>43330.876956018517</v>
      </c>
      <c r="O903" s="37" t="s">
        <v>3564</v>
      </c>
      <c r="P903" s="38" t="b">
        <v>0</v>
      </c>
      <c r="Q903" s="37"/>
      <c r="R903" s="37" t="s">
        <v>123</v>
      </c>
      <c r="S903" s="38">
        <v>0</v>
      </c>
      <c r="T903" s="37" t="s">
        <v>124</v>
      </c>
      <c r="U903" s="37" t="s">
        <v>120</v>
      </c>
      <c r="V903" s="60"/>
      <c r="W903" s="38">
        <v>193081</v>
      </c>
      <c r="X903" s="37" t="s">
        <v>3565</v>
      </c>
      <c r="Y903" s="38">
        <v>1</v>
      </c>
      <c r="Z903" s="38" t="b">
        <v>0</v>
      </c>
      <c r="AA903" s="60">
        <v>43332.548668981479</v>
      </c>
      <c r="AB903" s="60">
        <v>43330.876956018517</v>
      </c>
      <c r="AC903" s="38">
        <v>1</v>
      </c>
      <c r="AD903" s="60">
        <v>43333.066828703697</v>
      </c>
      <c r="AE903" s="60">
        <v>43333.088495370372</v>
      </c>
      <c r="AF903" s="60">
        <v>43333.066828703697</v>
      </c>
      <c r="AG903" s="37" t="s">
        <v>135</v>
      </c>
      <c r="AH903" s="37"/>
      <c r="AI903" s="37"/>
      <c r="AJ903" s="16">
        <f ca="1">IF(Table1[[#This Row],[State]]="Closed","Zero",IF(Table1[[#This Row],[State]]="Resolved","Zero",TODAY()-Table1[[#This Row],[First Assigned to Osprey-Resolver]]))</f>
        <v>1365.9115046296283</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33</v>
      </c>
      <c r="AM903" s="39">
        <f>WEEKNUM(Table1[[#This Row],[Resolved]])</f>
        <v>0</v>
      </c>
      <c r="AN903" s="39">
        <f>WEEKNUM(Table1[[#This Row],[Closed]])</f>
        <v>34</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18</v>
      </c>
      <c r="AW903" s="39" t="str">
        <f>TEXT(Table1[[#This Row],[Created]],"MMM")</f>
        <v>Aug</v>
      </c>
      <c r="AX903" s="40" t="e">
        <f>VLOOKUP(Table1[[#This Row],[Assigned to]],GD_Resource[[#All],[SNOW ID Unique]:[Team]],4,0)</f>
        <v>#N/A</v>
      </c>
    </row>
    <row r="904" spans="1:50" ht="37.5" customHeight="1" x14ac:dyDescent="0.25">
      <c r="A904" s="37" t="s">
        <v>3566</v>
      </c>
      <c r="B904" s="37" t="s">
        <v>115</v>
      </c>
      <c r="C904" s="37" t="s">
        <v>183</v>
      </c>
      <c r="D904" s="37" t="s">
        <v>204</v>
      </c>
      <c r="E904" s="37" t="s">
        <v>7</v>
      </c>
      <c r="F904" s="37" t="s">
        <v>3562</v>
      </c>
      <c r="G904" s="60">
        <v>43332.843877314823</v>
      </c>
      <c r="H904" s="37" t="s">
        <v>3567</v>
      </c>
      <c r="I904" s="60"/>
      <c r="J904" s="37" t="s">
        <v>120</v>
      </c>
      <c r="K904" s="37" t="s">
        <v>3568</v>
      </c>
      <c r="L904" s="60">
        <v>43332.843877314823</v>
      </c>
      <c r="M904" s="37" t="s">
        <v>37</v>
      </c>
      <c r="N904" s="60">
        <v>43331.577627314808</v>
      </c>
      <c r="O904" s="37" t="s">
        <v>3532</v>
      </c>
      <c r="P904" s="38" t="b">
        <v>0</v>
      </c>
      <c r="Q904" s="37"/>
      <c r="R904" s="37" t="s">
        <v>189</v>
      </c>
      <c r="S904" s="38">
        <v>0</v>
      </c>
      <c r="T904" s="37" t="s">
        <v>124</v>
      </c>
      <c r="U904" s="37" t="s">
        <v>120</v>
      </c>
      <c r="V904" s="60"/>
      <c r="W904" s="38">
        <v>109404</v>
      </c>
      <c r="X904" s="37" t="s">
        <v>3533</v>
      </c>
      <c r="Y904" s="38">
        <v>0</v>
      </c>
      <c r="Z904" s="38" t="b">
        <v>0</v>
      </c>
      <c r="AA904" s="60">
        <v>43332.40934027778</v>
      </c>
      <c r="AB904" s="60">
        <v>43331.577627314808</v>
      </c>
      <c r="AC904" s="38">
        <v>3</v>
      </c>
      <c r="AD904" s="60">
        <v>43331.641388888893</v>
      </c>
      <c r="AE904" s="60">
        <v>43332.40934027778</v>
      </c>
      <c r="AF904" s="60">
        <v>43331.641388888893</v>
      </c>
      <c r="AG904" s="37"/>
      <c r="AH904" s="37"/>
      <c r="AI904" s="37"/>
      <c r="AJ904" s="16">
        <f ca="1">IF(Table1[[#This Row],[State]]="Closed","Zero",IF(Table1[[#This Row],[State]]="Resolved","Zero",TODAY()-Table1[[#This Row],[First Assigned to Osprey-Resolver]]))</f>
        <v>1366.5906597222202</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34</v>
      </c>
      <c r="AM904" s="39">
        <f>WEEKNUM(Table1[[#This Row],[Resolved]])</f>
        <v>0</v>
      </c>
      <c r="AN904" s="39">
        <f>WEEKNUM(Table1[[#This Row],[Closed]])</f>
        <v>34</v>
      </c>
      <c r="AO904" s="39" t="str">
        <f>IFERROR(INDEX(GD_Resource[], MATCH(Table1[[#This Row],[Assigned to]], GD_Resource[SNOW ID Unique], 0), 2), "Not GD")</f>
        <v>WPP-UK</v>
      </c>
      <c r="AP904" s="39" t="str">
        <f t="shared" si="14"/>
        <v>GD</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19</v>
      </c>
      <c r="AW904" s="39" t="str">
        <f>TEXT(Table1[[#This Row],[Created]],"MMM")</f>
        <v>Aug</v>
      </c>
      <c r="AX904" s="40">
        <f>VLOOKUP(Table1[[#This Row],[Assigned to]],GD_Resource[[#All],[SNOW ID Unique]:[Team]],4,0)</f>
        <v>0</v>
      </c>
    </row>
    <row r="905" spans="1:50" ht="37.5" customHeight="1" x14ac:dyDescent="0.25">
      <c r="A905" s="37" t="s">
        <v>3569</v>
      </c>
      <c r="B905" s="37" t="s">
        <v>115</v>
      </c>
      <c r="C905" s="37" t="s">
        <v>2440</v>
      </c>
      <c r="D905" s="37" t="s">
        <v>2920</v>
      </c>
      <c r="E905" s="37" t="s">
        <v>12</v>
      </c>
      <c r="F905" s="37" t="s">
        <v>3570</v>
      </c>
      <c r="G905" s="60">
        <v>43335.878981481481</v>
      </c>
      <c r="H905" s="37" t="s">
        <v>2922</v>
      </c>
      <c r="I905" s="60"/>
      <c r="J905" s="37" t="s">
        <v>120</v>
      </c>
      <c r="K905" s="37" t="s">
        <v>3571</v>
      </c>
      <c r="L905" s="60">
        <v>43335.878981481481</v>
      </c>
      <c r="M905" s="37" t="s">
        <v>2922</v>
      </c>
      <c r="N905" s="60">
        <v>43333.671400462961</v>
      </c>
      <c r="O905" s="37" t="s">
        <v>2321</v>
      </c>
      <c r="P905" s="38" t="b">
        <v>0</v>
      </c>
      <c r="Q905" s="37"/>
      <c r="R905" s="37" t="s">
        <v>147</v>
      </c>
      <c r="S905" s="38">
        <v>0</v>
      </c>
      <c r="T905" s="37" t="s">
        <v>124</v>
      </c>
      <c r="U905" s="37" t="s">
        <v>120</v>
      </c>
      <c r="V905" s="60"/>
      <c r="W905" s="38">
        <v>190848</v>
      </c>
      <c r="X905" s="37" t="s">
        <v>3572</v>
      </c>
      <c r="Y905" s="38">
        <v>0</v>
      </c>
      <c r="Z905" s="38" t="b">
        <v>0</v>
      </c>
      <c r="AA905" s="60">
        <v>43335.853229166663</v>
      </c>
      <c r="AB905" s="60"/>
      <c r="AC905" s="38">
        <v>0</v>
      </c>
      <c r="AD905" s="60"/>
      <c r="AE905" s="60">
        <v>43335.853229166663</v>
      </c>
      <c r="AF905" s="60">
        <v>43333.671400462961</v>
      </c>
      <c r="AG905" s="37"/>
      <c r="AH905" s="37"/>
      <c r="AI905" s="37"/>
      <c r="AJ905" s="16">
        <f ca="1">IF(Table1[[#This Row],[State]]="Closed","Zero",IF(Table1[[#This Row],[State]]="Resolved","Zero",TODAY()-Table1[[#This Row],[First Assigned to Osprey-Resolver]]))</f>
        <v>1363.1467708333366</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34</v>
      </c>
      <c r="AM905" s="39">
        <f>WEEKNUM(Table1[[#This Row],[Resolved]])</f>
        <v>0</v>
      </c>
      <c r="AN905" s="39">
        <f>WEEKNUM(Table1[[#This Row],[Closed]])</f>
        <v>34</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21</v>
      </c>
      <c r="AW905" s="39" t="str">
        <f>TEXT(Table1[[#This Row],[Created]],"MMM")</f>
        <v>Aug</v>
      </c>
      <c r="AX905" s="40" t="e">
        <f>VLOOKUP(Table1[[#This Row],[Assigned to]],GD_Resource[[#All],[SNOW ID Unique]:[Team]],4,0)</f>
        <v>#N/A</v>
      </c>
    </row>
    <row r="906" spans="1:50" ht="37.5" customHeight="1" x14ac:dyDescent="0.25">
      <c r="A906" s="37" t="s">
        <v>3573</v>
      </c>
      <c r="B906" s="37" t="s">
        <v>115</v>
      </c>
      <c r="C906" s="37" t="s">
        <v>433</v>
      </c>
      <c r="D906" s="37" t="s">
        <v>434</v>
      </c>
      <c r="E906" s="37" t="s">
        <v>12</v>
      </c>
      <c r="F906" s="37" t="s">
        <v>3574</v>
      </c>
      <c r="G906" s="60">
        <v>43334.767048611109</v>
      </c>
      <c r="H906" s="37" t="s">
        <v>436</v>
      </c>
      <c r="I906" s="60"/>
      <c r="J906" s="37" t="s">
        <v>120</v>
      </c>
      <c r="K906" s="37" t="s">
        <v>3575</v>
      </c>
      <c r="L906" s="60">
        <v>43334.767060185193</v>
      </c>
      <c r="M906" s="37" t="s">
        <v>436</v>
      </c>
      <c r="N906" s="60">
        <v>43334.057453703703</v>
      </c>
      <c r="O906" s="37" t="s">
        <v>3576</v>
      </c>
      <c r="P906" s="38" t="b">
        <v>0</v>
      </c>
      <c r="Q906" s="37"/>
      <c r="R906" s="37" t="s">
        <v>215</v>
      </c>
      <c r="S906" s="38">
        <v>0</v>
      </c>
      <c r="T906" s="37" t="s">
        <v>124</v>
      </c>
      <c r="U906" s="37" t="s">
        <v>120</v>
      </c>
      <c r="V906" s="60"/>
      <c r="W906" s="38">
        <v>61409</v>
      </c>
      <c r="X906" s="37" t="s">
        <v>3577</v>
      </c>
      <c r="Y906" s="38">
        <v>0</v>
      </c>
      <c r="Z906" s="38" t="b">
        <v>0</v>
      </c>
      <c r="AA906" s="60">
        <v>43334.766331018523</v>
      </c>
      <c r="AB906" s="60"/>
      <c r="AC906" s="38">
        <v>0</v>
      </c>
      <c r="AD906" s="60"/>
      <c r="AE906" s="60">
        <v>43334.766331018523</v>
      </c>
      <c r="AF906" s="60">
        <v>43334.057453703703</v>
      </c>
      <c r="AG906" s="37"/>
      <c r="AH906" s="37"/>
      <c r="AI906" s="37"/>
      <c r="AJ906" s="16">
        <f ca="1">IF(Table1[[#This Row],[State]]="Closed","Zero",IF(Table1[[#This Row],[State]]="Resolved","Zero",TODAY()-Table1[[#This Row],[First Assigned to Osprey-Resolver]]))</f>
        <v>1364.2336689814765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34</v>
      </c>
      <c r="AM906" s="39">
        <f>WEEKNUM(Table1[[#This Row],[Resolved]])</f>
        <v>0</v>
      </c>
      <c r="AN906" s="39">
        <f>WEEKNUM(Table1[[#This Row],[Closed]])</f>
        <v>34</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22</v>
      </c>
      <c r="AW906" s="39" t="str">
        <f>TEXT(Table1[[#This Row],[Created]],"MMM")</f>
        <v>Aug</v>
      </c>
      <c r="AX906" s="40" t="e">
        <f>VLOOKUP(Table1[[#This Row],[Assigned to]],GD_Resource[[#All],[SNOW ID Unique]:[Team]],4,0)</f>
        <v>#N/A</v>
      </c>
    </row>
    <row r="907" spans="1:50" ht="37.5" customHeight="1" x14ac:dyDescent="0.25">
      <c r="A907" s="37" t="s">
        <v>3578</v>
      </c>
      <c r="B907" s="37" t="s">
        <v>115</v>
      </c>
      <c r="C907" s="37" t="s">
        <v>251</v>
      </c>
      <c r="D907" s="37" t="s">
        <v>128</v>
      </c>
      <c r="E907" s="37" t="s">
        <v>141</v>
      </c>
      <c r="F907" s="37" t="s">
        <v>3579</v>
      </c>
      <c r="G907" s="60">
        <v>44433.971678240741</v>
      </c>
      <c r="H907" s="37" t="s">
        <v>8</v>
      </c>
      <c r="I907" s="60"/>
      <c r="J907" s="37" t="s">
        <v>120</v>
      </c>
      <c r="K907" s="37" t="s">
        <v>2998</v>
      </c>
      <c r="L907" s="60">
        <v>44433.971678240741</v>
      </c>
      <c r="M907" s="37" t="s">
        <v>39</v>
      </c>
      <c r="N907" s="60">
        <v>43335.085821759261</v>
      </c>
      <c r="O907" s="37" t="s">
        <v>2242</v>
      </c>
      <c r="P907" s="38" t="b">
        <v>0</v>
      </c>
      <c r="Q907" s="37"/>
      <c r="R907" s="37" t="s">
        <v>147</v>
      </c>
      <c r="S907" s="38">
        <v>0</v>
      </c>
      <c r="T907" s="37" t="s">
        <v>124</v>
      </c>
      <c r="U907" s="37" t="s">
        <v>120</v>
      </c>
      <c r="V907" s="60"/>
      <c r="W907" s="38">
        <v>94944082</v>
      </c>
      <c r="X907" s="37" t="s">
        <v>3354</v>
      </c>
      <c r="Y907" s="38">
        <v>0</v>
      </c>
      <c r="Z907" s="38" t="b">
        <v>0</v>
      </c>
      <c r="AA907" s="60">
        <v>43335.720949074072</v>
      </c>
      <c r="AB907" s="60"/>
      <c r="AC907" s="38">
        <v>0</v>
      </c>
      <c r="AD907" s="60"/>
      <c r="AE907" s="60">
        <v>43335.720949074072</v>
      </c>
      <c r="AF907" s="60">
        <v>43335.085821759261</v>
      </c>
      <c r="AG907" s="37"/>
      <c r="AH907" s="37"/>
      <c r="AI907" s="37" t="s">
        <v>256</v>
      </c>
      <c r="AJ907" s="16">
        <f ca="1">IF(Table1[[#This Row],[State]]="Closed","Zero",IF(Table1[[#This Row],[State]]="Resolved","Zero",TODAY()-Table1[[#This Row],[First Assigned to Osprey-Resolver]]))</f>
        <v>1363.2790509259285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34</v>
      </c>
      <c r="AM907" s="39">
        <f>WEEKNUM(Table1[[#This Row],[Resolved]])</f>
        <v>0</v>
      </c>
      <c r="AN907" s="39">
        <f>WEEKNUM(Table1[[#This Row],[Closed]])</f>
        <v>35</v>
      </c>
      <c r="AO907" s="39" t="str">
        <f>IFERROR(INDEX(GD_Resource[], MATCH(Table1[[#This Row],[Assigned to]], GD_Resource[SNOW ID Unique], 0), 2), "Not GD")</f>
        <v>WPP-US</v>
      </c>
      <c r="AP907" s="39" t="str">
        <f t="shared" si="14"/>
        <v>GD</v>
      </c>
      <c r="AQ907" s="39">
        <f>YEAR(Table1[[#This Row],[Closed]])</f>
        <v>2021</v>
      </c>
      <c r="AR907" s="39">
        <f>YEAR(Table1[[#This Row],[Resolved]])</f>
        <v>1900</v>
      </c>
      <c r="AS907" s="39">
        <f>YEAR(Table1[[#This Row],[Created]])</f>
        <v>2018</v>
      </c>
      <c r="AT907" s="39">
        <f>DAY(Table1[[#This Row],[Resolved]])</f>
        <v>0</v>
      </c>
      <c r="AU907" s="39" t="str">
        <f>TEXT(Table1[[#This Row],[Resolved]],"MMM")</f>
        <v>Jan</v>
      </c>
      <c r="AV907" s="39">
        <f>DAY(Table1[[#This Row],[Created]])</f>
        <v>23</v>
      </c>
      <c r="AW907" s="39" t="str">
        <f>TEXT(Table1[[#This Row],[Created]],"MMM")</f>
        <v>Aug</v>
      </c>
      <c r="AX907" s="40">
        <f>VLOOKUP(Table1[[#This Row],[Assigned to]],GD_Resource[[#All],[SNOW ID Unique]:[Team]],4,0)</f>
        <v>0</v>
      </c>
    </row>
    <row r="908" spans="1:50" ht="49.95" customHeight="1" x14ac:dyDescent="0.25">
      <c r="A908" s="37" t="s">
        <v>3580</v>
      </c>
      <c r="B908" s="37" t="s">
        <v>138</v>
      </c>
      <c r="C908" s="37" t="s">
        <v>116</v>
      </c>
      <c r="D908" s="37" t="s">
        <v>204</v>
      </c>
      <c r="E908" s="37" t="s">
        <v>141</v>
      </c>
      <c r="F908" s="37" t="s">
        <v>3581</v>
      </c>
      <c r="G908" s="60">
        <v>43377.13554398148</v>
      </c>
      <c r="H908" s="37" t="s">
        <v>37</v>
      </c>
      <c r="I908" s="60"/>
      <c r="J908" s="37" t="s">
        <v>120</v>
      </c>
      <c r="K908" s="37" t="s">
        <v>3582</v>
      </c>
      <c r="L908" s="60">
        <v>43377.13554398148</v>
      </c>
      <c r="M908" s="37" t="s">
        <v>37</v>
      </c>
      <c r="N908" s="60">
        <v>43335.658356481479</v>
      </c>
      <c r="O908" s="37" t="s">
        <v>3583</v>
      </c>
      <c r="P908" s="38" t="b">
        <v>0</v>
      </c>
      <c r="Q908" s="37"/>
      <c r="R908" s="37" t="s">
        <v>123</v>
      </c>
      <c r="S908" s="38">
        <v>0</v>
      </c>
      <c r="T908" s="37" t="s">
        <v>124</v>
      </c>
      <c r="U908" s="37" t="s">
        <v>120</v>
      </c>
      <c r="V908" s="60"/>
      <c r="W908" s="38">
        <v>3583629</v>
      </c>
      <c r="X908" s="37" t="s">
        <v>3584</v>
      </c>
      <c r="Y908" s="38">
        <v>0</v>
      </c>
      <c r="Z908" s="38" t="b">
        <v>0</v>
      </c>
      <c r="AA908" s="60">
        <v>43335.743738425917</v>
      </c>
      <c r="AB908" s="60">
        <v>43335.743738425917</v>
      </c>
      <c r="AC908" s="38">
        <v>1</v>
      </c>
      <c r="AD908" s="60">
        <v>43335.744675925933</v>
      </c>
      <c r="AE908" s="60">
        <v>43335.746874999997</v>
      </c>
      <c r="AF908" s="60">
        <v>43335.744675925933</v>
      </c>
      <c r="AG908" s="37" t="s">
        <v>331</v>
      </c>
      <c r="AH908" s="37"/>
      <c r="AI908" s="37" t="s">
        <v>3585</v>
      </c>
      <c r="AJ908" s="16">
        <f ca="1">IF(Table1[[#This Row],[State]]="Closed","Zero",IF(Table1[[#This Row],[State]]="Resolved","Zero",TODAY()-Table1[[#This Row],[First Assigned to Osprey-Resolver]]))</f>
        <v>1363.2531250000029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34</v>
      </c>
      <c r="AM908" s="39">
        <f>WEEKNUM(Table1[[#This Row],[Resolved]])</f>
        <v>0</v>
      </c>
      <c r="AN908" s="39">
        <f>WEEKNUM(Table1[[#This Row],[Closed]])</f>
        <v>40</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23</v>
      </c>
      <c r="AW908" s="39" t="str">
        <f>TEXT(Table1[[#This Row],[Created]],"MMM")</f>
        <v>Aug</v>
      </c>
      <c r="AX908" s="40" t="e">
        <f>VLOOKUP(Table1[[#This Row],[Assigned to]],GD_Resource[[#All],[SNOW ID Unique]:[Team]],4,0)</f>
        <v>#N/A</v>
      </c>
    </row>
    <row r="909" spans="1:50" ht="37.5" customHeight="1" x14ac:dyDescent="0.25">
      <c r="A909" s="37" t="s">
        <v>3586</v>
      </c>
      <c r="B909" s="37" t="s">
        <v>115</v>
      </c>
      <c r="C909" s="37" t="s">
        <v>116</v>
      </c>
      <c r="D909" s="37" t="s">
        <v>204</v>
      </c>
      <c r="E909" s="37" t="s">
        <v>141</v>
      </c>
      <c r="F909" s="37" t="s">
        <v>3587</v>
      </c>
      <c r="G909" s="60">
        <v>43438.152905092589</v>
      </c>
      <c r="H909" s="37" t="s">
        <v>37</v>
      </c>
      <c r="I909" s="60"/>
      <c r="J909" s="37" t="s">
        <v>120</v>
      </c>
      <c r="K909" s="37" t="s">
        <v>3588</v>
      </c>
      <c r="L909" s="60">
        <v>43438.152905092589</v>
      </c>
      <c r="M909" s="37" t="s">
        <v>37</v>
      </c>
      <c r="N909" s="60">
        <v>43336.360266203701</v>
      </c>
      <c r="O909" s="37" t="s">
        <v>388</v>
      </c>
      <c r="P909" s="38" t="b">
        <v>0</v>
      </c>
      <c r="Q909" s="37"/>
      <c r="R909" s="37" t="s">
        <v>123</v>
      </c>
      <c r="S909" s="38">
        <v>0</v>
      </c>
      <c r="T909" s="37" t="s">
        <v>124</v>
      </c>
      <c r="U909" s="37" t="s">
        <v>120</v>
      </c>
      <c r="V909" s="60"/>
      <c r="W909" s="38">
        <v>8794884</v>
      </c>
      <c r="X909" s="37" t="s">
        <v>389</v>
      </c>
      <c r="Y909" s="38">
        <v>0</v>
      </c>
      <c r="Z909" s="38" t="b">
        <v>0</v>
      </c>
      <c r="AA909" s="60">
        <v>43336.421516203707</v>
      </c>
      <c r="AB909" s="60"/>
      <c r="AC909" s="38">
        <v>1</v>
      </c>
      <c r="AD909" s="60"/>
      <c r="AE909" s="60">
        <v>43336.421516203707</v>
      </c>
      <c r="AF909" s="60">
        <v>43336.361851851849</v>
      </c>
      <c r="AG909" s="37"/>
      <c r="AH909" s="37"/>
      <c r="AI909" s="37"/>
      <c r="AJ909" s="16">
        <f ca="1">IF(Table1[[#This Row],[State]]="Closed","Zero",IF(Table1[[#This Row],[State]]="Resolved","Zero",TODAY()-Table1[[#This Row],[First Assigned to Osprey-Resolver]]))</f>
        <v>1362.5784837962929</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34</v>
      </c>
      <c r="AM909" s="39">
        <f>WEEKNUM(Table1[[#This Row],[Resolved]])</f>
        <v>0</v>
      </c>
      <c r="AN909" s="39">
        <f>WEEKNUM(Table1[[#This Row],[Closed]])</f>
        <v>49</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24</v>
      </c>
      <c r="AW909" s="39" t="str">
        <f>TEXT(Table1[[#This Row],[Created]],"MMM")</f>
        <v>Aug</v>
      </c>
      <c r="AX909" s="40" t="e">
        <f>VLOOKUP(Table1[[#This Row],[Assigned to]],GD_Resource[[#All],[SNOW ID Unique]:[Team]],4,0)</f>
        <v>#N/A</v>
      </c>
    </row>
    <row r="910" spans="1:50" ht="75" customHeight="1" x14ac:dyDescent="0.25">
      <c r="A910" s="37" t="s">
        <v>3589</v>
      </c>
      <c r="B910" s="37" t="s">
        <v>115</v>
      </c>
      <c r="C910" s="37" t="s">
        <v>295</v>
      </c>
      <c r="D910" s="37" t="s">
        <v>2467</v>
      </c>
      <c r="E910" s="37" t="s">
        <v>141</v>
      </c>
      <c r="F910" s="37" t="s">
        <v>3590</v>
      </c>
      <c r="G910" s="60">
        <v>43545.925625000003</v>
      </c>
      <c r="H910" s="37" t="s">
        <v>2587</v>
      </c>
      <c r="I910" s="60"/>
      <c r="J910" s="37" t="s">
        <v>120</v>
      </c>
      <c r="K910" s="37" t="s">
        <v>3591</v>
      </c>
      <c r="L910" s="60">
        <v>43545.925625000003</v>
      </c>
      <c r="M910" s="37" t="s">
        <v>2587</v>
      </c>
      <c r="N910" s="60">
        <v>43339.194282407407</v>
      </c>
      <c r="O910" s="37" t="s">
        <v>281</v>
      </c>
      <c r="P910" s="38" t="b">
        <v>0</v>
      </c>
      <c r="Q910" s="37"/>
      <c r="R910" s="37" t="s">
        <v>147</v>
      </c>
      <c r="S910" s="38">
        <v>0</v>
      </c>
      <c r="T910" s="37" t="s">
        <v>124</v>
      </c>
      <c r="U910" s="37" t="s">
        <v>120</v>
      </c>
      <c r="V910" s="60"/>
      <c r="W910" s="38">
        <v>17861588</v>
      </c>
      <c r="X910" s="37" t="s">
        <v>282</v>
      </c>
      <c r="Y910" s="38">
        <v>0</v>
      </c>
      <c r="Z910" s="38" t="b">
        <v>0</v>
      </c>
      <c r="AA910" s="60">
        <v>43494.081689814811</v>
      </c>
      <c r="AB910" s="60"/>
      <c r="AC910" s="38">
        <v>1</v>
      </c>
      <c r="AD910" s="60"/>
      <c r="AE910" s="60">
        <v>43494.081689814811</v>
      </c>
      <c r="AF910" s="60">
        <v>43339.20103009259</v>
      </c>
      <c r="AG910" s="37"/>
      <c r="AH910" s="37"/>
      <c r="AI910" s="37"/>
      <c r="AJ910" s="16">
        <f ca="1">IF(Table1[[#This Row],[State]]="Closed","Zero",IF(Table1[[#This Row],[State]]="Resolved","Zero",TODAY()-Table1[[#This Row],[First Assigned to Osprey-Resolver]]))</f>
        <v>1204.9183101851886</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35</v>
      </c>
      <c r="AM910" s="39">
        <f>WEEKNUM(Table1[[#This Row],[Resolved]])</f>
        <v>0</v>
      </c>
      <c r="AN910" s="39">
        <f>WEEKNUM(Table1[[#This Row],[Closed]])</f>
        <v>12</v>
      </c>
      <c r="AO910" s="39" t="str">
        <f>IFERROR(INDEX(GD_Resource[], MATCH(Table1[[#This Row],[Assigned to]], GD_Resource[SNOW ID Unique], 0), 2), "Not GD")</f>
        <v>Not GD</v>
      </c>
      <c r="AP910" s="39" t="str">
        <f t="shared" si="14"/>
        <v>Geo</v>
      </c>
      <c r="AQ910" s="39">
        <f>YEAR(Table1[[#This Row],[Closed]])</f>
        <v>2019</v>
      </c>
      <c r="AR910" s="39">
        <f>YEAR(Table1[[#This Row],[Resolved]])</f>
        <v>1900</v>
      </c>
      <c r="AS910" s="39">
        <f>YEAR(Table1[[#This Row],[Created]])</f>
        <v>2018</v>
      </c>
      <c r="AT910" s="39">
        <f>DAY(Table1[[#This Row],[Resolved]])</f>
        <v>0</v>
      </c>
      <c r="AU910" s="39" t="str">
        <f>TEXT(Table1[[#This Row],[Resolved]],"MMM")</f>
        <v>Jan</v>
      </c>
      <c r="AV910" s="39">
        <f>DAY(Table1[[#This Row],[Created]])</f>
        <v>27</v>
      </c>
      <c r="AW910" s="39" t="str">
        <f>TEXT(Table1[[#This Row],[Created]],"MMM")</f>
        <v>Aug</v>
      </c>
      <c r="AX910" s="40" t="e">
        <f>VLOOKUP(Table1[[#This Row],[Assigned to]],GD_Resource[[#All],[SNOW ID Unique]:[Team]],4,0)</f>
        <v>#N/A</v>
      </c>
    </row>
    <row r="911" spans="1:50" ht="37.5" customHeight="1" x14ac:dyDescent="0.25">
      <c r="A911" s="37" t="s">
        <v>3592</v>
      </c>
      <c r="B911" s="37" t="s">
        <v>115</v>
      </c>
      <c r="C911" s="37" t="s">
        <v>1622</v>
      </c>
      <c r="D911" s="37" t="s">
        <v>3593</v>
      </c>
      <c r="E911" s="37" t="s">
        <v>141</v>
      </c>
      <c r="F911" s="37" t="s">
        <v>3594</v>
      </c>
      <c r="G911" s="60">
        <v>43360.741666666669</v>
      </c>
      <c r="H911" s="37" t="s">
        <v>3595</v>
      </c>
      <c r="I911" s="60"/>
      <c r="J911" s="37" t="s">
        <v>120</v>
      </c>
      <c r="K911" s="37" t="s">
        <v>3596</v>
      </c>
      <c r="L911" s="60">
        <v>43360.741666666669</v>
      </c>
      <c r="M911" s="37" t="s">
        <v>3595</v>
      </c>
      <c r="N911" s="60">
        <v>43340.774143518523</v>
      </c>
      <c r="O911" s="37" t="s">
        <v>3593</v>
      </c>
      <c r="P911" s="38" t="b">
        <v>0</v>
      </c>
      <c r="Q911" s="37"/>
      <c r="R911" s="37" t="s">
        <v>147</v>
      </c>
      <c r="S911" s="38">
        <v>0</v>
      </c>
      <c r="T911" s="37" t="s">
        <v>124</v>
      </c>
      <c r="U911" s="37" t="s">
        <v>120</v>
      </c>
      <c r="V911" s="60"/>
      <c r="W911" s="38">
        <v>1725814</v>
      </c>
      <c r="X911" s="37" t="s">
        <v>399</v>
      </c>
      <c r="Y911" s="38">
        <v>0</v>
      </c>
      <c r="Z911" s="38" t="b">
        <v>0</v>
      </c>
      <c r="AA911" s="60">
        <v>43360.737858796303</v>
      </c>
      <c r="AB911" s="60"/>
      <c r="AC911" s="38">
        <v>1</v>
      </c>
      <c r="AD911" s="60"/>
      <c r="AE911" s="60">
        <v>43360.737858796303</v>
      </c>
      <c r="AF911" s="60">
        <v>43340.774143518523</v>
      </c>
      <c r="AG911" s="37"/>
      <c r="AH911" s="37"/>
      <c r="AI911" s="37"/>
      <c r="AJ911" s="16">
        <f ca="1">IF(Table1[[#This Row],[State]]="Closed","Zero",IF(Table1[[#This Row],[State]]="Resolved","Zero",TODAY()-Table1[[#This Row],[First Assigned to Osprey-Resolver]]))</f>
        <v>1338.262141203697</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35</v>
      </c>
      <c r="AM911" s="39">
        <f>WEEKNUM(Table1[[#This Row],[Resolved]])</f>
        <v>0</v>
      </c>
      <c r="AN911" s="39">
        <f>WEEKNUM(Table1[[#This Row],[Closed]])</f>
        <v>38</v>
      </c>
      <c r="AO911" s="39" t="str">
        <f>IFERROR(INDEX(GD_Resource[], MATCH(Table1[[#This Row],[Assigned to]], GD_Resource[SNOW ID Unique], 0), 2), "Not GD")</f>
        <v>WPP-US</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28</v>
      </c>
      <c r="AW911" s="39" t="str">
        <f>TEXT(Table1[[#This Row],[Created]],"MMM")</f>
        <v>Aug</v>
      </c>
      <c r="AX911" s="40">
        <f>VLOOKUP(Table1[[#This Row],[Assigned to]],GD_Resource[[#All],[SNOW ID Unique]:[Team]],4,0)</f>
        <v>0</v>
      </c>
    </row>
    <row r="912" spans="1:50" ht="62.7" customHeight="1" x14ac:dyDescent="0.25">
      <c r="A912" s="37" t="s">
        <v>3597</v>
      </c>
      <c r="B912" s="37" t="s">
        <v>115</v>
      </c>
      <c r="C912" s="37" t="s">
        <v>1622</v>
      </c>
      <c r="D912" s="37" t="s">
        <v>160</v>
      </c>
      <c r="E912" s="37" t="s">
        <v>141</v>
      </c>
      <c r="F912" s="37" t="s">
        <v>3598</v>
      </c>
      <c r="G912" s="60">
        <v>43392.799745370372</v>
      </c>
      <c r="H912" s="37" t="s">
        <v>3595</v>
      </c>
      <c r="I912" s="60"/>
      <c r="J912" s="37" t="s">
        <v>120</v>
      </c>
      <c r="K912" s="37" t="s">
        <v>3599</v>
      </c>
      <c r="L912" s="60">
        <v>43392.799745370372</v>
      </c>
      <c r="M912" s="37" t="s">
        <v>163</v>
      </c>
      <c r="N912" s="60">
        <v>43340.786307870367</v>
      </c>
      <c r="O912" s="37" t="s">
        <v>3593</v>
      </c>
      <c r="P912" s="38" t="b">
        <v>0</v>
      </c>
      <c r="Q912" s="37"/>
      <c r="R912" s="37" t="s">
        <v>147</v>
      </c>
      <c r="S912" s="38">
        <v>0</v>
      </c>
      <c r="T912" s="37" t="s">
        <v>124</v>
      </c>
      <c r="U912" s="37" t="s">
        <v>120</v>
      </c>
      <c r="V912" s="60"/>
      <c r="W912" s="38">
        <v>4494265</v>
      </c>
      <c r="X912" s="37" t="s">
        <v>399</v>
      </c>
      <c r="Y912" s="38">
        <v>0</v>
      </c>
      <c r="Z912" s="38" t="b">
        <v>0</v>
      </c>
      <c r="AA912" s="60">
        <v>43353.604479166657</v>
      </c>
      <c r="AB912" s="60"/>
      <c r="AC912" s="38">
        <v>1</v>
      </c>
      <c r="AD912" s="60"/>
      <c r="AE912" s="60">
        <v>43353.604479166657</v>
      </c>
      <c r="AF912" s="60">
        <v>43340.786307870367</v>
      </c>
      <c r="AG912" s="37"/>
      <c r="AH912" s="37"/>
      <c r="AI912" s="37"/>
      <c r="AJ912" s="16">
        <f ca="1">IF(Table1[[#This Row],[State]]="Closed","Zero",IF(Table1[[#This Row],[State]]="Resolved","Zero",TODAY()-Table1[[#This Row],[First Assigned to Osprey-Resolver]]))</f>
        <v>1345.3955208333427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35</v>
      </c>
      <c r="AM912" s="39">
        <f>WEEKNUM(Table1[[#This Row],[Resolved]])</f>
        <v>0</v>
      </c>
      <c r="AN912" s="39">
        <f>WEEKNUM(Table1[[#This Row],[Closed]])</f>
        <v>42</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28</v>
      </c>
      <c r="AW912" s="39" t="str">
        <f>TEXT(Table1[[#This Row],[Created]],"MMM")</f>
        <v>Aug</v>
      </c>
      <c r="AX912" s="40">
        <f>VLOOKUP(Table1[[#This Row],[Assigned to]],GD_Resource[[#All],[SNOW ID Unique]:[Team]],4,0)</f>
        <v>0</v>
      </c>
    </row>
    <row r="913" spans="1:50" ht="37.5" customHeight="1" x14ac:dyDescent="0.25">
      <c r="A913" s="37" t="s">
        <v>3600</v>
      </c>
      <c r="B913" s="37" t="s">
        <v>115</v>
      </c>
      <c r="C913" s="37" t="s">
        <v>251</v>
      </c>
      <c r="D913" s="37" t="s">
        <v>258</v>
      </c>
      <c r="E913" s="37" t="s">
        <v>12</v>
      </c>
      <c r="F913" s="37" t="s">
        <v>3601</v>
      </c>
      <c r="G913" s="60">
        <v>43341.94394675926</v>
      </c>
      <c r="H913" s="37"/>
      <c r="I913" s="60"/>
      <c r="J913" s="37" t="s">
        <v>120</v>
      </c>
      <c r="K913" s="37" t="s">
        <v>3602</v>
      </c>
      <c r="L913" s="60">
        <v>43341.94394675926</v>
      </c>
      <c r="M913" s="37" t="s">
        <v>36</v>
      </c>
      <c r="N913" s="60">
        <v>43341.936388888891</v>
      </c>
      <c r="O913" s="37" t="s">
        <v>3603</v>
      </c>
      <c r="P913" s="38" t="b">
        <v>0</v>
      </c>
      <c r="Q913" s="37"/>
      <c r="R913" s="37" t="s">
        <v>147</v>
      </c>
      <c r="S913" s="38">
        <v>0</v>
      </c>
      <c r="T913" s="37" t="s">
        <v>124</v>
      </c>
      <c r="U913" s="37" t="s">
        <v>120</v>
      </c>
      <c r="V913" s="60"/>
      <c r="W913" s="38">
        <v>847</v>
      </c>
      <c r="X913" s="37" t="s">
        <v>3604</v>
      </c>
      <c r="Y913" s="38">
        <v>0</v>
      </c>
      <c r="Z913" s="38" t="b">
        <v>0</v>
      </c>
      <c r="AA913" s="60"/>
      <c r="AB913" s="60"/>
      <c r="AC913" s="38">
        <v>0</v>
      </c>
      <c r="AD913" s="60"/>
      <c r="AE913" s="60"/>
      <c r="AF913" s="60">
        <v>43341.936388888891</v>
      </c>
      <c r="AG913" s="37"/>
      <c r="AH913" s="37"/>
      <c r="AI913" s="37"/>
      <c r="AJ913" s="16">
        <f ca="1">IF(Table1[[#This Row],[State]]="Closed","Zero",IF(Table1[[#This Row],[State]]="Resolved","Zero",TODAY()-Table1[[#This Row],[First Assigned to Osprey-Resolver]]))</f>
        <v>44699</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35</v>
      </c>
      <c r="AM913" s="39">
        <f>WEEKNUM(Table1[[#This Row],[Resolved]])</f>
        <v>0</v>
      </c>
      <c r="AN913" s="39">
        <f>WEEKNUM(Table1[[#This Row],[Closed]])</f>
        <v>35</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29</v>
      </c>
      <c r="AW913" s="39" t="str">
        <f>TEXT(Table1[[#This Row],[Created]],"MMM")</f>
        <v>Aug</v>
      </c>
      <c r="AX913" s="40" t="e">
        <f>VLOOKUP(Table1[[#This Row],[Assigned to]],GD_Resource[[#All],[SNOW ID Unique]:[Team]],4,0)</f>
        <v>#N/A</v>
      </c>
    </row>
    <row r="914" spans="1:50" ht="75" customHeight="1" x14ac:dyDescent="0.25">
      <c r="A914" s="37" t="s">
        <v>3605</v>
      </c>
      <c r="B914" s="37" t="s">
        <v>115</v>
      </c>
      <c r="C914" s="37" t="s">
        <v>251</v>
      </c>
      <c r="D914" s="37" t="s">
        <v>128</v>
      </c>
      <c r="E914" s="37" t="s">
        <v>141</v>
      </c>
      <c r="F914" s="37" t="s">
        <v>3606</v>
      </c>
      <c r="G914" s="60">
        <v>44443.024189814823</v>
      </c>
      <c r="H914" s="37" t="s">
        <v>8</v>
      </c>
      <c r="I914" s="60"/>
      <c r="J914" s="37" t="s">
        <v>120</v>
      </c>
      <c r="K914" s="37" t="s">
        <v>2753</v>
      </c>
      <c r="L914" s="60">
        <v>44443.024189814823</v>
      </c>
      <c r="M914" s="37" t="s">
        <v>39</v>
      </c>
      <c r="N914" s="60">
        <v>43343.002974537027</v>
      </c>
      <c r="O914" s="37" t="s">
        <v>3607</v>
      </c>
      <c r="P914" s="38" t="b">
        <v>0</v>
      </c>
      <c r="Q914" s="37"/>
      <c r="R914" s="37" t="s">
        <v>147</v>
      </c>
      <c r="S914" s="38">
        <v>0</v>
      </c>
      <c r="T914" s="37" t="s">
        <v>124</v>
      </c>
      <c r="U914" s="37" t="s">
        <v>120</v>
      </c>
      <c r="V914" s="60"/>
      <c r="W914" s="38">
        <v>95041833</v>
      </c>
      <c r="X914" s="37" t="s">
        <v>2482</v>
      </c>
      <c r="Y914" s="38">
        <v>0</v>
      </c>
      <c r="Z914" s="38" t="b">
        <v>0</v>
      </c>
      <c r="AA914" s="60">
        <v>43347.758506944447</v>
      </c>
      <c r="AB914" s="60"/>
      <c r="AC914" s="38">
        <v>1</v>
      </c>
      <c r="AD914" s="60"/>
      <c r="AE914" s="60">
        <v>43347.758506944447</v>
      </c>
      <c r="AF914" s="60">
        <v>43343.175057870372</v>
      </c>
      <c r="AG914" s="37"/>
      <c r="AH914" s="37"/>
      <c r="AI914" s="37" t="s">
        <v>256</v>
      </c>
      <c r="AJ914" s="16">
        <f ca="1">IF(Table1[[#This Row],[State]]="Closed","Zero",IF(Table1[[#This Row],[State]]="Resolved","Zero",TODAY()-Table1[[#This Row],[First Assigned to Osprey-Resolver]]))</f>
        <v>1351.2414930555533</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35</v>
      </c>
      <c r="AM914" s="39">
        <f>WEEKNUM(Table1[[#This Row],[Resolved]])</f>
        <v>0</v>
      </c>
      <c r="AN914" s="39">
        <f>WEEKNUM(Table1[[#This Row],[Closed]])</f>
        <v>36</v>
      </c>
      <c r="AO914" s="39" t="str">
        <f>IFERROR(INDEX(GD_Resource[], MATCH(Table1[[#This Row],[Assigned to]], GD_Resource[SNOW ID Unique], 0), 2), "Not GD")</f>
        <v>WPP-US</v>
      </c>
      <c r="AP914" s="39" t="str">
        <f t="shared" si="14"/>
        <v>GD</v>
      </c>
      <c r="AQ914" s="39">
        <f>YEAR(Table1[[#This Row],[Closed]])</f>
        <v>2021</v>
      </c>
      <c r="AR914" s="39">
        <f>YEAR(Table1[[#This Row],[Resolved]])</f>
        <v>1900</v>
      </c>
      <c r="AS914" s="39">
        <f>YEAR(Table1[[#This Row],[Created]])</f>
        <v>2018</v>
      </c>
      <c r="AT914" s="39">
        <f>DAY(Table1[[#This Row],[Resolved]])</f>
        <v>0</v>
      </c>
      <c r="AU914" s="39" t="str">
        <f>TEXT(Table1[[#This Row],[Resolved]],"MMM")</f>
        <v>Jan</v>
      </c>
      <c r="AV914" s="39">
        <f>DAY(Table1[[#This Row],[Created]])</f>
        <v>31</v>
      </c>
      <c r="AW914" s="39" t="str">
        <f>TEXT(Table1[[#This Row],[Created]],"MMM")</f>
        <v>Aug</v>
      </c>
      <c r="AX914" s="40">
        <f>VLOOKUP(Table1[[#This Row],[Assigned to]],GD_Resource[[#All],[SNOW ID Unique]:[Team]],4,0)</f>
        <v>0</v>
      </c>
    </row>
    <row r="915" spans="1:50" ht="37.5" customHeight="1" x14ac:dyDescent="0.25">
      <c r="A915" s="37" t="s">
        <v>3608</v>
      </c>
      <c r="B915" s="37" t="s">
        <v>115</v>
      </c>
      <c r="C915" s="37" t="s">
        <v>116</v>
      </c>
      <c r="D915" s="37" t="s">
        <v>3049</v>
      </c>
      <c r="E915" s="37" t="s">
        <v>12</v>
      </c>
      <c r="F915" s="37" t="s">
        <v>3609</v>
      </c>
      <c r="G915" s="60">
        <v>43438.308495370373</v>
      </c>
      <c r="H915" s="37" t="s">
        <v>3052</v>
      </c>
      <c r="I915" s="60"/>
      <c r="J915" s="37" t="s">
        <v>120</v>
      </c>
      <c r="K915" s="37" t="s">
        <v>120</v>
      </c>
      <c r="L915" s="60">
        <v>43438.308495370373</v>
      </c>
      <c r="M915" s="37" t="s">
        <v>3052</v>
      </c>
      <c r="N915" s="60">
        <v>43346.372835648152</v>
      </c>
      <c r="O915" s="37" t="s">
        <v>477</v>
      </c>
      <c r="P915" s="38" t="b">
        <v>0</v>
      </c>
      <c r="Q915" s="37"/>
      <c r="R915" s="37" t="s">
        <v>123</v>
      </c>
      <c r="S915" s="38">
        <v>0</v>
      </c>
      <c r="T915" s="37" t="s">
        <v>124</v>
      </c>
      <c r="U915" s="37" t="s">
        <v>120</v>
      </c>
      <c r="V915" s="60"/>
      <c r="W915" s="38">
        <v>7943241</v>
      </c>
      <c r="X915" s="37" t="s">
        <v>478</v>
      </c>
      <c r="Y915" s="38">
        <v>0</v>
      </c>
      <c r="Z915" s="38" t="b">
        <v>0</v>
      </c>
      <c r="AA915" s="60">
        <v>43346.549849537027</v>
      </c>
      <c r="AB915" s="60">
        <v>43346.549849537027</v>
      </c>
      <c r="AC915" s="38">
        <v>1</v>
      </c>
      <c r="AD915" s="60">
        <v>43346.61074074074</v>
      </c>
      <c r="AE915" s="60">
        <v>43346.614722222221</v>
      </c>
      <c r="AF915" s="60">
        <v>43346.61074074074</v>
      </c>
      <c r="AG915" s="37"/>
      <c r="AH915" s="37"/>
      <c r="AI915" s="37"/>
      <c r="AJ915" s="16">
        <f ca="1">IF(Table1[[#This Row],[State]]="Closed","Zero",IF(Table1[[#This Row],[State]]="Resolved","Zero",TODAY()-Table1[[#This Row],[First Assigned to Osprey-Resolver]]))</f>
        <v>1352.3852777777793</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36</v>
      </c>
      <c r="AM915" s="39">
        <f>WEEKNUM(Table1[[#This Row],[Resolved]])</f>
        <v>0</v>
      </c>
      <c r="AN915" s="39">
        <f>WEEKNUM(Table1[[#This Row],[Closed]])</f>
        <v>49</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3</v>
      </c>
      <c r="AW915" s="39" t="str">
        <f>TEXT(Table1[[#This Row],[Created]],"MMM")</f>
        <v>Sep</v>
      </c>
      <c r="AX915" s="40" t="e">
        <f>VLOOKUP(Table1[[#This Row],[Assigned to]],GD_Resource[[#All],[SNOW ID Unique]:[Team]],4,0)</f>
        <v>#N/A</v>
      </c>
    </row>
    <row r="916" spans="1:50" ht="75" customHeight="1" x14ac:dyDescent="0.25">
      <c r="A916" s="37" t="s">
        <v>3610</v>
      </c>
      <c r="B916" s="37" t="s">
        <v>115</v>
      </c>
      <c r="C916" s="37" t="s">
        <v>183</v>
      </c>
      <c r="D916" s="37" t="s">
        <v>204</v>
      </c>
      <c r="E916" s="37" t="s">
        <v>141</v>
      </c>
      <c r="F916" s="37" t="s">
        <v>3611</v>
      </c>
      <c r="G916" s="60">
        <v>43396.063530092593</v>
      </c>
      <c r="H916" s="37" t="s">
        <v>37</v>
      </c>
      <c r="I916" s="60"/>
      <c r="J916" s="37" t="s">
        <v>120</v>
      </c>
      <c r="K916" s="37" t="s">
        <v>3612</v>
      </c>
      <c r="L916" s="60">
        <v>43396.063530092593</v>
      </c>
      <c r="M916" s="37" t="s">
        <v>37</v>
      </c>
      <c r="N916" s="60">
        <v>43347.377013888887</v>
      </c>
      <c r="O916" s="37" t="s">
        <v>767</v>
      </c>
      <c r="P916" s="38" t="b">
        <v>0</v>
      </c>
      <c r="Q916" s="37"/>
      <c r="R916" s="37" t="s">
        <v>189</v>
      </c>
      <c r="S916" s="38">
        <v>0</v>
      </c>
      <c r="T916" s="37" t="s">
        <v>124</v>
      </c>
      <c r="U916" s="37" t="s">
        <v>120</v>
      </c>
      <c r="V916" s="60"/>
      <c r="W916" s="38">
        <v>4206515</v>
      </c>
      <c r="X916" s="37" t="s">
        <v>768</v>
      </c>
      <c r="Y916" s="38">
        <v>0</v>
      </c>
      <c r="Z916" s="38" t="b">
        <v>0</v>
      </c>
      <c r="AA916" s="60">
        <v>43347.441655092603</v>
      </c>
      <c r="AB916" s="60">
        <v>43347.378113425933</v>
      </c>
      <c r="AC916" s="38">
        <v>2</v>
      </c>
      <c r="AD916" s="60">
        <v>43347.430011574077</v>
      </c>
      <c r="AE916" s="60">
        <v>43347.441655092603</v>
      </c>
      <c r="AF916" s="60">
        <v>43347.430011574077</v>
      </c>
      <c r="AG916" s="37"/>
      <c r="AH916" s="37"/>
      <c r="AI916" s="37"/>
      <c r="AJ916" s="16">
        <f ca="1">IF(Table1[[#This Row],[State]]="Closed","Zero",IF(Table1[[#This Row],[State]]="Resolved","Zero",TODAY()-Table1[[#This Row],[First Assigned to Osprey-Resolver]]))</f>
        <v>1351.5583449073965</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36</v>
      </c>
      <c r="AM916" s="39">
        <f>WEEKNUM(Table1[[#This Row],[Resolved]])</f>
        <v>0</v>
      </c>
      <c r="AN916" s="39">
        <f>WEEKNUM(Table1[[#This Row],[Closed]])</f>
        <v>43</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4</v>
      </c>
      <c r="AW916" s="39" t="str">
        <f>TEXT(Table1[[#This Row],[Created]],"MMM")</f>
        <v>Sep</v>
      </c>
      <c r="AX916" s="40" t="e">
        <f>VLOOKUP(Table1[[#This Row],[Assigned to]],GD_Resource[[#All],[SNOW ID Unique]:[Team]],4,0)</f>
        <v>#N/A</v>
      </c>
    </row>
    <row r="917" spans="1:50" ht="87.45" customHeight="1" x14ac:dyDescent="0.25">
      <c r="A917" s="37" t="s">
        <v>3613</v>
      </c>
      <c r="B917" s="37" t="s">
        <v>115</v>
      </c>
      <c r="C917" s="37" t="s">
        <v>338</v>
      </c>
      <c r="D917" s="37" t="s">
        <v>3122</v>
      </c>
      <c r="E917" s="37" t="s">
        <v>12</v>
      </c>
      <c r="F917" s="37" t="s">
        <v>3614</v>
      </c>
      <c r="G917" s="60">
        <v>43347.940312500003</v>
      </c>
      <c r="H917" s="37"/>
      <c r="I917" s="60"/>
      <c r="J917" s="37" t="s">
        <v>120</v>
      </c>
      <c r="K917" s="37" t="s">
        <v>3615</v>
      </c>
      <c r="L917" s="60">
        <v>43347.940312500003</v>
      </c>
      <c r="M917" s="37" t="s">
        <v>430</v>
      </c>
      <c r="N917" s="60">
        <v>43347.904317129629</v>
      </c>
      <c r="O917" s="37" t="s">
        <v>3616</v>
      </c>
      <c r="P917" s="38" t="b">
        <v>0</v>
      </c>
      <c r="Q917" s="37"/>
      <c r="R917" s="37" t="s">
        <v>215</v>
      </c>
      <c r="S917" s="38">
        <v>0</v>
      </c>
      <c r="T917" s="37" t="s">
        <v>124</v>
      </c>
      <c r="U917" s="37" t="s">
        <v>120</v>
      </c>
      <c r="V917" s="60"/>
      <c r="W917" s="38">
        <v>3110</v>
      </c>
      <c r="X917" s="37" t="s">
        <v>3617</v>
      </c>
      <c r="Y917" s="38">
        <v>0</v>
      </c>
      <c r="Z917" s="38" t="b">
        <v>0</v>
      </c>
      <c r="AA917" s="60">
        <v>43347.912164351852</v>
      </c>
      <c r="AB917" s="60">
        <v>43347.912164351852</v>
      </c>
      <c r="AC917" s="38">
        <v>2</v>
      </c>
      <c r="AD917" s="60">
        <v>43347.914155092592</v>
      </c>
      <c r="AE917" s="60"/>
      <c r="AF917" s="60">
        <v>43347.914155092592</v>
      </c>
      <c r="AG917" s="37"/>
      <c r="AH917" s="37"/>
      <c r="AI917" s="37"/>
      <c r="AJ917" s="16">
        <f ca="1">IF(Table1[[#This Row],[State]]="Closed","Zero",IF(Table1[[#This Row],[State]]="Resolved","Zero",TODAY()-Table1[[#This Row],[First Assigned to Osprey-Resolver]]))</f>
        <v>44699</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36</v>
      </c>
      <c r="AM917" s="39">
        <f>WEEKNUM(Table1[[#This Row],[Resolved]])</f>
        <v>0</v>
      </c>
      <c r="AN917" s="39">
        <f>WEEKNUM(Table1[[#This Row],[Closed]])</f>
        <v>36</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4</v>
      </c>
      <c r="AW917" s="39" t="str">
        <f>TEXT(Table1[[#This Row],[Created]],"MMM")</f>
        <v>Sep</v>
      </c>
      <c r="AX917" s="40" t="e">
        <f>VLOOKUP(Table1[[#This Row],[Assigned to]],GD_Resource[[#All],[SNOW ID Unique]:[Team]],4,0)</f>
        <v>#N/A</v>
      </c>
    </row>
    <row r="918" spans="1:50" ht="49.95" customHeight="1" x14ac:dyDescent="0.25">
      <c r="A918" s="37" t="s">
        <v>3618</v>
      </c>
      <c r="B918" s="37" t="s">
        <v>115</v>
      </c>
      <c r="C918" s="37" t="s">
        <v>116</v>
      </c>
      <c r="D918" s="37" t="s">
        <v>204</v>
      </c>
      <c r="E918" s="37" t="s">
        <v>12</v>
      </c>
      <c r="F918" s="37" t="s">
        <v>3619</v>
      </c>
      <c r="G918" s="60">
        <v>43385.218495370369</v>
      </c>
      <c r="H918" s="37" t="s">
        <v>37</v>
      </c>
      <c r="I918" s="60"/>
      <c r="J918" s="37" t="s">
        <v>120</v>
      </c>
      <c r="K918" s="37" t="s">
        <v>3620</v>
      </c>
      <c r="L918" s="60">
        <v>43385.218495370369</v>
      </c>
      <c r="M918" s="37" t="s">
        <v>37</v>
      </c>
      <c r="N918" s="60">
        <v>43348.868668981479</v>
      </c>
      <c r="O918" s="37" t="s">
        <v>687</v>
      </c>
      <c r="P918" s="38" t="b">
        <v>0</v>
      </c>
      <c r="Q918" s="37"/>
      <c r="R918" s="37" t="s">
        <v>123</v>
      </c>
      <c r="S918" s="38">
        <v>0</v>
      </c>
      <c r="T918" s="37" t="s">
        <v>124</v>
      </c>
      <c r="U918" s="37" t="s">
        <v>120</v>
      </c>
      <c r="V918" s="60"/>
      <c r="W918" s="38">
        <v>3140625</v>
      </c>
      <c r="X918" s="37" t="s">
        <v>688</v>
      </c>
      <c r="Y918" s="38">
        <v>0</v>
      </c>
      <c r="Z918" s="38" t="b">
        <v>0</v>
      </c>
      <c r="AA918" s="60">
        <v>43349.044525462959</v>
      </c>
      <c r="AB918" s="60">
        <v>43348.868900462963</v>
      </c>
      <c r="AC918" s="38">
        <v>1</v>
      </c>
      <c r="AD918" s="60">
        <v>43349.026759259257</v>
      </c>
      <c r="AE918" s="60">
        <v>43349.044525462959</v>
      </c>
      <c r="AF918" s="60">
        <v>43349.026759259257</v>
      </c>
      <c r="AG918" s="37"/>
      <c r="AH918" s="37"/>
      <c r="AI918" s="37"/>
      <c r="AJ918" s="16">
        <f ca="1">IF(Table1[[#This Row],[State]]="Closed","Zero",IF(Table1[[#This Row],[State]]="Resolved","Zero",TODAY()-Table1[[#This Row],[First Assigned to Osprey-Resolver]]))</f>
        <v>1349.9554745370406</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36</v>
      </c>
      <c r="AM918" s="39">
        <f>WEEKNUM(Table1[[#This Row],[Resolved]])</f>
        <v>0</v>
      </c>
      <c r="AN918" s="39">
        <f>WEEKNUM(Table1[[#This Row],[Closed]])</f>
        <v>41</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5</v>
      </c>
      <c r="AW918" s="39" t="str">
        <f>TEXT(Table1[[#This Row],[Created]],"MMM")</f>
        <v>Sep</v>
      </c>
      <c r="AX918" s="40" t="e">
        <f>VLOOKUP(Table1[[#This Row],[Assigned to]],GD_Resource[[#All],[SNOW ID Unique]:[Team]],4,0)</f>
        <v>#N/A</v>
      </c>
    </row>
    <row r="919" spans="1:50" ht="62.7" customHeight="1" x14ac:dyDescent="0.25">
      <c r="A919" s="37" t="s">
        <v>3621</v>
      </c>
      <c r="B919" s="37" t="s">
        <v>115</v>
      </c>
      <c r="C919" s="37" t="s">
        <v>116</v>
      </c>
      <c r="D919" s="37" t="s">
        <v>204</v>
      </c>
      <c r="E919" s="37" t="s">
        <v>141</v>
      </c>
      <c r="F919" s="37" t="s">
        <v>3622</v>
      </c>
      <c r="G919" s="60">
        <v>43432.889988425923</v>
      </c>
      <c r="H919" s="37" t="s">
        <v>37</v>
      </c>
      <c r="I919" s="60"/>
      <c r="J919" s="37" t="s">
        <v>120</v>
      </c>
      <c r="K919" s="37" t="s">
        <v>3623</v>
      </c>
      <c r="L919" s="60">
        <v>43432.889988425923</v>
      </c>
      <c r="M919" s="37" t="s">
        <v>37</v>
      </c>
      <c r="N919" s="60">
        <v>43349.515231481477</v>
      </c>
      <c r="O919" s="37" t="s">
        <v>767</v>
      </c>
      <c r="P919" s="38" t="b">
        <v>0</v>
      </c>
      <c r="Q919" s="37"/>
      <c r="R919" s="37" t="s">
        <v>123</v>
      </c>
      <c r="S919" s="38">
        <v>0</v>
      </c>
      <c r="T919" s="37" t="s">
        <v>124</v>
      </c>
      <c r="U919" s="37" t="s">
        <v>120</v>
      </c>
      <c r="V919" s="60"/>
      <c r="W919" s="38">
        <v>7203579</v>
      </c>
      <c r="X919" s="37" t="s">
        <v>768</v>
      </c>
      <c r="Y919" s="38">
        <v>0</v>
      </c>
      <c r="Z919" s="38" t="b">
        <v>0</v>
      </c>
      <c r="AA919" s="60">
        <v>43349.582743055558</v>
      </c>
      <c r="AB919" s="60">
        <v>43349.517164351862</v>
      </c>
      <c r="AC919" s="38">
        <v>1</v>
      </c>
      <c r="AD919" s="60">
        <v>43349.553425925929</v>
      </c>
      <c r="AE919" s="60">
        <v>43349.582743055558</v>
      </c>
      <c r="AF919" s="60">
        <v>43349.553425925929</v>
      </c>
      <c r="AG919" s="37"/>
      <c r="AH919" s="37"/>
      <c r="AI919" s="37"/>
      <c r="AJ919" s="16">
        <f ca="1">IF(Table1[[#This Row],[State]]="Closed","Zero",IF(Table1[[#This Row],[State]]="Resolved","Zero",TODAY()-Table1[[#This Row],[First Assigned to Osprey-Resolver]]))</f>
        <v>1349.4172569444418</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36</v>
      </c>
      <c r="AM919" s="39">
        <f>WEEKNUM(Table1[[#This Row],[Resolved]])</f>
        <v>0</v>
      </c>
      <c r="AN919" s="39">
        <f>WEEKNUM(Table1[[#This Row],[Closed]])</f>
        <v>48</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6</v>
      </c>
      <c r="AW919" s="39" t="str">
        <f>TEXT(Table1[[#This Row],[Created]],"MMM")</f>
        <v>Sep</v>
      </c>
      <c r="AX919" s="40" t="e">
        <f>VLOOKUP(Table1[[#This Row],[Assigned to]],GD_Resource[[#All],[SNOW ID Unique]:[Team]],4,0)</f>
        <v>#N/A</v>
      </c>
    </row>
    <row r="920" spans="1:50" ht="49.95" customHeight="1" x14ac:dyDescent="0.25">
      <c r="A920" s="37" t="s">
        <v>3624</v>
      </c>
      <c r="B920" s="37" t="s">
        <v>115</v>
      </c>
      <c r="C920" s="37" t="s">
        <v>116</v>
      </c>
      <c r="D920" s="37" t="s">
        <v>204</v>
      </c>
      <c r="E920" s="37" t="s">
        <v>141</v>
      </c>
      <c r="F920" s="37" t="s">
        <v>3625</v>
      </c>
      <c r="G920" s="60">
        <v>43476.044942129629</v>
      </c>
      <c r="H920" s="37" t="s">
        <v>37</v>
      </c>
      <c r="I920" s="60"/>
      <c r="J920" s="37" t="s">
        <v>120</v>
      </c>
      <c r="K920" s="37" t="s">
        <v>3626</v>
      </c>
      <c r="L920" s="60">
        <v>43476.044942129629</v>
      </c>
      <c r="M920" s="37" t="s">
        <v>37</v>
      </c>
      <c r="N920" s="60">
        <v>43349.633379629631</v>
      </c>
      <c r="O920" s="37" t="s">
        <v>1727</v>
      </c>
      <c r="P920" s="38" t="b">
        <v>0</v>
      </c>
      <c r="Q920" s="37"/>
      <c r="R920" s="37" t="s">
        <v>123</v>
      </c>
      <c r="S920" s="38">
        <v>0</v>
      </c>
      <c r="T920" s="37" t="s">
        <v>124</v>
      </c>
      <c r="U920" s="37" t="s">
        <v>120</v>
      </c>
      <c r="V920" s="60"/>
      <c r="W920" s="38">
        <v>10921959</v>
      </c>
      <c r="X920" s="37" t="s">
        <v>1728</v>
      </c>
      <c r="Y920" s="38">
        <v>0</v>
      </c>
      <c r="Z920" s="38" t="b">
        <v>0</v>
      </c>
      <c r="AA920" s="60">
        <v>43349.637569444443</v>
      </c>
      <c r="AB920" s="60">
        <v>43349.633738425917</v>
      </c>
      <c r="AC920" s="38">
        <v>4</v>
      </c>
      <c r="AD920" s="60">
        <v>43349.635416666657</v>
      </c>
      <c r="AE920" s="60">
        <v>43349.637569444443</v>
      </c>
      <c r="AF920" s="60">
        <v>43349.635416666657</v>
      </c>
      <c r="AG920" s="37" t="s">
        <v>331</v>
      </c>
      <c r="AH920" s="37"/>
      <c r="AI920" s="37" t="s">
        <v>3627</v>
      </c>
      <c r="AJ920" s="16">
        <f ca="1">IF(Table1[[#This Row],[State]]="Closed","Zero",IF(Table1[[#This Row],[State]]="Resolved","Zero",TODAY()-Table1[[#This Row],[First Assigned to Osprey-Resolver]]))</f>
        <v>1349.3624305555568</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36</v>
      </c>
      <c r="AM920" s="39">
        <f>WEEKNUM(Table1[[#This Row],[Resolved]])</f>
        <v>0</v>
      </c>
      <c r="AN920" s="39">
        <f>WEEKNUM(Table1[[#This Row],[Closed]])</f>
        <v>2</v>
      </c>
      <c r="AO920" s="39" t="str">
        <f>IFERROR(INDEX(GD_Resource[], MATCH(Table1[[#This Row],[Assigned to]], GD_Resource[SNOW ID Unique], 0), 2), "Not GD")</f>
        <v>Not GD</v>
      </c>
      <c r="AP920" s="39" t="str">
        <f t="shared" si="14"/>
        <v>Geo</v>
      </c>
      <c r="AQ920" s="39">
        <f>YEAR(Table1[[#This Row],[Closed]])</f>
        <v>2019</v>
      </c>
      <c r="AR920" s="39">
        <f>YEAR(Table1[[#This Row],[Resolved]])</f>
        <v>1900</v>
      </c>
      <c r="AS920" s="39">
        <f>YEAR(Table1[[#This Row],[Created]])</f>
        <v>2018</v>
      </c>
      <c r="AT920" s="39">
        <f>DAY(Table1[[#This Row],[Resolved]])</f>
        <v>0</v>
      </c>
      <c r="AU920" s="39" t="str">
        <f>TEXT(Table1[[#This Row],[Resolved]],"MMM")</f>
        <v>Jan</v>
      </c>
      <c r="AV920" s="39">
        <f>DAY(Table1[[#This Row],[Created]])</f>
        <v>6</v>
      </c>
      <c r="AW920" s="39" t="str">
        <f>TEXT(Table1[[#This Row],[Created]],"MMM")</f>
        <v>Sep</v>
      </c>
      <c r="AX920" s="40" t="e">
        <f>VLOOKUP(Table1[[#This Row],[Assigned to]],GD_Resource[[#All],[SNOW ID Unique]:[Team]],4,0)</f>
        <v>#N/A</v>
      </c>
    </row>
    <row r="921" spans="1:50" ht="49.95" customHeight="1" x14ac:dyDescent="0.25">
      <c r="A921" s="37" t="s">
        <v>3628</v>
      </c>
      <c r="B921" s="37" t="s">
        <v>115</v>
      </c>
      <c r="C921" s="37" t="s">
        <v>295</v>
      </c>
      <c r="D921" s="37" t="s">
        <v>128</v>
      </c>
      <c r="E921" s="37" t="s">
        <v>7</v>
      </c>
      <c r="F921" s="37" t="s">
        <v>3629</v>
      </c>
      <c r="G921" s="60">
        <v>43350.724259259259</v>
      </c>
      <c r="H921" s="37"/>
      <c r="I921" s="60"/>
      <c r="J921" s="37" t="s">
        <v>130</v>
      </c>
      <c r="K921" s="37" t="s">
        <v>3630</v>
      </c>
      <c r="L921" s="60">
        <v>43350.724259259259</v>
      </c>
      <c r="M921" s="37" t="s">
        <v>39</v>
      </c>
      <c r="N921" s="60">
        <v>43350.715312499997</v>
      </c>
      <c r="O921" s="37" t="s">
        <v>3631</v>
      </c>
      <c r="P921" s="38" t="b">
        <v>0</v>
      </c>
      <c r="Q921" s="37"/>
      <c r="R921" s="37" t="s">
        <v>147</v>
      </c>
      <c r="S921" s="38">
        <v>0</v>
      </c>
      <c r="T921" s="37" t="s">
        <v>124</v>
      </c>
      <c r="U921" s="37" t="s">
        <v>120</v>
      </c>
      <c r="V921" s="60"/>
      <c r="W921" s="38">
        <v>774</v>
      </c>
      <c r="X921" s="37" t="s">
        <v>3632</v>
      </c>
      <c r="Y921" s="38">
        <v>0</v>
      </c>
      <c r="Z921" s="38" t="b">
        <v>0</v>
      </c>
      <c r="AA921" s="60"/>
      <c r="AB921" s="60"/>
      <c r="AC921" s="38">
        <v>1</v>
      </c>
      <c r="AD921" s="60"/>
      <c r="AE921" s="60"/>
      <c r="AF921" s="60">
        <v>43350.723703703698</v>
      </c>
      <c r="AG921" s="37"/>
      <c r="AH921" s="37"/>
      <c r="AI921" s="37"/>
      <c r="AJ921" s="16">
        <f ca="1">IF(Table1[[#This Row],[State]]="Closed","Zero",IF(Table1[[#This Row],[State]]="Resolved","Zero",TODAY()-Table1[[#This Row],[First Assigned to Osprey-Resolver]]))</f>
        <v>44699</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36</v>
      </c>
      <c r="AM921" s="39">
        <f>WEEKNUM(Table1[[#This Row],[Resolved]])</f>
        <v>0</v>
      </c>
      <c r="AN921" s="39">
        <f>WEEKNUM(Table1[[#This Row],[Closed]])</f>
        <v>36</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7</v>
      </c>
      <c r="AW921" s="39" t="str">
        <f>TEXT(Table1[[#This Row],[Created]],"MMM")</f>
        <v>Sep</v>
      </c>
      <c r="AX921" s="40" t="e">
        <f>VLOOKUP(Table1[[#This Row],[Assigned to]],GD_Resource[[#All],[SNOW ID Unique]:[Team]],4,0)</f>
        <v>#N/A</v>
      </c>
    </row>
    <row r="922" spans="1:50" ht="62.7" customHeight="1" x14ac:dyDescent="0.25">
      <c r="A922" s="37" t="s">
        <v>3633</v>
      </c>
      <c r="B922" s="37" t="s">
        <v>115</v>
      </c>
      <c r="C922" s="37" t="s">
        <v>338</v>
      </c>
      <c r="D922" s="37" t="s">
        <v>3122</v>
      </c>
      <c r="E922" s="37" t="s">
        <v>12</v>
      </c>
      <c r="F922" s="37" t="s">
        <v>3634</v>
      </c>
      <c r="G922" s="60">
        <v>43351.001157407409</v>
      </c>
      <c r="H922" s="37"/>
      <c r="I922" s="60"/>
      <c r="J922" s="37" t="s">
        <v>328</v>
      </c>
      <c r="K922" s="37" t="s">
        <v>3635</v>
      </c>
      <c r="L922" s="60">
        <v>43351.001157407409</v>
      </c>
      <c r="M922" s="37" t="s">
        <v>430</v>
      </c>
      <c r="N922" s="60">
        <v>43350.993981481479</v>
      </c>
      <c r="O922" s="37" t="s">
        <v>3122</v>
      </c>
      <c r="P922" s="38" t="b">
        <v>0</v>
      </c>
      <c r="Q922" s="37"/>
      <c r="R922" s="37" t="s">
        <v>215</v>
      </c>
      <c r="S922" s="38">
        <v>0</v>
      </c>
      <c r="T922" s="37" t="s">
        <v>124</v>
      </c>
      <c r="U922" s="37" t="s">
        <v>120</v>
      </c>
      <c r="V922" s="60"/>
      <c r="W922" s="38">
        <v>655</v>
      </c>
      <c r="X922" s="37" t="s">
        <v>3636</v>
      </c>
      <c r="Y922" s="38">
        <v>0</v>
      </c>
      <c r="Z922" s="38" t="b">
        <v>0</v>
      </c>
      <c r="AA922" s="60"/>
      <c r="AB922" s="60"/>
      <c r="AC922" s="38">
        <v>0</v>
      </c>
      <c r="AD922" s="60"/>
      <c r="AE922" s="60"/>
      <c r="AF922" s="60">
        <v>43350.993993055563</v>
      </c>
      <c r="AG922" s="37"/>
      <c r="AH922" s="37"/>
      <c r="AI922" s="37"/>
      <c r="AJ922" s="16">
        <f ca="1">IF(Table1[[#This Row],[State]]="Closed","Zero",IF(Table1[[#This Row],[State]]="Resolved","Zero",TODAY()-Table1[[#This Row],[First Assigned to Osprey-Resolver]]))</f>
        <v>44699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36</v>
      </c>
      <c r="AM922" s="39">
        <f>WEEKNUM(Table1[[#This Row],[Resolved]])</f>
        <v>0</v>
      </c>
      <c r="AN922" s="39">
        <f>WEEKNUM(Table1[[#This Row],[Closed]])</f>
        <v>36</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7</v>
      </c>
      <c r="AW922" s="39" t="str">
        <f>TEXT(Table1[[#This Row],[Created]],"MMM")</f>
        <v>Sep</v>
      </c>
      <c r="AX922" s="40" t="e">
        <f>VLOOKUP(Table1[[#This Row],[Assigned to]],GD_Resource[[#All],[SNOW ID Unique]:[Team]],4,0)</f>
        <v>#N/A</v>
      </c>
    </row>
    <row r="923" spans="1:50" ht="37.5" customHeight="1" x14ac:dyDescent="0.25">
      <c r="A923" s="37" t="s">
        <v>3637</v>
      </c>
      <c r="B923" s="37" t="s">
        <v>115</v>
      </c>
      <c r="C923" s="37" t="s">
        <v>116</v>
      </c>
      <c r="D923" s="37" t="s">
        <v>204</v>
      </c>
      <c r="E923" s="37" t="s">
        <v>141</v>
      </c>
      <c r="F923" s="37" t="s">
        <v>3638</v>
      </c>
      <c r="G923" s="60">
        <v>43395.80431712963</v>
      </c>
      <c r="H923" s="37" t="s">
        <v>38</v>
      </c>
      <c r="I923" s="60"/>
      <c r="J923" s="37" t="s">
        <v>120</v>
      </c>
      <c r="K923" s="37" t="s">
        <v>3639</v>
      </c>
      <c r="L923" s="60">
        <v>43395.80431712963</v>
      </c>
      <c r="M923" s="37" t="s">
        <v>37</v>
      </c>
      <c r="N923" s="60">
        <v>43354.53020833333</v>
      </c>
      <c r="O923" s="37" t="s">
        <v>1563</v>
      </c>
      <c r="P923" s="38" t="b">
        <v>0</v>
      </c>
      <c r="Q923" s="37"/>
      <c r="R923" s="37" t="s">
        <v>123</v>
      </c>
      <c r="S923" s="38">
        <v>0</v>
      </c>
      <c r="T923" s="37" t="s">
        <v>124</v>
      </c>
      <c r="U923" s="37" t="s">
        <v>120</v>
      </c>
      <c r="V923" s="60"/>
      <c r="W923" s="38">
        <v>3566083</v>
      </c>
      <c r="X923" s="37" t="s">
        <v>1564</v>
      </c>
      <c r="Y923" s="38">
        <v>0</v>
      </c>
      <c r="Z923" s="38" t="b">
        <v>0</v>
      </c>
      <c r="AA923" s="60">
        <v>43354.539560185192</v>
      </c>
      <c r="AB923" s="60">
        <v>43354.530868055554</v>
      </c>
      <c r="AC923" s="38">
        <v>1</v>
      </c>
      <c r="AD923" s="60">
        <v>43354.539895833332</v>
      </c>
      <c r="AE923" s="60">
        <v>43354.544849537036</v>
      </c>
      <c r="AF923" s="60">
        <v>43354.539895833332</v>
      </c>
      <c r="AG923" s="37"/>
      <c r="AH923" s="37"/>
      <c r="AI923" s="37"/>
      <c r="AJ923" s="16">
        <f ca="1">IF(Table1[[#This Row],[State]]="Closed","Zero",IF(Table1[[#This Row],[State]]="Resolved","Zero",TODAY()-Table1[[#This Row],[First Assigned to Osprey-Resolver]]))</f>
        <v>1344.4551504629635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37</v>
      </c>
      <c r="AM923" s="39">
        <f>WEEKNUM(Table1[[#This Row],[Resolved]])</f>
        <v>0</v>
      </c>
      <c r="AN923" s="39">
        <f>WEEKNUM(Table1[[#This Row],[Closed]])</f>
        <v>43</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11</v>
      </c>
      <c r="AW923" s="39" t="str">
        <f>TEXT(Table1[[#This Row],[Created]],"MMM")</f>
        <v>Sep</v>
      </c>
      <c r="AX923" s="40" t="e">
        <f>VLOOKUP(Table1[[#This Row],[Assigned to]],GD_Resource[[#All],[SNOW ID Unique]:[Team]],4,0)</f>
        <v>#N/A</v>
      </c>
    </row>
    <row r="924" spans="1:50" ht="49.95" customHeight="1" x14ac:dyDescent="0.25">
      <c r="A924" s="37" t="s">
        <v>3640</v>
      </c>
      <c r="B924" s="37" t="s">
        <v>115</v>
      </c>
      <c r="C924" s="37" t="s">
        <v>3641</v>
      </c>
      <c r="D924" s="37" t="s">
        <v>2242</v>
      </c>
      <c r="E924" s="37" t="s">
        <v>141</v>
      </c>
      <c r="F924" s="37" t="s">
        <v>3642</v>
      </c>
      <c r="G924" s="60">
        <v>43563.912766203714</v>
      </c>
      <c r="H924" s="37" t="s">
        <v>8</v>
      </c>
      <c r="I924" s="60"/>
      <c r="J924" s="37" t="s">
        <v>328</v>
      </c>
      <c r="K924" s="37" t="s">
        <v>3643</v>
      </c>
      <c r="L924" s="60">
        <v>43563.912766203714</v>
      </c>
      <c r="M924" s="37" t="s">
        <v>2246</v>
      </c>
      <c r="N924" s="60">
        <v>43355.243391203701</v>
      </c>
      <c r="O924" s="37" t="s">
        <v>2425</v>
      </c>
      <c r="P924" s="38" t="b">
        <v>0</v>
      </c>
      <c r="Q924" s="37"/>
      <c r="R924" s="37" t="s">
        <v>147</v>
      </c>
      <c r="S924" s="38">
        <v>0</v>
      </c>
      <c r="T924" s="37" t="s">
        <v>124</v>
      </c>
      <c r="U924" s="37" t="s">
        <v>120</v>
      </c>
      <c r="V924" s="60"/>
      <c r="W924" s="38">
        <v>18029034</v>
      </c>
      <c r="X924" s="37" t="s">
        <v>2426</v>
      </c>
      <c r="Y924" s="38">
        <v>0</v>
      </c>
      <c r="Z924" s="38" t="b">
        <v>0</v>
      </c>
      <c r="AA924" s="60">
        <v>43356.004189814812</v>
      </c>
      <c r="AB924" s="60"/>
      <c r="AC924" s="38">
        <v>2</v>
      </c>
      <c r="AD924" s="60"/>
      <c r="AE924" s="60">
        <v>43356.004189814812</v>
      </c>
      <c r="AF924" s="60">
        <v>43355.342210648138</v>
      </c>
      <c r="AG924" s="37"/>
      <c r="AH924" s="37"/>
      <c r="AI924" s="37"/>
      <c r="AJ924" s="16">
        <f ca="1">IF(Table1[[#This Row],[State]]="Closed","Zero",IF(Table1[[#This Row],[State]]="Resolved","Zero",TODAY()-Table1[[#This Row],[First Assigned to Osprey-Resolver]]))</f>
        <v>1342.995810185188</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37</v>
      </c>
      <c r="AM924" s="39">
        <f>WEEKNUM(Table1[[#This Row],[Resolved]])</f>
        <v>0</v>
      </c>
      <c r="AN924" s="39">
        <f>WEEKNUM(Table1[[#This Row],[Closed]])</f>
        <v>15</v>
      </c>
      <c r="AO924" s="39" t="str">
        <f>IFERROR(INDEX(GD_Resource[], MATCH(Table1[[#This Row],[Assigned to]], GD_Resource[SNOW ID Unique], 0), 2), "Not GD")</f>
        <v>WPP-US</v>
      </c>
      <c r="AP924" s="39" t="str">
        <f t="shared" si="14"/>
        <v>GD</v>
      </c>
      <c r="AQ924" s="39">
        <f>YEAR(Table1[[#This Row],[Closed]])</f>
        <v>2019</v>
      </c>
      <c r="AR924" s="39">
        <f>YEAR(Table1[[#This Row],[Resolved]])</f>
        <v>1900</v>
      </c>
      <c r="AS924" s="39">
        <f>YEAR(Table1[[#This Row],[Created]])</f>
        <v>2018</v>
      </c>
      <c r="AT924" s="39">
        <f>DAY(Table1[[#This Row],[Resolved]])</f>
        <v>0</v>
      </c>
      <c r="AU924" s="39" t="str">
        <f>TEXT(Table1[[#This Row],[Resolved]],"MMM")</f>
        <v>Jan</v>
      </c>
      <c r="AV924" s="39">
        <f>DAY(Table1[[#This Row],[Created]])</f>
        <v>12</v>
      </c>
      <c r="AW924" s="39" t="str">
        <f>TEXT(Table1[[#This Row],[Created]],"MMM")</f>
        <v>Sep</v>
      </c>
      <c r="AX924" s="40">
        <f>VLOOKUP(Table1[[#This Row],[Assigned to]],GD_Resource[[#All],[SNOW ID Unique]:[Team]],4,0)</f>
        <v>0</v>
      </c>
    </row>
    <row r="925" spans="1:50" ht="49.95" customHeight="1" x14ac:dyDescent="0.25">
      <c r="A925" s="37" t="s">
        <v>3644</v>
      </c>
      <c r="B925" s="37" t="s">
        <v>115</v>
      </c>
      <c r="C925" s="37" t="s">
        <v>2295</v>
      </c>
      <c r="D925" s="37" t="s">
        <v>345</v>
      </c>
      <c r="E925" s="37" t="s">
        <v>12</v>
      </c>
      <c r="F925" s="37" t="s">
        <v>3645</v>
      </c>
      <c r="G925" s="60">
        <v>43361.840555555558</v>
      </c>
      <c r="H925" s="37" t="s">
        <v>40</v>
      </c>
      <c r="I925" s="60"/>
      <c r="J925" s="37" t="s">
        <v>130</v>
      </c>
      <c r="K925" s="37" t="s">
        <v>3646</v>
      </c>
      <c r="L925" s="60">
        <v>43361.840555555558</v>
      </c>
      <c r="M925" s="37" t="s">
        <v>40</v>
      </c>
      <c r="N925" s="60">
        <v>43355.887916666667</v>
      </c>
      <c r="O925" s="37" t="s">
        <v>3647</v>
      </c>
      <c r="P925" s="38" t="b">
        <v>0</v>
      </c>
      <c r="Q925" s="37"/>
      <c r="R925" s="37" t="s">
        <v>123</v>
      </c>
      <c r="S925" s="38">
        <v>0</v>
      </c>
      <c r="T925" s="37" t="s">
        <v>124</v>
      </c>
      <c r="U925" s="37" t="s">
        <v>120</v>
      </c>
      <c r="V925" s="60"/>
      <c r="W925" s="38">
        <v>514308</v>
      </c>
      <c r="X925" s="37" t="s">
        <v>3648</v>
      </c>
      <c r="Y925" s="38">
        <v>0</v>
      </c>
      <c r="Z925" s="38" t="b">
        <v>0</v>
      </c>
      <c r="AA925" s="60">
        <v>43356.864537037043</v>
      </c>
      <c r="AB925" s="60">
        <v>43355.887916666667</v>
      </c>
      <c r="AC925" s="38">
        <v>1</v>
      </c>
      <c r="AD925" s="60">
        <v>43361.053668981483</v>
      </c>
      <c r="AE925" s="60">
        <v>43361.093032407407</v>
      </c>
      <c r="AF925" s="60">
        <v>43361.053668981483</v>
      </c>
      <c r="AG925" s="37" t="s">
        <v>331</v>
      </c>
      <c r="AH925" s="37"/>
      <c r="AI925" s="37" t="s">
        <v>217</v>
      </c>
      <c r="AJ925" s="16">
        <f ca="1">IF(Table1[[#This Row],[State]]="Closed","Zero",IF(Table1[[#This Row],[State]]="Resolved","Zero",TODAY()-Table1[[#This Row],[First Assigned to Osprey-Resolver]]))</f>
        <v>1337.906967592593</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37</v>
      </c>
      <c r="AM925" s="39">
        <f>WEEKNUM(Table1[[#This Row],[Resolved]])</f>
        <v>0</v>
      </c>
      <c r="AN925" s="39">
        <f>WEEKNUM(Table1[[#This Row],[Closed]])</f>
        <v>38</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12</v>
      </c>
      <c r="AW925" s="39" t="str">
        <f>TEXT(Table1[[#This Row],[Created]],"MMM")</f>
        <v>Sep</v>
      </c>
      <c r="AX925" s="40" t="e">
        <f>VLOOKUP(Table1[[#This Row],[Assigned to]],GD_Resource[[#All],[SNOW ID Unique]:[Team]],4,0)</f>
        <v>#N/A</v>
      </c>
    </row>
    <row r="926" spans="1:50" ht="37.5" customHeight="1" x14ac:dyDescent="0.25">
      <c r="A926" s="37" t="s">
        <v>3649</v>
      </c>
      <c r="B926" s="37" t="s">
        <v>115</v>
      </c>
      <c r="C926" s="37" t="s">
        <v>433</v>
      </c>
      <c r="D926" s="37" t="s">
        <v>434</v>
      </c>
      <c r="E926" s="37" t="s">
        <v>12</v>
      </c>
      <c r="F926" s="37" t="s">
        <v>3650</v>
      </c>
      <c r="G926" s="60">
        <v>43363.561967592592</v>
      </c>
      <c r="H926" s="37" t="s">
        <v>436</v>
      </c>
      <c r="I926" s="60"/>
      <c r="J926" s="37" t="s">
        <v>120</v>
      </c>
      <c r="K926" s="37" t="s">
        <v>3651</v>
      </c>
      <c r="L926" s="60">
        <v>43363.561967592592</v>
      </c>
      <c r="M926" s="37" t="s">
        <v>436</v>
      </c>
      <c r="N926" s="60">
        <v>43361.806111111109</v>
      </c>
      <c r="O926" s="37" t="s">
        <v>3652</v>
      </c>
      <c r="P926" s="38" t="b">
        <v>0</v>
      </c>
      <c r="Q926" s="37"/>
      <c r="R926" s="37" t="s">
        <v>215</v>
      </c>
      <c r="S926" s="38">
        <v>0</v>
      </c>
      <c r="T926" s="37" t="s">
        <v>124</v>
      </c>
      <c r="U926" s="37" t="s">
        <v>120</v>
      </c>
      <c r="V926" s="60"/>
      <c r="W926" s="38">
        <v>151706</v>
      </c>
      <c r="X926" s="37" t="s">
        <v>3653</v>
      </c>
      <c r="Y926" s="38">
        <v>0</v>
      </c>
      <c r="Z926" s="38" t="b">
        <v>0</v>
      </c>
      <c r="AA926" s="60">
        <v>43363.561122685183</v>
      </c>
      <c r="AB926" s="60"/>
      <c r="AC926" s="38">
        <v>1</v>
      </c>
      <c r="AD926" s="60"/>
      <c r="AE926" s="60">
        <v>43363.561122685183</v>
      </c>
      <c r="AF926" s="60">
        <v>43362.11922453704</v>
      </c>
      <c r="AG926" s="37"/>
      <c r="AH926" s="37"/>
      <c r="AI926" s="37"/>
      <c r="AJ926" s="16">
        <f ca="1">IF(Table1[[#This Row],[State]]="Closed","Zero",IF(Table1[[#This Row],[State]]="Resolved","Zero",TODAY()-Table1[[#This Row],[First Assigned to Osprey-Resolver]]))</f>
        <v>1335.4388773148166</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38</v>
      </c>
      <c r="AM926" s="39">
        <f>WEEKNUM(Table1[[#This Row],[Resolved]])</f>
        <v>0</v>
      </c>
      <c r="AN926" s="39">
        <f>WEEKNUM(Table1[[#This Row],[Closed]])</f>
        <v>38</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18</v>
      </c>
      <c r="AW926" s="39" t="str">
        <f>TEXT(Table1[[#This Row],[Created]],"MMM")</f>
        <v>Sep</v>
      </c>
      <c r="AX926" s="40" t="e">
        <f>VLOOKUP(Table1[[#This Row],[Assigned to]],GD_Resource[[#All],[SNOW ID Unique]:[Team]],4,0)</f>
        <v>#N/A</v>
      </c>
    </row>
    <row r="927" spans="1:50" ht="37.5" customHeight="1" x14ac:dyDescent="0.25">
      <c r="A927" s="37" t="s">
        <v>3654</v>
      </c>
      <c r="B927" s="37" t="s">
        <v>115</v>
      </c>
      <c r="C927" s="37" t="s">
        <v>295</v>
      </c>
      <c r="D927" s="37" t="s">
        <v>690</v>
      </c>
      <c r="E927" s="37" t="s">
        <v>141</v>
      </c>
      <c r="F927" s="37" t="s">
        <v>3655</v>
      </c>
      <c r="G927" s="60">
        <v>44160.911064814813</v>
      </c>
      <c r="H927" s="37"/>
      <c r="I927" s="60"/>
      <c r="J927" s="37" t="s">
        <v>120</v>
      </c>
      <c r="K927" s="37" t="s">
        <v>3656</v>
      </c>
      <c r="L927" s="60">
        <v>44160.911064814813</v>
      </c>
      <c r="M927" s="37" t="s">
        <v>10</v>
      </c>
      <c r="N927" s="60">
        <v>43362.106793981482</v>
      </c>
      <c r="O927" s="37" t="s">
        <v>3316</v>
      </c>
      <c r="P927" s="38" t="b">
        <v>0</v>
      </c>
      <c r="Q927" s="37"/>
      <c r="R927" s="37" t="s">
        <v>147</v>
      </c>
      <c r="S927" s="38">
        <v>0</v>
      </c>
      <c r="T927" s="37" t="s">
        <v>124</v>
      </c>
      <c r="U927" s="37" t="s">
        <v>120</v>
      </c>
      <c r="V927" s="60"/>
      <c r="W927" s="38">
        <v>69016689</v>
      </c>
      <c r="X927" s="37" t="s">
        <v>247</v>
      </c>
      <c r="Y927" s="38">
        <v>0</v>
      </c>
      <c r="Z927" s="38" t="b">
        <v>0</v>
      </c>
      <c r="AA927" s="60">
        <v>43362.118194444447</v>
      </c>
      <c r="AB927" s="60">
        <v>43362.118194444447</v>
      </c>
      <c r="AC927" s="38">
        <v>2</v>
      </c>
      <c r="AD927" s="60">
        <v>43362.199293981481</v>
      </c>
      <c r="AE927" s="60">
        <v>43362.490659722222</v>
      </c>
      <c r="AF927" s="60">
        <v>43362.199293981481</v>
      </c>
      <c r="AG927" s="37"/>
      <c r="AH927" s="37"/>
      <c r="AI927" s="37" t="s">
        <v>165</v>
      </c>
      <c r="AJ927" s="16">
        <f ca="1">IF(Table1[[#This Row],[State]]="Closed","Zero",IF(Table1[[#This Row],[State]]="Resolved","Zero",TODAY()-Table1[[#This Row],[First Assigned to Osprey-Resolver]]))</f>
        <v>1336.5093402777784</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38</v>
      </c>
      <c r="AM927" s="39">
        <f>WEEKNUM(Table1[[#This Row],[Resolved]])</f>
        <v>0</v>
      </c>
      <c r="AN927" s="39">
        <f>WEEKNUM(Table1[[#This Row],[Closed]])</f>
        <v>48</v>
      </c>
      <c r="AO927" s="39" t="str">
        <f>IFERROR(INDEX(GD_Resource[], MATCH(Table1[[#This Row],[Assigned to]], GD_Resource[SNOW ID Unique], 0), 2), "Not GD")</f>
        <v>Not GD</v>
      </c>
      <c r="AP927" s="39" t="str">
        <f t="shared" si="14"/>
        <v>Geo</v>
      </c>
      <c r="AQ927" s="39">
        <f>YEAR(Table1[[#This Row],[Closed]])</f>
        <v>2020</v>
      </c>
      <c r="AR927" s="39">
        <f>YEAR(Table1[[#This Row],[Resolved]])</f>
        <v>1900</v>
      </c>
      <c r="AS927" s="39">
        <f>YEAR(Table1[[#This Row],[Created]])</f>
        <v>2018</v>
      </c>
      <c r="AT927" s="39">
        <f>DAY(Table1[[#This Row],[Resolved]])</f>
        <v>0</v>
      </c>
      <c r="AU927" s="39" t="str">
        <f>TEXT(Table1[[#This Row],[Resolved]],"MMM")</f>
        <v>Jan</v>
      </c>
      <c r="AV927" s="39">
        <f>DAY(Table1[[#This Row],[Created]])</f>
        <v>19</v>
      </c>
      <c r="AW927" s="39" t="str">
        <f>TEXT(Table1[[#This Row],[Created]],"MMM")</f>
        <v>Sep</v>
      </c>
      <c r="AX927" s="40" t="e">
        <f>VLOOKUP(Table1[[#This Row],[Assigned to]],GD_Resource[[#All],[SNOW ID Unique]:[Team]],4,0)</f>
        <v>#N/A</v>
      </c>
    </row>
    <row r="928" spans="1:50" ht="49.95" customHeight="1" x14ac:dyDescent="0.25">
      <c r="A928" s="37" t="s">
        <v>3657</v>
      </c>
      <c r="B928" s="37" t="s">
        <v>115</v>
      </c>
      <c r="C928" s="37" t="s">
        <v>251</v>
      </c>
      <c r="D928" s="37" t="s">
        <v>128</v>
      </c>
      <c r="E928" s="37" t="s">
        <v>141</v>
      </c>
      <c r="F928" s="37" t="s">
        <v>3658</v>
      </c>
      <c r="G928" s="60">
        <v>43932.938761574071</v>
      </c>
      <c r="H928" s="37"/>
      <c r="I928" s="60"/>
      <c r="J928" s="37" t="s">
        <v>120</v>
      </c>
      <c r="K928" s="37" t="s">
        <v>3659</v>
      </c>
      <c r="L928" s="60">
        <v>43750.81177083333</v>
      </c>
      <c r="M928" s="37" t="s">
        <v>39</v>
      </c>
      <c r="N928" s="60">
        <v>43362.837002314824</v>
      </c>
      <c r="O928" s="37" t="s">
        <v>2242</v>
      </c>
      <c r="P928" s="38" t="b">
        <v>0</v>
      </c>
      <c r="Q928" s="37"/>
      <c r="R928" s="37" t="s">
        <v>147</v>
      </c>
      <c r="S928" s="38">
        <v>0</v>
      </c>
      <c r="T928" s="37" t="s">
        <v>124</v>
      </c>
      <c r="U928" s="37" t="s">
        <v>120</v>
      </c>
      <c r="V928" s="60"/>
      <c r="W928" s="38">
        <v>33521183</v>
      </c>
      <c r="X928" s="37" t="s">
        <v>2246</v>
      </c>
      <c r="Y928" s="38">
        <v>0</v>
      </c>
      <c r="Z928" s="38" t="b">
        <v>0</v>
      </c>
      <c r="AA928" s="60">
        <v>43362.837002314824</v>
      </c>
      <c r="AB928" s="60"/>
      <c r="AC928" s="38">
        <v>0</v>
      </c>
      <c r="AD928" s="60"/>
      <c r="AE928" s="60">
        <v>43362.837002314824</v>
      </c>
      <c r="AF928" s="60">
        <v>43362.837002314824</v>
      </c>
      <c r="AG928" s="37"/>
      <c r="AH928" s="37"/>
      <c r="AI928" s="37"/>
      <c r="AJ928" s="16">
        <f ca="1">IF(Table1[[#This Row],[State]]="Closed","Zero",IF(Table1[[#This Row],[State]]="Resolved","Zero",TODAY()-Table1[[#This Row],[First Assigned to Osprey-Resolver]]))</f>
        <v>1336.1629976851764</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38</v>
      </c>
      <c r="AM928" s="39">
        <f>WEEKNUM(Table1[[#This Row],[Resolved]])</f>
        <v>0</v>
      </c>
      <c r="AN928" s="39">
        <f>WEEKNUM(Table1[[#This Row],[Closed]])</f>
        <v>41</v>
      </c>
      <c r="AO928" s="39" t="str">
        <f>IFERROR(INDEX(GD_Resource[], MATCH(Table1[[#This Row],[Assigned to]], GD_Resource[SNOW ID Unique], 0), 2), "Not GD")</f>
        <v>Not GD</v>
      </c>
      <c r="AP928" s="39" t="str">
        <f t="shared" si="14"/>
        <v>Geo</v>
      </c>
      <c r="AQ928" s="39">
        <f>YEAR(Table1[[#This Row],[Closed]])</f>
        <v>2019</v>
      </c>
      <c r="AR928" s="39">
        <f>YEAR(Table1[[#This Row],[Resolved]])</f>
        <v>1900</v>
      </c>
      <c r="AS928" s="39">
        <f>YEAR(Table1[[#This Row],[Created]])</f>
        <v>2018</v>
      </c>
      <c r="AT928" s="39">
        <f>DAY(Table1[[#This Row],[Resolved]])</f>
        <v>0</v>
      </c>
      <c r="AU928" s="39" t="str">
        <f>TEXT(Table1[[#This Row],[Resolved]],"MMM")</f>
        <v>Jan</v>
      </c>
      <c r="AV928" s="39">
        <f>DAY(Table1[[#This Row],[Created]])</f>
        <v>19</v>
      </c>
      <c r="AW928" s="39" t="str">
        <f>TEXT(Table1[[#This Row],[Created]],"MMM")</f>
        <v>Sep</v>
      </c>
      <c r="AX928" s="40" t="e">
        <f>VLOOKUP(Table1[[#This Row],[Assigned to]],GD_Resource[[#All],[SNOW ID Unique]:[Team]],4,0)</f>
        <v>#N/A</v>
      </c>
    </row>
    <row r="929" spans="1:50" ht="49.95" customHeight="1" x14ac:dyDescent="0.25">
      <c r="A929" s="37" t="s">
        <v>3660</v>
      </c>
      <c r="B929" s="37" t="s">
        <v>115</v>
      </c>
      <c r="C929" s="37" t="s">
        <v>159</v>
      </c>
      <c r="D929" s="37" t="s">
        <v>2735</v>
      </c>
      <c r="E929" s="37" t="s">
        <v>141</v>
      </c>
      <c r="F929" s="37" t="s">
        <v>3661</v>
      </c>
      <c r="G929" s="60">
        <v>43363.09716435185</v>
      </c>
      <c r="H929" s="37"/>
      <c r="I929" s="60"/>
      <c r="J929" s="37" t="s">
        <v>2729</v>
      </c>
      <c r="K929" s="37" t="s">
        <v>3662</v>
      </c>
      <c r="L929" s="60">
        <v>43363.09716435185</v>
      </c>
      <c r="M929" s="37" t="s">
        <v>2737</v>
      </c>
      <c r="N929" s="60">
        <v>43363.082291666673</v>
      </c>
      <c r="O929" s="37" t="s">
        <v>2735</v>
      </c>
      <c r="P929" s="38" t="b">
        <v>0</v>
      </c>
      <c r="Q929" s="37"/>
      <c r="R929" s="37" t="s">
        <v>123</v>
      </c>
      <c r="S929" s="38">
        <v>0</v>
      </c>
      <c r="T929" s="37" t="s">
        <v>124</v>
      </c>
      <c r="U929" s="37" t="s">
        <v>120</v>
      </c>
      <c r="V929" s="60"/>
      <c r="W929" s="38">
        <v>1388</v>
      </c>
      <c r="X929" s="37" t="s">
        <v>426</v>
      </c>
      <c r="Y929" s="38">
        <v>0</v>
      </c>
      <c r="Z929" s="38" t="b">
        <v>0</v>
      </c>
      <c r="AA929" s="60"/>
      <c r="AB929" s="60"/>
      <c r="AC929" s="38">
        <v>0</v>
      </c>
      <c r="AD929" s="60"/>
      <c r="AE929" s="60"/>
      <c r="AF929" s="60">
        <v>43363.082291666673</v>
      </c>
      <c r="AG929" s="37"/>
      <c r="AH929" s="37"/>
      <c r="AI929" s="37"/>
      <c r="AJ929" s="16">
        <f ca="1">IF(Table1[[#This Row],[State]]="Closed","Zero",IF(Table1[[#This Row],[State]]="Resolved","Zero",TODAY()-Table1[[#This Row],[First Assigned to Osprey-Resolver]]))</f>
        <v>44699</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38</v>
      </c>
      <c r="AM929" s="39">
        <f>WEEKNUM(Table1[[#This Row],[Resolved]])</f>
        <v>0</v>
      </c>
      <c r="AN929" s="39">
        <f>WEEKNUM(Table1[[#This Row],[Closed]])</f>
        <v>38</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20</v>
      </c>
      <c r="AW929" s="39" t="str">
        <f>TEXT(Table1[[#This Row],[Created]],"MMM")</f>
        <v>Sep</v>
      </c>
      <c r="AX929" s="40" t="e">
        <f>VLOOKUP(Table1[[#This Row],[Assigned to]],GD_Resource[[#All],[SNOW ID Unique]:[Team]],4,0)</f>
        <v>#N/A</v>
      </c>
    </row>
    <row r="930" spans="1:50" ht="62.7" customHeight="1" x14ac:dyDescent="0.25">
      <c r="A930" s="37" t="s">
        <v>3663</v>
      </c>
      <c r="B930" s="37" t="s">
        <v>138</v>
      </c>
      <c r="C930" s="37" t="s">
        <v>240</v>
      </c>
      <c r="D930" s="37" t="s">
        <v>241</v>
      </c>
      <c r="E930" s="37" t="s">
        <v>12</v>
      </c>
      <c r="F930" s="37" t="s">
        <v>2051</v>
      </c>
      <c r="G930" s="60">
        <v>43363.902326388888</v>
      </c>
      <c r="H930" s="37" t="s">
        <v>24</v>
      </c>
      <c r="I930" s="60"/>
      <c r="J930" s="37"/>
      <c r="K930" s="37"/>
      <c r="L930" s="60">
        <v>43363.902326388888</v>
      </c>
      <c r="M930" s="37" t="s">
        <v>24</v>
      </c>
      <c r="N930" s="60">
        <v>43363.397824074083</v>
      </c>
      <c r="O930" s="37" t="s">
        <v>3664</v>
      </c>
      <c r="P930" s="38" t="b">
        <v>0</v>
      </c>
      <c r="Q930" s="37"/>
      <c r="R930" s="37" t="s">
        <v>147</v>
      </c>
      <c r="S930" s="38">
        <v>0</v>
      </c>
      <c r="T930" s="37" t="s">
        <v>124</v>
      </c>
      <c r="U930" s="37" t="s">
        <v>120</v>
      </c>
      <c r="V930" s="60"/>
      <c r="W930" s="38">
        <v>43589</v>
      </c>
      <c r="X930" s="37" t="s">
        <v>3665</v>
      </c>
      <c r="Y930" s="38">
        <v>0</v>
      </c>
      <c r="Z930" s="38" t="b">
        <v>0</v>
      </c>
      <c r="AA930" s="60">
        <v>43363.606539351851</v>
      </c>
      <c r="AB930" s="60">
        <v>43363.397835648153</v>
      </c>
      <c r="AC930" s="38">
        <v>1</v>
      </c>
      <c r="AD930" s="60">
        <v>43363.547083333331</v>
      </c>
      <c r="AE930" s="60">
        <v>43363.606539351851</v>
      </c>
      <c r="AF930" s="60">
        <v>43363.547083333331</v>
      </c>
      <c r="AG930" s="37"/>
      <c r="AH930" s="37"/>
      <c r="AI930" s="37"/>
      <c r="AJ930" s="16">
        <f ca="1">IF(Table1[[#This Row],[State]]="Closed","Zero",IF(Table1[[#This Row],[State]]="Resolved","Zero",TODAY()-Table1[[#This Row],[First Assigned to Osprey-Resolver]]))</f>
        <v>1335.3934606481489</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38</v>
      </c>
      <c r="AM930" s="39">
        <f>WEEKNUM(Table1[[#This Row],[Resolved]])</f>
        <v>0</v>
      </c>
      <c r="AN930" s="39">
        <f>WEEKNUM(Table1[[#This Row],[Closed]])</f>
        <v>38</v>
      </c>
      <c r="AO930" s="39" t="str">
        <f>IFERROR(INDEX(GD_Resource[], MATCH(Table1[[#This Row],[Assigned to]], GD_Resource[SNOW ID Unique], 0), 2), "Not GD")</f>
        <v>WPP-US</v>
      </c>
      <c r="AP930" s="39" t="str">
        <f t="shared" si="14"/>
        <v>GD</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20</v>
      </c>
      <c r="AW930" s="39" t="str">
        <f>TEXT(Table1[[#This Row],[Created]],"MMM")</f>
        <v>Sep</v>
      </c>
      <c r="AX930" s="40">
        <f>VLOOKUP(Table1[[#This Row],[Assigned to]],GD_Resource[[#All],[SNOW ID Unique]:[Team]],4,0)</f>
        <v>0</v>
      </c>
    </row>
    <row r="931" spans="1:50" ht="37.5" customHeight="1" x14ac:dyDescent="0.25">
      <c r="A931" s="37" t="s">
        <v>3666</v>
      </c>
      <c r="B931" s="37" t="s">
        <v>115</v>
      </c>
      <c r="C931" s="37" t="s">
        <v>2440</v>
      </c>
      <c r="D931" s="37" t="s">
        <v>241</v>
      </c>
      <c r="E931" s="37" t="s">
        <v>12</v>
      </c>
      <c r="F931" s="37" t="s">
        <v>3667</v>
      </c>
      <c r="G931" s="60">
        <v>43374.474756944437</v>
      </c>
      <c r="H931" s="37"/>
      <c r="I931" s="60"/>
      <c r="J931" s="37" t="s">
        <v>130</v>
      </c>
      <c r="K931" s="37" t="s">
        <v>2334</v>
      </c>
      <c r="L931" s="60">
        <v>43374.474756944437</v>
      </c>
      <c r="M931" s="37" t="s">
        <v>24</v>
      </c>
      <c r="N931" s="60">
        <v>43365.15828703704</v>
      </c>
      <c r="O931" s="37" t="s">
        <v>3213</v>
      </c>
      <c r="P931" s="38" t="b">
        <v>0</v>
      </c>
      <c r="Q931" s="37"/>
      <c r="R931" s="37" t="s">
        <v>147</v>
      </c>
      <c r="S931" s="38">
        <v>0</v>
      </c>
      <c r="T931" s="37" t="s">
        <v>124</v>
      </c>
      <c r="U931" s="37" t="s">
        <v>120</v>
      </c>
      <c r="V931" s="60"/>
      <c r="W931" s="38">
        <v>805046</v>
      </c>
      <c r="X931" s="37" t="s">
        <v>3572</v>
      </c>
      <c r="Y931" s="38">
        <v>0</v>
      </c>
      <c r="Z931" s="38" t="b">
        <v>0</v>
      </c>
      <c r="AA931" s="60">
        <v>43365.15828703704</v>
      </c>
      <c r="AB931" s="60">
        <v>43365.15828703704</v>
      </c>
      <c r="AC931" s="38">
        <v>5</v>
      </c>
      <c r="AD931" s="60">
        <v>43365.159131944441</v>
      </c>
      <c r="AE931" s="60"/>
      <c r="AF931" s="60">
        <v>43372.959837962961</v>
      </c>
      <c r="AG931" s="37"/>
      <c r="AH931" s="37"/>
      <c r="AI931" s="37"/>
      <c r="AJ931" s="16">
        <f ca="1">IF(Table1[[#This Row],[State]]="Closed","Zero",IF(Table1[[#This Row],[State]]="Resolved","Zero",TODAY()-Table1[[#This Row],[First Assigned to Osprey-Resolver]]))</f>
        <v>44699</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38</v>
      </c>
      <c r="AM931" s="39">
        <f>WEEKNUM(Table1[[#This Row],[Resolved]])</f>
        <v>0</v>
      </c>
      <c r="AN931" s="39">
        <f>WEEKNUM(Table1[[#This Row],[Closed]])</f>
        <v>40</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22</v>
      </c>
      <c r="AW931" s="39" t="str">
        <f>TEXT(Table1[[#This Row],[Created]],"MMM")</f>
        <v>Sep</v>
      </c>
      <c r="AX931" s="40" t="e">
        <f>VLOOKUP(Table1[[#This Row],[Assigned to]],GD_Resource[[#All],[SNOW ID Unique]:[Team]],4,0)</f>
        <v>#N/A</v>
      </c>
    </row>
    <row r="932" spans="1:50" ht="62.7" customHeight="1" x14ac:dyDescent="0.25">
      <c r="A932" s="37" t="s">
        <v>3668</v>
      </c>
      <c r="B932" s="37" t="s">
        <v>115</v>
      </c>
      <c r="C932" s="37" t="s">
        <v>433</v>
      </c>
      <c r="D932" s="37" t="s">
        <v>434</v>
      </c>
      <c r="E932" s="37" t="s">
        <v>12</v>
      </c>
      <c r="F932" s="37" t="s">
        <v>3669</v>
      </c>
      <c r="G932" s="60">
        <v>43369.051805555559</v>
      </c>
      <c r="H932" s="37" t="s">
        <v>436</v>
      </c>
      <c r="I932" s="60"/>
      <c r="J932" s="37" t="s">
        <v>120</v>
      </c>
      <c r="K932" s="37" t="s">
        <v>3670</v>
      </c>
      <c r="L932" s="60">
        <v>43369.051817129628</v>
      </c>
      <c r="M932" s="37" t="s">
        <v>436</v>
      </c>
      <c r="N932" s="60">
        <v>43367.867905092593</v>
      </c>
      <c r="O932" s="37" t="s">
        <v>3671</v>
      </c>
      <c r="P932" s="38" t="b">
        <v>0</v>
      </c>
      <c r="Q932" s="37"/>
      <c r="R932" s="37" t="s">
        <v>215</v>
      </c>
      <c r="S932" s="38">
        <v>0</v>
      </c>
      <c r="T932" s="37" t="s">
        <v>124</v>
      </c>
      <c r="U932" s="37" t="s">
        <v>120</v>
      </c>
      <c r="V932" s="60"/>
      <c r="W932" s="38">
        <v>102290</v>
      </c>
      <c r="X932" s="37" t="s">
        <v>3672</v>
      </c>
      <c r="Y932" s="38">
        <v>0</v>
      </c>
      <c r="Z932" s="38" t="b">
        <v>0</v>
      </c>
      <c r="AA932" s="60">
        <v>43368.940439814818</v>
      </c>
      <c r="AB932" s="60">
        <v>43367.867905092593</v>
      </c>
      <c r="AC932" s="38">
        <v>1</v>
      </c>
      <c r="AD932" s="60">
        <v>43368.967222222222</v>
      </c>
      <c r="AE932" s="60">
        <v>43369.051192129627</v>
      </c>
      <c r="AF932" s="60">
        <v>43368.967222222222</v>
      </c>
      <c r="AG932" s="37"/>
      <c r="AH932" s="37"/>
      <c r="AI932" s="37"/>
      <c r="AJ932" s="16">
        <f ca="1">IF(Table1[[#This Row],[State]]="Closed","Zero",IF(Table1[[#This Row],[State]]="Resolved","Zero",TODAY()-Table1[[#This Row],[First Assigned to Osprey-Resolver]]))</f>
        <v>1329.9488078703725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39</v>
      </c>
      <c r="AM932" s="39">
        <f>WEEKNUM(Table1[[#This Row],[Resolved]])</f>
        <v>0</v>
      </c>
      <c r="AN932" s="39">
        <f>WEEKNUM(Table1[[#This Row],[Closed]])</f>
        <v>39</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24</v>
      </c>
      <c r="AW932" s="39" t="str">
        <f>TEXT(Table1[[#This Row],[Created]],"MMM")</f>
        <v>Sep</v>
      </c>
      <c r="AX932" s="40" t="e">
        <f>VLOOKUP(Table1[[#This Row],[Assigned to]],GD_Resource[[#All],[SNOW ID Unique]:[Team]],4,0)</f>
        <v>#N/A</v>
      </c>
    </row>
    <row r="933" spans="1:50" ht="37.5" customHeight="1" x14ac:dyDescent="0.25">
      <c r="A933" s="37" t="s">
        <v>3673</v>
      </c>
      <c r="B933" s="37" t="s">
        <v>115</v>
      </c>
      <c r="C933" s="37" t="s">
        <v>433</v>
      </c>
      <c r="D933" s="37" t="s">
        <v>434</v>
      </c>
      <c r="E933" s="37" t="s">
        <v>12</v>
      </c>
      <c r="F933" s="37" t="s">
        <v>3674</v>
      </c>
      <c r="G933" s="60">
        <v>43371.948634259257</v>
      </c>
      <c r="H933" s="37" t="s">
        <v>436</v>
      </c>
      <c r="I933" s="60"/>
      <c r="J933" s="37" t="s">
        <v>120</v>
      </c>
      <c r="K933" s="37" t="s">
        <v>3675</v>
      </c>
      <c r="L933" s="60">
        <v>43371.948634259257</v>
      </c>
      <c r="M933" s="37" t="s">
        <v>436</v>
      </c>
      <c r="N933" s="60">
        <v>43368.053831018522</v>
      </c>
      <c r="O933" s="37" t="s">
        <v>3676</v>
      </c>
      <c r="P933" s="38" t="b">
        <v>0</v>
      </c>
      <c r="Q933" s="37"/>
      <c r="R933" s="37" t="s">
        <v>215</v>
      </c>
      <c r="S933" s="38">
        <v>0</v>
      </c>
      <c r="T933" s="37" t="s">
        <v>124</v>
      </c>
      <c r="U933" s="37" t="s">
        <v>120</v>
      </c>
      <c r="V933" s="60"/>
      <c r="W933" s="38">
        <v>336511</v>
      </c>
      <c r="X933" s="37" t="s">
        <v>3677</v>
      </c>
      <c r="Y933" s="38">
        <v>0</v>
      </c>
      <c r="Z933" s="38" t="b">
        <v>0</v>
      </c>
      <c r="AA933" s="60">
        <v>43369.187731481477</v>
      </c>
      <c r="AB933" s="60">
        <v>43369.186342592591</v>
      </c>
      <c r="AC933" s="38">
        <v>1</v>
      </c>
      <c r="AD933" s="60">
        <v>43371.897743055553</v>
      </c>
      <c r="AE933" s="60">
        <v>43371.943425925929</v>
      </c>
      <c r="AF933" s="60">
        <v>43371.897743055553</v>
      </c>
      <c r="AG933" s="37" t="s">
        <v>135</v>
      </c>
      <c r="AH933" s="37"/>
      <c r="AI933" s="37"/>
      <c r="AJ933" s="16">
        <f ca="1">IF(Table1[[#This Row],[State]]="Closed","Zero",IF(Table1[[#This Row],[State]]="Resolved","Zero",TODAY()-Table1[[#This Row],[First Assigned to Osprey-Resolver]]))</f>
        <v>1327.0565740740712</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39</v>
      </c>
      <c r="AM933" s="39">
        <f>WEEKNUM(Table1[[#This Row],[Resolved]])</f>
        <v>0</v>
      </c>
      <c r="AN933" s="39">
        <f>WEEKNUM(Table1[[#This Row],[Closed]])</f>
        <v>39</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25</v>
      </c>
      <c r="AW933" s="39" t="str">
        <f>TEXT(Table1[[#This Row],[Created]],"MMM")</f>
        <v>Sep</v>
      </c>
      <c r="AX933" s="40" t="e">
        <f>VLOOKUP(Table1[[#This Row],[Assigned to]],GD_Resource[[#All],[SNOW ID Unique]:[Team]],4,0)</f>
        <v>#N/A</v>
      </c>
    </row>
    <row r="934" spans="1:50" ht="49.95" customHeight="1" x14ac:dyDescent="0.25">
      <c r="A934" s="37" t="s">
        <v>3678</v>
      </c>
      <c r="B934" s="37" t="s">
        <v>115</v>
      </c>
      <c r="C934" s="37" t="s">
        <v>175</v>
      </c>
      <c r="D934" s="37" t="s">
        <v>3253</v>
      </c>
      <c r="E934" s="37" t="s">
        <v>12</v>
      </c>
      <c r="F934" s="37" t="s">
        <v>3679</v>
      </c>
      <c r="G934" s="60">
        <v>43368.741967592592</v>
      </c>
      <c r="H934" s="37" t="s">
        <v>3255</v>
      </c>
      <c r="I934" s="60"/>
      <c r="J934" s="37" t="s">
        <v>130</v>
      </c>
      <c r="K934" s="37" t="s">
        <v>3680</v>
      </c>
      <c r="L934" s="60">
        <v>43368.741967592592</v>
      </c>
      <c r="M934" s="37" t="s">
        <v>3255</v>
      </c>
      <c r="N934" s="60">
        <v>43368.719965277778</v>
      </c>
      <c r="O934" s="37" t="s">
        <v>3681</v>
      </c>
      <c r="P934" s="38" t="b">
        <v>0</v>
      </c>
      <c r="Q934" s="37"/>
      <c r="R934" s="37" t="s">
        <v>147</v>
      </c>
      <c r="S934" s="38">
        <v>0</v>
      </c>
      <c r="T934" s="37" t="s">
        <v>124</v>
      </c>
      <c r="U934" s="37" t="s">
        <v>120</v>
      </c>
      <c r="V934" s="60"/>
      <c r="W934" s="38">
        <v>1901</v>
      </c>
      <c r="X934" s="37" t="s">
        <v>3682</v>
      </c>
      <c r="Y934" s="38">
        <v>0</v>
      </c>
      <c r="Z934" s="38" t="b">
        <v>0</v>
      </c>
      <c r="AA934" s="60">
        <v>43368.738923611112</v>
      </c>
      <c r="AB934" s="60">
        <v>43368.719965277778</v>
      </c>
      <c r="AC934" s="38">
        <v>1</v>
      </c>
      <c r="AD934" s="60">
        <v>43368.738923611112</v>
      </c>
      <c r="AE934" s="60">
        <v>43368.738923611112</v>
      </c>
      <c r="AF934" s="60">
        <v>43368.738923611112</v>
      </c>
      <c r="AG934" s="37"/>
      <c r="AH934" s="37"/>
      <c r="AI934" s="37"/>
      <c r="AJ934" s="16">
        <f ca="1">IF(Table1[[#This Row],[State]]="Closed","Zero",IF(Table1[[#This Row],[State]]="Resolved","Zero",TODAY()-Table1[[#This Row],[First Assigned to Osprey-Resolver]]))</f>
        <v>1330.2610763888879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39</v>
      </c>
      <c r="AM934" s="39">
        <f>WEEKNUM(Table1[[#This Row],[Resolved]])</f>
        <v>0</v>
      </c>
      <c r="AN934" s="39">
        <f>WEEKNUM(Table1[[#This Row],[Closed]])</f>
        <v>39</v>
      </c>
      <c r="AO934" s="39" t="str">
        <f>IFERROR(INDEX(GD_Resource[], MATCH(Table1[[#This Row],[Assigned to]], GD_Resource[SNOW ID Unique], 0), 2), "Not GD")</f>
        <v>WPP-US</v>
      </c>
      <c r="AP934" s="39" t="str">
        <f t="shared" si="14"/>
        <v>GD</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25</v>
      </c>
      <c r="AW934" s="39" t="str">
        <f>TEXT(Table1[[#This Row],[Created]],"MMM")</f>
        <v>Sep</v>
      </c>
      <c r="AX934" s="40">
        <f>VLOOKUP(Table1[[#This Row],[Assigned to]],GD_Resource[[#All],[SNOW ID Unique]:[Team]],4,0)</f>
        <v>0</v>
      </c>
    </row>
    <row r="935" spans="1:50" ht="75" customHeight="1" x14ac:dyDescent="0.25">
      <c r="A935" s="37" t="s">
        <v>3683</v>
      </c>
      <c r="B935" s="37" t="s">
        <v>115</v>
      </c>
      <c r="C935" s="37" t="s">
        <v>251</v>
      </c>
      <c r="D935" s="37" t="s">
        <v>258</v>
      </c>
      <c r="E935" s="37" t="s">
        <v>12</v>
      </c>
      <c r="F935" s="37" t="s">
        <v>3684</v>
      </c>
      <c r="G935" s="60">
        <v>43370.74790509259</v>
      </c>
      <c r="H935" s="37" t="s">
        <v>36</v>
      </c>
      <c r="I935" s="60"/>
      <c r="J935" s="37" t="s">
        <v>130</v>
      </c>
      <c r="K935" s="37" t="s">
        <v>3685</v>
      </c>
      <c r="L935" s="60">
        <v>43370.74790509259</v>
      </c>
      <c r="M935" s="37" t="s">
        <v>36</v>
      </c>
      <c r="N935" s="60">
        <v>43368.847557870373</v>
      </c>
      <c r="O935" s="37" t="s">
        <v>3169</v>
      </c>
      <c r="P935" s="38" t="b">
        <v>0</v>
      </c>
      <c r="Q935" s="37"/>
      <c r="R935" s="37" t="s">
        <v>147</v>
      </c>
      <c r="S935" s="38">
        <v>0</v>
      </c>
      <c r="T935" s="37" t="s">
        <v>124</v>
      </c>
      <c r="U935" s="37" t="s">
        <v>120</v>
      </c>
      <c r="V935" s="60"/>
      <c r="W935" s="38">
        <v>164190</v>
      </c>
      <c r="X935" s="37" t="s">
        <v>2816</v>
      </c>
      <c r="Y935" s="38">
        <v>0</v>
      </c>
      <c r="Z935" s="38" t="b">
        <v>0</v>
      </c>
      <c r="AA935" s="60">
        <v>43368.951840277783</v>
      </c>
      <c r="AB935" s="60">
        <v>43368.851469907408</v>
      </c>
      <c r="AC935" s="38">
        <v>1</v>
      </c>
      <c r="AD935" s="60">
        <v>43368.882025462961</v>
      </c>
      <c r="AE935" s="60">
        <v>43368.951840277783</v>
      </c>
      <c r="AF935" s="60">
        <v>43368.882025462961</v>
      </c>
      <c r="AG935" s="37"/>
      <c r="AH935" s="37"/>
      <c r="AI935" s="37"/>
      <c r="AJ935" s="16">
        <f ca="1">IF(Table1[[#This Row],[State]]="Closed","Zero",IF(Table1[[#This Row],[State]]="Resolved","Zero",TODAY()-Table1[[#This Row],[First Assigned to Osprey-Resolver]]))</f>
        <v>1330.048159722217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39</v>
      </c>
      <c r="AM935" s="39">
        <f>WEEKNUM(Table1[[#This Row],[Resolved]])</f>
        <v>0</v>
      </c>
      <c r="AN935" s="39">
        <f>WEEKNUM(Table1[[#This Row],[Closed]])</f>
        <v>39</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25</v>
      </c>
      <c r="AW935" s="39" t="str">
        <f>TEXT(Table1[[#This Row],[Created]],"MMM")</f>
        <v>Sep</v>
      </c>
      <c r="AX935" s="40" t="e">
        <f>VLOOKUP(Table1[[#This Row],[Assigned to]],GD_Resource[[#All],[SNOW ID Unique]:[Team]],4,0)</f>
        <v>#N/A</v>
      </c>
    </row>
    <row r="936" spans="1:50" ht="87.45" customHeight="1" x14ac:dyDescent="0.25">
      <c r="A936" s="37" t="s">
        <v>3686</v>
      </c>
      <c r="B936" s="37" t="s">
        <v>115</v>
      </c>
      <c r="C936" s="37" t="s">
        <v>433</v>
      </c>
      <c r="D936" s="37" t="s">
        <v>434</v>
      </c>
      <c r="E936" s="37" t="s">
        <v>451</v>
      </c>
      <c r="F936" s="37" t="s">
        <v>3687</v>
      </c>
      <c r="G936" s="60">
        <v>43369.767893518518</v>
      </c>
      <c r="H936" s="37" t="s">
        <v>436</v>
      </c>
      <c r="I936" s="60"/>
      <c r="J936" s="37" t="s">
        <v>120</v>
      </c>
      <c r="K936" s="37" t="s">
        <v>3688</v>
      </c>
      <c r="L936" s="60">
        <v>43369.767893518518</v>
      </c>
      <c r="M936" s="37" t="s">
        <v>436</v>
      </c>
      <c r="N936" s="60">
        <v>43369.076828703714</v>
      </c>
      <c r="O936" s="37" t="s">
        <v>3689</v>
      </c>
      <c r="P936" s="38" t="b">
        <v>0</v>
      </c>
      <c r="Q936" s="37"/>
      <c r="R936" s="37" t="s">
        <v>215</v>
      </c>
      <c r="S936" s="38">
        <v>0</v>
      </c>
      <c r="T936" s="37" t="s">
        <v>124</v>
      </c>
      <c r="U936" s="37" t="s">
        <v>120</v>
      </c>
      <c r="V936" s="60"/>
      <c r="W936" s="38">
        <v>59825</v>
      </c>
      <c r="X936" s="37" t="s">
        <v>3690</v>
      </c>
      <c r="Y936" s="38">
        <v>0</v>
      </c>
      <c r="Z936" s="38" t="b">
        <v>0</v>
      </c>
      <c r="AA936" s="60">
        <v>43369.076828703714</v>
      </c>
      <c r="AB936" s="60">
        <v>43369.076828703714</v>
      </c>
      <c r="AC936" s="38">
        <v>1</v>
      </c>
      <c r="AD936" s="60">
        <v>43369.081770833327</v>
      </c>
      <c r="AE936" s="60">
        <v>43369.766180555547</v>
      </c>
      <c r="AF936" s="60">
        <v>43369.081770833327</v>
      </c>
      <c r="AG936" s="37" t="s">
        <v>135</v>
      </c>
      <c r="AH936" s="37"/>
      <c r="AI936" s="37"/>
      <c r="AJ936" s="16">
        <f ca="1">IF(Table1[[#This Row],[State]]="Closed","Zero",IF(Table1[[#This Row],[State]]="Resolved","Zero",TODAY()-Table1[[#This Row],[First Assigned to Osprey-Resolver]]))</f>
        <v>1329.2338194444528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39</v>
      </c>
      <c r="AM936" s="39">
        <f>WEEKNUM(Table1[[#This Row],[Resolved]])</f>
        <v>0</v>
      </c>
      <c r="AN936" s="39">
        <f>WEEKNUM(Table1[[#This Row],[Closed]])</f>
        <v>39</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26</v>
      </c>
      <c r="AW936" s="39" t="str">
        <f>TEXT(Table1[[#This Row],[Created]],"MMM")</f>
        <v>Sep</v>
      </c>
      <c r="AX936" s="40" t="e">
        <f>VLOOKUP(Table1[[#This Row],[Assigned to]],GD_Resource[[#All],[SNOW ID Unique]:[Team]],4,0)</f>
        <v>#N/A</v>
      </c>
    </row>
    <row r="937" spans="1:50" ht="87.45" customHeight="1" x14ac:dyDescent="0.25">
      <c r="A937" s="37" t="s">
        <v>3691</v>
      </c>
      <c r="B937" s="37" t="s">
        <v>115</v>
      </c>
      <c r="C937" s="37" t="s">
        <v>116</v>
      </c>
      <c r="D937" s="37" t="s">
        <v>204</v>
      </c>
      <c r="E937" s="37" t="s">
        <v>12</v>
      </c>
      <c r="F937" s="37" t="s">
        <v>3692</v>
      </c>
      <c r="G937" s="60">
        <v>43370.114687499998</v>
      </c>
      <c r="H937" s="37" t="s">
        <v>37</v>
      </c>
      <c r="I937" s="60"/>
      <c r="J937" s="37" t="s">
        <v>120</v>
      </c>
      <c r="K937" s="37" t="s">
        <v>3693</v>
      </c>
      <c r="L937" s="60">
        <v>43370.114687499998</v>
      </c>
      <c r="M937" s="37" t="s">
        <v>37</v>
      </c>
      <c r="N937" s="60">
        <v>43369.648969907408</v>
      </c>
      <c r="O937" s="37" t="s">
        <v>3171</v>
      </c>
      <c r="P937" s="38" t="b">
        <v>0</v>
      </c>
      <c r="Q937" s="37"/>
      <c r="R937" s="37" t="s">
        <v>123</v>
      </c>
      <c r="S937" s="38">
        <v>0</v>
      </c>
      <c r="T937" s="37" t="s">
        <v>124</v>
      </c>
      <c r="U937" s="37" t="s">
        <v>120</v>
      </c>
      <c r="V937" s="60"/>
      <c r="W937" s="38">
        <v>40841</v>
      </c>
      <c r="X937" s="37" t="s">
        <v>3173</v>
      </c>
      <c r="Y937" s="38">
        <v>0</v>
      </c>
      <c r="Z937" s="38" t="b">
        <v>0</v>
      </c>
      <c r="AA937" s="60">
        <v>43369.648969907408</v>
      </c>
      <c r="AB937" s="60"/>
      <c r="AC937" s="38">
        <v>0</v>
      </c>
      <c r="AD937" s="60"/>
      <c r="AE937" s="60">
        <v>43369.648969907408</v>
      </c>
      <c r="AF937" s="60">
        <v>43369.648969907408</v>
      </c>
      <c r="AG937" s="37"/>
      <c r="AH937" s="37"/>
      <c r="AI937" s="37"/>
      <c r="AJ937" s="16">
        <f ca="1">IF(Table1[[#This Row],[State]]="Closed","Zero",IF(Table1[[#This Row],[State]]="Resolved","Zero",TODAY()-Table1[[#This Row],[First Assigned to Osprey-Resolver]]))</f>
        <v>1329.3510300925918</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39</v>
      </c>
      <c r="AM937" s="39">
        <f>WEEKNUM(Table1[[#This Row],[Resolved]])</f>
        <v>0</v>
      </c>
      <c r="AN937" s="39">
        <f>WEEKNUM(Table1[[#This Row],[Closed]])</f>
        <v>39</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26</v>
      </c>
      <c r="AW937" s="39" t="str">
        <f>TEXT(Table1[[#This Row],[Created]],"MMM")</f>
        <v>Sep</v>
      </c>
      <c r="AX937" s="40" t="e">
        <f>VLOOKUP(Table1[[#This Row],[Assigned to]],GD_Resource[[#All],[SNOW ID Unique]:[Team]],4,0)</f>
        <v>#N/A</v>
      </c>
    </row>
    <row r="938" spans="1:50" ht="87.45" customHeight="1" x14ac:dyDescent="0.25">
      <c r="A938" s="37" t="s">
        <v>3694</v>
      </c>
      <c r="B938" s="37" t="s">
        <v>115</v>
      </c>
      <c r="C938" s="37" t="s">
        <v>251</v>
      </c>
      <c r="D938" s="37" t="s">
        <v>128</v>
      </c>
      <c r="E938" s="37" t="s">
        <v>141</v>
      </c>
      <c r="F938" s="37" t="s">
        <v>3695</v>
      </c>
      <c r="G938" s="60">
        <v>43932.939976851849</v>
      </c>
      <c r="H938" s="37"/>
      <c r="I938" s="60"/>
      <c r="J938" s="37" t="s">
        <v>120</v>
      </c>
      <c r="K938" s="37" t="s">
        <v>3696</v>
      </c>
      <c r="L938" s="60">
        <v>43750.857175925928</v>
      </c>
      <c r="M938" s="37" t="s">
        <v>39</v>
      </c>
      <c r="N938" s="60">
        <v>43369.800682870373</v>
      </c>
      <c r="O938" s="37" t="s">
        <v>2624</v>
      </c>
      <c r="P938" s="38" t="b">
        <v>0</v>
      </c>
      <c r="Q938" s="37"/>
      <c r="R938" s="37" t="s">
        <v>147</v>
      </c>
      <c r="S938" s="38">
        <v>0</v>
      </c>
      <c r="T938" s="37" t="s">
        <v>124</v>
      </c>
      <c r="U938" s="37" t="s">
        <v>120</v>
      </c>
      <c r="V938" s="60"/>
      <c r="W938" s="38">
        <v>32923281</v>
      </c>
      <c r="X938" s="37" t="s">
        <v>2424</v>
      </c>
      <c r="Y938" s="38">
        <v>0</v>
      </c>
      <c r="Z938" s="38" t="b">
        <v>0</v>
      </c>
      <c r="AA938" s="60">
        <v>43369.823275462957</v>
      </c>
      <c r="AB938" s="60">
        <v>43369.823275462957</v>
      </c>
      <c r="AC938" s="38">
        <v>1</v>
      </c>
      <c r="AD938" s="60">
        <v>43369.859375</v>
      </c>
      <c r="AE938" s="60">
        <v>43369.879224537042</v>
      </c>
      <c r="AF938" s="60">
        <v>43369.859375</v>
      </c>
      <c r="AG938" s="37"/>
      <c r="AH938" s="37"/>
      <c r="AI938" s="37"/>
      <c r="AJ938" s="16">
        <f ca="1">IF(Table1[[#This Row],[State]]="Closed","Zero",IF(Table1[[#This Row],[State]]="Resolved","Zero",TODAY()-Table1[[#This Row],[First Assigned to Osprey-Resolver]]))</f>
        <v>1329.1207754629577</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39</v>
      </c>
      <c r="AM938" s="39">
        <f>WEEKNUM(Table1[[#This Row],[Resolved]])</f>
        <v>0</v>
      </c>
      <c r="AN938" s="39">
        <f>WEEKNUM(Table1[[#This Row],[Closed]])</f>
        <v>41</v>
      </c>
      <c r="AO938" s="39" t="str">
        <f>IFERROR(INDEX(GD_Resource[], MATCH(Table1[[#This Row],[Assigned to]], GD_Resource[SNOW ID Unique], 0), 2), "Not GD")</f>
        <v>Not GD</v>
      </c>
      <c r="AP938" s="39" t="str">
        <f t="shared" si="14"/>
        <v>Geo</v>
      </c>
      <c r="AQ938" s="39">
        <f>YEAR(Table1[[#This Row],[Closed]])</f>
        <v>2019</v>
      </c>
      <c r="AR938" s="39">
        <f>YEAR(Table1[[#This Row],[Resolved]])</f>
        <v>1900</v>
      </c>
      <c r="AS938" s="39">
        <f>YEAR(Table1[[#This Row],[Created]])</f>
        <v>2018</v>
      </c>
      <c r="AT938" s="39">
        <f>DAY(Table1[[#This Row],[Resolved]])</f>
        <v>0</v>
      </c>
      <c r="AU938" s="39" t="str">
        <f>TEXT(Table1[[#This Row],[Resolved]],"MMM")</f>
        <v>Jan</v>
      </c>
      <c r="AV938" s="39">
        <f>DAY(Table1[[#This Row],[Created]])</f>
        <v>26</v>
      </c>
      <c r="AW938" s="39" t="str">
        <f>TEXT(Table1[[#This Row],[Created]],"MMM")</f>
        <v>Sep</v>
      </c>
      <c r="AX938" s="40" t="e">
        <f>VLOOKUP(Table1[[#This Row],[Assigned to]],GD_Resource[[#All],[SNOW ID Unique]:[Team]],4,0)</f>
        <v>#N/A</v>
      </c>
    </row>
    <row r="939" spans="1:50" ht="87.45" customHeight="1" x14ac:dyDescent="0.25">
      <c r="A939" s="37" t="s">
        <v>3697</v>
      </c>
      <c r="B939" s="37" t="s">
        <v>115</v>
      </c>
      <c r="C939" s="37" t="s">
        <v>116</v>
      </c>
      <c r="D939" s="37" t="s">
        <v>3049</v>
      </c>
      <c r="E939" s="37" t="s">
        <v>12</v>
      </c>
      <c r="F939" s="37" t="s">
        <v>3698</v>
      </c>
      <c r="G939" s="60">
        <v>43371.312986111108</v>
      </c>
      <c r="H939" s="37"/>
      <c r="I939" s="60"/>
      <c r="J939" s="37" t="s">
        <v>328</v>
      </c>
      <c r="K939" s="37" t="s">
        <v>3699</v>
      </c>
      <c r="L939" s="60">
        <v>43371.312986111108</v>
      </c>
      <c r="M939" s="37" t="s">
        <v>3052</v>
      </c>
      <c r="N939" s="60">
        <v>43370.572916666657</v>
      </c>
      <c r="O939" s="37" t="s">
        <v>3700</v>
      </c>
      <c r="P939" s="38" t="b">
        <v>0</v>
      </c>
      <c r="Q939" s="37"/>
      <c r="R939" s="37" t="s">
        <v>123</v>
      </c>
      <c r="S939" s="38">
        <v>0</v>
      </c>
      <c r="T939" s="37" t="s">
        <v>124</v>
      </c>
      <c r="U939" s="37" t="s">
        <v>120</v>
      </c>
      <c r="V939" s="60"/>
      <c r="W939" s="38">
        <v>63942</v>
      </c>
      <c r="X939" s="37" t="s">
        <v>3701</v>
      </c>
      <c r="Y939" s="38">
        <v>0</v>
      </c>
      <c r="Z939" s="38" t="b">
        <v>0</v>
      </c>
      <c r="AA939" s="60"/>
      <c r="AB939" s="60"/>
      <c r="AC939" s="38">
        <v>1</v>
      </c>
      <c r="AD939" s="60"/>
      <c r="AE939" s="60"/>
      <c r="AF939" s="60">
        <v>43371.285173611112</v>
      </c>
      <c r="AG939" s="37"/>
      <c r="AH939" s="37"/>
      <c r="AI939" s="37"/>
      <c r="AJ939" s="16">
        <f ca="1">IF(Table1[[#This Row],[State]]="Closed","Zero",IF(Table1[[#This Row],[State]]="Resolved","Zero",TODAY()-Table1[[#This Row],[First Assigned to Osprey-Resolver]]))</f>
        <v>44699</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39</v>
      </c>
      <c r="AM939" s="39">
        <f>WEEKNUM(Table1[[#This Row],[Resolved]])</f>
        <v>0</v>
      </c>
      <c r="AN939" s="39">
        <f>WEEKNUM(Table1[[#This Row],[Closed]])</f>
        <v>39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27</v>
      </c>
      <c r="AW939" s="39" t="str">
        <f>TEXT(Table1[[#This Row],[Created]],"MMM")</f>
        <v>Sep</v>
      </c>
      <c r="AX939" s="40" t="e">
        <f>VLOOKUP(Table1[[#This Row],[Assigned to]],GD_Resource[[#All],[SNOW ID Unique]:[Team]],4,0)</f>
        <v>#N/A</v>
      </c>
    </row>
    <row r="940" spans="1:50" ht="87.45" customHeight="1" x14ac:dyDescent="0.25">
      <c r="A940" s="37" t="s">
        <v>3702</v>
      </c>
      <c r="B940" s="37" t="s">
        <v>115</v>
      </c>
      <c r="C940" s="37" t="s">
        <v>251</v>
      </c>
      <c r="D940" s="37" t="s">
        <v>258</v>
      </c>
      <c r="E940" s="37" t="s">
        <v>12</v>
      </c>
      <c r="F940" s="37" t="s">
        <v>3703</v>
      </c>
      <c r="G940" s="60">
        <v>43374.896157407413</v>
      </c>
      <c r="H940" s="37"/>
      <c r="I940" s="60"/>
      <c r="J940" s="37" t="s">
        <v>120</v>
      </c>
      <c r="K940" s="37" t="s">
        <v>3704</v>
      </c>
      <c r="L940" s="60">
        <v>43374.896157407413</v>
      </c>
      <c r="M940" s="37" t="s">
        <v>36</v>
      </c>
      <c r="N940" s="60">
        <v>43374.826192129629</v>
      </c>
      <c r="O940" s="37" t="s">
        <v>2823</v>
      </c>
      <c r="P940" s="38" t="b">
        <v>0</v>
      </c>
      <c r="Q940" s="37"/>
      <c r="R940" s="37" t="s">
        <v>147</v>
      </c>
      <c r="S940" s="38">
        <v>0</v>
      </c>
      <c r="T940" s="37" t="s">
        <v>124</v>
      </c>
      <c r="U940" s="37" t="s">
        <v>120</v>
      </c>
      <c r="V940" s="60"/>
      <c r="W940" s="38">
        <v>6045</v>
      </c>
      <c r="X940" s="37" t="s">
        <v>2824</v>
      </c>
      <c r="Y940" s="38">
        <v>0</v>
      </c>
      <c r="Z940" s="38" t="b">
        <v>0</v>
      </c>
      <c r="AA940" s="60"/>
      <c r="AB940" s="60"/>
      <c r="AC940" s="38">
        <v>1</v>
      </c>
      <c r="AD940" s="60"/>
      <c r="AE940" s="60"/>
      <c r="AF940" s="60">
        <v>43374.866030092591</v>
      </c>
      <c r="AG940" s="37"/>
      <c r="AH940" s="37"/>
      <c r="AI940" s="37"/>
      <c r="AJ940" s="16">
        <f ca="1">IF(Table1[[#This Row],[State]]="Closed","Zero",IF(Table1[[#This Row],[State]]="Resolved","Zero",TODAY()-Table1[[#This Row],[First Assigned to Osprey-Resolver]]))</f>
        <v>44699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40</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1</v>
      </c>
      <c r="AW940" s="39" t="str">
        <f>TEXT(Table1[[#This Row],[Created]],"MMM")</f>
        <v>Oct</v>
      </c>
      <c r="AX940" s="40" t="e">
        <f>VLOOKUP(Table1[[#This Row],[Assigned to]],GD_Resource[[#All],[SNOW ID Unique]:[Team]],4,0)</f>
        <v>#N/A</v>
      </c>
    </row>
    <row r="941" spans="1:50" ht="37.5" customHeight="1" x14ac:dyDescent="0.25">
      <c r="A941" s="37" t="s">
        <v>3705</v>
      </c>
      <c r="B941" s="37" t="s">
        <v>115</v>
      </c>
      <c r="C941" s="37" t="s">
        <v>150</v>
      </c>
      <c r="D941" s="37" t="s">
        <v>154</v>
      </c>
      <c r="E941" s="37" t="s">
        <v>12</v>
      </c>
      <c r="F941" s="37" t="s">
        <v>3706</v>
      </c>
      <c r="G941" s="60">
        <v>43377.01494212963</v>
      </c>
      <c r="H941" s="37" t="s">
        <v>155</v>
      </c>
      <c r="I941" s="60"/>
      <c r="J941" s="37" t="s">
        <v>120</v>
      </c>
      <c r="K941" s="37" t="s">
        <v>3707</v>
      </c>
      <c r="L941" s="60">
        <v>43377.01494212963</v>
      </c>
      <c r="M941" s="37" t="s">
        <v>155</v>
      </c>
      <c r="N941" s="60">
        <v>43376.968935185178</v>
      </c>
      <c r="O941" s="37" t="s">
        <v>3708</v>
      </c>
      <c r="P941" s="38" t="b">
        <v>0</v>
      </c>
      <c r="Q941" s="37"/>
      <c r="R941" s="37" t="s">
        <v>147</v>
      </c>
      <c r="S941" s="38">
        <v>0</v>
      </c>
      <c r="T941" s="37" t="s">
        <v>124</v>
      </c>
      <c r="U941" s="37" t="s">
        <v>120</v>
      </c>
      <c r="V941" s="60"/>
      <c r="W941" s="38">
        <v>4052</v>
      </c>
      <c r="X941" s="37" t="s">
        <v>3709</v>
      </c>
      <c r="Y941" s="38">
        <v>0</v>
      </c>
      <c r="Z941" s="38" t="b">
        <v>0</v>
      </c>
      <c r="AA941" s="60">
        <v>43377.014317129629</v>
      </c>
      <c r="AB941" s="60"/>
      <c r="AC941" s="38">
        <v>0</v>
      </c>
      <c r="AD941" s="60"/>
      <c r="AE941" s="60">
        <v>43377.014317129629</v>
      </c>
      <c r="AF941" s="60">
        <v>43376.968946759262</v>
      </c>
      <c r="AG941" s="37" t="s">
        <v>135</v>
      </c>
      <c r="AH941" s="37"/>
      <c r="AI941" s="37"/>
      <c r="AJ941" s="16">
        <f ca="1">IF(Table1[[#This Row],[State]]="Closed","Zero",IF(Table1[[#This Row],[State]]="Resolved","Zero",TODAY()-Table1[[#This Row],[First Assigned to Osprey-Resolver]]))</f>
        <v>1321.9856828703705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40</v>
      </c>
      <c r="AM941" s="39">
        <f>WEEKNUM(Table1[[#This Row],[Resolved]])</f>
        <v>0</v>
      </c>
      <c r="AN941" s="39">
        <f>WEEKNUM(Table1[[#This Row],[Closed]])</f>
        <v>40</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3</v>
      </c>
      <c r="AW941" s="39" t="str">
        <f>TEXT(Table1[[#This Row],[Created]],"MMM")</f>
        <v>Oct</v>
      </c>
      <c r="AX941" s="40" t="e">
        <f>VLOOKUP(Table1[[#This Row],[Assigned to]],GD_Resource[[#All],[SNOW ID Unique]:[Team]],4,0)</f>
        <v>#N/A</v>
      </c>
    </row>
    <row r="942" spans="1:50" ht="37.5" customHeight="1" x14ac:dyDescent="0.25">
      <c r="A942" s="37" t="s">
        <v>3710</v>
      </c>
      <c r="B942" s="37" t="s">
        <v>115</v>
      </c>
      <c r="C942" s="37" t="s">
        <v>295</v>
      </c>
      <c r="D942" s="37" t="s">
        <v>2467</v>
      </c>
      <c r="E942" s="37" t="s">
        <v>141</v>
      </c>
      <c r="F942" s="37" t="s">
        <v>3711</v>
      </c>
      <c r="G942" s="60">
        <v>43377.049907407411</v>
      </c>
      <c r="H942" s="37"/>
      <c r="I942" s="60"/>
      <c r="J942" s="37"/>
      <c r="K942" s="37"/>
      <c r="L942" s="60"/>
      <c r="M942" s="37"/>
      <c r="N942" s="60">
        <v>43377.049907407411</v>
      </c>
      <c r="O942" s="37" t="s">
        <v>2467</v>
      </c>
      <c r="P942" s="38" t="b">
        <v>0</v>
      </c>
      <c r="Q942" s="37"/>
      <c r="R942" s="37" t="s">
        <v>147</v>
      </c>
      <c r="S942" s="38">
        <v>0</v>
      </c>
      <c r="T942" s="37" t="s">
        <v>124</v>
      </c>
      <c r="U942" s="37" t="s">
        <v>618</v>
      </c>
      <c r="V942" s="60"/>
      <c r="W942" s="38"/>
      <c r="X942" s="37" t="s">
        <v>247</v>
      </c>
      <c r="Y942" s="38">
        <v>0</v>
      </c>
      <c r="Z942" s="38" t="b">
        <v>0</v>
      </c>
      <c r="AA942" s="60"/>
      <c r="AB942" s="60"/>
      <c r="AC942" s="38">
        <v>0</v>
      </c>
      <c r="AD942" s="60"/>
      <c r="AE942" s="60"/>
      <c r="AF942" s="60">
        <v>43377.049907407411</v>
      </c>
      <c r="AG942" s="37"/>
      <c r="AH942" s="37"/>
      <c r="AI942" s="37"/>
      <c r="AJ942" s="16">
        <f ca="1">IF(Table1[[#This Row],[State]]="Closed","Zero",IF(Table1[[#This Row],[State]]="Resolved","Zero",TODAY()-Table1[[#This Row],[First Assigned to Osprey-Resolver]]))</f>
        <v>44699</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40</v>
      </c>
      <c r="AM942" s="39">
        <f>WEEKNUM(Table1[[#This Row],[Resolved]])</f>
        <v>0</v>
      </c>
      <c r="AN942" s="39">
        <f>WEEKNUM(Table1[[#This Row],[Closed]])</f>
        <v>0</v>
      </c>
      <c r="AO942" s="39" t="str">
        <f>IFERROR(INDEX(GD_Resource[], MATCH(Table1[[#This Row],[Assigned to]], GD_Resource[SNOW ID Unique], 0), 2), "Not GD")</f>
        <v>Not GD</v>
      </c>
      <c r="AP942" s="39" t="str">
        <f t="shared" si="14"/>
        <v>Geo</v>
      </c>
      <c r="AQ942" s="39">
        <f>YEAR(Table1[[#This Row],[Closed]])</f>
        <v>1900</v>
      </c>
      <c r="AR942" s="39">
        <f>YEAR(Table1[[#This Row],[Resolved]])</f>
        <v>1900</v>
      </c>
      <c r="AS942" s="39">
        <f>YEAR(Table1[[#This Row],[Created]])</f>
        <v>2018</v>
      </c>
      <c r="AT942" s="39">
        <f>DAY(Table1[[#This Row],[Resolved]])</f>
        <v>0</v>
      </c>
      <c r="AU942" s="39" t="str">
        <f>TEXT(Table1[[#This Row],[Resolved]],"MMM")</f>
        <v>Jan</v>
      </c>
      <c r="AV942" s="39">
        <f>DAY(Table1[[#This Row],[Created]])</f>
        <v>4</v>
      </c>
      <c r="AW942" s="39" t="str">
        <f>TEXT(Table1[[#This Row],[Created]],"MMM")</f>
        <v>Oct</v>
      </c>
      <c r="AX942" s="40" t="e">
        <f>VLOOKUP(Table1[[#This Row],[Assigned to]],GD_Resource[[#All],[SNOW ID Unique]:[Team]],4,0)</f>
        <v>#N/A</v>
      </c>
    </row>
    <row r="943" spans="1:50" ht="37.5" customHeight="1" x14ac:dyDescent="0.25">
      <c r="A943" s="37" t="s">
        <v>3712</v>
      </c>
      <c r="B943" s="37" t="s">
        <v>115</v>
      </c>
      <c r="C943" s="37" t="s">
        <v>433</v>
      </c>
      <c r="D943" s="37" t="s">
        <v>434</v>
      </c>
      <c r="E943" s="37" t="s">
        <v>12</v>
      </c>
      <c r="F943" s="37" t="s">
        <v>3713</v>
      </c>
      <c r="G943" s="60">
        <v>43390.813240740739</v>
      </c>
      <c r="H943" s="37" t="s">
        <v>39</v>
      </c>
      <c r="I943" s="60"/>
      <c r="J943" s="37" t="s">
        <v>120</v>
      </c>
      <c r="K943" s="37" t="s">
        <v>3714</v>
      </c>
      <c r="L943" s="60">
        <v>43390.813240740739</v>
      </c>
      <c r="M943" s="37" t="s">
        <v>436</v>
      </c>
      <c r="N943" s="60">
        <v>43379.034189814818</v>
      </c>
      <c r="O943" s="37" t="s">
        <v>3715</v>
      </c>
      <c r="P943" s="38" t="b">
        <v>0</v>
      </c>
      <c r="Q943" s="37"/>
      <c r="R943" s="37" t="s">
        <v>215</v>
      </c>
      <c r="S943" s="38">
        <v>0</v>
      </c>
      <c r="T943" s="37" t="s">
        <v>124</v>
      </c>
      <c r="U943" s="37" t="s">
        <v>120</v>
      </c>
      <c r="V943" s="60"/>
      <c r="W943" s="38">
        <v>1017710</v>
      </c>
      <c r="X943" s="37" t="s">
        <v>3716</v>
      </c>
      <c r="Y943" s="38">
        <v>0</v>
      </c>
      <c r="Z943" s="38" t="b">
        <v>0</v>
      </c>
      <c r="AA943" s="60">
        <v>43379.117488425924</v>
      </c>
      <c r="AB943" s="60">
        <v>43379.057789351849</v>
      </c>
      <c r="AC943" s="38">
        <v>1</v>
      </c>
      <c r="AD943" s="60">
        <v>43379.162187499998</v>
      </c>
      <c r="AE943" s="60">
        <v>43382.031759259262</v>
      </c>
      <c r="AF943" s="60">
        <v>43379.162187499998</v>
      </c>
      <c r="AG943" s="37" t="s">
        <v>135</v>
      </c>
      <c r="AH943" s="37"/>
      <c r="AI943" s="37"/>
      <c r="AJ943" s="16">
        <f ca="1">IF(Table1[[#This Row],[State]]="Closed","Zero",IF(Table1[[#This Row],[State]]="Resolved","Zero",TODAY()-Table1[[#This Row],[First Assigned to Osprey-Resolver]]))</f>
        <v>1316.9682407407381</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40</v>
      </c>
      <c r="AM943" s="39">
        <f>WEEKNUM(Table1[[#This Row],[Resolved]])</f>
        <v>0</v>
      </c>
      <c r="AN943" s="39">
        <f>WEEKNUM(Table1[[#This Row],[Closed]])</f>
        <v>42</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6</v>
      </c>
      <c r="AW943" s="39" t="str">
        <f>TEXT(Table1[[#This Row],[Created]],"MMM")</f>
        <v>Oct</v>
      </c>
      <c r="AX943" s="40" t="e">
        <f>VLOOKUP(Table1[[#This Row],[Assigned to]],GD_Resource[[#All],[SNOW ID Unique]:[Team]],4,0)</f>
        <v>#N/A</v>
      </c>
    </row>
    <row r="944" spans="1:50" ht="37.5" customHeight="1" x14ac:dyDescent="0.25">
      <c r="A944" s="37" t="s">
        <v>3717</v>
      </c>
      <c r="B944" s="37" t="s">
        <v>115</v>
      </c>
      <c r="C944" s="37" t="s">
        <v>251</v>
      </c>
      <c r="D944" s="37" t="s">
        <v>2242</v>
      </c>
      <c r="E944" s="37" t="s">
        <v>12</v>
      </c>
      <c r="F944" s="37" t="s">
        <v>3718</v>
      </c>
      <c r="G944" s="60">
        <v>43382.789907407408</v>
      </c>
      <c r="H944" s="37"/>
      <c r="I944" s="60"/>
      <c r="J944" s="37" t="s">
        <v>120</v>
      </c>
      <c r="K944" s="37" t="s">
        <v>3719</v>
      </c>
      <c r="L944" s="60">
        <v>43382.789907407408</v>
      </c>
      <c r="M944" s="37" t="s">
        <v>2246</v>
      </c>
      <c r="N944" s="60">
        <v>43382.075775462959</v>
      </c>
      <c r="O944" s="37" t="s">
        <v>2425</v>
      </c>
      <c r="P944" s="38" t="b">
        <v>0</v>
      </c>
      <c r="Q944" s="37"/>
      <c r="R944" s="37" t="s">
        <v>147</v>
      </c>
      <c r="S944" s="38">
        <v>0</v>
      </c>
      <c r="T944" s="37" t="s">
        <v>124</v>
      </c>
      <c r="U944" s="37" t="s">
        <v>120</v>
      </c>
      <c r="V944" s="60"/>
      <c r="W944" s="38">
        <v>61701</v>
      </c>
      <c r="X944" s="37" t="s">
        <v>2426</v>
      </c>
      <c r="Y944" s="38">
        <v>0</v>
      </c>
      <c r="Z944" s="38" t="b">
        <v>0</v>
      </c>
      <c r="AA944" s="60">
        <v>43382.207916666674</v>
      </c>
      <c r="AB944" s="60">
        <v>43382.076435185183</v>
      </c>
      <c r="AC944" s="38">
        <v>1</v>
      </c>
      <c r="AD944" s="60">
        <v>43382.252210648148</v>
      </c>
      <c r="AE944" s="60"/>
      <c r="AF944" s="60">
        <v>43382.252210648148</v>
      </c>
      <c r="AG944" s="37"/>
      <c r="AH944" s="37"/>
      <c r="AI944" s="37"/>
      <c r="AJ944" s="16">
        <f ca="1">IF(Table1[[#This Row],[State]]="Closed","Zero",IF(Table1[[#This Row],[State]]="Resolved","Zero",TODAY()-Table1[[#This Row],[First Assigned to Osprey-Resolver]]))</f>
        <v>44699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41</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9</v>
      </c>
      <c r="AW944" s="39" t="str">
        <f>TEXT(Table1[[#This Row],[Created]],"MMM")</f>
        <v>Oct</v>
      </c>
      <c r="AX944" s="40" t="e">
        <f>VLOOKUP(Table1[[#This Row],[Assigned to]],GD_Resource[[#All],[SNOW ID Unique]:[Team]],4,0)</f>
        <v>#N/A</v>
      </c>
    </row>
    <row r="945" spans="1:50" ht="37.5" customHeight="1" x14ac:dyDescent="0.25">
      <c r="A945" s="37" t="s">
        <v>3720</v>
      </c>
      <c r="B945" s="37" t="s">
        <v>138</v>
      </c>
      <c r="C945" s="37" t="s">
        <v>251</v>
      </c>
      <c r="D945" s="37" t="s">
        <v>258</v>
      </c>
      <c r="E945" s="37" t="s">
        <v>141</v>
      </c>
      <c r="F945" s="37" t="s">
        <v>3721</v>
      </c>
      <c r="G945" s="60">
        <v>43507.968888888892</v>
      </c>
      <c r="H945" s="37" t="s">
        <v>36</v>
      </c>
      <c r="I945" s="60"/>
      <c r="J945" s="37" t="s">
        <v>130</v>
      </c>
      <c r="K945" s="37" t="s">
        <v>3722</v>
      </c>
      <c r="L945" s="60">
        <v>43507.968888888892</v>
      </c>
      <c r="M945" s="37" t="s">
        <v>36</v>
      </c>
      <c r="N945" s="60">
        <v>43382.080590277779</v>
      </c>
      <c r="O945" s="37" t="s">
        <v>2425</v>
      </c>
      <c r="P945" s="38" t="b">
        <v>0</v>
      </c>
      <c r="Q945" s="37"/>
      <c r="R945" s="37" t="s">
        <v>147</v>
      </c>
      <c r="S945" s="38">
        <v>0</v>
      </c>
      <c r="T945" s="37" t="s">
        <v>124</v>
      </c>
      <c r="U945" s="37" t="s">
        <v>120</v>
      </c>
      <c r="V945" s="60"/>
      <c r="W945" s="38">
        <v>10876749</v>
      </c>
      <c r="X945" s="37" t="s">
        <v>2426</v>
      </c>
      <c r="Y945" s="38">
        <v>0</v>
      </c>
      <c r="Z945" s="38" t="b">
        <v>0</v>
      </c>
      <c r="AA945" s="60">
        <v>43382.206979166673</v>
      </c>
      <c r="AB945" s="60">
        <v>43382.206979166673</v>
      </c>
      <c r="AC945" s="38">
        <v>1</v>
      </c>
      <c r="AD945" s="60">
        <v>43384.19295138889</v>
      </c>
      <c r="AE945" s="60">
        <v>43384.776053240741</v>
      </c>
      <c r="AF945" s="60">
        <v>43384.19295138889</v>
      </c>
      <c r="AG945" s="37"/>
      <c r="AH945" s="37"/>
      <c r="AI945" s="37"/>
      <c r="AJ945" s="16">
        <f ca="1">IF(Table1[[#This Row],[State]]="Closed","Zero",IF(Table1[[#This Row],[State]]="Resolved","Zero",TODAY()-Table1[[#This Row],[First Assigned to Osprey-Resolver]]))</f>
        <v>1314.223946759259</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41</v>
      </c>
      <c r="AM945" s="39">
        <f>WEEKNUM(Table1[[#This Row],[Resolved]])</f>
        <v>0</v>
      </c>
      <c r="AN945" s="39">
        <f>WEEKNUM(Table1[[#This Row],[Closed]])</f>
        <v>7</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9</v>
      </c>
      <c r="AW945" s="39" t="str">
        <f>TEXT(Table1[[#This Row],[Created]],"MMM")</f>
        <v>Oct</v>
      </c>
      <c r="AX945" s="40" t="e">
        <f>VLOOKUP(Table1[[#This Row],[Assigned to]],GD_Resource[[#All],[SNOW ID Unique]:[Team]],4,0)</f>
        <v>#N/A</v>
      </c>
    </row>
    <row r="946" spans="1:50" ht="75" customHeight="1" x14ac:dyDescent="0.25">
      <c r="A946" s="37" t="s">
        <v>3723</v>
      </c>
      <c r="B946" s="37" t="s">
        <v>115</v>
      </c>
      <c r="C946" s="37" t="s">
        <v>251</v>
      </c>
      <c r="D946" s="37" t="s">
        <v>258</v>
      </c>
      <c r="E946" s="37" t="s">
        <v>12</v>
      </c>
      <c r="F946" s="37" t="s">
        <v>3724</v>
      </c>
      <c r="G946" s="60">
        <v>43386.071956018517</v>
      </c>
      <c r="H946" s="37" t="s">
        <v>36</v>
      </c>
      <c r="I946" s="60"/>
      <c r="J946" s="37" t="s">
        <v>120</v>
      </c>
      <c r="K946" s="37" t="s">
        <v>3725</v>
      </c>
      <c r="L946" s="60">
        <v>43386.071956018517</v>
      </c>
      <c r="M946" s="37" t="s">
        <v>36</v>
      </c>
      <c r="N946" s="60">
        <v>43386.0622337963</v>
      </c>
      <c r="O946" s="37" t="s">
        <v>3726</v>
      </c>
      <c r="P946" s="38" t="b">
        <v>0</v>
      </c>
      <c r="Q946" s="37"/>
      <c r="R946" s="37" t="s">
        <v>147</v>
      </c>
      <c r="S946" s="38">
        <v>0</v>
      </c>
      <c r="T946" s="37" t="s">
        <v>124</v>
      </c>
      <c r="U946" s="37" t="s">
        <v>120</v>
      </c>
      <c r="V946" s="60"/>
      <c r="W946" s="38">
        <v>1024</v>
      </c>
      <c r="X946" s="37" t="s">
        <v>3727</v>
      </c>
      <c r="Y946" s="38">
        <v>0</v>
      </c>
      <c r="Z946" s="38" t="b">
        <v>0</v>
      </c>
      <c r="AA946" s="60">
        <v>43386.0622337963</v>
      </c>
      <c r="AB946" s="60">
        <v>43386.0622337963</v>
      </c>
      <c r="AC946" s="38">
        <v>1</v>
      </c>
      <c r="AD946" s="60">
        <v>43386.062696759262</v>
      </c>
      <c r="AE946" s="60">
        <v>43386.071956018517</v>
      </c>
      <c r="AF946" s="60">
        <v>43386.062696759262</v>
      </c>
      <c r="AG946" s="37"/>
      <c r="AH946" s="37"/>
      <c r="AI946" s="37"/>
      <c r="AJ946" s="16">
        <f ca="1">IF(Table1[[#This Row],[State]]="Closed","Zero",IF(Table1[[#This Row],[State]]="Resolved","Zero",TODAY()-Table1[[#This Row],[First Assigned to Osprey-Resolver]]))</f>
        <v>1312.9280439814829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41</v>
      </c>
      <c r="AM946" s="39">
        <f>WEEKNUM(Table1[[#This Row],[Resolved]])</f>
        <v>0</v>
      </c>
      <c r="AN946" s="39">
        <f>WEEKNUM(Table1[[#This Row],[Closed]])</f>
        <v>41</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13</v>
      </c>
      <c r="AW946" s="39" t="str">
        <f>TEXT(Table1[[#This Row],[Created]],"MMM")</f>
        <v>Oct</v>
      </c>
      <c r="AX946" s="40" t="e">
        <f>VLOOKUP(Table1[[#This Row],[Assigned to]],GD_Resource[[#All],[SNOW ID Unique]:[Team]],4,0)</f>
        <v>#N/A</v>
      </c>
    </row>
    <row r="947" spans="1:50" ht="37.5" customHeight="1" x14ac:dyDescent="0.25">
      <c r="A947" s="37" t="s">
        <v>3728</v>
      </c>
      <c r="B947" s="37" t="s">
        <v>138</v>
      </c>
      <c r="C947" s="37" t="s">
        <v>251</v>
      </c>
      <c r="D947" s="37" t="s">
        <v>258</v>
      </c>
      <c r="E947" s="37" t="s">
        <v>12</v>
      </c>
      <c r="F947" s="37" t="s">
        <v>2194</v>
      </c>
      <c r="G947" s="60">
        <v>43386.147777777784</v>
      </c>
      <c r="H947" s="37" t="s">
        <v>36</v>
      </c>
      <c r="I947" s="60"/>
      <c r="J947" s="37" t="s">
        <v>120</v>
      </c>
      <c r="K947" s="37" t="s">
        <v>3729</v>
      </c>
      <c r="L947" s="60">
        <v>43386.147789351853</v>
      </c>
      <c r="M947" s="37" t="s">
        <v>36</v>
      </c>
      <c r="N947" s="60">
        <v>43386.107268518521</v>
      </c>
      <c r="O947" s="37" t="s">
        <v>3730</v>
      </c>
      <c r="P947" s="38" t="b">
        <v>0</v>
      </c>
      <c r="Q947" s="37"/>
      <c r="R947" s="37" t="s">
        <v>147</v>
      </c>
      <c r="S947" s="38">
        <v>0</v>
      </c>
      <c r="T947" s="37" t="s">
        <v>124</v>
      </c>
      <c r="U947" s="37" t="s">
        <v>120</v>
      </c>
      <c r="V947" s="60"/>
      <c r="W947" s="38">
        <v>3501</v>
      </c>
      <c r="X947" s="37" t="s">
        <v>3731</v>
      </c>
      <c r="Y947" s="38">
        <v>0</v>
      </c>
      <c r="Z947" s="38" t="b">
        <v>0</v>
      </c>
      <c r="AA947" s="60">
        <v>43386.147789351853</v>
      </c>
      <c r="AB947" s="60"/>
      <c r="AC947" s="38">
        <v>1</v>
      </c>
      <c r="AD947" s="60"/>
      <c r="AE947" s="60">
        <v>43386.147789351853</v>
      </c>
      <c r="AF947" s="60">
        <v>43386.124328703707</v>
      </c>
      <c r="AG947" s="37" t="s">
        <v>135</v>
      </c>
      <c r="AH947" s="37"/>
      <c r="AI947" s="37" t="s">
        <v>1284</v>
      </c>
      <c r="AJ947" s="16">
        <f ca="1">IF(Table1[[#This Row],[State]]="Closed","Zero",IF(Table1[[#This Row],[State]]="Resolved","Zero",TODAY()-Table1[[#This Row],[First Assigned to Osprey-Resolver]]))</f>
        <v>1312.8522106481469</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41</v>
      </c>
      <c r="AM947" s="39">
        <f>WEEKNUM(Table1[[#This Row],[Resolved]])</f>
        <v>0</v>
      </c>
      <c r="AN947" s="39">
        <f>WEEKNUM(Table1[[#This Row],[Closed]])</f>
        <v>41</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13</v>
      </c>
      <c r="AW947" s="39" t="str">
        <f>TEXT(Table1[[#This Row],[Created]],"MMM")</f>
        <v>Oct</v>
      </c>
      <c r="AX947" s="40" t="e">
        <f>VLOOKUP(Table1[[#This Row],[Assigned to]],GD_Resource[[#All],[SNOW ID Unique]:[Team]],4,0)</f>
        <v>#N/A</v>
      </c>
    </row>
    <row r="948" spans="1:50" ht="49.95" customHeight="1" x14ac:dyDescent="0.25">
      <c r="A948" s="37" t="s">
        <v>3732</v>
      </c>
      <c r="B948" s="37" t="s">
        <v>138</v>
      </c>
      <c r="C948" s="37" t="s">
        <v>630</v>
      </c>
      <c r="D948" s="37" t="s">
        <v>211</v>
      </c>
      <c r="E948" s="37" t="s">
        <v>12</v>
      </c>
      <c r="F948" s="37" t="s">
        <v>3733</v>
      </c>
      <c r="G948" s="60">
        <v>43669.954641203702</v>
      </c>
      <c r="H948" s="37" t="s">
        <v>143</v>
      </c>
      <c r="I948" s="60"/>
      <c r="J948" s="37" t="s">
        <v>130</v>
      </c>
      <c r="K948" s="37" t="s">
        <v>3734</v>
      </c>
      <c r="L948" s="60">
        <v>43669.954641203702</v>
      </c>
      <c r="M948" s="37" t="s">
        <v>143</v>
      </c>
      <c r="N948" s="60">
        <v>43388.782557870371</v>
      </c>
      <c r="O948" s="37" t="s">
        <v>2774</v>
      </c>
      <c r="P948" s="38" t="b">
        <v>0</v>
      </c>
      <c r="Q948" s="37"/>
      <c r="R948" s="37" t="s">
        <v>147</v>
      </c>
      <c r="S948" s="38">
        <v>0</v>
      </c>
      <c r="T948" s="37" t="s">
        <v>124</v>
      </c>
      <c r="U948" s="37" t="s">
        <v>120</v>
      </c>
      <c r="V948" s="60"/>
      <c r="W948" s="38">
        <v>24293268</v>
      </c>
      <c r="X948" s="37" t="s">
        <v>2240</v>
      </c>
      <c r="Y948" s="38">
        <v>0</v>
      </c>
      <c r="Z948" s="38" t="b">
        <v>0</v>
      </c>
      <c r="AA948" s="60">
        <v>43388.79483796296</v>
      </c>
      <c r="AB948" s="60">
        <v>43388.79483796296</v>
      </c>
      <c r="AC948" s="38">
        <v>1</v>
      </c>
      <c r="AD948" s="60">
        <v>43388.850069444437</v>
      </c>
      <c r="AE948" s="60">
        <v>43395.402326388888</v>
      </c>
      <c r="AF948" s="60">
        <v>43388.850069444437</v>
      </c>
      <c r="AG948" s="37"/>
      <c r="AH948" s="37"/>
      <c r="AI948" s="37"/>
      <c r="AJ948" s="16">
        <f ca="1">IF(Table1[[#This Row],[State]]="Closed","Zero",IF(Table1[[#This Row],[State]]="Resolved","Zero",TODAY()-Table1[[#This Row],[First Assigned to Osprey-Resolver]]))</f>
        <v>1303.5976736111115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42</v>
      </c>
      <c r="AM948" s="39">
        <f>WEEKNUM(Table1[[#This Row],[Resolved]])</f>
        <v>0</v>
      </c>
      <c r="AN948" s="39">
        <f>WEEKNUM(Table1[[#This Row],[Closed]])</f>
        <v>30</v>
      </c>
      <c r="AO948" s="39" t="str">
        <f>IFERROR(INDEX(GD_Resource[], MATCH(Table1[[#This Row],[Assigned to]], GD_Resource[SNOW ID Unique], 0), 2), "Not GD")</f>
        <v>Not GD</v>
      </c>
      <c r="AP948" s="39" t="str">
        <f t="shared" si="14"/>
        <v>Geo</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15</v>
      </c>
      <c r="AW948" s="39" t="str">
        <f>TEXT(Table1[[#This Row],[Created]],"MMM")</f>
        <v>Oct</v>
      </c>
      <c r="AX948" s="40" t="e">
        <f>VLOOKUP(Table1[[#This Row],[Assigned to]],GD_Resource[[#All],[SNOW ID Unique]:[Team]],4,0)</f>
        <v>#N/A</v>
      </c>
    </row>
    <row r="949" spans="1:50" ht="37.5" customHeight="1" x14ac:dyDescent="0.25">
      <c r="A949" s="37" t="s">
        <v>3735</v>
      </c>
      <c r="B949" s="37" t="s">
        <v>115</v>
      </c>
      <c r="C949" s="37" t="s">
        <v>709</v>
      </c>
      <c r="D949" s="37" t="s">
        <v>204</v>
      </c>
      <c r="E949" s="37" t="s">
        <v>141</v>
      </c>
      <c r="F949" s="37" t="s">
        <v>3736</v>
      </c>
      <c r="G949" s="60">
        <v>44121.792175925933</v>
      </c>
      <c r="H949" s="37" t="s">
        <v>37</v>
      </c>
      <c r="I949" s="60"/>
      <c r="J949" s="37" t="s">
        <v>120</v>
      </c>
      <c r="K949" s="37" t="s">
        <v>3737</v>
      </c>
      <c r="L949" s="60">
        <v>44121.792175925933</v>
      </c>
      <c r="M949" s="37" t="s">
        <v>37</v>
      </c>
      <c r="N949" s="60">
        <v>43389.053506944438</v>
      </c>
      <c r="O949" s="37" t="s">
        <v>681</v>
      </c>
      <c r="P949" s="38" t="b">
        <v>1</v>
      </c>
      <c r="Q949" s="37"/>
      <c r="R949" s="37" t="s">
        <v>123</v>
      </c>
      <c r="S949" s="38">
        <v>1</v>
      </c>
      <c r="T949" s="37" t="s">
        <v>124</v>
      </c>
      <c r="U949" s="37" t="s">
        <v>120</v>
      </c>
      <c r="V949" s="60"/>
      <c r="W949" s="38">
        <v>63308621</v>
      </c>
      <c r="X949" s="37" t="s">
        <v>682</v>
      </c>
      <c r="Y949" s="38">
        <v>0</v>
      </c>
      <c r="Z949" s="38" t="b">
        <v>0</v>
      </c>
      <c r="AA949" s="60">
        <v>43390.362453703703</v>
      </c>
      <c r="AB949" s="60">
        <v>43389.053506944438</v>
      </c>
      <c r="AC949" s="38">
        <v>2</v>
      </c>
      <c r="AD949" s="60">
        <v>43389.949606481481</v>
      </c>
      <c r="AE949" s="60">
        <v>43390.362453703703</v>
      </c>
      <c r="AF949" s="60">
        <v>43389.949606481481</v>
      </c>
      <c r="AG949" s="37"/>
      <c r="AH949" s="37"/>
      <c r="AI949" s="37"/>
      <c r="AJ949" s="16">
        <f ca="1">IF(Table1[[#This Row],[State]]="Closed","Zero",IF(Table1[[#This Row],[State]]="Resolved","Zero",TODAY()-Table1[[#This Row],[First Assigned to Osprey-Resolver]]))</f>
        <v>1308.6375462962969</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42</v>
      </c>
      <c r="AM949" s="39">
        <f>WEEKNUM(Table1[[#This Row],[Resolved]])</f>
        <v>0</v>
      </c>
      <c r="AN949" s="39">
        <f>WEEKNUM(Table1[[#This Row],[Closed]])</f>
        <v>42</v>
      </c>
      <c r="AO949" s="39" t="str">
        <f>IFERROR(INDEX(GD_Resource[], MATCH(Table1[[#This Row],[Assigned to]], GD_Resource[SNOW ID Unique], 0), 2), "Not GD")</f>
        <v>Not GD</v>
      </c>
      <c r="AP949" s="39" t="str">
        <f t="shared" si="14"/>
        <v>Geo</v>
      </c>
      <c r="AQ949" s="39">
        <f>YEAR(Table1[[#This Row],[Closed]])</f>
        <v>2020</v>
      </c>
      <c r="AR949" s="39">
        <f>YEAR(Table1[[#This Row],[Resolved]])</f>
        <v>1900</v>
      </c>
      <c r="AS949" s="39">
        <f>YEAR(Table1[[#This Row],[Created]])</f>
        <v>2018</v>
      </c>
      <c r="AT949" s="39">
        <f>DAY(Table1[[#This Row],[Resolved]])</f>
        <v>0</v>
      </c>
      <c r="AU949" s="39" t="str">
        <f>TEXT(Table1[[#This Row],[Resolved]],"MMM")</f>
        <v>Jan</v>
      </c>
      <c r="AV949" s="39">
        <f>DAY(Table1[[#This Row],[Created]])</f>
        <v>16</v>
      </c>
      <c r="AW949" s="39" t="str">
        <f>TEXT(Table1[[#This Row],[Created]],"MMM")</f>
        <v>Oct</v>
      </c>
      <c r="AX949" s="40" t="e">
        <f>VLOOKUP(Table1[[#This Row],[Assigned to]],GD_Resource[[#All],[SNOW ID Unique]:[Team]],4,0)</f>
        <v>#N/A</v>
      </c>
    </row>
    <row r="950" spans="1:50" ht="75" customHeight="1" x14ac:dyDescent="0.25">
      <c r="A950" s="37" t="s">
        <v>3738</v>
      </c>
      <c r="B950" s="37" t="s">
        <v>115</v>
      </c>
      <c r="C950" s="37" t="s">
        <v>433</v>
      </c>
      <c r="D950" s="37" t="s">
        <v>434</v>
      </c>
      <c r="E950" s="37" t="s">
        <v>12</v>
      </c>
      <c r="F950" s="37" t="s">
        <v>3739</v>
      </c>
      <c r="G950" s="60">
        <v>43390.808159722219</v>
      </c>
      <c r="H950" s="37" t="s">
        <v>436</v>
      </c>
      <c r="I950" s="60"/>
      <c r="J950" s="37" t="s">
        <v>120</v>
      </c>
      <c r="K950" s="37" t="s">
        <v>3740</v>
      </c>
      <c r="L950" s="60">
        <v>43390.808159722219</v>
      </c>
      <c r="M950" s="37" t="s">
        <v>436</v>
      </c>
      <c r="N950" s="60">
        <v>43389.829259259262</v>
      </c>
      <c r="O950" s="37" t="s">
        <v>3741</v>
      </c>
      <c r="P950" s="38" t="b">
        <v>0</v>
      </c>
      <c r="Q950" s="37"/>
      <c r="R950" s="37" t="s">
        <v>215</v>
      </c>
      <c r="S950" s="38">
        <v>0</v>
      </c>
      <c r="T950" s="37" t="s">
        <v>124</v>
      </c>
      <c r="U950" s="37" t="s">
        <v>120</v>
      </c>
      <c r="V950" s="60"/>
      <c r="W950" s="38">
        <v>84577</v>
      </c>
      <c r="X950" s="37" t="s">
        <v>3742</v>
      </c>
      <c r="Y950" s="38">
        <v>0</v>
      </c>
      <c r="Z950" s="38" t="b">
        <v>0</v>
      </c>
      <c r="AA950" s="60">
        <v>43390.784062500003</v>
      </c>
      <c r="AB950" s="60">
        <v>43390.784062500003</v>
      </c>
      <c r="AC950" s="38">
        <v>1</v>
      </c>
      <c r="AD950" s="60">
        <v>43390.797083333331</v>
      </c>
      <c r="AE950" s="60">
        <v>43390.807581018518</v>
      </c>
      <c r="AF950" s="60">
        <v>43390.797083333331</v>
      </c>
      <c r="AG950" s="37"/>
      <c r="AH950" s="37"/>
      <c r="AI950" s="37"/>
      <c r="AJ950" s="16">
        <f ca="1">IF(Table1[[#This Row],[State]]="Closed","Zero",IF(Table1[[#This Row],[State]]="Resolved","Zero",TODAY()-Table1[[#This Row],[First Assigned to Osprey-Resolver]]))</f>
        <v>1308.1924189814818</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42</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16</v>
      </c>
      <c r="AW950" s="39" t="str">
        <f>TEXT(Table1[[#This Row],[Created]],"MMM")</f>
        <v>Oct</v>
      </c>
      <c r="AX950" s="40" t="e">
        <f>VLOOKUP(Table1[[#This Row],[Assigned to]],GD_Resource[[#All],[SNOW ID Unique]:[Team]],4,0)</f>
        <v>#N/A</v>
      </c>
    </row>
    <row r="951" spans="1:50" ht="49.95" customHeight="1" x14ac:dyDescent="0.25">
      <c r="A951" s="37" t="s">
        <v>3743</v>
      </c>
      <c r="B951" s="37" t="s">
        <v>115</v>
      </c>
      <c r="C951" s="37" t="s">
        <v>183</v>
      </c>
      <c r="D951" s="37" t="s">
        <v>345</v>
      </c>
      <c r="E951" s="37" t="s">
        <v>12</v>
      </c>
      <c r="F951" s="37" t="s">
        <v>3744</v>
      </c>
      <c r="G951" s="60">
        <v>43389.910578703697</v>
      </c>
      <c r="H951" s="37" t="s">
        <v>40</v>
      </c>
      <c r="I951" s="60"/>
      <c r="J951" s="37" t="s">
        <v>120</v>
      </c>
      <c r="K951" s="37" t="s">
        <v>3745</v>
      </c>
      <c r="L951" s="60">
        <v>43389.910578703697</v>
      </c>
      <c r="M951" s="37" t="s">
        <v>40</v>
      </c>
      <c r="N951" s="60">
        <v>43389.880543981482</v>
      </c>
      <c r="O951" s="37" t="s">
        <v>1015</v>
      </c>
      <c r="P951" s="38" t="b">
        <v>0</v>
      </c>
      <c r="Q951" s="37"/>
      <c r="R951" s="37" t="s">
        <v>189</v>
      </c>
      <c r="S951" s="38">
        <v>0</v>
      </c>
      <c r="T951" s="37" t="s">
        <v>124</v>
      </c>
      <c r="U951" s="37" t="s">
        <v>120</v>
      </c>
      <c r="V951" s="60"/>
      <c r="W951" s="38">
        <v>2595</v>
      </c>
      <c r="X951" s="37" t="s">
        <v>874</v>
      </c>
      <c r="Y951" s="38">
        <v>0</v>
      </c>
      <c r="Z951" s="38" t="b">
        <v>0</v>
      </c>
      <c r="AA951" s="60">
        <v>43389.88989583333</v>
      </c>
      <c r="AB951" s="60"/>
      <c r="AC951" s="38">
        <v>1</v>
      </c>
      <c r="AD951" s="60"/>
      <c r="AE951" s="60">
        <v>43389.88989583333</v>
      </c>
      <c r="AF951" s="60">
        <v>43389.88989583333</v>
      </c>
      <c r="AG951" s="37"/>
      <c r="AH951" s="37"/>
      <c r="AI951" s="37"/>
      <c r="AJ951" s="16">
        <f ca="1">IF(Table1[[#This Row],[State]]="Closed","Zero",IF(Table1[[#This Row],[State]]="Resolved","Zero",TODAY()-Table1[[#This Row],[First Assigned to Osprey-Resolver]]))</f>
        <v>1309.1101041666698</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42</v>
      </c>
      <c r="AM951" s="39">
        <f>WEEKNUM(Table1[[#This Row],[Resolved]])</f>
        <v>0</v>
      </c>
      <c r="AN951" s="39">
        <f>WEEKNUM(Table1[[#This Row],[Closed]])</f>
        <v>42</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16</v>
      </c>
      <c r="AW951" s="39" t="str">
        <f>TEXT(Table1[[#This Row],[Created]],"MMM")</f>
        <v>Oct</v>
      </c>
      <c r="AX951" s="40" t="e">
        <f>VLOOKUP(Table1[[#This Row],[Assigned to]],GD_Resource[[#All],[SNOW ID Unique]:[Team]],4,0)</f>
        <v>#N/A</v>
      </c>
    </row>
    <row r="952" spans="1:50" ht="75" customHeight="1" x14ac:dyDescent="0.25">
      <c r="A952" s="37" t="s">
        <v>3746</v>
      </c>
      <c r="B952" s="37" t="s">
        <v>115</v>
      </c>
      <c r="C952" s="37" t="s">
        <v>159</v>
      </c>
      <c r="D952" s="37" t="s">
        <v>2602</v>
      </c>
      <c r="E952" s="37" t="s">
        <v>141</v>
      </c>
      <c r="F952" s="37" t="s">
        <v>3747</v>
      </c>
      <c r="G952" s="60">
        <v>43595.666458333333</v>
      </c>
      <c r="H952" s="37" t="s">
        <v>2905</v>
      </c>
      <c r="I952" s="60"/>
      <c r="J952" s="37" t="s">
        <v>120</v>
      </c>
      <c r="K952" s="37" t="s">
        <v>3748</v>
      </c>
      <c r="L952" s="60">
        <v>43537.907453703701</v>
      </c>
      <c r="M952" s="37" t="s">
        <v>2905</v>
      </c>
      <c r="N952" s="60">
        <v>43389.912002314813</v>
      </c>
      <c r="O952" s="37" t="s">
        <v>2602</v>
      </c>
      <c r="P952" s="38" t="b">
        <v>0</v>
      </c>
      <c r="Q952" s="37"/>
      <c r="R952" s="37" t="s">
        <v>123</v>
      </c>
      <c r="S952" s="38">
        <v>0</v>
      </c>
      <c r="T952" s="37" t="s">
        <v>124</v>
      </c>
      <c r="U952" s="37" t="s">
        <v>120</v>
      </c>
      <c r="V952" s="60"/>
      <c r="W952" s="38">
        <v>12787158</v>
      </c>
      <c r="X952" s="37" t="s">
        <v>1375</v>
      </c>
      <c r="Y952" s="38">
        <v>0</v>
      </c>
      <c r="Z952" s="38" t="b">
        <v>0</v>
      </c>
      <c r="AA952" s="60">
        <v>43423.636956018519</v>
      </c>
      <c r="AB952" s="60"/>
      <c r="AC952" s="38">
        <v>0</v>
      </c>
      <c r="AD952" s="60"/>
      <c r="AE952" s="60">
        <v>43423.636956018519</v>
      </c>
      <c r="AF952" s="60">
        <v>43389.912002314813</v>
      </c>
      <c r="AG952" s="37"/>
      <c r="AH952" s="37"/>
      <c r="AI952" s="37"/>
      <c r="AJ952" s="16">
        <f ca="1">IF(Table1[[#This Row],[State]]="Closed","Zero",IF(Table1[[#This Row],[State]]="Resolved","Zero",TODAY()-Table1[[#This Row],[First Assigned to Osprey-Resolver]]))</f>
        <v>1275.3630439814806</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42</v>
      </c>
      <c r="AM952" s="39">
        <f>WEEKNUM(Table1[[#This Row],[Resolved]])</f>
        <v>0</v>
      </c>
      <c r="AN952" s="39">
        <f>WEEKNUM(Table1[[#This Row],[Closed]])</f>
        <v>11</v>
      </c>
      <c r="AO952" s="39" t="str">
        <f>IFERROR(INDEX(GD_Resource[], MATCH(Table1[[#This Row],[Assigned to]], GD_Resource[SNOW ID Unique], 0), 2), "Not GD")</f>
        <v>WPP-US</v>
      </c>
      <c r="AP952" s="39" t="str">
        <f t="shared" si="14"/>
        <v>GD</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16</v>
      </c>
      <c r="AW952" s="39" t="str">
        <f>TEXT(Table1[[#This Row],[Created]],"MMM")</f>
        <v>Oct</v>
      </c>
      <c r="AX952" s="40">
        <f>VLOOKUP(Table1[[#This Row],[Assigned to]],GD_Resource[[#All],[SNOW ID Unique]:[Team]],4,0)</f>
        <v>0</v>
      </c>
    </row>
    <row r="953" spans="1:50" ht="49.95" customHeight="1" x14ac:dyDescent="0.25">
      <c r="A953" s="37" t="s">
        <v>3749</v>
      </c>
      <c r="B953" s="37" t="s">
        <v>115</v>
      </c>
      <c r="C953" s="37" t="s">
        <v>433</v>
      </c>
      <c r="D953" s="37" t="s">
        <v>434</v>
      </c>
      <c r="E953" s="37" t="s">
        <v>12</v>
      </c>
      <c r="F953" s="37" t="s">
        <v>3750</v>
      </c>
      <c r="G953" s="60">
        <v>43390.982349537036</v>
      </c>
      <c r="H953" s="37" t="s">
        <v>436</v>
      </c>
      <c r="I953" s="60"/>
      <c r="J953" s="37" t="s">
        <v>120</v>
      </c>
      <c r="K953" s="37" t="s">
        <v>3751</v>
      </c>
      <c r="L953" s="60">
        <v>43390.982349537036</v>
      </c>
      <c r="M953" s="37" t="s">
        <v>436</v>
      </c>
      <c r="N953" s="60">
        <v>43389.983425925922</v>
      </c>
      <c r="O953" s="37" t="s">
        <v>3752</v>
      </c>
      <c r="P953" s="38" t="b">
        <v>0</v>
      </c>
      <c r="Q953" s="37"/>
      <c r="R953" s="37" t="s">
        <v>215</v>
      </c>
      <c r="S953" s="38">
        <v>0</v>
      </c>
      <c r="T953" s="37" t="s">
        <v>124</v>
      </c>
      <c r="U953" s="37" t="s">
        <v>120</v>
      </c>
      <c r="V953" s="60"/>
      <c r="W953" s="38">
        <v>86307</v>
      </c>
      <c r="X953" s="37" t="s">
        <v>3753</v>
      </c>
      <c r="Y953" s="38">
        <v>0</v>
      </c>
      <c r="Z953" s="38" t="b">
        <v>0</v>
      </c>
      <c r="AA953" s="60">
        <v>43390.860879629632</v>
      </c>
      <c r="AB953" s="60">
        <v>43390.860879629632</v>
      </c>
      <c r="AC953" s="38">
        <v>1</v>
      </c>
      <c r="AD953" s="60">
        <v>43390.948692129627</v>
      </c>
      <c r="AE953" s="60">
        <v>43390.981666666667</v>
      </c>
      <c r="AF953" s="60">
        <v>43390.948692129627</v>
      </c>
      <c r="AG953" s="37"/>
      <c r="AH953" s="37"/>
      <c r="AI953" s="37"/>
      <c r="AJ953" s="16">
        <f ca="1">IF(Table1[[#This Row],[State]]="Closed","Zero",IF(Table1[[#This Row],[State]]="Resolved","Zero",TODAY()-Table1[[#This Row],[First Assigned to Osprey-Resolver]]))</f>
        <v>1308.0183333333334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42</v>
      </c>
      <c r="AM953" s="39">
        <f>WEEKNUM(Table1[[#This Row],[Resolved]])</f>
        <v>0</v>
      </c>
      <c r="AN953" s="39">
        <f>WEEKNUM(Table1[[#This Row],[Closed]])</f>
        <v>42</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16</v>
      </c>
      <c r="AW953" s="39" t="str">
        <f>TEXT(Table1[[#This Row],[Created]],"MMM")</f>
        <v>Oct</v>
      </c>
      <c r="AX953" s="40" t="e">
        <f>VLOOKUP(Table1[[#This Row],[Assigned to]],GD_Resource[[#All],[SNOW ID Unique]:[Team]],4,0)</f>
        <v>#N/A</v>
      </c>
    </row>
    <row r="954" spans="1:50" ht="87.45" customHeight="1" x14ac:dyDescent="0.25">
      <c r="A954" s="37" t="s">
        <v>3754</v>
      </c>
      <c r="B954" s="37" t="s">
        <v>138</v>
      </c>
      <c r="C954" s="37" t="s">
        <v>183</v>
      </c>
      <c r="D954" s="37" t="s">
        <v>204</v>
      </c>
      <c r="E954" s="37" t="s">
        <v>141</v>
      </c>
      <c r="F954" s="37" t="s">
        <v>3755</v>
      </c>
      <c r="G954" s="60">
        <v>43411.932604166657</v>
      </c>
      <c r="H954" s="37" t="s">
        <v>37</v>
      </c>
      <c r="I954" s="60"/>
      <c r="J954" s="37" t="s">
        <v>120</v>
      </c>
      <c r="K954" s="37" t="s">
        <v>3756</v>
      </c>
      <c r="L954" s="60">
        <v>43411.932604166657</v>
      </c>
      <c r="M954" s="37" t="s">
        <v>37</v>
      </c>
      <c r="N954" s="60">
        <v>43390.95585648148</v>
      </c>
      <c r="O954" s="37" t="s">
        <v>1015</v>
      </c>
      <c r="P954" s="38" t="b">
        <v>0</v>
      </c>
      <c r="Q954" s="37"/>
      <c r="R954" s="37" t="s">
        <v>189</v>
      </c>
      <c r="S954" s="38">
        <v>0</v>
      </c>
      <c r="T954" s="37" t="s">
        <v>124</v>
      </c>
      <c r="U954" s="37" t="s">
        <v>120</v>
      </c>
      <c r="V954" s="60"/>
      <c r="W954" s="38">
        <v>1812391</v>
      </c>
      <c r="X954" s="37" t="s">
        <v>874</v>
      </c>
      <c r="Y954" s="38">
        <v>0</v>
      </c>
      <c r="Z954" s="38" t="b">
        <v>0</v>
      </c>
      <c r="AA954" s="60">
        <v>43391.906134259261</v>
      </c>
      <c r="AB954" s="60">
        <v>43390.964247685188</v>
      </c>
      <c r="AC954" s="38">
        <v>1</v>
      </c>
      <c r="AD954" s="60">
        <v>43391.913969907408</v>
      </c>
      <c r="AE954" s="60">
        <v>43392.514062499999</v>
      </c>
      <c r="AF954" s="60">
        <v>43391.913969907408</v>
      </c>
      <c r="AG954" s="37" t="s">
        <v>135</v>
      </c>
      <c r="AH954" s="37"/>
      <c r="AI954" s="37" t="s">
        <v>2845</v>
      </c>
      <c r="AJ954" s="16">
        <f ca="1">IF(Table1[[#This Row],[State]]="Closed","Zero",IF(Table1[[#This Row],[State]]="Resolved","Zero",TODAY()-Table1[[#This Row],[First Assigned to Osprey-Resolver]]))</f>
        <v>1306.4859375000015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42</v>
      </c>
      <c r="AM954" s="39">
        <f>WEEKNUM(Table1[[#This Row],[Resolved]])</f>
        <v>0</v>
      </c>
      <c r="AN954" s="39">
        <f>WEEKNUM(Table1[[#This Row],[Closed]])</f>
        <v>45</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17</v>
      </c>
      <c r="AW954" s="39" t="str">
        <f>TEXT(Table1[[#This Row],[Created]],"MMM")</f>
        <v>Oct</v>
      </c>
      <c r="AX954" s="40" t="e">
        <f>VLOOKUP(Table1[[#This Row],[Assigned to]],GD_Resource[[#All],[SNOW ID Unique]:[Team]],4,0)</f>
        <v>#N/A</v>
      </c>
    </row>
    <row r="955" spans="1:50" ht="37.5" customHeight="1" x14ac:dyDescent="0.25">
      <c r="A955" s="37" t="s">
        <v>3757</v>
      </c>
      <c r="B955" s="37" t="s">
        <v>138</v>
      </c>
      <c r="C955" s="37" t="s">
        <v>361</v>
      </c>
      <c r="D955" s="37" t="s">
        <v>204</v>
      </c>
      <c r="E955" s="37" t="s">
        <v>141</v>
      </c>
      <c r="F955" s="37" t="s">
        <v>3758</v>
      </c>
      <c r="G955" s="60">
        <v>43791.173460648148</v>
      </c>
      <c r="H955" s="37" t="s">
        <v>2640</v>
      </c>
      <c r="I955" s="60"/>
      <c r="J955" s="37" t="s">
        <v>120</v>
      </c>
      <c r="K955" s="37" t="s">
        <v>3759</v>
      </c>
      <c r="L955" s="60">
        <v>43791.173460648148</v>
      </c>
      <c r="M955" s="37" t="s">
        <v>37</v>
      </c>
      <c r="N955" s="60">
        <v>43392.52789351852</v>
      </c>
      <c r="O955" s="37" t="s">
        <v>3760</v>
      </c>
      <c r="P955" s="38" t="b">
        <v>1</v>
      </c>
      <c r="Q955" s="37"/>
      <c r="R955" s="37" t="s">
        <v>123</v>
      </c>
      <c r="S955" s="38">
        <v>1</v>
      </c>
      <c r="T955" s="37" t="s">
        <v>124</v>
      </c>
      <c r="U955" s="37" t="s">
        <v>120</v>
      </c>
      <c r="V955" s="60"/>
      <c r="W955" s="38">
        <v>34442977</v>
      </c>
      <c r="X955" s="37" t="s">
        <v>3761</v>
      </c>
      <c r="Y955" s="38">
        <v>0</v>
      </c>
      <c r="Z955" s="38" t="b">
        <v>0</v>
      </c>
      <c r="AA955" s="60">
        <v>43392.533020833333</v>
      </c>
      <c r="AB955" s="60">
        <v>43392.530624999999</v>
      </c>
      <c r="AC955" s="38">
        <v>6</v>
      </c>
      <c r="AD955" s="60">
        <v>43392.533414351848</v>
      </c>
      <c r="AE955" s="60">
        <v>43392.545393518521</v>
      </c>
      <c r="AF955" s="60">
        <v>43392.533414351848</v>
      </c>
      <c r="AG955" s="37" t="s">
        <v>331</v>
      </c>
      <c r="AH955" s="37"/>
      <c r="AI955" s="37" t="s">
        <v>877</v>
      </c>
      <c r="AJ955" s="16">
        <f ca="1">IF(Table1[[#This Row],[State]]="Closed","Zero",IF(Table1[[#This Row],[State]]="Resolved","Zero",TODAY()-Table1[[#This Row],[First Assigned to Osprey-Resolver]]))</f>
        <v>1306.4546064814785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42</v>
      </c>
      <c r="AM955" s="39">
        <f>WEEKNUM(Table1[[#This Row],[Resolved]])</f>
        <v>0</v>
      </c>
      <c r="AN955" s="39">
        <f>WEEKNUM(Table1[[#This Row],[Closed]])</f>
        <v>47</v>
      </c>
      <c r="AO955" s="39" t="str">
        <f>IFERROR(INDEX(GD_Resource[], MATCH(Table1[[#This Row],[Assigned to]], GD_Resource[SNOW ID Unique], 0), 2), "Not GD")</f>
        <v>WPP-US</v>
      </c>
      <c r="AP955" s="39" t="str">
        <f t="shared" si="14"/>
        <v>GD</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19</v>
      </c>
      <c r="AW955" s="39" t="str">
        <f>TEXT(Table1[[#This Row],[Created]],"MMM")</f>
        <v>Oct</v>
      </c>
      <c r="AX955" s="40">
        <f>VLOOKUP(Table1[[#This Row],[Assigned to]],GD_Resource[[#All],[SNOW ID Unique]:[Team]],4,0)</f>
        <v>0</v>
      </c>
    </row>
    <row r="956" spans="1:50" ht="49.95" customHeight="1" x14ac:dyDescent="0.25">
      <c r="A956" s="37" t="s">
        <v>3762</v>
      </c>
      <c r="B956" s="37" t="s">
        <v>115</v>
      </c>
      <c r="C956" s="37" t="s">
        <v>175</v>
      </c>
      <c r="D956" s="37" t="s">
        <v>3253</v>
      </c>
      <c r="E956" s="37" t="s">
        <v>141</v>
      </c>
      <c r="F956" s="37" t="s">
        <v>3763</v>
      </c>
      <c r="G956" s="60">
        <v>43635.923541666663</v>
      </c>
      <c r="H956" s="37" t="s">
        <v>3255</v>
      </c>
      <c r="I956" s="60"/>
      <c r="J956" s="37" t="s">
        <v>120</v>
      </c>
      <c r="K956" s="37" t="s">
        <v>3764</v>
      </c>
      <c r="L956" s="60">
        <v>43635.923541666663</v>
      </c>
      <c r="M956" s="37" t="s">
        <v>3255</v>
      </c>
      <c r="N956" s="60">
        <v>43397.832453703697</v>
      </c>
      <c r="O956" s="37" t="s">
        <v>3681</v>
      </c>
      <c r="P956" s="38" t="b">
        <v>0</v>
      </c>
      <c r="Q956" s="37"/>
      <c r="R956" s="37" t="s">
        <v>147</v>
      </c>
      <c r="S956" s="38">
        <v>0</v>
      </c>
      <c r="T956" s="37" t="s">
        <v>124</v>
      </c>
      <c r="U956" s="37" t="s">
        <v>120</v>
      </c>
      <c r="V956" s="60"/>
      <c r="W956" s="38">
        <v>20571070</v>
      </c>
      <c r="X956" s="37" t="s">
        <v>3474</v>
      </c>
      <c r="Y956" s="38">
        <v>0</v>
      </c>
      <c r="Z956" s="38" t="b">
        <v>0</v>
      </c>
      <c r="AA956" s="60">
        <v>43398.440497685187</v>
      </c>
      <c r="AB956" s="60">
        <v>43397.832453703697</v>
      </c>
      <c r="AC956" s="38">
        <v>1</v>
      </c>
      <c r="AD956" s="60">
        <v>43398.440497685187</v>
      </c>
      <c r="AE956" s="60">
        <v>43398.440497685187</v>
      </c>
      <c r="AF956" s="60">
        <v>43398.440497685187</v>
      </c>
      <c r="AG956" s="37"/>
      <c r="AH956" s="37"/>
      <c r="AI956" s="37"/>
      <c r="AJ956" s="16">
        <f ca="1">IF(Table1[[#This Row],[State]]="Closed","Zero",IF(Table1[[#This Row],[State]]="Resolved","Zero",TODAY()-Table1[[#This Row],[First Assigned to Osprey-Resolver]]))</f>
        <v>1300.5595023148126</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43</v>
      </c>
      <c r="AM956" s="39">
        <f>WEEKNUM(Table1[[#This Row],[Resolved]])</f>
        <v>0</v>
      </c>
      <c r="AN956" s="39">
        <f>WEEKNUM(Table1[[#This Row],[Closed]])</f>
        <v>25</v>
      </c>
      <c r="AO956" s="39" t="str">
        <f>IFERROR(INDEX(GD_Resource[], MATCH(Table1[[#This Row],[Assigned to]], GD_Resource[SNOW ID Unique], 0), 2), "Not GD")</f>
        <v>WPP-US</v>
      </c>
      <c r="AP956" s="39" t="str">
        <f t="shared" si="14"/>
        <v>GD</v>
      </c>
      <c r="AQ956" s="39">
        <f>YEAR(Table1[[#This Row],[Closed]])</f>
        <v>2019</v>
      </c>
      <c r="AR956" s="39">
        <f>YEAR(Table1[[#This Row],[Resolved]])</f>
        <v>1900</v>
      </c>
      <c r="AS956" s="39">
        <f>YEAR(Table1[[#This Row],[Created]])</f>
        <v>2018</v>
      </c>
      <c r="AT956" s="39">
        <f>DAY(Table1[[#This Row],[Resolved]])</f>
        <v>0</v>
      </c>
      <c r="AU956" s="39" t="str">
        <f>TEXT(Table1[[#This Row],[Resolved]],"MMM")</f>
        <v>Jan</v>
      </c>
      <c r="AV956" s="39">
        <f>DAY(Table1[[#This Row],[Created]])</f>
        <v>24</v>
      </c>
      <c r="AW956" s="39" t="str">
        <f>TEXT(Table1[[#This Row],[Created]],"MMM")</f>
        <v>Oct</v>
      </c>
      <c r="AX956" s="40">
        <f>VLOOKUP(Table1[[#This Row],[Assigned to]],GD_Resource[[#All],[SNOW ID Unique]:[Team]],4,0)</f>
        <v>0</v>
      </c>
    </row>
    <row r="957" spans="1:50" ht="49.95" customHeight="1" x14ac:dyDescent="0.25">
      <c r="A957" s="37" t="s">
        <v>3765</v>
      </c>
      <c r="B957" s="37" t="s">
        <v>115</v>
      </c>
      <c r="C957" s="37" t="s">
        <v>175</v>
      </c>
      <c r="D957" s="37" t="s">
        <v>3253</v>
      </c>
      <c r="E957" s="37" t="s">
        <v>141</v>
      </c>
      <c r="F957" s="37" t="s">
        <v>3766</v>
      </c>
      <c r="G957" s="60">
        <v>43635.840798611112</v>
      </c>
      <c r="H957" s="37" t="s">
        <v>3255</v>
      </c>
      <c r="I957" s="60"/>
      <c r="J957" s="37" t="s">
        <v>120</v>
      </c>
      <c r="K957" s="37" t="s">
        <v>3767</v>
      </c>
      <c r="L957" s="60">
        <v>43635.840798611112</v>
      </c>
      <c r="M957" s="37" t="s">
        <v>3255</v>
      </c>
      <c r="N957" s="60">
        <v>43397.838310185187</v>
      </c>
      <c r="O957" s="37" t="s">
        <v>3681</v>
      </c>
      <c r="P957" s="38" t="b">
        <v>0</v>
      </c>
      <c r="Q957" s="37"/>
      <c r="R957" s="37" t="s">
        <v>147</v>
      </c>
      <c r="S957" s="38">
        <v>0</v>
      </c>
      <c r="T957" s="37" t="s">
        <v>124</v>
      </c>
      <c r="U957" s="37" t="s">
        <v>120</v>
      </c>
      <c r="V957" s="60"/>
      <c r="W957" s="38">
        <v>20563415</v>
      </c>
      <c r="X957" s="37" t="s">
        <v>3474</v>
      </c>
      <c r="Y957" s="38">
        <v>0</v>
      </c>
      <c r="Z957" s="38" t="b">
        <v>0</v>
      </c>
      <c r="AA957" s="60">
        <v>43398.442569444444</v>
      </c>
      <c r="AB957" s="60">
        <v>43397.838310185187</v>
      </c>
      <c r="AC957" s="38">
        <v>1</v>
      </c>
      <c r="AD957" s="60">
        <v>43398.442569444444</v>
      </c>
      <c r="AE957" s="60">
        <v>43398.442569444444</v>
      </c>
      <c r="AF957" s="60">
        <v>43398.442569444444</v>
      </c>
      <c r="AG957" s="37"/>
      <c r="AH957" s="37"/>
      <c r="AI957" s="37"/>
      <c r="AJ957" s="16">
        <f ca="1">IF(Table1[[#This Row],[State]]="Closed","Zero",IF(Table1[[#This Row],[State]]="Resolved","Zero",TODAY()-Table1[[#This Row],[First Assigned to Osprey-Resolver]]))</f>
        <v>1300.5574305555565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43</v>
      </c>
      <c r="AM957" s="39">
        <f>WEEKNUM(Table1[[#This Row],[Resolved]])</f>
        <v>0</v>
      </c>
      <c r="AN957" s="39">
        <f>WEEKNUM(Table1[[#This Row],[Closed]])</f>
        <v>25</v>
      </c>
      <c r="AO957" s="39" t="str">
        <f>IFERROR(INDEX(GD_Resource[], MATCH(Table1[[#This Row],[Assigned to]], GD_Resource[SNOW ID Unique], 0), 2), "Not GD")</f>
        <v>WPP-US</v>
      </c>
      <c r="AP957" s="39" t="str">
        <f t="shared" si="14"/>
        <v>GD</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24</v>
      </c>
      <c r="AW957" s="39" t="str">
        <f>TEXT(Table1[[#This Row],[Created]],"MMM")</f>
        <v>Oct</v>
      </c>
      <c r="AX957" s="40">
        <f>VLOOKUP(Table1[[#This Row],[Assigned to]],GD_Resource[[#All],[SNOW ID Unique]:[Team]],4,0)</f>
        <v>0</v>
      </c>
    </row>
    <row r="958" spans="1:50" ht="37.5" customHeight="1" x14ac:dyDescent="0.25">
      <c r="A958" s="37" t="s">
        <v>3768</v>
      </c>
      <c r="B958" s="37" t="s">
        <v>115</v>
      </c>
      <c r="C958" s="37" t="s">
        <v>116</v>
      </c>
      <c r="D958" s="37" t="s">
        <v>204</v>
      </c>
      <c r="E958" s="37" t="s">
        <v>141</v>
      </c>
      <c r="F958" s="37" t="s">
        <v>3769</v>
      </c>
      <c r="G958" s="60">
        <v>43522.142118055563</v>
      </c>
      <c r="H958" s="37" t="s">
        <v>37</v>
      </c>
      <c r="I958" s="60"/>
      <c r="J958" s="37" t="s">
        <v>120</v>
      </c>
      <c r="K958" s="37" t="s">
        <v>3770</v>
      </c>
      <c r="L958" s="60">
        <v>43522.142118055563</v>
      </c>
      <c r="M958" s="37" t="s">
        <v>37</v>
      </c>
      <c r="N958" s="60">
        <v>43397.922465277778</v>
      </c>
      <c r="O958" s="37" t="s">
        <v>681</v>
      </c>
      <c r="P958" s="38" t="b">
        <v>0</v>
      </c>
      <c r="Q958" s="37"/>
      <c r="R958" s="37" t="s">
        <v>123</v>
      </c>
      <c r="S958" s="38">
        <v>0</v>
      </c>
      <c r="T958" s="37" t="s">
        <v>124</v>
      </c>
      <c r="U958" s="37" t="s">
        <v>120</v>
      </c>
      <c r="V958" s="60"/>
      <c r="W958" s="38">
        <v>10732578</v>
      </c>
      <c r="X958" s="37" t="s">
        <v>682</v>
      </c>
      <c r="Y958" s="38">
        <v>0</v>
      </c>
      <c r="Z958" s="38" t="b">
        <v>0</v>
      </c>
      <c r="AA958" s="60">
        <v>43398.123263888891</v>
      </c>
      <c r="AB958" s="60">
        <v>43397.922465277778</v>
      </c>
      <c r="AC958" s="38">
        <v>1</v>
      </c>
      <c r="AD958" s="60">
        <v>43398.120949074073</v>
      </c>
      <c r="AE958" s="60">
        <v>43398.123263888891</v>
      </c>
      <c r="AF958" s="60">
        <v>43398.120949074073</v>
      </c>
      <c r="AG958" s="37"/>
      <c r="AH958" s="37"/>
      <c r="AI958" s="37"/>
      <c r="AJ958" s="16">
        <f ca="1">IF(Table1[[#This Row],[State]]="Closed","Zero",IF(Table1[[#This Row],[State]]="Resolved","Zero",TODAY()-Table1[[#This Row],[First Assigned to Osprey-Resolver]]))</f>
        <v>1300.8767361111095</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43</v>
      </c>
      <c r="AM958" s="39">
        <f>WEEKNUM(Table1[[#This Row],[Resolved]])</f>
        <v>0</v>
      </c>
      <c r="AN958" s="39">
        <f>WEEKNUM(Table1[[#This Row],[Closed]])</f>
        <v>9</v>
      </c>
      <c r="AO958" s="39" t="str">
        <f>IFERROR(INDEX(GD_Resource[], MATCH(Table1[[#This Row],[Assigned to]], GD_Resource[SNOW ID Unique], 0), 2), "Not GD")</f>
        <v>Not GD</v>
      </c>
      <c r="AP958" s="39" t="str">
        <f t="shared" si="14"/>
        <v>Geo</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24</v>
      </c>
      <c r="AW958" s="39" t="str">
        <f>TEXT(Table1[[#This Row],[Created]],"MMM")</f>
        <v>Oct</v>
      </c>
      <c r="AX958" s="40" t="e">
        <f>VLOOKUP(Table1[[#This Row],[Assigned to]],GD_Resource[[#All],[SNOW ID Unique]:[Team]],4,0)</f>
        <v>#N/A</v>
      </c>
    </row>
    <row r="959" spans="1:50" ht="62.7" customHeight="1" x14ac:dyDescent="0.25">
      <c r="A959" s="37" t="s">
        <v>3771</v>
      </c>
      <c r="B959" s="37" t="s">
        <v>115</v>
      </c>
      <c r="C959" s="37" t="s">
        <v>251</v>
      </c>
      <c r="D959" s="37" t="s">
        <v>128</v>
      </c>
      <c r="E959" s="37" t="s">
        <v>141</v>
      </c>
      <c r="F959" s="37" t="s">
        <v>3772</v>
      </c>
      <c r="G959" s="60">
        <v>44439.032048611109</v>
      </c>
      <c r="H959" s="37" t="s">
        <v>286</v>
      </c>
      <c r="I959" s="60"/>
      <c r="J959" s="37" t="s">
        <v>120</v>
      </c>
      <c r="K959" s="37" t="s">
        <v>2753</v>
      </c>
      <c r="L959" s="60">
        <v>44439.032048611109</v>
      </c>
      <c r="M959" s="37" t="s">
        <v>39</v>
      </c>
      <c r="N959" s="60">
        <v>43398.970995370371</v>
      </c>
      <c r="O959" s="37" t="s">
        <v>3607</v>
      </c>
      <c r="P959" s="38" t="b">
        <v>0</v>
      </c>
      <c r="Q959" s="37"/>
      <c r="R959" s="37" t="s">
        <v>147</v>
      </c>
      <c r="S959" s="38">
        <v>0</v>
      </c>
      <c r="T959" s="37" t="s">
        <v>124</v>
      </c>
      <c r="U959" s="37" t="s">
        <v>120</v>
      </c>
      <c r="V959" s="60"/>
      <c r="W959" s="38">
        <v>89861276</v>
      </c>
      <c r="X959" s="37" t="s">
        <v>2482</v>
      </c>
      <c r="Y959" s="38">
        <v>0</v>
      </c>
      <c r="Z959" s="38" t="b">
        <v>0</v>
      </c>
      <c r="AA959" s="60">
        <v>43398.982094907413</v>
      </c>
      <c r="AB959" s="60"/>
      <c r="AC959" s="38">
        <v>1</v>
      </c>
      <c r="AD959" s="60"/>
      <c r="AE959" s="60">
        <v>43398.982094907413</v>
      </c>
      <c r="AF959" s="60">
        <v>43398.974745370368</v>
      </c>
      <c r="AG959" s="37"/>
      <c r="AH959" s="37"/>
      <c r="AI959" s="37" t="s">
        <v>256</v>
      </c>
      <c r="AJ959" s="16">
        <f ca="1">IF(Table1[[#This Row],[State]]="Closed","Zero",IF(Table1[[#This Row],[State]]="Resolved","Zero",TODAY()-Table1[[#This Row],[First Assigned to Osprey-Resolver]]))</f>
        <v>1300.0179050925872</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43</v>
      </c>
      <c r="AM959" s="39">
        <f>WEEKNUM(Table1[[#This Row],[Resolved]])</f>
        <v>0</v>
      </c>
      <c r="AN959" s="39">
        <f>WEEKNUM(Table1[[#This Row],[Closed]])</f>
        <v>36</v>
      </c>
      <c r="AO959" s="39" t="str">
        <f>IFERROR(INDEX(GD_Resource[], MATCH(Table1[[#This Row],[Assigned to]], GD_Resource[SNOW ID Unique], 0), 2), "Not GD")</f>
        <v>WPP-US</v>
      </c>
      <c r="AP959" s="39" t="str">
        <f t="shared" si="14"/>
        <v>GD</v>
      </c>
      <c r="AQ959" s="39">
        <f>YEAR(Table1[[#This Row],[Closed]])</f>
        <v>2021</v>
      </c>
      <c r="AR959" s="39">
        <f>YEAR(Table1[[#This Row],[Resolved]])</f>
        <v>1900</v>
      </c>
      <c r="AS959" s="39">
        <f>YEAR(Table1[[#This Row],[Created]])</f>
        <v>2018</v>
      </c>
      <c r="AT959" s="39">
        <f>DAY(Table1[[#This Row],[Resolved]])</f>
        <v>0</v>
      </c>
      <c r="AU959" s="39" t="str">
        <f>TEXT(Table1[[#This Row],[Resolved]],"MMM")</f>
        <v>Jan</v>
      </c>
      <c r="AV959" s="39">
        <f>DAY(Table1[[#This Row],[Created]])</f>
        <v>25</v>
      </c>
      <c r="AW959" s="39" t="str">
        <f>TEXT(Table1[[#This Row],[Created]],"MMM")</f>
        <v>Oct</v>
      </c>
      <c r="AX959" s="40">
        <f>VLOOKUP(Table1[[#This Row],[Assigned to]],GD_Resource[[#All],[SNOW ID Unique]:[Team]],4,0)</f>
        <v>0</v>
      </c>
    </row>
    <row r="960" spans="1:50" ht="37.5" customHeight="1" x14ac:dyDescent="0.25">
      <c r="A960" s="37" t="s">
        <v>3773</v>
      </c>
      <c r="B960" s="37" t="s">
        <v>115</v>
      </c>
      <c r="C960" s="37" t="s">
        <v>433</v>
      </c>
      <c r="D960" s="37" t="s">
        <v>434</v>
      </c>
      <c r="E960" s="37" t="s">
        <v>12</v>
      </c>
      <c r="F960" s="37" t="s">
        <v>3774</v>
      </c>
      <c r="G960" s="60">
        <v>43403.793009259258</v>
      </c>
      <c r="H960" s="37" t="s">
        <v>436</v>
      </c>
      <c r="I960" s="60"/>
      <c r="J960" s="37" t="s">
        <v>120</v>
      </c>
      <c r="K960" s="37" t="s">
        <v>3775</v>
      </c>
      <c r="L960" s="60">
        <v>43403.793020833327</v>
      </c>
      <c r="M960" s="37" t="s">
        <v>436</v>
      </c>
      <c r="N960" s="60">
        <v>43402.95957175926</v>
      </c>
      <c r="O960" s="37" t="s">
        <v>3776</v>
      </c>
      <c r="P960" s="38" t="b">
        <v>0</v>
      </c>
      <c r="Q960" s="37"/>
      <c r="R960" s="37" t="s">
        <v>215</v>
      </c>
      <c r="S960" s="38">
        <v>0</v>
      </c>
      <c r="T960" s="37" t="s">
        <v>124</v>
      </c>
      <c r="U960" s="37" t="s">
        <v>120</v>
      </c>
      <c r="V960" s="60"/>
      <c r="W960" s="38">
        <v>72010</v>
      </c>
      <c r="X960" s="37" t="s">
        <v>3777</v>
      </c>
      <c r="Y960" s="38">
        <v>0</v>
      </c>
      <c r="Z960" s="38" t="b">
        <v>0</v>
      </c>
      <c r="AA960" s="60">
        <v>43403.026516203703</v>
      </c>
      <c r="AB960" s="60">
        <v>43402.999675925923</v>
      </c>
      <c r="AC960" s="38">
        <v>1</v>
      </c>
      <c r="AD960" s="60">
        <v>43403.026516203703</v>
      </c>
      <c r="AE960" s="60">
        <v>43403.026516203703</v>
      </c>
      <c r="AF960" s="60">
        <v>43403.026516203703</v>
      </c>
      <c r="AG960" s="37"/>
      <c r="AH960" s="37"/>
      <c r="AI960" s="37"/>
      <c r="AJ960" s="16">
        <f ca="1">IF(Table1[[#This Row],[State]]="Closed","Zero",IF(Table1[[#This Row],[State]]="Resolved","Zero",TODAY()-Table1[[#This Row],[First Assigned to Osprey-Resolver]]))</f>
        <v>1295.9734837962969</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44</v>
      </c>
      <c r="AM960" s="39">
        <f>WEEKNUM(Table1[[#This Row],[Resolved]])</f>
        <v>0</v>
      </c>
      <c r="AN960" s="39">
        <f>WEEKNUM(Table1[[#This Row],[Closed]])</f>
        <v>44</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29</v>
      </c>
      <c r="AW960" s="39" t="str">
        <f>TEXT(Table1[[#This Row],[Created]],"MMM")</f>
        <v>Oct</v>
      </c>
      <c r="AX960" s="40" t="e">
        <f>VLOOKUP(Table1[[#This Row],[Assigned to]],GD_Resource[[#All],[SNOW ID Unique]:[Team]],4,0)</f>
        <v>#N/A</v>
      </c>
    </row>
    <row r="961" spans="1:50" ht="37.5" customHeight="1" x14ac:dyDescent="0.25">
      <c r="A961" s="37" t="s">
        <v>3778</v>
      </c>
      <c r="B961" s="37" t="s">
        <v>115</v>
      </c>
      <c r="C961" s="37" t="s">
        <v>159</v>
      </c>
      <c r="D961" s="37" t="s">
        <v>160</v>
      </c>
      <c r="E961" s="37" t="s">
        <v>141</v>
      </c>
      <c r="F961" s="37" t="s">
        <v>3779</v>
      </c>
      <c r="G961" s="60">
        <v>43546.799895833326</v>
      </c>
      <c r="H961" s="37"/>
      <c r="I961" s="60"/>
      <c r="J961" s="37" t="s">
        <v>120</v>
      </c>
      <c r="K961" s="37" t="s">
        <v>3780</v>
      </c>
      <c r="L961" s="60">
        <v>43546.799895833326</v>
      </c>
      <c r="M961" s="37" t="s">
        <v>163</v>
      </c>
      <c r="N961" s="60">
        <v>43403.043437499997</v>
      </c>
      <c r="O961" s="37" t="s">
        <v>2735</v>
      </c>
      <c r="P961" s="38" t="b">
        <v>0</v>
      </c>
      <c r="Q961" s="37"/>
      <c r="R961" s="37" t="s">
        <v>123</v>
      </c>
      <c r="S961" s="38">
        <v>0</v>
      </c>
      <c r="T961" s="37" t="s">
        <v>124</v>
      </c>
      <c r="U961" s="37" t="s">
        <v>120</v>
      </c>
      <c r="V961" s="60"/>
      <c r="W961" s="38">
        <v>12420705</v>
      </c>
      <c r="X961" s="37" t="s">
        <v>975</v>
      </c>
      <c r="Y961" s="38">
        <v>0</v>
      </c>
      <c r="Z961" s="38" t="b">
        <v>0</v>
      </c>
      <c r="AA961" s="60"/>
      <c r="AB961" s="60"/>
      <c r="AC961" s="38">
        <v>0</v>
      </c>
      <c r="AD961" s="60"/>
      <c r="AE961" s="60"/>
      <c r="AF961" s="60">
        <v>43403.043437499997</v>
      </c>
      <c r="AG961" s="37"/>
      <c r="AH961" s="37"/>
      <c r="AI961" s="37"/>
      <c r="AJ961" s="16">
        <f ca="1">IF(Table1[[#This Row],[State]]="Closed","Zero",IF(Table1[[#This Row],[State]]="Resolved","Zero",TODAY()-Table1[[#This Row],[First Assigned to Osprey-Resolver]]))</f>
        <v>44699</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44</v>
      </c>
      <c r="AM961" s="39">
        <f>WEEKNUM(Table1[[#This Row],[Resolved]])</f>
        <v>0</v>
      </c>
      <c r="AN961" s="39">
        <f>WEEKNUM(Table1[[#This Row],[Closed]])</f>
        <v>12</v>
      </c>
      <c r="AO961" s="39" t="str">
        <f>IFERROR(INDEX(GD_Resource[], MATCH(Table1[[#This Row],[Assigned to]], GD_Resource[SNOW ID Unique], 0), 2), "Not GD")</f>
        <v>Not GD</v>
      </c>
      <c r="AP961" s="39" t="str">
        <f t="shared" si="14"/>
        <v>Geo</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30</v>
      </c>
      <c r="AW961" s="39" t="str">
        <f>TEXT(Table1[[#This Row],[Created]],"MMM")</f>
        <v>Oct</v>
      </c>
      <c r="AX961" s="40" t="e">
        <f>VLOOKUP(Table1[[#This Row],[Assigned to]],GD_Resource[[#All],[SNOW ID Unique]:[Team]],4,0)</f>
        <v>#N/A</v>
      </c>
    </row>
    <row r="962" spans="1:50" ht="37.5" customHeight="1" x14ac:dyDescent="0.25">
      <c r="A962" s="37" t="s">
        <v>3781</v>
      </c>
      <c r="B962" s="37" t="s">
        <v>115</v>
      </c>
      <c r="C962" s="37" t="s">
        <v>361</v>
      </c>
      <c r="D962" s="37" t="s">
        <v>204</v>
      </c>
      <c r="E962" s="37" t="s">
        <v>12</v>
      </c>
      <c r="F962" s="37" t="s">
        <v>3782</v>
      </c>
      <c r="G962" s="60">
        <v>43453.933275462958</v>
      </c>
      <c r="H962" s="37" t="s">
        <v>37</v>
      </c>
      <c r="I962" s="60"/>
      <c r="J962" s="37" t="s">
        <v>547</v>
      </c>
      <c r="K962" s="37" t="s">
        <v>3783</v>
      </c>
      <c r="L962" s="60">
        <v>43453.933275462958</v>
      </c>
      <c r="M962" s="37" t="s">
        <v>37</v>
      </c>
      <c r="N962" s="60">
        <v>43405.74417824074</v>
      </c>
      <c r="O962" s="37" t="s">
        <v>3784</v>
      </c>
      <c r="P962" s="38" t="b">
        <v>0</v>
      </c>
      <c r="Q962" s="37"/>
      <c r="R962" s="37" t="s">
        <v>123</v>
      </c>
      <c r="S962" s="38">
        <v>0</v>
      </c>
      <c r="T962" s="37" t="s">
        <v>124</v>
      </c>
      <c r="U962" s="37" t="s">
        <v>120</v>
      </c>
      <c r="V962" s="60"/>
      <c r="W962" s="38">
        <v>4163900</v>
      </c>
      <c r="X962" s="37" t="s">
        <v>3533</v>
      </c>
      <c r="Y962" s="38">
        <v>0</v>
      </c>
      <c r="Z962" s="38" t="b">
        <v>0</v>
      </c>
      <c r="AA962" s="60">
        <v>43405.803148148138</v>
      </c>
      <c r="AB962" s="60"/>
      <c r="AC962" s="38">
        <v>2</v>
      </c>
      <c r="AD962" s="60"/>
      <c r="AE962" s="60">
        <v>43405.803148148138</v>
      </c>
      <c r="AF962" s="60">
        <v>43405.74417824074</v>
      </c>
      <c r="AG962" s="37"/>
      <c r="AH962" s="37"/>
      <c r="AI962" s="37"/>
      <c r="AJ962" s="16">
        <f ca="1">IF(Table1[[#This Row],[State]]="Closed","Zero",IF(Table1[[#This Row],[State]]="Resolved","Zero",TODAY()-Table1[[#This Row],[First Assigned to Osprey-Resolver]]))</f>
        <v>1293.1968518518624</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44</v>
      </c>
      <c r="AM962" s="39">
        <f>WEEKNUM(Table1[[#This Row],[Resolved]])</f>
        <v>0</v>
      </c>
      <c r="AN962" s="39">
        <f>WEEKNUM(Table1[[#This Row],[Closed]])</f>
        <v>51</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v>
      </c>
      <c r="AW962" s="39" t="str">
        <f>TEXT(Table1[[#This Row],[Created]],"MMM")</f>
        <v>Nov</v>
      </c>
      <c r="AX962" s="40" t="e">
        <f>VLOOKUP(Table1[[#This Row],[Assigned to]],GD_Resource[[#All],[SNOW ID Unique]:[Team]],4,0)</f>
        <v>#N/A</v>
      </c>
    </row>
    <row r="963" spans="1:50" ht="49.95" customHeight="1" x14ac:dyDescent="0.25">
      <c r="A963" s="37" t="s">
        <v>3785</v>
      </c>
      <c r="B963" s="37" t="s">
        <v>115</v>
      </c>
      <c r="C963" s="37" t="s">
        <v>251</v>
      </c>
      <c r="D963" s="37" t="s">
        <v>128</v>
      </c>
      <c r="E963" s="37" t="s">
        <v>141</v>
      </c>
      <c r="F963" s="37" t="s">
        <v>3786</v>
      </c>
      <c r="G963" s="60">
        <v>44460.883796296293</v>
      </c>
      <c r="H963" s="37" t="s">
        <v>8</v>
      </c>
      <c r="I963" s="60"/>
      <c r="J963" s="37" t="s">
        <v>120</v>
      </c>
      <c r="K963" s="37" t="s">
        <v>2753</v>
      </c>
      <c r="L963" s="60">
        <v>44460.883796296293</v>
      </c>
      <c r="M963" s="37" t="s">
        <v>39</v>
      </c>
      <c r="N963" s="60">
        <v>43405.881423611107</v>
      </c>
      <c r="O963" s="37" t="s">
        <v>3787</v>
      </c>
      <c r="P963" s="38" t="b">
        <v>0</v>
      </c>
      <c r="Q963" s="37"/>
      <c r="R963" s="37" t="s">
        <v>147</v>
      </c>
      <c r="S963" s="38">
        <v>0</v>
      </c>
      <c r="T963" s="37" t="s">
        <v>124</v>
      </c>
      <c r="U963" s="37" t="s">
        <v>120</v>
      </c>
      <c r="V963" s="60"/>
      <c r="W963" s="38">
        <v>91152205</v>
      </c>
      <c r="X963" s="37" t="s">
        <v>3788</v>
      </c>
      <c r="Y963" s="38">
        <v>0</v>
      </c>
      <c r="Z963" s="38" t="b">
        <v>0</v>
      </c>
      <c r="AA963" s="60">
        <v>43405.974259259259</v>
      </c>
      <c r="AB963" s="60">
        <v>43405.884259259263</v>
      </c>
      <c r="AC963" s="38">
        <v>1</v>
      </c>
      <c r="AD963" s="60">
        <v>43406.002986111111</v>
      </c>
      <c r="AE963" s="60">
        <v>43406.024201388893</v>
      </c>
      <c r="AF963" s="60">
        <v>43406.002986111111</v>
      </c>
      <c r="AG963" s="37"/>
      <c r="AH963" s="37"/>
      <c r="AI963" s="37" t="s">
        <v>256</v>
      </c>
      <c r="AJ963" s="16">
        <f ca="1">IF(Table1[[#This Row],[State]]="Closed","Zero",IF(Table1[[#This Row],[State]]="Resolved","Zero",TODAY()-Table1[[#This Row],[First Assigned to Osprey-Resolver]]))</f>
        <v>1292.9757986111072</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44</v>
      </c>
      <c r="AM963" s="39">
        <f>WEEKNUM(Table1[[#This Row],[Resolved]])</f>
        <v>0</v>
      </c>
      <c r="AN963" s="39">
        <f>WEEKNUM(Table1[[#This Row],[Closed]])</f>
        <v>39</v>
      </c>
      <c r="AO963" s="39" t="str">
        <f>IFERROR(INDEX(GD_Resource[], MATCH(Table1[[#This Row],[Assigned to]], GD_Resource[SNOW ID Unique], 0), 2), "Not GD")</f>
        <v>WPP-US</v>
      </c>
      <c r="AP963" s="39" t="str">
        <f t="shared" si="15"/>
        <v>GD</v>
      </c>
      <c r="AQ963" s="39">
        <f>YEAR(Table1[[#This Row],[Closed]])</f>
        <v>2021</v>
      </c>
      <c r="AR963" s="39">
        <f>YEAR(Table1[[#This Row],[Resolved]])</f>
        <v>1900</v>
      </c>
      <c r="AS963" s="39">
        <f>YEAR(Table1[[#This Row],[Created]])</f>
        <v>2018</v>
      </c>
      <c r="AT963" s="39">
        <f>DAY(Table1[[#This Row],[Resolved]])</f>
        <v>0</v>
      </c>
      <c r="AU963" s="39" t="str">
        <f>TEXT(Table1[[#This Row],[Resolved]],"MMM")</f>
        <v>Jan</v>
      </c>
      <c r="AV963" s="39">
        <f>DAY(Table1[[#This Row],[Created]])</f>
        <v>1</v>
      </c>
      <c r="AW963" s="39" t="str">
        <f>TEXT(Table1[[#This Row],[Created]],"MMM")</f>
        <v>Nov</v>
      </c>
      <c r="AX963" s="40">
        <f>VLOOKUP(Table1[[#This Row],[Assigned to]],GD_Resource[[#All],[SNOW ID Unique]:[Team]],4,0)</f>
        <v>0</v>
      </c>
    </row>
    <row r="964" spans="1:50" ht="49.95" customHeight="1" x14ac:dyDescent="0.25">
      <c r="A964" s="37" t="s">
        <v>3789</v>
      </c>
      <c r="B964" s="37" t="s">
        <v>115</v>
      </c>
      <c r="C964" s="37" t="s">
        <v>295</v>
      </c>
      <c r="D964" s="37" t="s">
        <v>2774</v>
      </c>
      <c r="E964" s="37" t="s">
        <v>141</v>
      </c>
      <c r="F964" s="37" t="s">
        <v>3790</v>
      </c>
      <c r="G964" s="60">
        <v>43411.021238425928</v>
      </c>
      <c r="H964" s="37"/>
      <c r="I964" s="60"/>
      <c r="J964" s="37" t="s">
        <v>120</v>
      </c>
      <c r="K964" s="37" t="s">
        <v>120</v>
      </c>
      <c r="L964" s="60">
        <v>43411.021238425928</v>
      </c>
      <c r="M964" s="37" t="s">
        <v>2240</v>
      </c>
      <c r="N964" s="60">
        <v>43410.827569444453</v>
      </c>
      <c r="O964" s="37" t="s">
        <v>2360</v>
      </c>
      <c r="P964" s="38" t="b">
        <v>0</v>
      </c>
      <c r="Q964" s="37"/>
      <c r="R964" s="37" t="s">
        <v>147</v>
      </c>
      <c r="S964" s="38">
        <v>0</v>
      </c>
      <c r="T964" s="37" t="s">
        <v>124</v>
      </c>
      <c r="U964" s="37" t="s">
        <v>120</v>
      </c>
      <c r="V964" s="60"/>
      <c r="W964" s="38">
        <v>16999</v>
      </c>
      <c r="X964" s="37" t="s">
        <v>2363</v>
      </c>
      <c r="Y964" s="38">
        <v>0</v>
      </c>
      <c r="Z964" s="38" t="b">
        <v>0</v>
      </c>
      <c r="AA964" s="60"/>
      <c r="AB964" s="60"/>
      <c r="AC964" s="38">
        <v>0</v>
      </c>
      <c r="AD964" s="60"/>
      <c r="AE964" s="60"/>
      <c r="AF964" s="60">
        <v>43410.827569444453</v>
      </c>
      <c r="AG964" s="37"/>
      <c r="AH964" s="37"/>
      <c r="AI964" s="37"/>
      <c r="AJ964" s="16">
        <f ca="1">IF(Table1[[#This Row],[State]]="Closed","Zero",IF(Table1[[#This Row],[State]]="Resolved","Zero",TODAY()-Table1[[#This Row],[First Assigned to Osprey-Resolver]]))</f>
        <v>44699</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45</v>
      </c>
      <c r="AM964" s="39">
        <f>WEEKNUM(Table1[[#This Row],[Resolved]])</f>
        <v>0</v>
      </c>
      <c r="AN964" s="39">
        <f>WEEKNUM(Table1[[#This Row],[Closed]])</f>
        <v>45</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6</v>
      </c>
      <c r="AW964" s="39" t="str">
        <f>TEXT(Table1[[#This Row],[Created]],"MMM")</f>
        <v>Nov</v>
      </c>
      <c r="AX964" s="40" t="e">
        <f>VLOOKUP(Table1[[#This Row],[Assigned to]],GD_Resource[[#All],[SNOW ID Unique]:[Team]],4,0)</f>
        <v>#N/A</v>
      </c>
    </row>
    <row r="965" spans="1:50" ht="49.95" customHeight="1" x14ac:dyDescent="0.25">
      <c r="A965" s="37" t="s">
        <v>3791</v>
      </c>
      <c r="B965" s="37" t="s">
        <v>138</v>
      </c>
      <c r="C965" s="37" t="s">
        <v>433</v>
      </c>
      <c r="D965" s="37" t="s">
        <v>434</v>
      </c>
      <c r="E965" s="37" t="s">
        <v>12</v>
      </c>
      <c r="F965" s="37" t="s">
        <v>3792</v>
      </c>
      <c r="G965" s="60">
        <v>43412.843969907408</v>
      </c>
      <c r="H965" s="37" t="s">
        <v>436</v>
      </c>
      <c r="I965" s="60"/>
      <c r="J965" s="37" t="s">
        <v>328</v>
      </c>
      <c r="K965" s="37" t="s">
        <v>3793</v>
      </c>
      <c r="L965" s="60">
        <v>43412.843969907408</v>
      </c>
      <c r="M965" s="37" t="s">
        <v>436</v>
      </c>
      <c r="N965" s="60">
        <v>43412.809594907398</v>
      </c>
      <c r="O965" s="37" t="s">
        <v>3794</v>
      </c>
      <c r="P965" s="38" t="b">
        <v>0</v>
      </c>
      <c r="Q965" s="37"/>
      <c r="R965" s="37" t="s">
        <v>215</v>
      </c>
      <c r="S965" s="38">
        <v>0</v>
      </c>
      <c r="T965" s="37" t="s">
        <v>124</v>
      </c>
      <c r="U965" s="37" t="s">
        <v>120</v>
      </c>
      <c r="V965" s="60"/>
      <c r="W965" s="38">
        <v>2970</v>
      </c>
      <c r="X965" s="37" t="s">
        <v>3795</v>
      </c>
      <c r="Y965" s="38">
        <v>0</v>
      </c>
      <c r="Z965" s="38" t="b">
        <v>0</v>
      </c>
      <c r="AA965" s="60">
        <v>43412.843564814822</v>
      </c>
      <c r="AB965" s="60"/>
      <c r="AC965" s="38">
        <v>1</v>
      </c>
      <c r="AD965" s="60"/>
      <c r="AE965" s="60">
        <v>43412.843564814822</v>
      </c>
      <c r="AF965" s="60">
        <v>43412.813287037039</v>
      </c>
      <c r="AG965" s="37"/>
      <c r="AH965" s="37"/>
      <c r="AI965" s="37"/>
      <c r="AJ965" s="16">
        <f ca="1">IF(Table1[[#This Row],[State]]="Closed","Zero",IF(Table1[[#This Row],[State]]="Resolved","Zero",TODAY()-Table1[[#This Row],[First Assigned to Osprey-Resolver]]))</f>
        <v>1286.1564351851775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45</v>
      </c>
      <c r="AM965" s="39">
        <f>WEEKNUM(Table1[[#This Row],[Resolved]])</f>
        <v>0</v>
      </c>
      <c r="AN965" s="39">
        <f>WEEKNUM(Table1[[#This Row],[Closed]])</f>
        <v>45</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8</v>
      </c>
      <c r="AW965" s="39" t="str">
        <f>TEXT(Table1[[#This Row],[Created]],"MMM")</f>
        <v>Nov</v>
      </c>
      <c r="AX965" s="40" t="e">
        <f>VLOOKUP(Table1[[#This Row],[Assigned to]],GD_Resource[[#All],[SNOW ID Unique]:[Team]],4,0)</f>
        <v>#N/A</v>
      </c>
    </row>
    <row r="966" spans="1:50" ht="49.95" customHeight="1" x14ac:dyDescent="0.25">
      <c r="A966" s="37" t="s">
        <v>3796</v>
      </c>
      <c r="B966" s="37" t="s">
        <v>115</v>
      </c>
      <c r="C966" s="37" t="s">
        <v>433</v>
      </c>
      <c r="D966" s="37" t="s">
        <v>434</v>
      </c>
      <c r="E966" s="37" t="s">
        <v>7</v>
      </c>
      <c r="F966" s="37" t="s">
        <v>3797</v>
      </c>
      <c r="G966" s="60">
        <v>43413.826006944437</v>
      </c>
      <c r="H966" s="37" t="s">
        <v>436</v>
      </c>
      <c r="I966" s="60"/>
      <c r="J966" s="37" t="s">
        <v>120</v>
      </c>
      <c r="K966" s="37" t="s">
        <v>3798</v>
      </c>
      <c r="L966" s="60">
        <v>43413.826006944437</v>
      </c>
      <c r="M966" s="37" t="s">
        <v>436</v>
      </c>
      <c r="N966" s="60">
        <v>43413.046574074076</v>
      </c>
      <c r="O966" s="37" t="s">
        <v>3799</v>
      </c>
      <c r="P966" s="38" t="b">
        <v>0</v>
      </c>
      <c r="Q966" s="37"/>
      <c r="R966" s="37" t="s">
        <v>215</v>
      </c>
      <c r="S966" s="38">
        <v>0</v>
      </c>
      <c r="T966" s="37" t="s">
        <v>124</v>
      </c>
      <c r="U966" s="37" t="s">
        <v>120</v>
      </c>
      <c r="V966" s="60"/>
      <c r="W966" s="38">
        <v>67824</v>
      </c>
      <c r="X966" s="37" t="s">
        <v>3800</v>
      </c>
      <c r="Y966" s="38">
        <v>0</v>
      </c>
      <c r="Z966" s="38" t="b">
        <v>0</v>
      </c>
      <c r="AA966" s="60">
        <v>43413.369710648149</v>
      </c>
      <c r="AB966" s="60"/>
      <c r="AC966" s="38">
        <v>0</v>
      </c>
      <c r="AD966" s="60"/>
      <c r="AE966" s="60">
        <v>43413.369710648149</v>
      </c>
      <c r="AF966" s="60">
        <v>43413.046574074076</v>
      </c>
      <c r="AG966" s="37"/>
      <c r="AH966" s="37"/>
      <c r="AI966" s="37"/>
      <c r="AJ966" s="16">
        <f ca="1">IF(Table1[[#This Row],[State]]="Closed","Zero",IF(Table1[[#This Row],[State]]="Resolved","Zero",TODAY()-Table1[[#This Row],[First Assigned to Osprey-Resolver]]))</f>
        <v>1285.6302893518514</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45</v>
      </c>
      <c r="AM966" s="39">
        <f>WEEKNUM(Table1[[#This Row],[Resolved]])</f>
        <v>0</v>
      </c>
      <c r="AN966" s="39">
        <f>WEEKNUM(Table1[[#This Row],[Closed]])</f>
        <v>45</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9</v>
      </c>
      <c r="AW966" s="39" t="str">
        <f>TEXT(Table1[[#This Row],[Created]],"MMM")</f>
        <v>Nov</v>
      </c>
      <c r="AX966" s="40" t="e">
        <f>VLOOKUP(Table1[[#This Row],[Assigned to]],GD_Resource[[#All],[SNOW ID Unique]:[Team]],4,0)</f>
        <v>#N/A</v>
      </c>
    </row>
    <row r="967" spans="1:50" ht="49.95" customHeight="1" x14ac:dyDescent="0.25">
      <c r="A967" s="37" t="s">
        <v>3801</v>
      </c>
      <c r="B967" s="37" t="s">
        <v>115</v>
      </c>
      <c r="C967" s="37" t="s">
        <v>116</v>
      </c>
      <c r="D967" s="37" t="s">
        <v>3802</v>
      </c>
      <c r="E967" s="37" t="s">
        <v>12</v>
      </c>
      <c r="F967" s="37" t="s">
        <v>3803</v>
      </c>
      <c r="G967" s="60">
        <v>43476.572337962964</v>
      </c>
      <c r="H967" s="37" t="s">
        <v>3804</v>
      </c>
      <c r="I967" s="60"/>
      <c r="J967" s="37" t="s">
        <v>130</v>
      </c>
      <c r="K967" s="37" t="s">
        <v>3805</v>
      </c>
      <c r="L967" s="60">
        <v>43431.678067129629</v>
      </c>
      <c r="M967" s="37" t="s">
        <v>3804</v>
      </c>
      <c r="N967" s="60">
        <v>43416.63009259259</v>
      </c>
      <c r="O967" s="37" t="s">
        <v>2343</v>
      </c>
      <c r="P967" s="38" t="b">
        <v>0</v>
      </c>
      <c r="Q967" s="37"/>
      <c r="R967" s="37" t="s">
        <v>123</v>
      </c>
      <c r="S967" s="38">
        <v>0</v>
      </c>
      <c r="T967" s="37" t="s">
        <v>124</v>
      </c>
      <c r="U967" s="37" t="s">
        <v>120</v>
      </c>
      <c r="V967" s="60"/>
      <c r="W967" s="38">
        <v>1300145</v>
      </c>
      <c r="X967" s="37" t="s">
        <v>2344</v>
      </c>
      <c r="Y967" s="38">
        <v>0</v>
      </c>
      <c r="Z967" s="38" t="b">
        <v>0</v>
      </c>
      <c r="AA967" s="60">
        <v>43416.680636574078</v>
      </c>
      <c r="AB967" s="60"/>
      <c r="AC967" s="38">
        <v>2</v>
      </c>
      <c r="AD967" s="60"/>
      <c r="AE967" s="60">
        <v>43416.680636574078</v>
      </c>
      <c r="AF967" s="60">
        <v>43416.660312499997</v>
      </c>
      <c r="AG967" s="37"/>
      <c r="AH967" s="37"/>
      <c r="AI967" s="37"/>
      <c r="AJ967" s="16">
        <f ca="1">IF(Table1[[#This Row],[State]]="Closed","Zero",IF(Table1[[#This Row],[State]]="Resolved","Zero",TODAY()-Table1[[#This Row],[First Assigned to Osprey-Resolver]]))</f>
        <v>1282.3193634259223</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46</v>
      </c>
      <c r="AM967" s="39">
        <f>WEEKNUM(Table1[[#This Row],[Resolved]])</f>
        <v>0</v>
      </c>
      <c r="AN967" s="39">
        <f>WEEKNUM(Table1[[#This Row],[Closed]])</f>
        <v>48</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12</v>
      </c>
      <c r="AW967" s="39" t="str">
        <f>TEXT(Table1[[#This Row],[Created]],"MMM")</f>
        <v>Nov</v>
      </c>
      <c r="AX967" s="40">
        <f>VLOOKUP(Table1[[#This Row],[Assigned to]],GD_Resource[[#All],[SNOW ID Unique]:[Team]],4,0)</f>
        <v>0</v>
      </c>
    </row>
    <row r="968" spans="1:50" ht="49.95" customHeight="1" x14ac:dyDescent="0.25">
      <c r="A968" s="37" t="s">
        <v>3806</v>
      </c>
      <c r="B968" s="37" t="s">
        <v>115</v>
      </c>
      <c r="C968" s="37" t="s">
        <v>183</v>
      </c>
      <c r="D968" s="37" t="s">
        <v>204</v>
      </c>
      <c r="E968" s="37" t="s">
        <v>141</v>
      </c>
      <c r="F968" s="37" t="s">
        <v>3807</v>
      </c>
      <c r="G968" s="60">
        <v>43425.147835648153</v>
      </c>
      <c r="H968" s="37" t="s">
        <v>37</v>
      </c>
      <c r="I968" s="60"/>
      <c r="J968" s="37" t="s">
        <v>120</v>
      </c>
      <c r="K968" s="37" t="s">
        <v>3808</v>
      </c>
      <c r="L968" s="60">
        <v>43425.147835648153</v>
      </c>
      <c r="M968" s="37" t="s">
        <v>37</v>
      </c>
      <c r="N968" s="60">
        <v>43418.859768518523</v>
      </c>
      <c r="O968" s="37" t="s">
        <v>3532</v>
      </c>
      <c r="P968" s="38" t="b">
        <v>0</v>
      </c>
      <c r="Q968" s="37"/>
      <c r="R968" s="37" t="s">
        <v>189</v>
      </c>
      <c r="S968" s="38">
        <v>0</v>
      </c>
      <c r="T968" s="37" t="s">
        <v>124</v>
      </c>
      <c r="U968" s="37" t="s">
        <v>120</v>
      </c>
      <c r="V968" s="60"/>
      <c r="W968" s="38">
        <v>543289</v>
      </c>
      <c r="X968" s="37" t="s">
        <v>3533</v>
      </c>
      <c r="Y968" s="38">
        <v>0</v>
      </c>
      <c r="Z968" s="38" t="b">
        <v>0</v>
      </c>
      <c r="AA968" s="60">
        <v>43419.480868055558</v>
      </c>
      <c r="AB968" s="60">
        <v>43418.859768518523</v>
      </c>
      <c r="AC968" s="38">
        <v>1</v>
      </c>
      <c r="AD968" s="60">
        <v>43418.860798611109</v>
      </c>
      <c r="AE968" s="60">
        <v>43419.480868055558</v>
      </c>
      <c r="AF968" s="60">
        <v>43418.860798611109</v>
      </c>
      <c r="AG968" s="37"/>
      <c r="AH968" s="37"/>
      <c r="AI968" s="37"/>
      <c r="AJ968" s="16">
        <f ca="1">IF(Table1[[#This Row],[State]]="Closed","Zero",IF(Table1[[#This Row],[State]]="Resolved","Zero",TODAY()-Table1[[#This Row],[First Assigned to Osprey-Resolver]]))</f>
        <v>1279.5191319444421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46</v>
      </c>
      <c r="AM968" s="39">
        <f>WEEKNUM(Table1[[#This Row],[Resolved]])</f>
        <v>0</v>
      </c>
      <c r="AN968" s="39">
        <f>WEEKNUM(Table1[[#This Row],[Closed]])</f>
        <v>47</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14</v>
      </c>
      <c r="AW968" s="39" t="str">
        <f>TEXT(Table1[[#This Row],[Created]],"MMM")</f>
        <v>Nov</v>
      </c>
      <c r="AX968" s="40" t="e">
        <f>VLOOKUP(Table1[[#This Row],[Assigned to]],GD_Resource[[#All],[SNOW ID Unique]:[Team]],4,0)</f>
        <v>#N/A</v>
      </c>
    </row>
    <row r="969" spans="1:50" ht="75" customHeight="1" x14ac:dyDescent="0.25">
      <c r="A969" s="37" t="s">
        <v>3809</v>
      </c>
      <c r="B969" s="37" t="s">
        <v>115</v>
      </c>
      <c r="C969" s="37" t="s">
        <v>183</v>
      </c>
      <c r="D969" s="37" t="s">
        <v>204</v>
      </c>
      <c r="E969" s="37" t="s">
        <v>141</v>
      </c>
      <c r="F969" s="37" t="s">
        <v>3810</v>
      </c>
      <c r="G969" s="60">
        <v>43424.932488425933</v>
      </c>
      <c r="H969" s="37" t="s">
        <v>37</v>
      </c>
      <c r="I969" s="60"/>
      <c r="J969" s="37" t="s">
        <v>120</v>
      </c>
      <c r="K969" s="37" t="s">
        <v>3811</v>
      </c>
      <c r="L969" s="60">
        <v>43424.932488425933</v>
      </c>
      <c r="M969" s="37" t="s">
        <v>37</v>
      </c>
      <c r="N969" s="60">
        <v>43418.860891203702</v>
      </c>
      <c r="O969" s="37" t="s">
        <v>3532</v>
      </c>
      <c r="P969" s="38" t="b">
        <v>0</v>
      </c>
      <c r="Q969" s="37"/>
      <c r="R969" s="37" t="s">
        <v>189</v>
      </c>
      <c r="S969" s="38">
        <v>0</v>
      </c>
      <c r="T969" s="37" t="s">
        <v>124</v>
      </c>
      <c r="U969" s="37" t="s">
        <v>120</v>
      </c>
      <c r="V969" s="60"/>
      <c r="W969" s="38">
        <v>524586</v>
      </c>
      <c r="X969" s="37" t="s">
        <v>3533</v>
      </c>
      <c r="Y969" s="38">
        <v>0</v>
      </c>
      <c r="Z969" s="38" t="b">
        <v>0</v>
      </c>
      <c r="AA969" s="60">
        <v>43419.481296296297</v>
      </c>
      <c r="AB969" s="60">
        <v>43418.860891203702</v>
      </c>
      <c r="AC969" s="38">
        <v>1</v>
      </c>
      <c r="AD969" s="60">
        <v>43418.868993055563</v>
      </c>
      <c r="AE969" s="60">
        <v>43419.481296296297</v>
      </c>
      <c r="AF969" s="60">
        <v>43418.868993055563</v>
      </c>
      <c r="AG969" s="37"/>
      <c r="AH969" s="37"/>
      <c r="AI969" s="37"/>
      <c r="AJ969" s="16">
        <f ca="1">IF(Table1[[#This Row],[State]]="Closed","Zero",IF(Table1[[#This Row],[State]]="Resolved","Zero",TODAY()-Table1[[#This Row],[First Assigned to Osprey-Resolver]]))</f>
        <v>1279.5187037037031</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46</v>
      </c>
      <c r="AM969" s="39">
        <f>WEEKNUM(Table1[[#This Row],[Resolved]])</f>
        <v>0</v>
      </c>
      <c r="AN969" s="39">
        <f>WEEKNUM(Table1[[#This Row],[Closed]])</f>
        <v>47</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14</v>
      </c>
      <c r="AW969" s="39" t="str">
        <f>TEXT(Table1[[#This Row],[Created]],"MMM")</f>
        <v>Nov</v>
      </c>
      <c r="AX969" s="40" t="e">
        <f>VLOOKUP(Table1[[#This Row],[Assigned to]],GD_Resource[[#All],[SNOW ID Unique]:[Team]],4,0)</f>
        <v>#N/A</v>
      </c>
    </row>
    <row r="970" spans="1:50" ht="49.95" customHeight="1" x14ac:dyDescent="0.25">
      <c r="A970" s="37" t="s">
        <v>3812</v>
      </c>
      <c r="B970" s="37" t="s">
        <v>115</v>
      </c>
      <c r="C970" s="37" t="s">
        <v>2715</v>
      </c>
      <c r="D970" s="37" t="s">
        <v>2716</v>
      </c>
      <c r="E970" s="37" t="s">
        <v>12</v>
      </c>
      <c r="F970" s="37" t="s">
        <v>3813</v>
      </c>
      <c r="G970" s="60">
        <v>43437.435937499999</v>
      </c>
      <c r="H970" s="37" t="s">
        <v>2718</v>
      </c>
      <c r="I970" s="60"/>
      <c r="J970" s="37" t="s">
        <v>120</v>
      </c>
      <c r="K970" s="37" t="s">
        <v>3814</v>
      </c>
      <c r="L970" s="60">
        <v>43437.435937499999</v>
      </c>
      <c r="M970" s="37" t="s">
        <v>2718</v>
      </c>
      <c r="N970" s="60">
        <v>43418.895740740743</v>
      </c>
      <c r="O970" s="37" t="s">
        <v>2716</v>
      </c>
      <c r="P970" s="38" t="b">
        <v>1</v>
      </c>
      <c r="Q970" s="37"/>
      <c r="R970" s="37" t="s">
        <v>147</v>
      </c>
      <c r="S970" s="38">
        <v>1</v>
      </c>
      <c r="T970" s="37" t="s">
        <v>124</v>
      </c>
      <c r="U970" s="37" t="s">
        <v>120</v>
      </c>
      <c r="V970" s="60"/>
      <c r="W970" s="38">
        <v>1602127</v>
      </c>
      <c r="X970" s="37" t="s">
        <v>2718</v>
      </c>
      <c r="Y970" s="38">
        <v>0</v>
      </c>
      <c r="Z970" s="38" t="b">
        <v>0</v>
      </c>
      <c r="AA970" s="60">
        <v>43418.920520833337</v>
      </c>
      <c r="AB970" s="60">
        <v>43418.895740740743</v>
      </c>
      <c r="AC970" s="38">
        <v>14</v>
      </c>
      <c r="AD970" s="60">
        <v>43418.986377314817</v>
      </c>
      <c r="AE970" s="60">
        <v>43419.042407407411</v>
      </c>
      <c r="AF970" s="60">
        <v>43418.986377314817</v>
      </c>
      <c r="AG970" s="37"/>
      <c r="AH970" s="37"/>
      <c r="AI970" s="37"/>
      <c r="AJ970" s="16">
        <f ca="1">IF(Table1[[#This Row],[State]]="Closed","Zero",IF(Table1[[#This Row],[State]]="Resolved","Zero",TODAY()-Table1[[#This Row],[First Assigned to Osprey-Resolver]]))</f>
        <v>1279.9575925925892</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46</v>
      </c>
      <c r="AM970" s="39">
        <f>WEEKNUM(Table1[[#This Row],[Resolved]])</f>
        <v>0</v>
      </c>
      <c r="AN970" s="39">
        <f>WEEKNUM(Table1[[#This Row],[Closed]])</f>
        <v>49</v>
      </c>
      <c r="AO970" s="39" t="str">
        <f>IFERROR(INDEX(GD_Resource[], MATCH(Table1[[#This Row],[Assigned to]], GD_Resource[SNOW ID Unique], 0), 2), "Not GD")</f>
        <v>WPP-US</v>
      </c>
      <c r="AP970" s="39" t="str">
        <f t="shared" si="15"/>
        <v>GD</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14</v>
      </c>
      <c r="AW970" s="39" t="str">
        <f>TEXT(Table1[[#This Row],[Created]],"MMM")</f>
        <v>Nov</v>
      </c>
      <c r="AX970" s="40">
        <f>VLOOKUP(Table1[[#This Row],[Assigned to]],GD_Resource[[#All],[SNOW ID Unique]:[Team]],4,0)</f>
        <v>0</v>
      </c>
    </row>
    <row r="971" spans="1:50" ht="37.5" customHeight="1" x14ac:dyDescent="0.25">
      <c r="A971" s="37" t="s">
        <v>3815</v>
      </c>
      <c r="B971" s="37" t="s">
        <v>115</v>
      </c>
      <c r="C971" s="37" t="s">
        <v>116</v>
      </c>
      <c r="D971" s="37" t="s">
        <v>3049</v>
      </c>
      <c r="E971" s="37" t="s">
        <v>12</v>
      </c>
      <c r="F971" s="37" t="s">
        <v>3816</v>
      </c>
      <c r="G971" s="60">
        <v>43420.385567129633</v>
      </c>
      <c r="H971" s="37"/>
      <c r="I971" s="60"/>
      <c r="J971" s="37" t="s">
        <v>130</v>
      </c>
      <c r="K971" s="37" t="s">
        <v>3817</v>
      </c>
      <c r="L971" s="60">
        <v>43420.385567129633</v>
      </c>
      <c r="M971" s="37" t="s">
        <v>3052</v>
      </c>
      <c r="N971" s="60">
        <v>43419.529456018521</v>
      </c>
      <c r="O971" s="37" t="s">
        <v>3818</v>
      </c>
      <c r="P971" s="38" t="b">
        <v>0</v>
      </c>
      <c r="Q971" s="37"/>
      <c r="R971" s="37" t="s">
        <v>123</v>
      </c>
      <c r="S971" s="38">
        <v>0</v>
      </c>
      <c r="T971" s="37" t="s">
        <v>124</v>
      </c>
      <c r="U971" s="37" t="s">
        <v>120</v>
      </c>
      <c r="V971" s="60"/>
      <c r="W971" s="38">
        <v>73968</v>
      </c>
      <c r="X971" s="37" t="s">
        <v>3819</v>
      </c>
      <c r="Y971" s="38">
        <v>0</v>
      </c>
      <c r="Z971" s="38" t="b">
        <v>0</v>
      </c>
      <c r="AA971" s="60">
        <v>43419.863252314812</v>
      </c>
      <c r="AB971" s="60">
        <v>43419.863252314812</v>
      </c>
      <c r="AC971" s="38">
        <v>4</v>
      </c>
      <c r="AD971" s="60">
        <v>43420.370428240742</v>
      </c>
      <c r="AE971" s="60"/>
      <c r="AF971" s="60">
        <v>43419.564351851863</v>
      </c>
      <c r="AG971" s="37"/>
      <c r="AH971" s="37"/>
      <c r="AI971" s="37"/>
      <c r="AJ971" s="16">
        <f ca="1">IF(Table1[[#This Row],[State]]="Closed","Zero",IF(Table1[[#This Row],[State]]="Resolved","Zero",TODAY()-Table1[[#This Row],[First Assigned to Osprey-Resolver]]))</f>
        <v>44699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46</v>
      </c>
      <c r="AM971" s="39">
        <f>WEEKNUM(Table1[[#This Row],[Resolved]])</f>
        <v>0</v>
      </c>
      <c r="AN971" s="39">
        <f>WEEKNUM(Table1[[#This Row],[Closed]])</f>
        <v>46</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15</v>
      </c>
      <c r="AW971" s="39" t="str">
        <f>TEXT(Table1[[#This Row],[Created]],"MMM")</f>
        <v>Nov</v>
      </c>
      <c r="AX971" s="40" t="e">
        <f>VLOOKUP(Table1[[#This Row],[Assigned to]],GD_Resource[[#All],[SNOW ID Unique]:[Team]],4,0)</f>
        <v>#N/A</v>
      </c>
    </row>
    <row r="972" spans="1:50" ht="37.5" customHeight="1" x14ac:dyDescent="0.25">
      <c r="A972" s="37" t="s">
        <v>3820</v>
      </c>
      <c r="B972" s="37" t="s">
        <v>115</v>
      </c>
      <c r="C972" s="37" t="s">
        <v>251</v>
      </c>
      <c r="D972" s="37" t="s">
        <v>128</v>
      </c>
      <c r="E972" s="37" t="s">
        <v>141</v>
      </c>
      <c r="F972" s="37" t="s">
        <v>3821</v>
      </c>
      <c r="G972" s="60">
        <v>43637.375891203701</v>
      </c>
      <c r="H972" s="37" t="s">
        <v>8</v>
      </c>
      <c r="I972" s="60"/>
      <c r="J972" s="37" t="s">
        <v>120</v>
      </c>
      <c r="K972" s="37" t="s">
        <v>3822</v>
      </c>
      <c r="L972" s="60">
        <v>43637.375891203701</v>
      </c>
      <c r="M972" s="37" t="s">
        <v>39</v>
      </c>
      <c r="N972" s="60">
        <v>43421.117280092592</v>
      </c>
      <c r="O972" s="37" t="s">
        <v>3377</v>
      </c>
      <c r="P972" s="38" t="b">
        <v>0</v>
      </c>
      <c r="Q972" s="37"/>
      <c r="R972" s="37" t="s">
        <v>147</v>
      </c>
      <c r="S972" s="38">
        <v>0</v>
      </c>
      <c r="T972" s="37" t="s">
        <v>124</v>
      </c>
      <c r="U972" s="37" t="s">
        <v>120</v>
      </c>
      <c r="V972" s="60"/>
      <c r="W972" s="38">
        <v>18684744</v>
      </c>
      <c r="X972" s="37" t="s">
        <v>466</v>
      </c>
      <c r="Y972" s="38">
        <v>0</v>
      </c>
      <c r="Z972" s="38" t="b">
        <v>0</v>
      </c>
      <c r="AA972" s="60">
        <v>43421.152974537043</v>
      </c>
      <c r="AB972" s="60"/>
      <c r="AC972" s="38">
        <v>1</v>
      </c>
      <c r="AD972" s="60"/>
      <c r="AE972" s="60">
        <v>43421.152974537043</v>
      </c>
      <c r="AF972" s="60">
        <v>43421.146770833337</v>
      </c>
      <c r="AG972" s="37"/>
      <c r="AH972" s="37"/>
      <c r="AI972" s="37"/>
      <c r="AJ972" s="16">
        <f ca="1">IF(Table1[[#This Row],[State]]="Closed","Zero",IF(Table1[[#This Row],[State]]="Resolved","Zero",TODAY()-Table1[[#This Row],[First Assigned to Osprey-Resolver]]))</f>
        <v>1277.8470254629574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46</v>
      </c>
      <c r="AM972" s="39">
        <f>WEEKNUM(Table1[[#This Row],[Resolved]])</f>
        <v>0</v>
      </c>
      <c r="AN972" s="39">
        <f>WEEKNUM(Table1[[#This Row],[Closed]])</f>
        <v>25</v>
      </c>
      <c r="AO972" s="39" t="str">
        <f>IFERROR(INDEX(GD_Resource[], MATCH(Table1[[#This Row],[Assigned to]], GD_Resource[SNOW ID Unique], 0), 2), "Not GD")</f>
        <v>WPP-US</v>
      </c>
      <c r="AP972" s="39" t="str">
        <f t="shared" si="15"/>
        <v>GD</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17</v>
      </c>
      <c r="AW972" s="39" t="str">
        <f>TEXT(Table1[[#This Row],[Created]],"MMM")</f>
        <v>Nov</v>
      </c>
      <c r="AX972" s="40">
        <f>VLOOKUP(Table1[[#This Row],[Assigned to]],GD_Resource[[#All],[SNOW ID Unique]:[Team]],4,0)</f>
        <v>0</v>
      </c>
    </row>
    <row r="973" spans="1:50" ht="37.5" customHeight="1" x14ac:dyDescent="0.25">
      <c r="A973" s="37" t="s">
        <v>3823</v>
      </c>
      <c r="B973" s="37" t="s">
        <v>138</v>
      </c>
      <c r="C973" s="37" t="s">
        <v>251</v>
      </c>
      <c r="D973" s="37" t="s">
        <v>128</v>
      </c>
      <c r="E973" s="37" t="s">
        <v>141</v>
      </c>
      <c r="F973" s="37" t="s">
        <v>3824</v>
      </c>
      <c r="G973" s="60">
        <v>44460.892164351862</v>
      </c>
      <c r="H973" s="37" t="s">
        <v>286</v>
      </c>
      <c r="I973" s="60"/>
      <c r="J973" s="37" t="s">
        <v>120</v>
      </c>
      <c r="K973" s="37" t="s">
        <v>2753</v>
      </c>
      <c r="L973" s="60">
        <v>44460.892164351862</v>
      </c>
      <c r="M973" s="37" t="s">
        <v>39</v>
      </c>
      <c r="N973" s="60">
        <v>43425.13349537037</v>
      </c>
      <c r="O973" s="37" t="s">
        <v>2823</v>
      </c>
      <c r="P973" s="38" t="b">
        <v>0</v>
      </c>
      <c r="Q973" s="37"/>
      <c r="R973" s="37" t="s">
        <v>147</v>
      </c>
      <c r="S973" s="38">
        <v>0</v>
      </c>
      <c r="T973" s="37" t="s">
        <v>124</v>
      </c>
      <c r="U973" s="37" t="s">
        <v>120</v>
      </c>
      <c r="V973" s="60"/>
      <c r="W973" s="38">
        <v>89489549</v>
      </c>
      <c r="X973" s="37" t="s">
        <v>2824</v>
      </c>
      <c r="Y973" s="38">
        <v>0</v>
      </c>
      <c r="Z973" s="38" t="b">
        <v>0</v>
      </c>
      <c r="AA973" s="60">
        <v>43425.167129629634</v>
      </c>
      <c r="AB973" s="60">
        <v>43425.167129629634</v>
      </c>
      <c r="AC973" s="38">
        <v>1</v>
      </c>
      <c r="AD973" s="60">
        <v>43425.213923611111</v>
      </c>
      <c r="AE973" s="60">
        <v>43425.777986111112</v>
      </c>
      <c r="AF973" s="60">
        <v>43425.213923611111</v>
      </c>
      <c r="AG973" s="37"/>
      <c r="AH973" s="37"/>
      <c r="AI973" s="37" t="s">
        <v>256</v>
      </c>
      <c r="AJ973" s="16">
        <f ca="1">IF(Table1[[#This Row],[State]]="Closed","Zero",IF(Table1[[#This Row],[State]]="Resolved","Zero",TODAY()-Table1[[#This Row],[First Assigned to Osprey-Resolver]]))</f>
        <v>1273.2220138888879</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47</v>
      </c>
      <c r="AM973" s="39">
        <f>WEEKNUM(Table1[[#This Row],[Resolved]])</f>
        <v>0</v>
      </c>
      <c r="AN973" s="39">
        <f>WEEKNUM(Table1[[#This Row],[Closed]])</f>
        <v>39</v>
      </c>
      <c r="AO973" s="39" t="str">
        <f>IFERROR(INDEX(GD_Resource[], MATCH(Table1[[#This Row],[Assigned to]], GD_Resource[SNOW ID Unique], 0), 2), "Not GD")</f>
        <v>WPP-US</v>
      </c>
      <c r="AP973" s="39" t="str">
        <f t="shared" si="15"/>
        <v>GD</v>
      </c>
      <c r="AQ973" s="39">
        <f>YEAR(Table1[[#This Row],[Closed]])</f>
        <v>2021</v>
      </c>
      <c r="AR973" s="39">
        <f>YEAR(Table1[[#This Row],[Resolved]])</f>
        <v>1900</v>
      </c>
      <c r="AS973" s="39">
        <f>YEAR(Table1[[#This Row],[Created]])</f>
        <v>2018</v>
      </c>
      <c r="AT973" s="39">
        <f>DAY(Table1[[#This Row],[Resolved]])</f>
        <v>0</v>
      </c>
      <c r="AU973" s="39" t="str">
        <f>TEXT(Table1[[#This Row],[Resolved]],"MMM")</f>
        <v>Jan</v>
      </c>
      <c r="AV973" s="39">
        <f>DAY(Table1[[#This Row],[Created]])</f>
        <v>21</v>
      </c>
      <c r="AW973" s="39" t="str">
        <f>TEXT(Table1[[#This Row],[Created]],"MMM")</f>
        <v>Nov</v>
      </c>
      <c r="AX973" s="40">
        <f>VLOOKUP(Table1[[#This Row],[Assigned to]],GD_Resource[[#All],[SNOW ID Unique]:[Team]],4,0)</f>
        <v>0</v>
      </c>
    </row>
    <row r="974" spans="1:50" ht="37.5" customHeight="1" x14ac:dyDescent="0.25">
      <c r="A974" s="37" t="s">
        <v>3825</v>
      </c>
      <c r="B974" s="37" t="s">
        <v>115</v>
      </c>
      <c r="C974" s="37" t="s">
        <v>433</v>
      </c>
      <c r="D974" s="37" t="s">
        <v>434</v>
      </c>
      <c r="E974" s="37" t="s">
        <v>7</v>
      </c>
      <c r="F974" s="37" t="s">
        <v>3826</v>
      </c>
      <c r="G974" s="60">
        <v>43437.712858796287</v>
      </c>
      <c r="H974" s="37" t="s">
        <v>436</v>
      </c>
      <c r="I974" s="60"/>
      <c r="J974" s="37" t="s">
        <v>120</v>
      </c>
      <c r="K974" s="37" t="s">
        <v>3827</v>
      </c>
      <c r="L974" s="60">
        <v>43437.712858796287</v>
      </c>
      <c r="M974" s="37" t="s">
        <v>436</v>
      </c>
      <c r="N974" s="60">
        <v>43434.83666666667</v>
      </c>
      <c r="O974" s="37" t="s">
        <v>3828</v>
      </c>
      <c r="P974" s="38" t="b">
        <v>0</v>
      </c>
      <c r="Q974" s="37"/>
      <c r="R974" s="37" t="s">
        <v>215</v>
      </c>
      <c r="S974" s="38">
        <v>0</v>
      </c>
      <c r="T974" s="37" t="s">
        <v>124</v>
      </c>
      <c r="U974" s="37" t="s">
        <v>120</v>
      </c>
      <c r="V974" s="60"/>
      <c r="W974" s="38">
        <v>248503</v>
      </c>
      <c r="X974" s="37" t="s">
        <v>3829</v>
      </c>
      <c r="Y974" s="38">
        <v>0</v>
      </c>
      <c r="Z974" s="38" t="b">
        <v>0</v>
      </c>
      <c r="AA974" s="60">
        <v>43437.373391203713</v>
      </c>
      <c r="AB974" s="60"/>
      <c r="AC974" s="38">
        <v>1</v>
      </c>
      <c r="AD974" s="60"/>
      <c r="AE974" s="60">
        <v>43437.373391203713</v>
      </c>
      <c r="AF974" s="60">
        <v>43435.634317129632</v>
      </c>
      <c r="AG974" s="37"/>
      <c r="AH974" s="37"/>
      <c r="AI974" s="37"/>
      <c r="AJ974" s="16">
        <f ca="1">IF(Table1[[#This Row],[State]]="Closed","Zero",IF(Table1[[#This Row],[State]]="Resolved","Zero",TODAY()-Table1[[#This Row],[First Assigned to Osprey-Resolver]]))</f>
        <v>1261.6266087962867</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48</v>
      </c>
      <c r="AM974" s="39">
        <f>WEEKNUM(Table1[[#This Row],[Resolved]])</f>
        <v>0</v>
      </c>
      <c r="AN974" s="39">
        <f>WEEKNUM(Table1[[#This Row],[Closed]])</f>
        <v>49</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30</v>
      </c>
      <c r="AW974" s="39" t="str">
        <f>TEXT(Table1[[#This Row],[Created]],"MMM")</f>
        <v>Nov</v>
      </c>
      <c r="AX974" s="40" t="e">
        <f>VLOOKUP(Table1[[#This Row],[Assigned to]],GD_Resource[[#All],[SNOW ID Unique]:[Team]],4,0)</f>
        <v>#N/A</v>
      </c>
    </row>
    <row r="975" spans="1:50" ht="75" customHeight="1" x14ac:dyDescent="0.25">
      <c r="A975" s="37" t="s">
        <v>3830</v>
      </c>
      <c r="B975" s="37" t="s">
        <v>115</v>
      </c>
      <c r="C975" s="37" t="s">
        <v>295</v>
      </c>
      <c r="D975" s="37" t="s">
        <v>2467</v>
      </c>
      <c r="E975" s="37" t="s">
        <v>12</v>
      </c>
      <c r="F975" s="37" t="s">
        <v>3831</v>
      </c>
      <c r="G975" s="60">
        <v>43440.188761574071</v>
      </c>
      <c r="H975" s="37" t="s">
        <v>2587</v>
      </c>
      <c r="I975" s="60"/>
      <c r="J975" s="37" t="s">
        <v>120</v>
      </c>
      <c r="K975" s="37" t="s">
        <v>3832</v>
      </c>
      <c r="L975" s="60">
        <v>43440.188761574071</v>
      </c>
      <c r="M975" s="37" t="s">
        <v>2587</v>
      </c>
      <c r="N975" s="60">
        <v>43437.161909722221</v>
      </c>
      <c r="O975" s="37" t="s">
        <v>3833</v>
      </c>
      <c r="P975" s="38" t="b">
        <v>0</v>
      </c>
      <c r="Q975" s="37"/>
      <c r="R975" s="37" t="s">
        <v>147</v>
      </c>
      <c r="S975" s="38">
        <v>0</v>
      </c>
      <c r="T975" s="37" t="s">
        <v>124</v>
      </c>
      <c r="U975" s="37" t="s">
        <v>120</v>
      </c>
      <c r="V975" s="60"/>
      <c r="W975" s="38">
        <v>261520</v>
      </c>
      <c r="X975" s="37" t="s">
        <v>3834</v>
      </c>
      <c r="Y975" s="38">
        <v>0</v>
      </c>
      <c r="Z975" s="38" t="b">
        <v>0</v>
      </c>
      <c r="AA975" s="60">
        <v>43439.987974537027</v>
      </c>
      <c r="AB975" s="60">
        <v>43437.161909722221</v>
      </c>
      <c r="AC975" s="38">
        <v>1</v>
      </c>
      <c r="AD975" s="60">
        <v>43440.026134259257</v>
      </c>
      <c r="AE975" s="60">
        <v>43440.045740740738</v>
      </c>
      <c r="AF975" s="60">
        <v>43440.026134259257</v>
      </c>
      <c r="AG975" s="37" t="s">
        <v>135</v>
      </c>
      <c r="AH975" s="37"/>
      <c r="AI975" s="37"/>
      <c r="AJ975" s="16">
        <f ca="1">IF(Table1[[#This Row],[State]]="Closed","Zero",IF(Table1[[#This Row],[State]]="Resolved","Zero",TODAY()-Table1[[#This Row],[First Assigned to Osprey-Resolver]]))</f>
        <v>1258.9542592592625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49</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3</v>
      </c>
      <c r="AW975" s="39" t="str">
        <f>TEXT(Table1[[#This Row],[Created]],"MMM")</f>
        <v>Dec</v>
      </c>
      <c r="AX975" s="40" t="e">
        <f>VLOOKUP(Table1[[#This Row],[Assigned to]],GD_Resource[[#All],[SNOW ID Unique]:[Team]],4,0)</f>
        <v>#N/A</v>
      </c>
    </row>
    <row r="976" spans="1:50" ht="75" customHeight="1" x14ac:dyDescent="0.25">
      <c r="A976" s="37" t="s">
        <v>3835</v>
      </c>
      <c r="B976" s="37" t="s">
        <v>138</v>
      </c>
      <c r="C976" s="37" t="s">
        <v>379</v>
      </c>
      <c r="D976" s="37" t="s">
        <v>3836</v>
      </c>
      <c r="E976" s="37" t="s">
        <v>12</v>
      </c>
      <c r="F976" s="37" t="s">
        <v>3837</v>
      </c>
      <c r="G976" s="60">
        <v>43445.02207175926</v>
      </c>
      <c r="H976" s="37" t="s">
        <v>2752</v>
      </c>
      <c r="I976" s="60"/>
      <c r="J976" s="37" t="s">
        <v>120</v>
      </c>
      <c r="K976" s="37" t="s">
        <v>3838</v>
      </c>
      <c r="L976" s="60">
        <v>43445.02207175926</v>
      </c>
      <c r="M976" s="37" t="s">
        <v>2752</v>
      </c>
      <c r="N976" s="60">
        <v>43438.618472222217</v>
      </c>
      <c r="O976" s="37" t="s">
        <v>3839</v>
      </c>
      <c r="P976" s="38" t="b">
        <v>0</v>
      </c>
      <c r="Q976" s="37"/>
      <c r="R976" s="37" t="s">
        <v>133</v>
      </c>
      <c r="S976" s="38">
        <v>0</v>
      </c>
      <c r="T976" s="37" t="s">
        <v>124</v>
      </c>
      <c r="U976" s="37" t="s">
        <v>120</v>
      </c>
      <c r="V976" s="60"/>
      <c r="W976" s="38">
        <v>553211</v>
      </c>
      <c r="X976" s="37" t="s">
        <v>3840</v>
      </c>
      <c r="Y976" s="38">
        <v>1</v>
      </c>
      <c r="Z976" s="38" t="b">
        <v>0</v>
      </c>
      <c r="AA976" s="60">
        <v>43444.70516203704</v>
      </c>
      <c r="AB976" s="60">
        <v>43438.619976851849</v>
      </c>
      <c r="AC976" s="38">
        <v>1</v>
      </c>
      <c r="AD976" s="60">
        <v>43444.749409722222</v>
      </c>
      <c r="AE976" s="60">
        <v>43445.020405092589</v>
      </c>
      <c r="AF976" s="60">
        <v>43444.749409722222</v>
      </c>
      <c r="AG976" s="37" t="s">
        <v>331</v>
      </c>
      <c r="AH976" s="37"/>
      <c r="AI976" s="37"/>
      <c r="AJ976" s="16">
        <f ca="1">IF(Table1[[#This Row],[State]]="Closed","Zero",IF(Table1[[#This Row],[State]]="Resolved","Zero",TODAY()-Table1[[#This Row],[First Assigned to Osprey-Resolver]]))</f>
        <v>1253.9795949074105</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49</v>
      </c>
      <c r="AM976" s="39">
        <f>WEEKNUM(Table1[[#This Row],[Resolved]])</f>
        <v>0</v>
      </c>
      <c r="AN976" s="39">
        <f>WEEKNUM(Table1[[#This Row],[Closed]])</f>
        <v>50</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4</v>
      </c>
      <c r="AW976" s="39" t="str">
        <f>TEXT(Table1[[#This Row],[Created]],"MMM")</f>
        <v>Dec</v>
      </c>
      <c r="AX976" s="40">
        <f>VLOOKUP(Table1[[#This Row],[Assigned to]],GD_Resource[[#All],[SNOW ID Unique]:[Team]],4,0)</f>
        <v>0</v>
      </c>
    </row>
    <row r="977" spans="1:50" ht="49.95" customHeight="1" x14ac:dyDescent="0.25">
      <c r="A977" s="37" t="s">
        <v>3841</v>
      </c>
      <c r="B977" s="37" t="s">
        <v>115</v>
      </c>
      <c r="C977" s="37" t="s">
        <v>116</v>
      </c>
      <c r="D977" s="37" t="s">
        <v>3842</v>
      </c>
      <c r="E977" s="37" t="s">
        <v>141</v>
      </c>
      <c r="F977" s="37" t="s">
        <v>3843</v>
      </c>
      <c r="G977" s="60">
        <v>43727.607592592591</v>
      </c>
      <c r="H977" s="37" t="s">
        <v>3844</v>
      </c>
      <c r="I977" s="60"/>
      <c r="J977" s="37" t="s">
        <v>120</v>
      </c>
      <c r="K977" s="37" t="s">
        <v>3845</v>
      </c>
      <c r="L977" s="60">
        <v>43727.607592592591</v>
      </c>
      <c r="M977" s="37" t="s">
        <v>3844</v>
      </c>
      <c r="N977" s="60">
        <v>43439.060162037043</v>
      </c>
      <c r="O977" s="37" t="s">
        <v>3846</v>
      </c>
      <c r="P977" s="38" t="b">
        <v>0</v>
      </c>
      <c r="Q977" s="37"/>
      <c r="R977" s="37" t="s">
        <v>123</v>
      </c>
      <c r="S977" s="38">
        <v>0</v>
      </c>
      <c r="T977" s="37" t="s">
        <v>124</v>
      </c>
      <c r="U977" s="37" t="s">
        <v>120</v>
      </c>
      <c r="V977" s="60"/>
      <c r="W977" s="38">
        <v>24930697</v>
      </c>
      <c r="X977" s="37" t="s">
        <v>208</v>
      </c>
      <c r="Y977" s="38">
        <v>0</v>
      </c>
      <c r="Z977" s="38" t="b">
        <v>0</v>
      </c>
      <c r="AA977" s="60">
        <v>43439.060162037043</v>
      </c>
      <c r="AB977" s="60"/>
      <c r="AC977" s="38">
        <v>0</v>
      </c>
      <c r="AD977" s="60"/>
      <c r="AE977" s="60">
        <v>43439.060162037043</v>
      </c>
      <c r="AF977" s="60">
        <v>43439.060162037043</v>
      </c>
      <c r="AG977" s="37"/>
      <c r="AH977" s="37"/>
      <c r="AI977" s="37"/>
      <c r="AJ977" s="16">
        <f ca="1">IF(Table1[[#This Row],[State]]="Closed","Zero",IF(Table1[[#This Row],[State]]="Resolved","Zero",TODAY()-Table1[[#This Row],[First Assigned to Osprey-Resolver]]))</f>
        <v>1259.9398379629565</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49</v>
      </c>
      <c r="AM977" s="39">
        <f>WEEKNUM(Table1[[#This Row],[Resolved]])</f>
        <v>0</v>
      </c>
      <c r="AN977" s="39">
        <f>WEEKNUM(Table1[[#This Row],[Closed]])</f>
        <v>38</v>
      </c>
      <c r="AO977" s="39" t="str">
        <f>IFERROR(INDEX(GD_Resource[], MATCH(Table1[[#This Row],[Assigned to]], GD_Resource[SNOW ID Unique], 0), 2), "Not GD")</f>
        <v>Not GD</v>
      </c>
      <c r="AP977" s="39" t="str">
        <f t="shared" si="15"/>
        <v>Geo</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5</v>
      </c>
      <c r="AW977" s="39" t="str">
        <f>TEXT(Table1[[#This Row],[Created]],"MMM")</f>
        <v>Dec</v>
      </c>
      <c r="AX977" s="40" t="e">
        <f>VLOOKUP(Table1[[#This Row],[Assigned to]],GD_Resource[[#All],[SNOW ID Unique]:[Team]],4,0)</f>
        <v>#N/A</v>
      </c>
    </row>
    <row r="978" spans="1:50" ht="37.5" customHeight="1" x14ac:dyDescent="0.25">
      <c r="A978" s="37" t="s">
        <v>3847</v>
      </c>
      <c r="B978" s="37" t="s">
        <v>115</v>
      </c>
      <c r="C978" s="37" t="s">
        <v>433</v>
      </c>
      <c r="D978" s="37" t="s">
        <v>434</v>
      </c>
      <c r="E978" s="37" t="s">
        <v>12</v>
      </c>
      <c r="F978" s="37" t="s">
        <v>3848</v>
      </c>
      <c r="G978" s="60">
        <v>43440.786041666674</v>
      </c>
      <c r="H978" s="37" t="s">
        <v>436</v>
      </c>
      <c r="I978" s="60"/>
      <c r="J978" s="37" t="s">
        <v>120</v>
      </c>
      <c r="K978" s="37" t="s">
        <v>3849</v>
      </c>
      <c r="L978" s="60">
        <v>43440.786041666674</v>
      </c>
      <c r="M978" s="37" t="s">
        <v>436</v>
      </c>
      <c r="N978" s="60">
        <v>43439.899108796293</v>
      </c>
      <c r="O978" s="37" t="s">
        <v>1018</v>
      </c>
      <c r="P978" s="38" t="b">
        <v>0</v>
      </c>
      <c r="Q978" s="37"/>
      <c r="R978" s="37" t="s">
        <v>215</v>
      </c>
      <c r="S978" s="38">
        <v>0</v>
      </c>
      <c r="T978" s="37" t="s">
        <v>124</v>
      </c>
      <c r="U978" s="37" t="s">
        <v>120</v>
      </c>
      <c r="V978" s="60"/>
      <c r="W978" s="38">
        <v>76631</v>
      </c>
      <c r="X978" s="37" t="s">
        <v>1019</v>
      </c>
      <c r="Y978" s="38">
        <v>0</v>
      </c>
      <c r="Z978" s="38" t="b">
        <v>0</v>
      </c>
      <c r="AA978" s="60">
        <v>43440.698125000003</v>
      </c>
      <c r="AB978" s="60">
        <v>43439.913275462961</v>
      </c>
      <c r="AC978" s="38">
        <v>1</v>
      </c>
      <c r="AD978" s="60">
        <v>43440.222685185188</v>
      </c>
      <c r="AE978" s="60">
        <v>43440.698125000003</v>
      </c>
      <c r="AF978" s="60">
        <v>43440.222685185188</v>
      </c>
      <c r="AG978" s="37"/>
      <c r="AH978" s="37"/>
      <c r="AI978" s="37"/>
      <c r="AJ978" s="16">
        <f ca="1">IF(Table1[[#This Row],[State]]="Closed","Zero",IF(Table1[[#This Row],[State]]="Resolved","Zero",TODAY()-Table1[[#This Row],[First Assigned to Osprey-Resolver]]))</f>
        <v>1258.3018749999974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49</v>
      </c>
      <c r="AM978" s="39">
        <f>WEEKNUM(Table1[[#This Row],[Resolved]])</f>
        <v>0</v>
      </c>
      <c r="AN978" s="39">
        <f>WEEKNUM(Table1[[#This Row],[Closed]])</f>
        <v>49</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5</v>
      </c>
      <c r="AW978" s="39" t="str">
        <f>TEXT(Table1[[#This Row],[Created]],"MMM")</f>
        <v>Dec</v>
      </c>
      <c r="AX978" s="40" t="e">
        <f>VLOOKUP(Table1[[#This Row],[Assigned to]],GD_Resource[[#All],[SNOW ID Unique]:[Team]],4,0)</f>
        <v>#N/A</v>
      </c>
    </row>
    <row r="979" spans="1:50" ht="49.95" customHeight="1" x14ac:dyDescent="0.25">
      <c r="A979" s="37" t="s">
        <v>3850</v>
      </c>
      <c r="B979" s="37" t="s">
        <v>115</v>
      </c>
      <c r="C979" s="37" t="s">
        <v>139</v>
      </c>
      <c r="D979" s="37" t="s">
        <v>276</v>
      </c>
      <c r="E979" s="37" t="s">
        <v>7</v>
      </c>
      <c r="F979" s="37" t="s">
        <v>3851</v>
      </c>
      <c r="G979" s="60">
        <v>43441.483668981477</v>
      </c>
      <c r="H979" s="37" t="s">
        <v>280</v>
      </c>
      <c r="I979" s="60"/>
      <c r="J979" s="37" t="s">
        <v>130</v>
      </c>
      <c r="K979" s="37" t="s">
        <v>3852</v>
      </c>
      <c r="L979" s="60">
        <v>43441.483680555553</v>
      </c>
      <c r="M979" s="37" t="s">
        <v>280</v>
      </c>
      <c r="N979" s="60">
        <v>43440.06726851852</v>
      </c>
      <c r="O979" s="37" t="s">
        <v>3853</v>
      </c>
      <c r="P979" s="38" t="b">
        <v>0</v>
      </c>
      <c r="Q979" s="37"/>
      <c r="R979" s="37" t="s">
        <v>215</v>
      </c>
      <c r="S979" s="38">
        <v>0</v>
      </c>
      <c r="T979" s="37" t="s">
        <v>124</v>
      </c>
      <c r="U979" s="37" t="s">
        <v>120</v>
      </c>
      <c r="V979" s="60"/>
      <c r="W979" s="38">
        <v>122474</v>
      </c>
      <c r="X979" s="37" t="s">
        <v>3854</v>
      </c>
      <c r="Y979" s="38">
        <v>0</v>
      </c>
      <c r="Z979" s="38" t="b">
        <v>0</v>
      </c>
      <c r="AA979" s="60">
        <v>43440.084328703713</v>
      </c>
      <c r="AB979" s="60">
        <v>43440.06726851852</v>
      </c>
      <c r="AC979" s="38">
        <v>1</v>
      </c>
      <c r="AD979" s="60">
        <v>43440.155798611107</v>
      </c>
      <c r="AE979" s="60">
        <v>43440.390405092592</v>
      </c>
      <c r="AF979" s="60">
        <v>43440.155798611107</v>
      </c>
      <c r="AG979" s="37"/>
      <c r="AH979" s="37"/>
      <c r="AI979" s="37"/>
      <c r="AJ979" s="16">
        <f ca="1">IF(Table1[[#This Row],[State]]="Closed","Zero",IF(Table1[[#This Row],[State]]="Resolved","Zero",TODAY()-Table1[[#This Row],[First Assigned to Osprey-Resolver]]))</f>
        <v>1258.6095949074079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49</v>
      </c>
      <c r="AM979" s="39">
        <f>WEEKNUM(Table1[[#This Row],[Resolved]])</f>
        <v>0</v>
      </c>
      <c r="AN979" s="39">
        <f>WEEKNUM(Table1[[#This Row],[Closed]])</f>
        <v>49</v>
      </c>
      <c r="AO979" s="39" t="str">
        <f>IFERROR(INDEX(GD_Resource[], MATCH(Table1[[#This Row],[Assigned to]], GD_Resource[SNOW ID Unique], 0), 2), "Not GD")</f>
        <v>WPP-US</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6</v>
      </c>
      <c r="AW979" s="39" t="str">
        <f>TEXT(Table1[[#This Row],[Created]],"MMM")</f>
        <v>Dec</v>
      </c>
      <c r="AX979" s="40">
        <f>VLOOKUP(Table1[[#This Row],[Assigned to]],GD_Resource[[#All],[SNOW ID Unique]:[Team]],4,0)</f>
        <v>0</v>
      </c>
    </row>
    <row r="980" spans="1:50" ht="49.95" customHeight="1" x14ac:dyDescent="0.25">
      <c r="A980" s="37" t="s">
        <v>3855</v>
      </c>
      <c r="B980" s="37" t="s">
        <v>115</v>
      </c>
      <c r="C980" s="37" t="s">
        <v>251</v>
      </c>
      <c r="D980" s="37" t="s">
        <v>128</v>
      </c>
      <c r="E980" s="37" t="s">
        <v>141</v>
      </c>
      <c r="F980" s="37" t="s">
        <v>3856</v>
      </c>
      <c r="G980" s="60">
        <v>44442.9065162037</v>
      </c>
      <c r="H980" s="37" t="s">
        <v>286</v>
      </c>
      <c r="I980" s="60"/>
      <c r="J980" s="37" t="s">
        <v>120</v>
      </c>
      <c r="K980" s="37" t="s">
        <v>2753</v>
      </c>
      <c r="L980" s="60">
        <v>44442.9065162037</v>
      </c>
      <c r="M980" s="37" t="s">
        <v>39</v>
      </c>
      <c r="N980" s="60">
        <v>43440.240266203713</v>
      </c>
      <c r="O980" s="37" t="s">
        <v>2384</v>
      </c>
      <c r="P980" s="38" t="b">
        <v>0</v>
      </c>
      <c r="Q980" s="37"/>
      <c r="R980" s="37" t="s">
        <v>147</v>
      </c>
      <c r="S980" s="38">
        <v>0</v>
      </c>
      <c r="T980" s="37" t="s">
        <v>124</v>
      </c>
      <c r="U980" s="37" t="s">
        <v>120</v>
      </c>
      <c r="V980" s="60"/>
      <c r="W980" s="38">
        <v>86630364</v>
      </c>
      <c r="X980" s="37" t="s">
        <v>2385</v>
      </c>
      <c r="Y980" s="38">
        <v>0</v>
      </c>
      <c r="Z980" s="38" t="b">
        <v>0</v>
      </c>
      <c r="AA980" s="60">
        <v>43440.762870370367</v>
      </c>
      <c r="AB980" s="60">
        <v>43440.250717592593</v>
      </c>
      <c r="AC980" s="38">
        <v>1</v>
      </c>
      <c r="AD980" s="60">
        <v>43440.296018518522</v>
      </c>
      <c r="AE980" s="60">
        <v>43440.762870370367</v>
      </c>
      <c r="AF980" s="60">
        <v>43440.296018518522</v>
      </c>
      <c r="AG980" s="37" t="s">
        <v>135</v>
      </c>
      <c r="AH980" s="37"/>
      <c r="AI980" s="37" t="s">
        <v>256</v>
      </c>
      <c r="AJ980" s="16">
        <f ca="1">IF(Table1[[#This Row],[State]]="Closed","Zero",IF(Table1[[#This Row],[State]]="Resolved","Zero",TODAY()-Table1[[#This Row],[First Assigned to Osprey-Resolver]]))</f>
        <v>1258.2371296296333</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49</v>
      </c>
      <c r="AM980" s="39">
        <f>WEEKNUM(Table1[[#This Row],[Resolved]])</f>
        <v>0</v>
      </c>
      <c r="AN980" s="39">
        <f>WEEKNUM(Table1[[#This Row],[Closed]])</f>
        <v>36</v>
      </c>
      <c r="AO980" s="39" t="str">
        <f>IFERROR(INDEX(GD_Resource[], MATCH(Table1[[#This Row],[Assigned to]], GD_Resource[SNOW ID Unique], 0), 2), "Not GD")</f>
        <v>WPP-US</v>
      </c>
      <c r="AP980" s="39" t="str">
        <f t="shared" si="15"/>
        <v>GD</v>
      </c>
      <c r="AQ980" s="39">
        <f>YEAR(Table1[[#This Row],[Closed]])</f>
        <v>2021</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Dec</v>
      </c>
      <c r="AX980" s="40">
        <f>VLOOKUP(Table1[[#This Row],[Assigned to]],GD_Resource[[#All],[SNOW ID Unique]:[Team]],4,0)</f>
        <v>0</v>
      </c>
    </row>
    <row r="981" spans="1:50" ht="112.5" customHeight="1" x14ac:dyDescent="0.25">
      <c r="A981" s="37" t="s">
        <v>3857</v>
      </c>
      <c r="B981" s="37" t="s">
        <v>115</v>
      </c>
      <c r="C981" s="37" t="s">
        <v>116</v>
      </c>
      <c r="D981" s="37" t="s">
        <v>204</v>
      </c>
      <c r="E981" s="37" t="s">
        <v>141</v>
      </c>
      <c r="F981" s="37" t="s">
        <v>3858</v>
      </c>
      <c r="G981" s="60">
        <v>43490.952581018522</v>
      </c>
      <c r="H981" s="37" t="s">
        <v>38</v>
      </c>
      <c r="I981" s="60"/>
      <c r="J981" s="37" t="s">
        <v>120</v>
      </c>
      <c r="K981" s="37" t="s">
        <v>3859</v>
      </c>
      <c r="L981" s="60">
        <v>43490.952592592592</v>
      </c>
      <c r="M981" s="37" t="s">
        <v>37</v>
      </c>
      <c r="N981" s="60">
        <v>43440.713206018518</v>
      </c>
      <c r="O981" s="37" t="s">
        <v>266</v>
      </c>
      <c r="P981" s="38" t="b">
        <v>0</v>
      </c>
      <c r="Q981" s="37"/>
      <c r="R981" s="37" t="s">
        <v>123</v>
      </c>
      <c r="S981" s="38">
        <v>0</v>
      </c>
      <c r="T981" s="37" t="s">
        <v>124</v>
      </c>
      <c r="U981" s="37" t="s">
        <v>120</v>
      </c>
      <c r="V981" s="60"/>
      <c r="W981" s="38">
        <v>4340683</v>
      </c>
      <c r="X981" s="37" t="s">
        <v>267</v>
      </c>
      <c r="Y981" s="38">
        <v>0</v>
      </c>
      <c r="Z981" s="38" t="b">
        <v>0</v>
      </c>
      <c r="AA981" s="60">
        <v>43441.182569444441</v>
      </c>
      <c r="AB981" s="60">
        <v>43440.715601851851</v>
      </c>
      <c r="AC981" s="38">
        <v>1</v>
      </c>
      <c r="AD981" s="60">
        <v>43441.158773148149</v>
      </c>
      <c r="AE981" s="60">
        <v>43441.182569444441</v>
      </c>
      <c r="AF981" s="60">
        <v>43441.158773148149</v>
      </c>
      <c r="AG981" s="37"/>
      <c r="AH981" s="37"/>
      <c r="AI981" s="37"/>
      <c r="AJ981" s="16">
        <f ca="1">IF(Table1[[#This Row],[State]]="Closed","Zero",IF(Table1[[#This Row],[State]]="Resolved","Zero",TODAY()-Table1[[#This Row],[First Assigned to Osprey-Resolver]]))</f>
        <v>1257.8174305555585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49</v>
      </c>
      <c r="AM981" s="39">
        <f>WEEKNUM(Table1[[#This Row],[Resolved]])</f>
        <v>0</v>
      </c>
      <c r="AN981" s="39">
        <f>WEEKNUM(Table1[[#This Row],[Closed]])</f>
        <v>4</v>
      </c>
      <c r="AO981" s="39" t="str">
        <f>IFERROR(INDEX(GD_Resource[], MATCH(Table1[[#This Row],[Assigned to]], GD_Resource[SNOW ID Unique], 0), 2), "Not GD")</f>
        <v>Not GD</v>
      </c>
      <c r="AP981" s="39" t="str">
        <f t="shared" si="15"/>
        <v>Geo</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6</v>
      </c>
      <c r="AW981" s="39" t="str">
        <f>TEXT(Table1[[#This Row],[Created]],"MMM")</f>
        <v>Dec</v>
      </c>
      <c r="AX981" s="40" t="e">
        <f>VLOOKUP(Table1[[#This Row],[Assigned to]],GD_Resource[[#All],[SNOW ID Unique]:[Team]],4,0)</f>
        <v>#N/A</v>
      </c>
    </row>
    <row r="982" spans="1:50" ht="62.7" customHeight="1" x14ac:dyDescent="0.25">
      <c r="A982" s="37" t="s">
        <v>3860</v>
      </c>
      <c r="B982" s="37" t="s">
        <v>115</v>
      </c>
      <c r="C982" s="37" t="s">
        <v>183</v>
      </c>
      <c r="D982" s="37" t="s">
        <v>3299</v>
      </c>
      <c r="E982" s="37" t="s">
        <v>12</v>
      </c>
      <c r="F982" s="37" t="s">
        <v>3861</v>
      </c>
      <c r="G982" s="60">
        <v>43440.789687500001</v>
      </c>
      <c r="H982" s="37" t="s">
        <v>3567</v>
      </c>
      <c r="I982" s="60"/>
      <c r="J982" s="37" t="s">
        <v>120</v>
      </c>
      <c r="K982" s="37" t="s">
        <v>3862</v>
      </c>
      <c r="L982" s="60">
        <v>43440.789687500001</v>
      </c>
      <c r="M982" s="37" t="s">
        <v>3300</v>
      </c>
      <c r="N982" s="60">
        <v>43440.744710648149</v>
      </c>
      <c r="O982" s="37" t="s">
        <v>3532</v>
      </c>
      <c r="P982" s="38" t="b">
        <v>0</v>
      </c>
      <c r="Q982" s="37"/>
      <c r="R982" s="37" t="s">
        <v>189</v>
      </c>
      <c r="S982" s="38">
        <v>0</v>
      </c>
      <c r="T982" s="37" t="s">
        <v>124</v>
      </c>
      <c r="U982" s="37" t="s">
        <v>120</v>
      </c>
      <c r="V982" s="60"/>
      <c r="W982" s="38">
        <v>3887</v>
      </c>
      <c r="X982" s="37" t="s">
        <v>3533</v>
      </c>
      <c r="Y982" s="38">
        <v>0</v>
      </c>
      <c r="Z982" s="38" t="b">
        <v>0</v>
      </c>
      <c r="AA982" s="60">
        <v>43440.764965277784</v>
      </c>
      <c r="AB982" s="60">
        <v>43440.744710648149</v>
      </c>
      <c r="AC982" s="38">
        <v>1</v>
      </c>
      <c r="AD982" s="60">
        <v>43440.753750000003</v>
      </c>
      <c r="AE982" s="60">
        <v>43440.764965277784</v>
      </c>
      <c r="AF982" s="60">
        <v>43440.753750000003</v>
      </c>
      <c r="AG982" s="37"/>
      <c r="AH982" s="37"/>
      <c r="AI982" s="37"/>
      <c r="AJ982" s="16">
        <f ca="1">IF(Table1[[#This Row],[State]]="Closed","Zero",IF(Table1[[#This Row],[State]]="Resolved","Zero",TODAY()-Table1[[#This Row],[First Assigned to Osprey-Resolver]]))</f>
        <v>1258.2350347222164</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49</v>
      </c>
      <c r="AO982" s="39" t="str">
        <f>IFERROR(INDEX(GD_Resource[], MATCH(Table1[[#This Row],[Assigned to]], GD_Resource[SNOW ID Unique], 0), 2), "Not GD")</f>
        <v>WPP-UK</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6</v>
      </c>
      <c r="AW982" s="39" t="str">
        <f>TEXT(Table1[[#This Row],[Created]],"MMM")</f>
        <v>Dec</v>
      </c>
      <c r="AX982" s="40">
        <f>VLOOKUP(Table1[[#This Row],[Assigned to]],GD_Resource[[#All],[SNOW ID Unique]:[Team]],4,0)</f>
        <v>0</v>
      </c>
    </row>
    <row r="983" spans="1:50" ht="100.2" customHeight="1" x14ac:dyDescent="0.25">
      <c r="A983" s="37" t="s">
        <v>3863</v>
      </c>
      <c r="B983" s="37" t="s">
        <v>138</v>
      </c>
      <c r="C983" s="37" t="s">
        <v>183</v>
      </c>
      <c r="D983" s="37" t="s">
        <v>3864</v>
      </c>
      <c r="E983" s="37" t="s">
        <v>141</v>
      </c>
      <c r="F983" s="37" t="s">
        <v>3865</v>
      </c>
      <c r="G983" s="60">
        <v>43452.734722222223</v>
      </c>
      <c r="H983" s="37" t="s">
        <v>37</v>
      </c>
      <c r="I983" s="60"/>
      <c r="J983" s="37" t="s">
        <v>120</v>
      </c>
      <c r="K983" s="37" t="s">
        <v>3866</v>
      </c>
      <c r="L983" s="60">
        <v>43452.734722222223</v>
      </c>
      <c r="M983" s="37" t="s">
        <v>186</v>
      </c>
      <c r="N983" s="60">
        <v>43440.747106481482</v>
      </c>
      <c r="O983" s="37" t="s">
        <v>821</v>
      </c>
      <c r="P983" s="38" t="b">
        <v>0</v>
      </c>
      <c r="Q983" s="37"/>
      <c r="R983" s="37" t="s">
        <v>189</v>
      </c>
      <c r="S983" s="38">
        <v>0</v>
      </c>
      <c r="T983" s="37" t="s">
        <v>124</v>
      </c>
      <c r="U983" s="37" t="s">
        <v>120</v>
      </c>
      <c r="V983" s="60"/>
      <c r="W983" s="38">
        <v>926620</v>
      </c>
      <c r="X983" s="37" t="s">
        <v>822</v>
      </c>
      <c r="Y983" s="38">
        <v>1</v>
      </c>
      <c r="Z983" s="38" t="b">
        <v>0</v>
      </c>
      <c r="AA983" s="60">
        <v>43440.780069444438</v>
      </c>
      <c r="AB983" s="60">
        <v>43440.780069444438</v>
      </c>
      <c r="AC983" s="38">
        <v>2</v>
      </c>
      <c r="AD983" s="60">
        <v>43440.781817129631</v>
      </c>
      <c r="AE983" s="60">
        <v>43440.786400462966</v>
      </c>
      <c r="AF983" s="60">
        <v>43440.781817129631</v>
      </c>
      <c r="AG983" s="37" t="s">
        <v>331</v>
      </c>
      <c r="AH983" s="37"/>
      <c r="AI983" s="37" t="s">
        <v>823</v>
      </c>
      <c r="AJ983" s="16">
        <f ca="1">IF(Table1[[#This Row],[State]]="Closed","Zero",IF(Table1[[#This Row],[State]]="Resolved","Zero",TODAY()-Table1[[#This Row],[First Assigned to Osprey-Resolver]]))</f>
        <v>1258.2135995370336</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49</v>
      </c>
      <c r="AM983" s="39">
        <f>WEEKNUM(Table1[[#This Row],[Resolved]])</f>
        <v>0</v>
      </c>
      <c r="AN983" s="39">
        <f>WEEKNUM(Table1[[#This Row],[Closed]])</f>
        <v>51</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6</v>
      </c>
      <c r="AW983" s="39" t="str">
        <f>TEXT(Table1[[#This Row],[Created]],"MMM")</f>
        <v>Dec</v>
      </c>
      <c r="AX983" s="40" t="e">
        <f>VLOOKUP(Table1[[#This Row],[Assigned to]],GD_Resource[[#All],[SNOW ID Unique]:[Team]],4,0)</f>
        <v>#N/A</v>
      </c>
    </row>
    <row r="984" spans="1:50" ht="37.5" customHeight="1" x14ac:dyDescent="0.25">
      <c r="A984" s="37" t="s">
        <v>3867</v>
      </c>
      <c r="B984" s="37" t="s">
        <v>115</v>
      </c>
      <c r="C984" s="37" t="s">
        <v>361</v>
      </c>
      <c r="D984" s="37" t="s">
        <v>204</v>
      </c>
      <c r="E984" s="37" t="s">
        <v>141</v>
      </c>
      <c r="F984" s="37" t="s">
        <v>3868</v>
      </c>
      <c r="G984" s="60">
        <v>43852.84611111111</v>
      </c>
      <c r="H984" s="37" t="s">
        <v>3869</v>
      </c>
      <c r="I984" s="60"/>
      <c r="J984" s="37" t="s">
        <v>120</v>
      </c>
      <c r="K984" s="37" t="s">
        <v>3870</v>
      </c>
      <c r="L984" s="60">
        <v>43852.84611111111</v>
      </c>
      <c r="M984" s="37" t="s">
        <v>37</v>
      </c>
      <c r="N984" s="60">
        <v>43444.770092592589</v>
      </c>
      <c r="O984" s="37" t="s">
        <v>1015</v>
      </c>
      <c r="P984" s="38" t="b">
        <v>0</v>
      </c>
      <c r="Q984" s="37"/>
      <c r="R984" s="37" t="s">
        <v>123</v>
      </c>
      <c r="S984" s="38">
        <v>0</v>
      </c>
      <c r="T984" s="37" t="s">
        <v>124</v>
      </c>
      <c r="U984" s="37" t="s">
        <v>120</v>
      </c>
      <c r="V984" s="60"/>
      <c r="W984" s="38">
        <v>35257768</v>
      </c>
      <c r="X984" s="37" t="s">
        <v>874</v>
      </c>
      <c r="Y984" s="38">
        <v>0</v>
      </c>
      <c r="Z984" s="38" t="b">
        <v>0</v>
      </c>
      <c r="AA984" s="60">
        <v>43446.17391203704</v>
      </c>
      <c r="AB984" s="60">
        <v>43446.172268518523</v>
      </c>
      <c r="AC984" s="38">
        <v>1</v>
      </c>
      <c r="AD984" s="60">
        <v>43446.200069444443</v>
      </c>
      <c r="AE984" s="60">
        <v>43446.409386574072</v>
      </c>
      <c r="AF984" s="60">
        <v>43446.200069444443</v>
      </c>
      <c r="AG984" s="37" t="s">
        <v>135</v>
      </c>
      <c r="AH984" s="37"/>
      <c r="AI984" s="37"/>
      <c r="AJ984" s="16">
        <f ca="1">IF(Table1[[#This Row],[State]]="Closed","Zero",IF(Table1[[#This Row],[State]]="Resolved","Zero",TODAY()-Table1[[#This Row],[First Assigned to Osprey-Resolver]]))</f>
        <v>1252.5906134259276</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50</v>
      </c>
      <c r="AM984" s="39">
        <f>WEEKNUM(Table1[[#This Row],[Resolved]])</f>
        <v>0</v>
      </c>
      <c r="AN984" s="39">
        <f>WEEKNUM(Table1[[#This Row],[Closed]])</f>
        <v>4</v>
      </c>
      <c r="AO984" s="39" t="str">
        <f>IFERROR(INDEX(GD_Resource[], MATCH(Table1[[#This Row],[Assigned to]], GD_Resource[SNOW ID Unique], 0), 2), "Not GD")</f>
        <v>WPP-US</v>
      </c>
      <c r="AP984" s="39" t="str">
        <f t="shared" si="15"/>
        <v>GD</v>
      </c>
      <c r="AQ984" s="39">
        <f>YEAR(Table1[[#This Row],[Closed]])</f>
        <v>2020</v>
      </c>
      <c r="AR984" s="39">
        <f>YEAR(Table1[[#This Row],[Resolved]])</f>
        <v>1900</v>
      </c>
      <c r="AS984" s="39">
        <f>YEAR(Table1[[#This Row],[Created]])</f>
        <v>2018</v>
      </c>
      <c r="AT984" s="39">
        <f>DAY(Table1[[#This Row],[Resolved]])</f>
        <v>0</v>
      </c>
      <c r="AU984" s="39" t="str">
        <f>TEXT(Table1[[#This Row],[Resolved]],"MMM")</f>
        <v>Jan</v>
      </c>
      <c r="AV984" s="39">
        <f>DAY(Table1[[#This Row],[Created]])</f>
        <v>10</v>
      </c>
      <c r="AW984" s="39" t="str">
        <f>TEXT(Table1[[#This Row],[Created]],"MMM")</f>
        <v>Dec</v>
      </c>
      <c r="AX984" s="40">
        <f>VLOOKUP(Table1[[#This Row],[Assigned to]],GD_Resource[[#All],[SNOW ID Unique]:[Team]],4,0)</f>
        <v>0</v>
      </c>
    </row>
    <row r="985" spans="1:50" ht="49.95" customHeight="1" x14ac:dyDescent="0.25">
      <c r="A985" s="37" t="s">
        <v>3871</v>
      </c>
      <c r="B985" s="37" t="s">
        <v>138</v>
      </c>
      <c r="C985" s="37" t="s">
        <v>361</v>
      </c>
      <c r="D985" s="37" t="s">
        <v>3872</v>
      </c>
      <c r="E985" s="37" t="s">
        <v>12</v>
      </c>
      <c r="F985" s="37" t="s">
        <v>3873</v>
      </c>
      <c r="G985" s="60">
        <v>43448.372372685182</v>
      </c>
      <c r="H985" s="37" t="s">
        <v>3874</v>
      </c>
      <c r="I985" s="60"/>
      <c r="J985" s="37" t="s">
        <v>120</v>
      </c>
      <c r="K985" s="37" t="s">
        <v>3875</v>
      </c>
      <c r="L985" s="60">
        <v>43448.372372685182</v>
      </c>
      <c r="M985" s="37" t="s">
        <v>3874</v>
      </c>
      <c r="N985" s="60">
        <v>43445.508171296293</v>
      </c>
      <c r="O985" s="37" t="s">
        <v>3872</v>
      </c>
      <c r="P985" s="38" t="b">
        <v>0</v>
      </c>
      <c r="Q985" s="37"/>
      <c r="R985" s="37" t="s">
        <v>123</v>
      </c>
      <c r="S985" s="38">
        <v>0</v>
      </c>
      <c r="T985" s="37" t="s">
        <v>124</v>
      </c>
      <c r="U985" s="37" t="s">
        <v>120</v>
      </c>
      <c r="V985" s="60"/>
      <c r="W985" s="38">
        <v>247686</v>
      </c>
      <c r="X985" s="37" t="s">
        <v>3874</v>
      </c>
      <c r="Y985" s="38">
        <v>0</v>
      </c>
      <c r="Z985" s="38" t="b">
        <v>0</v>
      </c>
      <c r="AA985" s="60">
        <v>43445.508171296293</v>
      </c>
      <c r="AB985" s="60">
        <v>43446.136956018519</v>
      </c>
      <c r="AC985" s="38">
        <v>4</v>
      </c>
      <c r="AD985" s="60">
        <v>43446.583611111113</v>
      </c>
      <c r="AE985" s="60">
        <v>43445.508171296293</v>
      </c>
      <c r="AF985" s="60">
        <v>43445.508171296293</v>
      </c>
      <c r="AG985" s="37"/>
      <c r="AH985" s="37"/>
      <c r="AI985" s="37"/>
      <c r="AJ985" s="16">
        <f ca="1">IF(Table1[[#This Row],[State]]="Closed","Zero",IF(Table1[[#This Row],[State]]="Resolved","Zero",TODAY()-Table1[[#This Row],[First Assigned to Osprey-Resolver]]))</f>
        <v>1253.4918287037071</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50</v>
      </c>
      <c r="AM985" s="39">
        <f>WEEKNUM(Table1[[#This Row],[Resolved]])</f>
        <v>0</v>
      </c>
      <c r="AN985" s="39">
        <f>WEEKNUM(Table1[[#This Row],[Closed]])</f>
        <v>50</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11</v>
      </c>
      <c r="AW985" s="39" t="str">
        <f>TEXT(Table1[[#This Row],[Created]],"MMM")</f>
        <v>Dec</v>
      </c>
      <c r="AX985" s="40">
        <f>VLOOKUP(Table1[[#This Row],[Assigned to]],GD_Resource[[#All],[SNOW ID Unique]:[Team]],4,0)</f>
        <v>0</v>
      </c>
    </row>
    <row r="986" spans="1:50" ht="49.95" customHeight="1" x14ac:dyDescent="0.25">
      <c r="A986" s="37" t="s">
        <v>3876</v>
      </c>
      <c r="B986" s="37" t="s">
        <v>115</v>
      </c>
      <c r="C986" s="37" t="s">
        <v>159</v>
      </c>
      <c r="D986" s="37" t="s">
        <v>355</v>
      </c>
      <c r="E986" s="37" t="s">
        <v>7</v>
      </c>
      <c r="F986" s="37" t="s">
        <v>3877</v>
      </c>
      <c r="G986" s="60">
        <v>43445.873310185183</v>
      </c>
      <c r="H986" s="37" t="s">
        <v>357</v>
      </c>
      <c r="I986" s="60"/>
      <c r="J986" s="37" t="s">
        <v>130</v>
      </c>
      <c r="K986" s="37" t="s">
        <v>3878</v>
      </c>
      <c r="L986" s="60">
        <v>43445.873310185183</v>
      </c>
      <c r="M986" s="37" t="s">
        <v>357</v>
      </c>
      <c r="N986" s="60">
        <v>43445.843738425923</v>
      </c>
      <c r="O986" s="37" t="s">
        <v>3879</v>
      </c>
      <c r="P986" s="38" t="b">
        <v>0</v>
      </c>
      <c r="Q986" s="37"/>
      <c r="R986" s="37" t="s">
        <v>123</v>
      </c>
      <c r="S986" s="38">
        <v>0</v>
      </c>
      <c r="T986" s="37" t="s">
        <v>124</v>
      </c>
      <c r="U986" s="37" t="s">
        <v>120</v>
      </c>
      <c r="V986" s="60"/>
      <c r="W986" s="38">
        <v>2555</v>
      </c>
      <c r="X986" s="37" t="s">
        <v>3880</v>
      </c>
      <c r="Y986" s="38">
        <v>0</v>
      </c>
      <c r="Z986" s="38" t="b">
        <v>0</v>
      </c>
      <c r="AA986" s="60">
        <v>43445.844189814823</v>
      </c>
      <c r="AB986" s="60">
        <v>43445.843738425923</v>
      </c>
      <c r="AC986" s="38">
        <v>1</v>
      </c>
      <c r="AD986" s="60">
        <v>43445.844814814824</v>
      </c>
      <c r="AE986" s="60">
        <v>43445.871655092589</v>
      </c>
      <c r="AF986" s="60">
        <v>43445.844814814824</v>
      </c>
      <c r="AG986" s="37" t="s">
        <v>135</v>
      </c>
      <c r="AH986" s="37"/>
      <c r="AI986" s="37" t="s">
        <v>534</v>
      </c>
      <c r="AJ986" s="16">
        <f ca="1">IF(Table1[[#This Row],[State]]="Closed","Zero",IF(Table1[[#This Row],[State]]="Resolved","Zero",TODAY()-Table1[[#This Row],[First Assigned to Osprey-Resolver]]))</f>
        <v>1253.1283449074108</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50</v>
      </c>
      <c r="AM986" s="39">
        <f>WEEKNUM(Table1[[#This Row],[Resolved]])</f>
        <v>0</v>
      </c>
      <c r="AN986" s="39">
        <f>WEEKNUM(Table1[[#This Row],[Closed]])</f>
        <v>50</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11</v>
      </c>
      <c r="AW986" s="39" t="str">
        <f>TEXT(Table1[[#This Row],[Created]],"MMM")</f>
        <v>Dec</v>
      </c>
      <c r="AX986" s="40" t="e">
        <f>VLOOKUP(Table1[[#This Row],[Assigned to]],GD_Resource[[#All],[SNOW ID Unique]:[Team]],4,0)</f>
        <v>#N/A</v>
      </c>
    </row>
    <row r="987" spans="1:50" ht="100.2" customHeight="1" x14ac:dyDescent="0.25">
      <c r="A987" s="37" t="s">
        <v>3881</v>
      </c>
      <c r="B987" s="37" t="s">
        <v>115</v>
      </c>
      <c r="C987" s="37" t="s">
        <v>433</v>
      </c>
      <c r="D987" s="37" t="s">
        <v>434</v>
      </c>
      <c r="E987" s="37" t="s">
        <v>7</v>
      </c>
      <c r="F987" s="37" t="s">
        <v>3882</v>
      </c>
      <c r="G987" s="60">
        <v>43446.197962962957</v>
      </c>
      <c r="H987" s="37"/>
      <c r="I987" s="60"/>
      <c r="J987" s="37" t="s">
        <v>120</v>
      </c>
      <c r="K987" s="37" t="s">
        <v>3883</v>
      </c>
      <c r="L987" s="60">
        <v>43446.197962962957</v>
      </c>
      <c r="M987" s="37" t="s">
        <v>436</v>
      </c>
      <c r="N987" s="60">
        <v>43445.908368055563</v>
      </c>
      <c r="O987" s="37" t="s">
        <v>3884</v>
      </c>
      <c r="P987" s="38" t="b">
        <v>0</v>
      </c>
      <c r="Q987" s="37"/>
      <c r="R987" s="37" t="s">
        <v>215</v>
      </c>
      <c r="S987" s="38">
        <v>0</v>
      </c>
      <c r="T987" s="37" t="s">
        <v>124</v>
      </c>
      <c r="U987" s="37" t="s">
        <v>120</v>
      </c>
      <c r="V987" s="60"/>
      <c r="W987" s="38">
        <v>25182</v>
      </c>
      <c r="X987" s="37" t="s">
        <v>3885</v>
      </c>
      <c r="Y987" s="38">
        <v>0</v>
      </c>
      <c r="Z987" s="38" t="b">
        <v>0</v>
      </c>
      <c r="AA987" s="60"/>
      <c r="AB987" s="60"/>
      <c r="AC987" s="38">
        <v>0</v>
      </c>
      <c r="AD987" s="60"/>
      <c r="AE987" s="60"/>
      <c r="AF987" s="60">
        <v>43445.908368055563</v>
      </c>
      <c r="AG987" s="37"/>
      <c r="AH987" s="37"/>
      <c r="AI987" s="37"/>
      <c r="AJ987" s="16">
        <f ca="1">IF(Table1[[#This Row],[State]]="Closed","Zero",IF(Table1[[#This Row],[State]]="Resolved","Zero",TODAY()-Table1[[#This Row],[First Assigned to Osprey-Resolver]]))</f>
        <v>44699</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50</v>
      </c>
      <c r="AM987" s="39">
        <f>WEEKNUM(Table1[[#This Row],[Resolved]])</f>
        <v>0</v>
      </c>
      <c r="AN987" s="39">
        <f>WEEKNUM(Table1[[#This Row],[Closed]])</f>
        <v>50</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11</v>
      </c>
      <c r="AW987" s="39" t="str">
        <f>TEXT(Table1[[#This Row],[Created]],"MMM")</f>
        <v>Dec</v>
      </c>
      <c r="AX987" s="40" t="e">
        <f>VLOOKUP(Table1[[#This Row],[Assigned to]],GD_Resource[[#All],[SNOW ID Unique]:[Team]],4,0)</f>
        <v>#N/A</v>
      </c>
    </row>
    <row r="988" spans="1:50" ht="37.5" customHeight="1" x14ac:dyDescent="0.25">
      <c r="A988" s="37" t="s">
        <v>3886</v>
      </c>
      <c r="B988" s="37" t="s">
        <v>115</v>
      </c>
      <c r="C988" s="37" t="s">
        <v>116</v>
      </c>
      <c r="D988" s="37" t="s">
        <v>204</v>
      </c>
      <c r="E988" s="37" t="s">
        <v>141</v>
      </c>
      <c r="F988" s="37" t="s">
        <v>3887</v>
      </c>
      <c r="G988" s="60">
        <v>44148.196932870371</v>
      </c>
      <c r="H988" s="37" t="s">
        <v>3200</v>
      </c>
      <c r="I988" s="60"/>
      <c r="J988" s="37" t="s">
        <v>120</v>
      </c>
      <c r="K988" s="37" t="s">
        <v>3888</v>
      </c>
      <c r="L988" s="60">
        <v>44148.196932870371</v>
      </c>
      <c r="M988" s="37" t="s">
        <v>37</v>
      </c>
      <c r="N988" s="60">
        <v>43453.853263888886</v>
      </c>
      <c r="O988" s="37" t="s">
        <v>681</v>
      </c>
      <c r="P988" s="38" t="b">
        <v>0</v>
      </c>
      <c r="Q988" s="37"/>
      <c r="R988" s="37" t="s">
        <v>123</v>
      </c>
      <c r="S988" s="38">
        <v>0</v>
      </c>
      <c r="T988" s="37" t="s">
        <v>124</v>
      </c>
      <c r="U988" s="37" t="s">
        <v>120</v>
      </c>
      <c r="V988" s="60"/>
      <c r="W988" s="38">
        <v>59991293</v>
      </c>
      <c r="X988" s="37" t="s">
        <v>682</v>
      </c>
      <c r="Y988" s="38">
        <v>0</v>
      </c>
      <c r="Z988" s="38" t="b">
        <v>0</v>
      </c>
      <c r="AA988" s="60">
        <v>43453.867754629631</v>
      </c>
      <c r="AB988" s="60">
        <v>43453.853263888886</v>
      </c>
      <c r="AC988" s="38">
        <v>1</v>
      </c>
      <c r="AD988" s="60">
        <v>43453.86440972222</v>
      </c>
      <c r="AE988" s="60">
        <v>43453.867754629631</v>
      </c>
      <c r="AF988" s="60">
        <v>43453.86440972222</v>
      </c>
      <c r="AG988" s="37"/>
      <c r="AH988" s="37"/>
      <c r="AI988" s="37"/>
      <c r="AJ988" s="16">
        <f ca="1">IF(Table1[[#This Row],[State]]="Closed","Zero",IF(Table1[[#This Row],[State]]="Resolved","Zero",TODAY()-Table1[[#This Row],[First Assigned to Osprey-Resolver]]))</f>
        <v>1245.1322453703688</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51</v>
      </c>
      <c r="AM988" s="39">
        <f>WEEKNUM(Table1[[#This Row],[Resolved]])</f>
        <v>0</v>
      </c>
      <c r="AN988" s="39">
        <f>WEEKNUM(Table1[[#This Row],[Closed]])</f>
        <v>46</v>
      </c>
      <c r="AO988" s="39" t="str">
        <f>IFERROR(INDEX(GD_Resource[], MATCH(Table1[[#This Row],[Assigned to]], GD_Resource[SNOW ID Unique], 0), 2), "Not GD")</f>
        <v>WPP-US</v>
      </c>
      <c r="AP988" s="39" t="str">
        <f t="shared" si="15"/>
        <v>GD</v>
      </c>
      <c r="AQ988" s="39">
        <f>YEAR(Table1[[#This Row],[Closed]])</f>
        <v>2020</v>
      </c>
      <c r="AR988" s="39">
        <f>YEAR(Table1[[#This Row],[Resolved]])</f>
        <v>1900</v>
      </c>
      <c r="AS988" s="39">
        <f>YEAR(Table1[[#This Row],[Created]])</f>
        <v>2018</v>
      </c>
      <c r="AT988" s="39">
        <f>DAY(Table1[[#This Row],[Resolved]])</f>
        <v>0</v>
      </c>
      <c r="AU988" s="39" t="str">
        <f>TEXT(Table1[[#This Row],[Resolved]],"MMM")</f>
        <v>Jan</v>
      </c>
      <c r="AV988" s="39">
        <f>DAY(Table1[[#This Row],[Created]])</f>
        <v>19</v>
      </c>
      <c r="AW988" s="39" t="str">
        <f>TEXT(Table1[[#This Row],[Created]],"MMM")</f>
        <v>Dec</v>
      </c>
      <c r="AX988" s="40">
        <f>VLOOKUP(Table1[[#This Row],[Assigned to]],GD_Resource[[#All],[SNOW ID Unique]:[Team]],4,0)</f>
        <v>0</v>
      </c>
    </row>
    <row r="989" spans="1:50" ht="62.7" customHeight="1" x14ac:dyDescent="0.25">
      <c r="A989" s="37" t="s">
        <v>3889</v>
      </c>
      <c r="B989" s="37" t="s">
        <v>138</v>
      </c>
      <c r="C989" s="37" t="s">
        <v>116</v>
      </c>
      <c r="D989" s="37" t="s">
        <v>204</v>
      </c>
      <c r="E989" s="37" t="s">
        <v>141</v>
      </c>
      <c r="F989" s="37" t="s">
        <v>3890</v>
      </c>
      <c r="G989" s="60">
        <v>43773.859884259262</v>
      </c>
      <c r="H989" s="37" t="s">
        <v>2943</v>
      </c>
      <c r="I989" s="60"/>
      <c r="J989" s="37" t="s">
        <v>120</v>
      </c>
      <c r="K989" s="37" t="s">
        <v>3891</v>
      </c>
      <c r="L989" s="60">
        <v>43773.859884259262</v>
      </c>
      <c r="M989" s="37" t="s">
        <v>37</v>
      </c>
      <c r="N989" s="60">
        <v>43454.286192129628</v>
      </c>
      <c r="O989" s="37" t="s">
        <v>767</v>
      </c>
      <c r="P989" s="38" t="b">
        <v>0</v>
      </c>
      <c r="Q989" s="37"/>
      <c r="R989" s="37" t="s">
        <v>123</v>
      </c>
      <c r="S989" s="38">
        <v>0</v>
      </c>
      <c r="T989" s="37" t="s">
        <v>124</v>
      </c>
      <c r="U989" s="37" t="s">
        <v>120</v>
      </c>
      <c r="V989" s="60"/>
      <c r="W989" s="38">
        <v>27611167</v>
      </c>
      <c r="X989" s="37" t="s">
        <v>768</v>
      </c>
      <c r="Y989" s="38">
        <v>0</v>
      </c>
      <c r="Z989" s="38" t="b">
        <v>1</v>
      </c>
      <c r="AA989" s="60">
        <v>43454.357199074067</v>
      </c>
      <c r="AB989" s="60">
        <v>43454.296435185177</v>
      </c>
      <c r="AC989" s="38">
        <v>1</v>
      </c>
      <c r="AD989" s="60">
        <v>43454.307905092603</v>
      </c>
      <c r="AE989" s="60">
        <v>43454.357199074067</v>
      </c>
      <c r="AF989" s="60">
        <v>43454.307905092603</v>
      </c>
      <c r="AG989" s="37"/>
      <c r="AH989" s="37" t="s">
        <v>1324</v>
      </c>
      <c r="AI989" s="37"/>
      <c r="AJ989" s="16">
        <f ca="1">IF(Table1[[#This Row],[State]]="Closed","Zero",IF(Table1[[#This Row],[State]]="Resolved","Zero",TODAY()-Table1[[#This Row],[First Assigned to Osprey-Resolver]]))</f>
        <v>1244.6428009259325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51</v>
      </c>
      <c r="AM989" s="39">
        <f>WEEKNUM(Table1[[#This Row],[Resolved]])</f>
        <v>0</v>
      </c>
      <c r="AN989" s="39">
        <f>WEEKNUM(Table1[[#This Row],[Closed]])</f>
        <v>45</v>
      </c>
      <c r="AO989" s="39" t="str">
        <f>IFERROR(INDEX(GD_Resource[], MATCH(Table1[[#This Row],[Assigned to]], GD_Resource[SNOW ID Unique], 0), 2), "Not GD")</f>
        <v>WPP-US</v>
      </c>
      <c r="AP989" s="39" t="str">
        <f t="shared" si="15"/>
        <v>GD</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20</v>
      </c>
      <c r="AW989" s="39" t="str">
        <f>TEXT(Table1[[#This Row],[Created]],"MMM")</f>
        <v>Dec</v>
      </c>
      <c r="AX989" s="40">
        <f>VLOOKUP(Table1[[#This Row],[Assigned to]],GD_Resource[[#All],[SNOW ID Unique]:[Team]],4,0)</f>
        <v>0</v>
      </c>
    </row>
    <row r="990" spans="1:50" ht="62.7" customHeight="1" x14ac:dyDescent="0.25">
      <c r="A990" s="37" t="s">
        <v>3892</v>
      </c>
      <c r="B990" s="37" t="s">
        <v>115</v>
      </c>
      <c r="C990" s="37" t="s">
        <v>2440</v>
      </c>
      <c r="D990" s="37" t="s">
        <v>3893</v>
      </c>
      <c r="E990" s="37" t="s">
        <v>12</v>
      </c>
      <c r="F990" s="37" t="s">
        <v>3894</v>
      </c>
      <c r="G990" s="60">
        <v>43497.479537037027</v>
      </c>
      <c r="H990" s="37" t="s">
        <v>3200</v>
      </c>
      <c r="I990" s="60"/>
      <c r="J990" s="37" t="s">
        <v>328</v>
      </c>
      <c r="K990" s="37" t="s">
        <v>3895</v>
      </c>
      <c r="L990" s="60">
        <v>43497.479537037027</v>
      </c>
      <c r="M990" s="37" t="s">
        <v>3200</v>
      </c>
      <c r="N990" s="60">
        <v>43454.91</v>
      </c>
      <c r="O990" s="37" t="s">
        <v>3664</v>
      </c>
      <c r="P990" s="38" t="b">
        <v>0</v>
      </c>
      <c r="Q990" s="37"/>
      <c r="R990" s="37" t="s">
        <v>147</v>
      </c>
      <c r="S990" s="38">
        <v>0</v>
      </c>
      <c r="T990" s="37" t="s">
        <v>124</v>
      </c>
      <c r="U990" s="37" t="s">
        <v>120</v>
      </c>
      <c r="V990" s="60"/>
      <c r="W990" s="38">
        <v>3678008</v>
      </c>
      <c r="X990" s="37" t="s">
        <v>3665</v>
      </c>
      <c r="Y990" s="38">
        <v>0</v>
      </c>
      <c r="Z990" s="38" t="b">
        <v>0</v>
      </c>
      <c r="AA990" s="60">
        <v>43455.377268518518</v>
      </c>
      <c r="AB990" s="60">
        <v>43454.91</v>
      </c>
      <c r="AC990" s="38">
        <v>1</v>
      </c>
      <c r="AD990" s="60">
        <v>43454.913703703707</v>
      </c>
      <c r="AE990" s="60">
        <v>43455.377268518518</v>
      </c>
      <c r="AF990" s="60">
        <v>43454.913703703707</v>
      </c>
      <c r="AG990" s="37"/>
      <c r="AH990" s="37"/>
      <c r="AI990" s="37"/>
      <c r="AJ990" s="16">
        <f ca="1">IF(Table1[[#This Row],[State]]="Closed","Zero",IF(Table1[[#This Row],[State]]="Resolved","Zero",TODAY()-Table1[[#This Row],[First Assigned to Osprey-Resolver]]))</f>
        <v>1243.6227314814823</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51</v>
      </c>
      <c r="AM990" s="39">
        <f>WEEKNUM(Table1[[#This Row],[Resolved]])</f>
        <v>0</v>
      </c>
      <c r="AN990" s="39">
        <f>WEEKNUM(Table1[[#This Row],[Closed]])</f>
        <v>5</v>
      </c>
      <c r="AO990" s="39" t="str">
        <f>IFERROR(INDEX(GD_Resource[], MATCH(Table1[[#This Row],[Assigned to]], GD_Resource[SNOW ID Unique], 0), 2), "Not GD")</f>
        <v>WPP-US</v>
      </c>
      <c r="AP990" s="39" t="str">
        <f t="shared" si="15"/>
        <v>GD</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20</v>
      </c>
      <c r="AW990" s="39" t="str">
        <f>TEXT(Table1[[#This Row],[Created]],"MMM")</f>
        <v>Dec</v>
      </c>
      <c r="AX990" s="40">
        <f>VLOOKUP(Table1[[#This Row],[Assigned to]],GD_Resource[[#All],[SNOW ID Unique]:[Team]],4,0)</f>
        <v>0</v>
      </c>
    </row>
    <row r="991" spans="1:50" ht="37.5" customHeight="1" x14ac:dyDescent="0.25">
      <c r="A991" s="37" t="s">
        <v>3896</v>
      </c>
      <c r="B991" s="37" t="s">
        <v>115</v>
      </c>
      <c r="C991" s="37" t="s">
        <v>433</v>
      </c>
      <c r="D991" s="37" t="s">
        <v>434</v>
      </c>
      <c r="E991" s="37" t="s">
        <v>12</v>
      </c>
      <c r="F991" s="37" t="s">
        <v>3897</v>
      </c>
      <c r="G991" s="60">
        <v>43469.107627314806</v>
      </c>
      <c r="H991" s="37" t="s">
        <v>436</v>
      </c>
      <c r="I991" s="60"/>
      <c r="J991" s="37" t="s">
        <v>120</v>
      </c>
      <c r="K991" s="37" t="s">
        <v>3898</v>
      </c>
      <c r="L991" s="60">
        <v>43469.107627314806</v>
      </c>
      <c r="M991" s="37" t="s">
        <v>436</v>
      </c>
      <c r="N991" s="60">
        <v>43455.987673611111</v>
      </c>
      <c r="O991" s="37" t="s">
        <v>1018</v>
      </c>
      <c r="P991" s="38" t="b">
        <v>0</v>
      </c>
      <c r="Q991" s="37"/>
      <c r="R991" s="37" t="s">
        <v>215</v>
      </c>
      <c r="S991" s="38">
        <v>0</v>
      </c>
      <c r="T991" s="37" t="s">
        <v>124</v>
      </c>
      <c r="U991" s="37" t="s">
        <v>120</v>
      </c>
      <c r="V991" s="60"/>
      <c r="W991" s="38">
        <v>1133564</v>
      </c>
      <c r="X991" s="37" t="s">
        <v>1019</v>
      </c>
      <c r="Y991" s="38">
        <v>0</v>
      </c>
      <c r="Z991" s="38" t="b">
        <v>0</v>
      </c>
      <c r="AA991" s="60">
        <v>43460.939201388886</v>
      </c>
      <c r="AB991" s="60">
        <v>43455.988587962973</v>
      </c>
      <c r="AC991" s="38">
        <v>1</v>
      </c>
      <c r="AD991" s="60">
        <v>43456.026087962957</v>
      </c>
      <c r="AE991" s="60">
        <v>43460.939201388886</v>
      </c>
      <c r="AF991" s="60">
        <v>43456.026087962957</v>
      </c>
      <c r="AG991" s="37" t="s">
        <v>135</v>
      </c>
      <c r="AH991" s="37"/>
      <c r="AI991" s="37"/>
      <c r="AJ991" s="16">
        <f ca="1">IF(Table1[[#This Row],[State]]="Closed","Zero",IF(Table1[[#This Row],[State]]="Resolved","Zero",TODAY()-Table1[[#This Row],[First Assigned to Osprey-Resolver]]))</f>
        <v>1238.0607986111136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51</v>
      </c>
      <c r="AM991" s="39">
        <f>WEEKNUM(Table1[[#This Row],[Resolved]])</f>
        <v>0</v>
      </c>
      <c r="AN991" s="39">
        <f>WEEKNUM(Table1[[#This Row],[Closed]])</f>
        <v>1</v>
      </c>
      <c r="AO991" s="39" t="str">
        <f>IFERROR(INDEX(GD_Resource[], MATCH(Table1[[#This Row],[Assigned to]], GD_Resource[SNOW ID Unique], 0), 2), "Not GD")</f>
        <v>Not GD</v>
      </c>
      <c r="AP991" s="39" t="str">
        <f t="shared" si="15"/>
        <v>Geo</v>
      </c>
      <c r="AQ991" s="39">
        <f>YEAR(Table1[[#This Row],[Closed]])</f>
        <v>2019</v>
      </c>
      <c r="AR991" s="39">
        <f>YEAR(Table1[[#This Row],[Resolved]])</f>
        <v>1900</v>
      </c>
      <c r="AS991" s="39">
        <f>YEAR(Table1[[#This Row],[Created]])</f>
        <v>2018</v>
      </c>
      <c r="AT991" s="39">
        <f>DAY(Table1[[#This Row],[Resolved]])</f>
        <v>0</v>
      </c>
      <c r="AU991" s="39" t="str">
        <f>TEXT(Table1[[#This Row],[Resolved]],"MMM")</f>
        <v>Jan</v>
      </c>
      <c r="AV991" s="39">
        <f>DAY(Table1[[#This Row],[Created]])</f>
        <v>21</v>
      </c>
      <c r="AW991" s="39" t="str">
        <f>TEXT(Table1[[#This Row],[Created]],"MMM")</f>
        <v>Dec</v>
      </c>
      <c r="AX991" s="40" t="e">
        <f>VLOOKUP(Table1[[#This Row],[Assigned to]],GD_Resource[[#All],[SNOW ID Unique]:[Team]],4,0)</f>
        <v>#N/A</v>
      </c>
    </row>
    <row r="992" spans="1:50" ht="87.45" customHeight="1" x14ac:dyDescent="0.25">
      <c r="A992" s="37" t="s">
        <v>3899</v>
      </c>
      <c r="B992" s="37" t="s">
        <v>138</v>
      </c>
      <c r="C992" s="37" t="s">
        <v>116</v>
      </c>
      <c r="D992" s="37" t="s">
        <v>204</v>
      </c>
      <c r="E992" s="37" t="s">
        <v>141</v>
      </c>
      <c r="F992" s="37" t="s">
        <v>3900</v>
      </c>
      <c r="G992" s="60">
        <v>43493.83666666667</v>
      </c>
      <c r="H992" s="37" t="s">
        <v>37</v>
      </c>
      <c r="I992" s="60"/>
      <c r="J992" s="37" t="s">
        <v>120</v>
      </c>
      <c r="K992" s="37" t="s">
        <v>3901</v>
      </c>
      <c r="L992" s="60">
        <v>43493.83666666667</v>
      </c>
      <c r="M992" s="37" t="s">
        <v>37</v>
      </c>
      <c r="N992" s="60">
        <v>43460.340509259258</v>
      </c>
      <c r="O992" s="37" t="s">
        <v>767</v>
      </c>
      <c r="P992" s="38" t="b">
        <v>0</v>
      </c>
      <c r="Q992" s="37"/>
      <c r="R992" s="37" t="s">
        <v>123</v>
      </c>
      <c r="S992" s="38">
        <v>0</v>
      </c>
      <c r="T992" s="37" t="s">
        <v>124</v>
      </c>
      <c r="U992" s="37" t="s">
        <v>120</v>
      </c>
      <c r="V992" s="60"/>
      <c r="W992" s="38">
        <v>2894068</v>
      </c>
      <c r="X992" s="37" t="s">
        <v>768</v>
      </c>
      <c r="Y992" s="38">
        <v>0</v>
      </c>
      <c r="Z992" s="38" t="b">
        <v>0</v>
      </c>
      <c r="AA992" s="60">
        <v>43460.435069444437</v>
      </c>
      <c r="AB992" s="60">
        <v>43460.341296296298</v>
      </c>
      <c r="AC992" s="38">
        <v>1</v>
      </c>
      <c r="AD992" s="60">
        <v>43460.36273148148</v>
      </c>
      <c r="AE992" s="60">
        <v>43460.435069444437</v>
      </c>
      <c r="AF992" s="60">
        <v>43460.36273148148</v>
      </c>
      <c r="AG992" s="37"/>
      <c r="AH992" s="37"/>
      <c r="AI992" s="37"/>
      <c r="AJ992" s="16">
        <f ca="1">IF(Table1[[#This Row],[State]]="Closed","Zero",IF(Table1[[#This Row],[State]]="Resolved","Zero",TODAY()-Table1[[#This Row],[First Assigned to Osprey-Resolver]]))</f>
        <v>1238.5649305555635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52</v>
      </c>
      <c r="AM992" s="39">
        <f>WEEKNUM(Table1[[#This Row],[Resolved]])</f>
        <v>0</v>
      </c>
      <c r="AN992" s="39">
        <f>WEEKNUM(Table1[[#This Row],[Closed]])</f>
        <v>5</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2018</v>
      </c>
      <c r="AT992" s="39">
        <f>DAY(Table1[[#This Row],[Resolved]])</f>
        <v>0</v>
      </c>
      <c r="AU992" s="39" t="str">
        <f>TEXT(Table1[[#This Row],[Resolved]],"MMM")</f>
        <v>Jan</v>
      </c>
      <c r="AV992" s="39">
        <f>DAY(Table1[[#This Row],[Created]])</f>
        <v>26</v>
      </c>
      <c r="AW992" s="39" t="str">
        <f>TEXT(Table1[[#This Row],[Created]],"MMM")</f>
        <v>Dec</v>
      </c>
      <c r="AX992" s="40" t="e">
        <f>VLOOKUP(Table1[[#This Row],[Assigned to]],GD_Resource[[#All],[SNOW ID Unique]:[Team]],4,0)</f>
        <v>#N/A</v>
      </c>
    </row>
    <row r="993" spans="1:50" ht="37.5" customHeight="1" x14ac:dyDescent="0.25">
      <c r="A993" s="37" t="s">
        <v>3902</v>
      </c>
      <c r="B993" s="37" t="s">
        <v>115</v>
      </c>
      <c r="C993" s="37" t="s">
        <v>641</v>
      </c>
      <c r="D993" s="37" t="s">
        <v>308</v>
      </c>
      <c r="E993" s="37" t="s">
        <v>12</v>
      </c>
      <c r="F993" s="37" t="s">
        <v>3903</v>
      </c>
      <c r="G993" s="60">
        <v>43483.857349537036</v>
      </c>
      <c r="H993" s="37" t="s">
        <v>246</v>
      </c>
      <c r="I993" s="60"/>
      <c r="J993" s="37" t="s">
        <v>2729</v>
      </c>
      <c r="K993" s="37" t="s">
        <v>3904</v>
      </c>
      <c r="L993" s="60">
        <v>43483.857349537036</v>
      </c>
      <c r="M993" s="37" t="s">
        <v>246</v>
      </c>
      <c r="N993" s="60">
        <v>43462.897881944453</v>
      </c>
      <c r="O993" s="37" t="s">
        <v>308</v>
      </c>
      <c r="P993" s="38" t="b">
        <v>0</v>
      </c>
      <c r="Q993" s="37"/>
      <c r="R993" s="37" t="s">
        <v>147</v>
      </c>
      <c r="S993" s="38">
        <v>0</v>
      </c>
      <c r="T993" s="37" t="s">
        <v>124</v>
      </c>
      <c r="U993" s="37" t="s">
        <v>120</v>
      </c>
      <c r="V993" s="60"/>
      <c r="W993" s="38">
        <v>1811126</v>
      </c>
      <c r="X993" s="37" t="s">
        <v>246</v>
      </c>
      <c r="Y993" s="38">
        <v>0</v>
      </c>
      <c r="Z993" s="38" t="b">
        <v>0</v>
      </c>
      <c r="AA993" s="60">
        <v>43462.941076388888</v>
      </c>
      <c r="AB993" s="60"/>
      <c r="AC993" s="38">
        <v>15</v>
      </c>
      <c r="AD993" s="60"/>
      <c r="AE993" s="60">
        <v>43483.679375</v>
      </c>
      <c r="AF993" s="60">
        <v>43483.679375</v>
      </c>
      <c r="AG993" s="37"/>
      <c r="AH993" s="37"/>
      <c r="AI993" s="37"/>
      <c r="AJ993" s="16">
        <f ca="1">IF(Table1[[#This Row],[State]]="Closed","Zero",IF(Table1[[#This Row],[State]]="Resolved","Zero",TODAY()-Table1[[#This Row],[First Assigned to Osprey-Resolver]]))</f>
        <v>1215.3206250000003</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52</v>
      </c>
      <c r="AM993" s="39">
        <f>WEEKNUM(Table1[[#This Row],[Resolved]])</f>
        <v>0</v>
      </c>
      <c r="AN993" s="39">
        <f>WEEKNUM(Table1[[#This Row],[Closed]])</f>
        <v>3</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28</v>
      </c>
      <c r="AW993" s="39" t="str">
        <f>TEXT(Table1[[#This Row],[Created]],"MMM")</f>
        <v>Dec</v>
      </c>
      <c r="AX993" s="40" t="e">
        <f>VLOOKUP(Table1[[#This Row],[Assigned to]],GD_Resource[[#All],[SNOW ID Unique]:[Team]],4,0)</f>
        <v>#N/A</v>
      </c>
    </row>
    <row r="994" spans="1:50" ht="37.5" customHeight="1" x14ac:dyDescent="0.25">
      <c r="A994" s="37" t="s">
        <v>3905</v>
      </c>
      <c r="B994" s="37" t="s">
        <v>115</v>
      </c>
      <c r="C994" s="37" t="s">
        <v>709</v>
      </c>
      <c r="D994" s="37" t="s">
        <v>204</v>
      </c>
      <c r="E994" s="37" t="s">
        <v>141</v>
      </c>
      <c r="F994" s="37" t="s">
        <v>3906</v>
      </c>
      <c r="G994" s="60">
        <v>43924.115046296298</v>
      </c>
      <c r="H994" s="37" t="s">
        <v>37</v>
      </c>
      <c r="I994" s="60"/>
      <c r="J994" s="37" t="s">
        <v>120</v>
      </c>
      <c r="K994" s="37" t="s">
        <v>3907</v>
      </c>
      <c r="L994" s="60">
        <v>43924.115046296298</v>
      </c>
      <c r="M994" s="37" t="s">
        <v>37</v>
      </c>
      <c r="N994" s="60">
        <v>43469.088842592602</v>
      </c>
      <c r="O994" s="37" t="s">
        <v>3846</v>
      </c>
      <c r="P994" s="38" t="b">
        <v>0</v>
      </c>
      <c r="Q994" s="37"/>
      <c r="R994" s="37" t="s">
        <v>123</v>
      </c>
      <c r="S994" s="38">
        <v>0</v>
      </c>
      <c r="T994" s="37" t="s">
        <v>124</v>
      </c>
      <c r="U994" s="37" t="s">
        <v>120</v>
      </c>
      <c r="V994" s="60"/>
      <c r="W994" s="38">
        <v>39314372</v>
      </c>
      <c r="X994" s="37" t="s">
        <v>208</v>
      </c>
      <c r="Y994" s="38">
        <v>0</v>
      </c>
      <c r="Z994" s="38" t="b">
        <v>0</v>
      </c>
      <c r="AA994" s="60">
        <v>43469.088842592602</v>
      </c>
      <c r="AB994" s="60"/>
      <c r="AC994" s="38">
        <v>1</v>
      </c>
      <c r="AD994" s="60">
        <v>43621.021423611113</v>
      </c>
      <c r="AE994" s="60">
        <v>43469.088842592602</v>
      </c>
      <c r="AF994" s="60">
        <v>43469.088842592602</v>
      </c>
      <c r="AG994" s="37"/>
      <c r="AH994" s="37"/>
      <c r="AI994" s="37"/>
      <c r="AJ994" s="16">
        <f ca="1">IF(Table1[[#This Row],[State]]="Closed","Zero",IF(Table1[[#This Row],[State]]="Resolved","Zero",TODAY()-Table1[[#This Row],[First Assigned to Osprey-Resolver]]))</f>
        <v>1229.9111574073977</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1</v>
      </c>
      <c r="AM994" s="39">
        <f>WEEKNUM(Table1[[#This Row],[Resolved]])</f>
        <v>0</v>
      </c>
      <c r="AN994" s="39">
        <f>WEEKNUM(Table1[[#This Row],[Closed]])</f>
        <v>14</v>
      </c>
      <c r="AO994" s="39" t="str">
        <f>IFERROR(INDEX(GD_Resource[], MATCH(Table1[[#This Row],[Assigned to]], GD_Resource[SNOW ID Unique], 0), 2), "Not GD")</f>
        <v>Not GD</v>
      </c>
      <c r="AP994" s="39" t="str">
        <f t="shared" si="15"/>
        <v>Geo</v>
      </c>
      <c r="AQ994" s="39">
        <f>YEAR(Table1[[#This Row],[Closed]])</f>
        <v>2020</v>
      </c>
      <c r="AR994" s="39">
        <f>YEAR(Table1[[#This Row],[Resolved]])</f>
        <v>1900</v>
      </c>
      <c r="AS994" s="39">
        <f>YEAR(Table1[[#This Row],[Created]])</f>
        <v>2019</v>
      </c>
      <c r="AT994" s="39">
        <f>DAY(Table1[[#This Row],[Resolved]])</f>
        <v>0</v>
      </c>
      <c r="AU994" s="39" t="str">
        <f>TEXT(Table1[[#This Row],[Resolved]],"MMM")</f>
        <v>Jan</v>
      </c>
      <c r="AV994" s="39">
        <f>DAY(Table1[[#This Row],[Created]])</f>
        <v>4</v>
      </c>
      <c r="AW994" s="39" t="str">
        <f>TEXT(Table1[[#This Row],[Created]],"MMM")</f>
        <v>Jan</v>
      </c>
      <c r="AX994" s="40" t="e">
        <f>VLOOKUP(Table1[[#This Row],[Assigned to]],GD_Resource[[#All],[SNOW ID Unique]:[Team]],4,0)</f>
        <v>#N/A</v>
      </c>
    </row>
    <row r="995" spans="1:50" ht="49.95" customHeight="1" x14ac:dyDescent="0.25">
      <c r="A995" s="37" t="s">
        <v>3908</v>
      </c>
      <c r="B995" s="37" t="s">
        <v>138</v>
      </c>
      <c r="C995" s="37" t="s">
        <v>116</v>
      </c>
      <c r="D995" s="37" t="s">
        <v>204</v>
      </c>
      <c r="E995" s="37" t="s">
        <v>141</v>
      </c>
      <c r="F995" s="37" t="s">
        <v>3909</v>
      </c>
      <c r="G995" s="60">
        <v>43524.993981481479</v>
      </c>
      <c r="H995" s="37" t="s">
        <v>37</v>
      </c>
      <c r="I995" s="60"/>
      <c r="J995" s="37" t="s">
        <v>120</v>
      </c>
      <c r="K995" s="37" t="s">
        <v>3910</v>
      </c>
      <c r="L995" s="60">
        <v>43524.993981481479</v>
      </c>
      <c r="M995" s="37" t="s">
        <v>37</v>
      </c>
      <c r="N995" s="60">
        <v>43472.706261574072</v>
      </c>
      <c r="O995" s="37" t="s">
        <v>3911</v>
      </c>
      <c r="P995" s="38" t="b">
        <v>0</v>
      </c>
      <c r="Q995" s="37"/>
      <c r="R995" s="37" t="s">
        <v>123</v>
      </c>
      <c r="S995" s="38">
        <v>0</v>
      </c>
      <c r="T995" s="37" t="s">
        <v>124</v>
      </c>
      <c r="U995" s="37" t="s">
        <v>120</v>
      </c>
      <c r="V995" s="60"/>
      <c r="W995" s="38">
        <v>824219</v>
      </c>
      <c r="X995" s="37" t="s">
        <v>3912</v>
      </c>
      <c r="Y995" s="38">
        <v>1</v>
      </c>
      <c r="Z995" s="38" t="b">
        <v>0</v>
      </c>
      <c r="AA995" s="60">
        <v>43472.86614583333</v>
      </c>
      <c r="AB995" s="60">
        <v>43472.706805555557</v>
      </c>
      <c r="AC995" s="38">
        <v>1</v>
      </c>
      <c r="AD995" s="60">
        <v>43472.866851851853</v>
      </c>
      <c r="AE995" s="60">
        <v>43472.868483796286</v>
      </c>
      <c r="AF995" s="60">
        <v>43472.866851851853</v>
      </c>
      <c r="AG995" s="37" t="s">
        <v>331</v>
      </c>
      <c r="AH995" s="37"/>
      <c r="AI995" s="37" t="s">
        <v>877</v>
      </c>
      <c r="AJ995" s="16">
        <f ca="1">IF(Table1[[#This Row],[State]]="Closed","Zero",IF(Table1[[#This Row],[State]]="Resolved","Zero",TODAY()-Table1[[#This Row],[First Assigned to Osprey-Resolver]]))</f>
        <v>1226.1315162037135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9</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7</v>
      </c>
      <c r="AW995" s="39" t="str">
        <f>TEXT(Table1[[#This Row],[Created]],"MMM")</f>
        <v>Jan</v>
      </c>
      <c r="AX995" s="40" t="e">
        <f>VLOOKUP(Table1[[#This Row],[Assigned to]],GD_Resource[[#All],[SNOW ID Unique]:[Team]],4,0)</f>
        <v>#N/A</v>
      </c>
    </row>
    <row r="996" spans="1:50" ht="49.95" customHeight="1" x14ac:dyDescent="0.25">
      <c r="A996" s="37" t="s">
        <v>3913</v>
      </c>
      <c r="B996" s="37" t="s">
        <v>138</v>
      </c>
      <c r="C996" s="37" t="s">
        <v>433</v>
      </c>
      <c r="D996" s="37" t="s">
        <v>434</v>
      </c>
      <c r="E996" s="37" t="s">
        <v>12</v>
      </c>
      <c r="F996" s="37" t="s">
        <v>3914</v>
      </c>
      <c r="G996" s="60">
        <v>43475.825370370367</v>
      </c>
      <c r="H996" s="37" t="s">
        <v>436</v>
      </c>
      <c r="I996" s="60"/>
      <c r="J996" s="37" t="s">
        <v>120</v>
      </c>
      <c r="K996" s="37" t="s">
        <v>3915</v>
      </c>
      <c r="L996" s="60">
        <v>43475.825370370367</v>
      </c>
      <c r="M996" s="37" t="s">
        <v>436</v>
      </c>
      <c r="N996" s="60">
        <v>43474.081886574073</v>
      </c>
      <c r="O996" s="37" t="s">
        <v>3916</v>
      </c>
      <c r="P996" s="38" t="b">
        <v>0</v>
      </c>
      <c r="Q996" s="37"/>
      <c r="R996" s="37" t="s">
        <v>215</v>
      </c>
      <c r="S996" s="38">
        <v>0</v>
      </c>
      <c r="T996" s="37" t="s">
        <v>124</v>
      </c>
      <c r="U996" s="37" t="s">
        <v>120</v>
      </c>
      <c r="V996" s="60"/>
      <c r="W996" s="38">
        <v>150637</v>
      </c>
      <c r="X996" s="37" t="s">
        <v>3917</v>
      </c>
      <c r="Y996" s="38">
        <v>0</v>
      </c>
      <c r="Z996" s="38" t="b">
        <v>0</v>
      </c>
      <c r="AA996" s="60">
        <v>43474.934861111113</v>
      </c>
      <c r="AB996" s="60">
        <v>43474.603935185187</v>
      </c>
      <c r="AC996" s="38">
        <v>1</v>
      </c>
      <c r="AD996" s="60">
        <v>43475.191145833327</v>
      </c>
      <c r="AE996" s="60">
        <v>43475.76666666667</v>
      </c>
      <c r="AF996" s="60">
        <v>43475.191145833327</v>
      </c>
      <c r="AG996" s="37" t="s">
        <v>135</v>
      </c>
      <c r="AH996" s="37"/>
      <c r="AI996" s="37"/>
      <c r="AJ996" s="16">
        <f ca="1">IF(Table1[[#This Row],[State]]="Closed","Zero",IF(Table1[[#This Row],[State]]="Resolved","Zero",TODAY()-Table1[[#This Row],[First Assigned to Osprey-Resolver]]))</f>
        <v>1223.2333333333299</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2</v>
      </c>
      <c r="AM996" s="39">
        <f>WEEKNUM(Table1[[#This Row],[Resolved]])</f>
        <v>0</v>
      </c>
      <c r="AN996" s="39">
        <f>WEEKNUM(Table1[[#This Row],[Closed]])</f>
        <v>2</v>
      </c>
      <c r="AO996" s="39" t="str">
        <f>IFERROR(INDEX(GD_Resource[], MATCH(Table1[[#This Row],[Assigned to]], GD_Resource[SNOW ID Unique], 0), 2), "Not GD")</f>
        <v>Not GD</v>
      </c>
      <c r="AP996" s="39" t="str">
        <f t="shared" si="15"/>
        <v>Geo</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9</v>
      </c>
      <c r="AW996" s="39" t="str">
        <f>TEXT(Table1[[#This Row],[Created]],"MMM")</f>
        <v>Jan</v>
      </c>
      <c r="AX996" s="40" t="e">
        <f>VLOOKUP(Table1[[#This Row],[Assigned to]],GD_Resource[[#All],[SNOW ID Unique]:[Team]],4,0)</f>
        <v>#N/A</v>
      </c>
    </row>
    <row r="997" spans="1:50" ht="49.95" customHeight="1" x14ac:dyDescent="0.25">
      <c r="A997" s="37" t="s">
        <v>3918</v>
      </c>
      <c r="B997" s="37" t="s">
        <v>115</v>
      </c>
      <c r="C997" s="37" t="s">
        <v>251</v>
      </c>
      <c r="D997" s="37" t="s">
        <v>258</v>
      </c>
      <c r="E997" s="37" t="s">
        <v>12</v>
      </c>
      <c r="F997" s="37" t="s">
        <v>3919</v>
      </c>
      <c r="G997" s="60">
        <v>43475.131365740737</v>
      </c>
      <c r="H997" s="37" t="s">
        <v>36</v>
      </c>
      <c r="I997" s="60"/>
      <c r="J997" s="37" t="s">
        <v>130</v>
      </c>
      <c r="K997" s="37" t="s">
        <v>3920</v>
      </c>
      <c r="L997" s="60">
        <v>43475.131365740737</v>
      </c>
      <c r="M997" s="37" t="s">
        <v>36</v>
      </c>
      <c r="N997" s="60">
        <v>43475.067499999997</v>
      </c>
      <c r="O997" s="37" t="s">
        <v>1787</v>
      </c>
      <c r="P997" s="38" t="b">
        <v>0</v>
      </c>
      <c r="Q997" s="37"/>
      <c r="R997" s="37" t="s">
        <v>147</v>
      </c>
      <c r="S997" s="38">
        <v>0</v>
      </c>
      <c r="T997" s="37" t="s">
        <v>124</v>
      </c>
      <c r="U997" s="37" t="s">
        <v>120</v>
      </c>
      <c r="V997" s="60"/>
      <c r="W997" s="38">
        <v>5518</v>
      </c>
      <c r="X997" s="37" t="s">
        <v>1788</v>
      </c>
      <c r="Y997" s="38">
        <v>0</v>
      </c>
      <c r="Z997" s="38" t="b">
        <v>0</v>
      </c>
      <c r="AA997" s="60">
        <v>43475.09547453704</v>
      </c>
      <c r="AB997" s="60">
        <v>43475.067499999997</v>
      </c>
      <c r="AC997" s="38">
        <v>1</v>
      </c>
      <c r="AD997" s="60">
        <v>43475.090810185182</v>
      </c>
      <c r="AE997" s="60">
        <v>43475.09547453704</v>
      </c>
      <c r="AF997" s="60">
        <v>43475.090810185182</v>
      </c>
      <c r="AG997" s="37"/>
      <c r="AH997" s="37"/>
      <c r="AI997" s="37"/>
      <c r="AJ997" s="16">
        <f ca="1">IF(Table1[[#This Row],[State]]="Closed","Zero",IF(Table1[[#This Row],[State]]="Resolved","Zero",TODAY()-Table1[[#This Row],[First Assigned to Osprey-Resolver]]))</f>
        <v>1223.90452546296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2</v>
      </c>
      <c r="AM997" s="39">
        <f>WEEKNUM(Table1[[#This Row],[Resolved]])</f>
        <v>0</v>
      </c>
      <c r="AN997" s="39">
        <f>WEEKNUM(Table1[[#This Row],[Closed]])</f>
        <v>2</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10</v>
      </c>
      <c r="AW997" s="39" t="str">
        <f>TEXT(Table1[[#This Row],[Created]],"MMM")</f>
        <v>Jan</v>
      </c>
      <c r="AX997" s="40" t="e">
        <f>VLOOKUP(Table1[[#This Row],[Assigned to]],GD_Resource[[#All],[SNOW ID Unique]:[Team]],4,0)</f>
        <v>#N/A</v>
      </c>
    </row>
    <row r="998" spans="1:50" ht="62.7" customHeight="1" x14ac:dyDescent="0.25">
      <c r="A998" s="37" t="s">
        <v>3921</v>
      </c>
      <c r="B998" s="37" t="s">
        <v>115</v>
      </c>
      <c r="C998" s="37" t="s">
        <v>159</v>
      </c>
      <c r="D998" s="37" t="s">
        <v>160</v>
      </c>
      <c r="E998" s="37" t="s">
        <v>141</v>
      </c>
      <c r="F998" s="37" t="s">
        <v>3922</v>
      </c>
      <c r="G998" s="60">
        <v>43476.921215277784</v>
      </c>
      <c r="H998" s="37"/>
      <c r="I998" s="60"/>
      <c r="J998" s="37" t="s">
        <v>120</v>
      </c>
      <c r="K998" s="37" t="s">
        <v>3923</v>
      </c>
      <c r="L998" s="60">
        <v>43476.921215277784</v>
      </c>
      <c r="M998" s="37" t="s">
        <v>163</v>
      </c>
      <c r="N998" s="60">
        <v>43475.126851851863</v>
      </c>
      <c r="O998" s="37" t="s">
        <v>160</v>
      </c>
      <c r="P998" s="38" t="b">
        <v>0</v>
      </c>
      <c r="Q998" s="37"/>
      <c r="R998" s="37" t="s">
        <v>123</v>
      </c>
      <c r="S998" s="38">
        <v>0</v>
      </c>
      <c r="T998" s="37" t="s">
        <v>124</v>
      </c>
      <c r="U998" s="37" t="s">
        <v>120</v>
      </c>
      <c r="V998" s="60"/>
      <c r="W998" s="38">
        <v>155438</v>
      </c>
      <c r="X998" s="37" t="s">
        <v>975</v>
      </c>
      <c r="Y998" s="38">
        <v>0</v>
      </c>
      <c r="Z998" s="38" t="b">
        <v>0</v>
      </c>
      <c r="AA998" s="60"/>
      <c r="AB998" s="60"/>
      <c r="AC998" s="38">
        <v>0</v>
      </c>
      <c r="AD998" s="60"/>
      <c r="AE998" s="60"/>
      <c r="AF998" s="60">
        <v>43475.126851851863</v>
      </c>
      <c r="AG998" s="37"/>
      <c r="AH998" s="37"/>
      <c r="AI998" s="37"/>
      <c r="AJ998" s="16">
        <f ca="1">IF(Table1[[#This Row],[State]]="Closed","Zero",IF(Table1[[#This Row],[State]]="Resolved","Zero",TODAY()-Table1[[#This Row],[First Assigned to Osprey-Resolver]]))</f>
        <v>44699</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2</v>
      </c>
      <c r="AM998" s="39">
        <f>WEEKNUM(Table1[[#This Row],[Resolved]])</f>
        <v>0</v>
      </c>
      <c r="AN998" s="39">
        <f>WEEKNUM(Table1[[#This Row],[Closed]])</f>
        <v>2</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10</v>
      </c>
      <c r="AW998" s="39" t="str">
        <f>TEXT(Table1[[#This Row],[Created]],"MMM")</f>
        <v>Jan</v>
      </c>
      <c r="AX998" s="40" t="e">
        <f>VLOOKUP(Table1[[#This Row],[Assigned to]],GD_Resource[[#All],[SNOW ID Unique]:[Team]],4,0)</f>
        <v>#N/A</v>
      </c>
    </row>
    <row r="999" spans="1:50" ht="49.95" customHeight="1" x14ac:dyDescent="0.25">
      <c r="A999" s="37" t="s">
        <v>3924</v>
      </c>
      <c r="B999" s="37" t="s">
        <v>115</v>
      </c>
      <c r="C999" s="37" t="s">
        <v>159</v>
      </c>
      <c r="D999" s="37" t="s">
        <v>3925</v>
      </c>
      <c r="E999" s="37" t="s">
        <v>141</v>
      </c>
      <c r="F999" s="37" t="s">
        <v>3926</v>
      </c>
      <c r="G999" s="60">
        <v>43503.757291666669</v>
      </c>
      <c r="H999" s="37" t="s">
        <v>3927</v>
      </c>
      <c r="I999" s="60"/>
      <c r="J999" s="37" t="s">
        <v>120</v>
      </c>
      <c r="K999" s="37" t="s">
        <v>3928</v>
      </c>
      <c r="L999" s="60">
        <v>43503.757291666669</v>
      </c>
      <c r="M999" s="37" t="s">
        <v>3927</v>
      </c>
      <c r="N999" s="60">
        <v>43475.817731481482</v>
      </c>
      <c r="O999" s="37" t="s">
        <v>2735</v>
      </c>
      <c r="P999" s="38" t="b">
        <v>0</v>
      </c>
      <c r="Q999" s="37"/>
      <c r="R999" s="37" t="s">
        <v>123</v>
      </c>
      <c r="S999" s="38">
        <v>0</v>
      </c>
      <c r="T999" s="37" t="s">
        <v>124</v>
      </c>
      <c r="U999" s="37" t="s">
        <v>120</v>
      </c>
      <c r="V999" s="60"/>
      <c r="W999" s="38">
        <v>2414400</v>
      </c>
      <c r="X999" s="37" t="s">
        <v>610</v>
      </c>
      <c r="Y999" s="38">
        <v>0</v>
      </c>
      <c r="Z999" s="38" t="b">
        <v>0</v>
      </c>
      <c r="AA999" s="60">
        <v>43503.754664351851</v>
      </c>
      <c r="AB999" s="60"/>
      <c r="AC999" s="38">
        <v>0</v>
      </c>
      <c r="AD999" s="60"/>
      <c r="AE999" s="60">
        <v>43503.754664351851</v>
      </c>
      <c r="AF999" s="60">
        <v>43475.817731481482</v>
      </c>
      <c r="AG999" s="37"/>
      <c r="AH999" s="37"/>
      <c r="AI999" s="37"/>
      <c r="AJ999" s="16">
        <f ca="1">IF(Table1[[#This Row],[State]]="Closed","Zero",IF(Table1[[#This Row],[State]]="Resolved","Zero",TODAY()-Table1[[#This Row],[First Assigned to Osprey-Resolver]]))</f>
        <v>1195.2453356481492</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2</v>
      </c>
      <c r="AM999" s="39">
        <f>WEEKNUM(Table1[[#This Row],[Resolved]])</f>
        <v>0</v>
      </c>
      <c r="AN999" s="39">
        <f>WEEKNUM(Table1[[#This Row],[Closed]])</f>
        <v>6</v>
      </c>
      <c r="AO999" s="39" t="str">
        <f>IFERROR(INDEX(GD_Resource[], MATCH(Table1[[#This Row],[Assigned to]], GD_Resource[SNOW ID Unique], 0), 2), "Not GD")</f>
        <v>WPP-US</v>
      </c>
      <c r="AP999" s="39" t="str">
        <f t="shared" si="15"/>
        <v>GD</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10</v>
      </c>
      <c r="AW999" s="39" t="str">
        <f>TEXT(Table1[[#This Row],[Created]],"MMM")</f>
        <v>Jan</v>
      </c>
      <c r="AX999" s="40">
        <f>VLOOKUP(Table1[[#This Row],[Assigned to]],GD_Resource[[#All],[SNOW ID Unique]:[Team]],4,0)</f>
        <v>0</v>
      </c>
    </row>
    <row r="1000" spans="1:50" ht="37.5" customHeight="1" x14ac:dyDescent="0.25">
      <c r="A1000" s="37" t="s">
        <v>3929</v>
      </c>
      <c r="B1000" s="37" t="s">
        <v>115</v>
      </c>
      <c r="C1000" s="37" t="s">
        <v>159</v>
      </c>
      <c r="D1000" s="37" t="s">
        <v>160</v>
      </c>
      <c r="E1000" s="37" t="s">
        <v>141</v>
      </c>
      <c r="F1000" s="37" t="s">
        <v>3930</v>
      </c>
      <c r="G1000" s="60">
        <v>43546.803425925929</v>
      </c>
      <c r="H1000" s="37"/>
      <c r="I1000" s="60"/>
      <c r="J1000" s="37" t="s">
        <v>120</v>
      </c>
      <c r="K1000" s="37" t="s">
        <v>3931</v>
      </c>
      <c r="L1000" s="60">
        <v>43546.803425925929</v>
      </c>
      <c r="M1000" s="37" t="s">
        <v>163</v>
      </c>
      <c r="N1000" s="60">
        <v>43475.819039351853</v>
      </c>
      <c r="O1000" s="37" t="s">
        <v>2735</v>
      </c>
      <c r="P1000" s="38" t="b">
        <v>0</v>
      </c>
      <c r="Q1000" s="37"/>
      <c r="R1000" s="37" t="s">
        <v>123</v>
      </c>
      <c r="S1000" s="38">
        <v>0</v>
      </c>
      <c r="T1000" s="37" t="s">
        <v>124</v>
      </c>
      <c r="U1000" s="37" t="s">
        <v>120</v>
      </c>
      <c r="V1000" s="60"/>
      <c r="W1000" s="38">
        <v>6133140</v>
      </c>
      <c r="X1000" s="37" t="s">
        <v>2368</v>
      </c>
      <c r="Y1000" s="38">
        <v>0</v>
      </c>
      <c r="Z1000" s="38" t="b">
        <v>0</v>
      </c>
      <c r="AA1000" s="60"/>
      <c r="AB1000" s="60"/>
      <c r="AC1000" s="38">
        <v>0</v>
      </c>
      <c r="AD1000" s="60"/>
      <c r="AE1000" s="60"/>
      <c r="AF1000" s="60">
        <v>43475.819039351853</v>
      </c>
      <c r="AG1000" s="37"/>
      <c r="AH1000" s="37"/>
      <c r="AI1000" s="37"/>
      <c r="AJ1000" s="16">
        <f ca="1">IF(Table1[[#This Row],[State]]="Closed","Zero",IF(Table1[[#This Row],[State]]="Resolved","Zero",TODAY()-Table1[[#This Row],[First Assigned to Osprey-Resolver]]))</f>
        <v>44699</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2</v>
      </c>
      <c r="AM1000" s="39">
        <f>WEEKNUM(Table1[[#This Row],[Resolved]])</f>
        <v>0</v>
      </c>
      <c r="AN1000" s="39">
        <f>WEEKNUM(Table1[[#This Row],[Closed]])</f>
        <v>12</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10</v>
      </c>
      <c r="AW1000" s="39" t="str">
        <f>TEXT(Table1[[#This Row],[Created]],"MMM")</f>
        <v>Jan</v>
      </c>
      <c r="AX1000" s="40" t="e">
        <f>VLOOKUP(Table1[[#This Row],[Assigned to]],GD_Resource[[#All],[SNOW ID Unique]:[Team]],4,0)</f>
        <v>#N/A</v>
      </c>
    </row>
    <row r="1001" spans="1:50" ht="75" customHeight="1" x14ac:dyDescent="0.25">
      <c r="A1001" s="37" t="s">
        <v>3932</v>
      </c>
      <c r="B1001" s="37" t="s">
        <v>115</v>
      </c>
      <c r="C1001" s="37" t="s">
        <v>159</v>
      </c>
      <c r="D1001" s="37" t="s">
        <v>3925</v>
      </c>
      <c r="E1001" s="37" t="s">
        <v>141</v>
      </c>
      <c r="F1001" s="37" t="s">
        <v>3933</v>
      </c>
      <c r="G1001" s="60">
        <v>43511.455879629633</v>
      </c>
      <c r="H1001" s="37"/>
      <c r="I1001" s="60"/>
      <c r="J1001" s="37" t="s">
        <v>120</v>
      </c>
      <c r="K1001" s="37" t="s">
        <v>3934</v>
      </c>
      <c r="L1001" s="60">
        <v>43511.455879629633</v>
      </c>
      <c r="M1001" s="37" t="s">
        <v>3927</v>
      </c>
      <c r="N1001" s="60">
        <v>43475.821006944447</v>
      </c>
      <c r="O1001" s="37" t="s">
        <v>2735</v>
      </c>
      <c r="P1001" s="38" t="b">
        <v>0</v>
      </c>
      <c r="Q1001" s="37"/>
      <c r="R1001" s="37" t="s">
        <v>123</v>
      </c>
      <c r="S1001" s="38">
        <v>0</v>
      </c>
      <c r="T1001" s="37" t="s">
        <v>124</v>
      </c>
      <c r="U1001" s="37" t="s">
        <v>120</v>
      </c>
      <c r="V1001" s="60"/>
      <c r="W1001" s="38">
        <v>3078930</v>
      </c>
      <c r="X1001" s="37" t="s">
        <v>610</v>
      </c>
      <c r="Y1001" s="38">
        <v>0</v>
      </c>
      <c r="Z1001" s="38" t="b">
        <v>0</v>
      </c>
      <c r="AA1001" s="60"/>
      <c r="AB1001" s="60"/>
      <c r="AC1001" s="38">
        <v>0</v>
      </c>
      <c r="AD1001" s="60"/>
      <c r="AE1001" s="60"/>
      <c r="AF1001" s="60">
        <v>43475.821006944447</v>
      </c>
      <c r="AG1001" s="37"/>
      <c r="AH1001" s="37"/>
      <c r="AI1001" s="37"/>
      <c r="AJ1001" s="16">
        <f ca="1">IF(Table1[[#This Row],[State]]="Closed","Zero",IF(Table1[[#This Row],[State]]="Resolved","Zero",TODAY()-Table1[[#This Row],[First Assigned to Osprey-Resolver]]))</f>
        <v>44699</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2</v>
      </c>
      <c r="AM1001" s="39">
        <f>WEEKNUM(Table1[[#This Row],[Resolved]])</f>
        <v>0</v>
      </c>
      <c r="AN1001" s="39">
        <f>WEEKNUM(Table1[[#This Row],[Closed]])</f>
        <v>7</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10</v>
      </c>
      <c r="AW1001" s="39" t="str">
        <f>TEXT(Table1[[#This Row],[Created]],"MMM")</f>
        <v>Jan</v>
      </c>
      <c r="AX1001" s="40" t="e">
        <f>VLOOKUP(Table1[[#This Row],[Assigned to]],GD_Resource[[#All],[SNOW ID Unique]:[Team]],4,0)</f>
        <v>#N/A</v>
      </c>
    </row>
    <row r="1002" spans="1:50" ht="37.5" customHeight="1" x14ac:dyDescent="0.25">
      <c r="A1002" s="37" t="s">
        <v>3935</v>
      </c>
      <c r="B1002" s="37" t="s">
        <v>115</v>
      </c>
      <c r="C1002" s="37" t="s">
        <v>150</v>
      </c>
      <c r="D1002" s="37" t="s">
        <v>154</v>
      </c>
      <c r="E1002" s="37" t="s">
        <v>141</v>
      </c>
      <c r="F1002" s="37" t="s">
        <v>3936</v>
      </c>
      <c r="G1002" s="60">
        <v>44048.888194444437</v>
      </c>
      <c r="H1002" s="37" t="s">
        <v>155</v>
      </c>
      <c r="I1002" s="60"/>
      <c r="J1002" s="37" t="s">
        <v>120</v>
      </c>
      <c r="K1002" s="37" t="s">
        <v>3937</v>
      </c>
      <c r="L1002" s="60">
        <v>44048.888206018521</v>
      </c>
      <c r="M1002" s="37" t="s">
        <v>155</v>
      </c>
      <c r="N1002" s="60">
        <v>43476.170497685183</v>
      </c>
      <c r="O1002" s="37" t="s">
        <v>154</v>
      </c>
      <c r="P1002" s="38" t="b">
        <v>0</v>
      </c>
      <c r="Q1002" s="37"/>
      <c r="R1002" s="37" t="s">
        <v>147</v>
      </c>
      <c r="S1002" s="38">
        <v>0</v>
      </c>
      <c r="T1002" s="37" t="s">
        <v>124</v>
      </c>
      <c r="U1002" s="37" t="s">
        <v>120</v>
      </c>
      <c r="V1002" s="60"/>
      <c r="W1002" s="38">
        <v>49482898</v>
      </c>
      <c r="X1002" s="37" t="s">
        <v>979</v>
      </c>
      <c r="Y1002" s="38">
        <v>0</v>
      </c>
      <c r="Z1002" s="38" t="b">
        <v>0</v>
      </c>
      <c r="AA1002" s="60">
        <v>43476.170497685183</v>
      </c>
      <c r="AB1002" s="60"/>
      <c r="AC1002" s="38">
        <v>0</v>
      </c>
      <c r="AD1002" s="60"/>
      <c r="AE1002" s="60">
        <v>43476.170497685183</v>
      </c>
      <c r="AF1002" s="60">
        <v>43476.170497685183</v>
      </c>
      <c r="AG1002" s="37"/>
      <c r="AH1002" s="37"/>
      <c r="AI1002" s="37"/>
      <c r="AJ1002" s="16">
        <f ca="1">IF(Table1[[#This Row],[State]]="Closed","Zero",IF(Table1[[#This Row],[State]]="Resolved","Zero",TODAY()-Table1[[#This Row],[First Assigned to Osprey-Resolver]]))</f>
        <v>1222.8295023148166</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32</v>
      </c>
      <c r="AO1002" s="39" t="str">
        <f>IFERROR(INDEX(GD_Resource[], MATCH(Table1[[#This Row],[Assigned to]], GD_Resource[SNOW ID Unique], 0), 2), "Not GD")</f>
        <v>Not GD</v>
      </c>
      <c r="AP1002" s="39" t="str">
        <f t="shared" si="15"/>
        <v>Geo</v>
      </c>
      <c r="AQ1002" s="39">
        <f>YEAR(Table1[[#This Row],[Closed]])</f>
        <v>2020</v>
      </c>
      <c r="AR1002" s="39">
        <f>YEAR(Table1[[#This Row],[Resolved]])</f>
        <v>1900</v>
      </c>
      <c r="AS1002" s="39">
        <f>YEAR(Table1[[#This Row],[Created]])</f>
        <v>2019</v>
      </c>
      <c r="AT1002" s="39">
        <f>DAY(Table1[[#This Row],[Resolved]])</f>
        <v>0</v>
      </c>
      <c r="AU1002" s="39" t="str">
        <f>TEXT(Table1[[#This Row],[Resolved]],"MMM")</f>
        <v>Jan</v>
      </c>
      <c r="AV1002" s="39">
        <f>DAY(Table1[[#This Row],[Created]])</f>
        <v>11</v>
      </c>
      <c r="AW1002" s="39" t="str">
        <f>TEXT(Table1[[#This Row],[Created]],"MMM")</f>
        <v>Jan</v>
      </c>
      <c r="AX1002" s="40" t="e">
        <f>VLOOKUP(Table1[[#This Row],[Assigned to]],GD_Resource[[#All],[SNOW ID Unique]:[Team]],4,0)</f>
        <v>#N/A</v>
      </c>
    </row>
    <row r="1003" spans="1:50" ht="37.5" customHeight="1" x14ac:dyDescent="0.25">
      <c r="A1003" s="37" t="s">
        <v>3938</v>
      </c>
      <c r="B1003" s="37" t="s">
        <v>115</v>
      </c>
      <c r="C1003" s="37" t="s">
        <v>251</v>
      </c>
      <c r="D1003" s="37" t="s">
        <v>258</v>
      </c>
      <c r="E1003" s="37" t="s">
        <v>12</v>
      </c>
      <c r="F1003" s="37" t="s">
        <v>3939</v>
      </c>
      <c r="G1003" s="60">
        <v>43479.857361111113</v>
      </c>
      <c r="H1003" s="37" t="s">
        <v>36</v>
      </c>
      <c r="I1003" s="60"/>
      <c r="J1003" s="37" t="s">
        <v>120</v>
      </c>
      <c r="K1003" s="37" t="s">
        <v>3940</v>
      </c>
      <c r="L1003" s="60">
        <v>43479.857361111113</v>
      </c>
      <c r="M1003" s="37" t="s">
        <v>36</v>
      </c>
      <c r="N1003" s="60">
        <v>43476.865358796298</v>
      </c>
      <c r="O1003" s="37" t="s">
        <v>3941</v>
      </c>
      <c r="P1003" s="38" t="b">
        <v>0</v>
      </c>
      <c r="Q1003" s="37"/>
      <c r="R1003" s="37" t="s">
        <v>147</v>
      </c>
      <c r="S1003" s="38">
        <v>0</v>
      </c>
      <c r="T1003" s="37" t="s">
        <v>124</v>
      </c>
      <c r="U1003" s="37" t="s">
        <v>120</v>
      </c>
      <c r="V1003" s="60"/>
      <c r="W1003" s="38">
        <v>258509</v>
      </c>
      <c r="X1003" s="37" t="s">
        <v>1735</v>
      </c>
      <c r="Y1003" s="38">
        <v>0</v>
      </c>
      <c r="Z1003" s="38" t="b">
        <v>0</v>
      </c>
      <c r="AA1003" s="60">
        <v>43477.104259259257</v>
      </c>
      <c r="AB1003" s="60">
        <v>43476.876331018517</v>
      </c>
      <c r="AC1003" s="38">
        <v>1</v>
      </c>
      <c r="AD1003" s="60">
        <v>43479.686608796299</v>
      </c>
      <c r="AE1003" s="60">
        <v>43479.778622685182</v>
      </c>
      <c r="AF1003" s="60">
        <v>43479.686608796299</v>
      </c>
      <c r="AG1003" s="37"/>
      <c r="AH1003" s="37"/>
      <c r="AI1003" s="37"/>
      <c r="AJ1003" s="16">
        <f ca="1">IF(Table1[[#This Row],[State]]="Closed","Zero",IF(Table1[[#This Row],[State]]="Resolved","Zero",TODAY()-Table1[[#This Row],[First Assigned to Osprey-Resolver]]))</f>
        <v>1219.2213773148178</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2</v>
      </c>
      <c r="AM1003" s="39">
        <f>WEEKNUM(Table1[[#This Row],[Resolved]])</f>
        <v>0</v>
      </c>
      <c r="AN1003" s="39">
        <f>WEEKNUM(Table1[[#This Row],[Closed]])</f>
        <v>3</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11</v>
      </c>
      <c r="AW1003" s="39" t="str">
        <f>TEXT(Table1[[#This Row],[Created]],"MMM")</f>
        <v>Jan</v>
      </c>
      <c r="AX1003" s="40" t="e">
        <f>VLOOKUP(Table1[[#This Row],[Assigned to]],GD_Resource[[#All],[SNOW ID Unique]:[Team]],4,0)</f>
        <v>#N/A</v>
      </c>
    </row>
    <row r="1004" spans="1:50" ht="62.7" customHeight="1" x14ac:dyDescent="0.25">
      <c r="A1004" s="37" t="s">
        <v>3942</v>
      </c>
      <c r="B1004" s="37" t="s">
        <v>115</v>
      </c>
      <c r="C1004" s="37" t="s">
        <v>295</v>
      </c>
      <c r="D1004" s="37" t="s">
        <v>2360</v>
      </c>
      <c r="E1004" s="37" t="s">
        <v>7</v>
      </c>
      <c r="F1004" s="37" t="s">
        <v>3943</v>
      </c>
      <c r="G1004" s="60">
        <v>43480.115219907413</v>
      </c>
      <c r="H1004" s="37"/>
      <c r="I1004" s="60"/>
      <c r="J1004" s="37" t="s">
        <v>130</v>
      </c>
      <c r="K1004" s="37" t="s">
        <v>3944</v>
      </c>
      <c r="L1004" s="60">
        <v>43480.115219907413</v>
      </c>
      <c r="M1004" s="37" t="s">
        <v>2363</v>
      </c>
      <c r="N1004" s="60">
        <v>43479.984120370369</v>
      </c>
      <c r="O1004" s="37" t="s">
        <v>3945</v>
      </c>
      <c r="P1004" s="38" t="b">
        <v>0</v>
      </c>
      <c r="Q1004" s="37"/>
      <c r="R1004" s="37" t="s">
        <v>147</v>
      </c>
      <c r="S1004" s="38">
        <v>0</v>
      </c>
      <c r="T1004" s="37" t="s">
        <v>124</v>
      </c>
      <c r="U1004" s="37" t="s">
        <v>120</v>
      </c>
      <c r="V1004" s="60"/>
      <c r="W1004" s="38">
        <v>11327</v>
      </c>
      <c r="X1004" s="37" t="s">
        <v>3946</v>
      </c>
      <c r="Y1004" s="38">
        <v>0</v>
      </c>
      <c r="Z1004" s="38" t="b">
        <v>0</v>
      </c>
      <c r="AA1004" s="60">
        <v>43480.047233796293</v>
      </c>
      <c r="AB1004" s="60">
        <v>43479.984120370369</v>
      </c>
      <c r="AC1004" s="38">
        <v>1</v>
      </c>
      <c r="AD1004" s="60">
        <v>43480.066747685189</v>
      </c>
      <c r="AE1004" s="60"/>
      <c r="AF1004" s="60">
        <v>43480.066747685189</v>
      </c>
      <c r="AG1004" s="37"/>
      <c r="AH1004" s="37"/>
      <c r="AI1004" s="37"/>
      <c r="AJ1004" s="16">
        <f ca="1">IF(Table1[[#This Row],[State]]="Closed","Zero",IF(Table1[[#This Row],[State]]="Resolved","Zero",TODAY()-Table1[[#This Row],[First Assigned to Osprey-Resolver]]))</f>
        <v>44699</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3</v>
      </c>
      <c r="AM1004" s="39">
        <f>WEEKNUM(Table1[[#This Row],[Resolved]])</f>
        <v>0</v>
      </c>
      <c r="AN1004" s="39">
        <f>WEEKNUM(Table1[[#This Row],[Closed]])</f>
        <v>3</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14</v>
      </c>
      <c r="AW1004" s="39" t="str">
        <f>TEXT(Table1[[#This Row],[Created]],"MMM")</f>
        <v>Jan</v>
      </c>
      <c r="AX1004" s="40" t="e">
        <f>VLOOKUP(Table1[[#This Row],[Assigned to]],GD_Resource[[#All],[SNOW ID Unique]:[Team]],4,0)</f>
        <v>#N/A</v>
      </c>
    </row>
    <row r="1005" spans="1:50" ht="175.2" customHeight="1" x14ac:dyDescent="0.25">
      <c r="A1005" s="37" t="s">
        <v>3947</v>
      </c>
      <c r="B1005" s="37" t="s">
        <v>115</v>
      </c>
      <c r="C1005" s="37" t="s">
        <v>251</v>
      </c>
      <c r="D1005" s="37" t="s">
        <v>128</v>
      </c>
      <c r="E1005" s="37" t="s">
        <v>141</v>
      </c>
      <c r="F1005" s="37" t="s">
        <v>3948</v>
      </c>
      <c r="G1005" s="60">
        <v>44460.874502314808</v>
      </c>
      <c r="H1005" s="37" t="s">
        <v>286</v>
      </c>
      <c r="I1005" s="60"/>
      <c r="J1005" s="37" t="s">
        <v>120</v>
      </c>
      <c r="K1005" s="37" t="s">
        <v>2753</v>
      </c>
      <c r="L1005" s="60">
        <v>44460.874502314808</v>
      </c>
      <c r="M1005" s="37" t="s">
        <v>39</v>
      </c>
      <c r="N1005" s="60">
        <v>43481.953125</v>
      </c>
      <c r="O1005" s="37" t="s">
        <v>2242</v>
      </c>
      <c r="P1005" s="38" t="b">
        <v>0</v>
      </c>
      <c r="Q1005" s="37"/>
      <c r="R1005" s="37" t="s">
        <v>147</v>
      </c>
      <c r="S1005" s="38">
        <v>0</v>
      </c>
      <c r="T1005" s="37" t="s">
        <v>124</v>
      </c>
      <c r="U1005" s="37" t="s">
        <v>120</v>
      </c>
      <c r="V1005" s="60"/>
      <c r="W1005" s="38">
        <v>84579822</v>
      </c>
      <c r="X1005" s="37" t="s">
        <v>2246</v>
      </c>
      <c r="Y1005" s="38">
        <v>0</v>
      </c>
      <c r="Z1005" s="38" t="b">
        <v>0</v>
      </c>
      <c r="AA1005" s="60">
        <v>43481.953125</v>
      </c>
      <c r="AB1005" s="60"/>
      <c r="AC1005" s="38">
        <v>1</v>
      </c>
      <c r="AD1005" s="60"/>
      <c r="AE1005" s="60">
        <v>43481.953125</v>
      </c>
      <c r="AF1005" s="60">
        <v>43481.953125</v>
      </c>
      <c r="AG1005" s="37"/>
      <c r="AH1005" s="37"/>
      <c r="AI1005" s="37" t="s">
        <v>256</v>
      </c>
      <c r="AJ1005" s="16">
        <f ca="1">IF(Table1[[#This Row],[State]]="Closed","Zero",IF(Table1[[#This Row],[State]]="Resolved","Zero",TODAY()-Table1[[#This Row],[First Assigned to Osprey-Resolver]]))</f>
        <v>1217.046875</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3</v>
      </c>
      <c r="AM1005" s="39">
        <f>WEEKNUM(Table1[[#This Row],[Resolved]])</f>
        <v>0</v>
      </c>
      <c r="AN1005" s="39">
        <f>WEEKNUM(Table1[[#This Row],[Closed]])</f>
        <v>39</v>
      </c>
      <c r="AO1005" s="39" t="str">
        <f>IFERROR(INDEX(GD_Resource[], MATCH(Table1[[#This Row],[Assigned to]], GD_Resource[SNOW ID Unique], 0), 2), "Not GD")</f>
        <v>WPP-US</v>
      </c>
      <c r="AP1005" s="39" t="str">
        <f t="shared" si="15"/>
        <v>GD</v>
      </c>
      <c r="AQ1005" s="39">
        <f>YEAR(Table1[[#This Row],[Closed]])</f>
        <v>2021</v>
      </c>
      <c r="AR1005" s="39">
        <f>YEAR(Table1[[#This Row],[Resolved]])</f>
        <v>1900</v>
      </c>
      <c r="AS1005" s="39">
        <f>YEAR(Table1[[#This Row],[Created]])</f>
        <v>2019</v>
      </c>
      <c r="AT1005" s="39">
        <f>DAY(Table1[[#This Row],[Resolved]])</f>
        <v>0</v>
      </c>
      <c r="AU1005" s="39" t="str">
        <f>TEXT(Table1[[#This Row],[Resolved]],"MMM")</f>
        <v>Jan</v>
      </c>
      <c r="AV1005" s="39">
        <f>DAY(Table1[[#This Row],[Created]])</f>
        <v>16</v>
      </c>
      <c r="AW1005" s="39" t="str">
        <f>TEXT(Table1[[#This Row],[Created]],"MMM")</f>
        <v>Jan</v>
      </c>
      <c r="AX1005" s="40">
        <f>VLOOKUP(Table1[[#This Row],[Assigned to]],GD_Resource[[#All],[SNOW ID Unique]:[Team]],4,0)</f>
        <v>0</v>
      </c>
    </row>
    <row r="1006" spans="1:50" ht="37.5" customHeight="1" x14ac:dyDescent="0.25">
      <c r="A1006" s="37" t="s">
        <v>3949</v>
      </c>
      <c r="B1006" s="37" t="s">
        <v>115</v>
      </c>
      <c r="C1006" s="37" t="s">
        <v>433</v>
      </c>
      <c r="D1006" s="37" t="s">
        <v>434</v>
      </c>
      <c r="E1006" s="37" t="s">
        <v>12</v>
      </c>
      <c r="F1006" s="37" t="s">
        <v>3950</v>
      </c>
      <c r="G1006" s="60">
        <v>43483.830011574071</v>
      </c>
      <c r="H1006" s="37" t="s">
        <v>436</v>
      </c>
      <c r="I1006" s="60"/>
      <c r="J1006" s="37" t="s">
        <v>120</v>
      </c>
      <c r="K1006" s="37" t="s">
        <v>3951</v>
      </c>
      <c r="L1006" s="60">
        <v>43483.830011574071</v>
      </c>
      <c r="M1006" s="37" t="s">
        <v>436</v>
      </c>
      <c r="N1006" s="60">
        <v>43482.821805555563</v>
      </c>
      <c r="O1006" s="37" t="s">
        <v>3952</v>
      </c>
      <c r="P1006" s="38" t="b">
        <v>0</v>
      </c>
      <c r="Q1006" s="37"/>
      <c r="R1006" s="37" t="s">
        <v>215</v>
      </c>
      <c r="S1006" s="38">
        <v>0</v>
      </c>
      <c r="T1006" s="37" t="s">
        <v>124</v>
      </c>
      <c r="U1006" s="37" t="s">
        <v>120</v>
      </c>
      <c r="V1006" s="60"/>
      <c r="W1006" s="38">
        <v>87109</v>
      </c>
      <c r="X1006" s="37" t="s">
        <v>3953</v>
      </c>
      <c r="Y1006" s="38">
        <v>0</v>
      </c>
      <c r="Z1006" s="38" t="b">
        <v>0</v>
      </c>
      <c r="AA1006" s="60">
        <v>43482.953865740739</v>
      </c>
      <c r="AB1006" s="60">
        <v>43482.831585648149</v>
      </c>
      <c r="AC1006" s="38">
        <v>1</v>
      </c>
      <c r="AD1006" s="60">
        <v>43482.958136574067</v>
      </c>
      <c r="AE1006" s="60">
        <v>43483.799722222233</v>
      </c>
      <c r="AF1006" s="60">
        <v>43482.958136574067</v>
      </c>
      <c r="AG1006" s="37" t="s">
        <v>135</v>
      </c>
      <c r="AH1006" s="37"/>
      <c r="AI1006" s="37"/>
      <c r="AJ1006" s="16">
        <f ca="1">IF(Table1[[#This Row],[State]]="Closed","Zero",IF(Table1[[#This Row],[State]]="Resolved","Zero",TODAY()-Table1[[#This Row],[First Assigned to Osprey-Resolver]]))</f>
        <v>1215.200277777767</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3</v>
      </c>
      <c r="AM1006" s="39">
        <f>WEEKNUM(Table1[[#This Row],[Resolved]])</f>
        <v>0</v>
      </c>
      <c r="AN1006" s="39">
        <f>WEEKNUM(Table1[[#This Row],[Closed]])</f>
        <v>3</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17</v>
      </c>
      <c r="AW1006" s="39" t="str">
        <f>TEXT(Table1[[#This Row],[Created]],"MMM")</f>
        <v>Jan</v>
      </c>
      <c r="AX1006" s="40" t="e">
        <f>VLOOKUP(Table1[[#This Row],[Assigned to]],GD_Resource[[#All],[SNOW ID Unique]:[Team]],4,0)</f>
        <v>#N/A</v>
      </c>
    </row>
    <row r="1007" spans="1:50" ht="37.5" customHeight="1" x14ac:dyDescent="0.25">
      <c r="A1007" s="37" t="s">
        <v>3954</v>
      </c>
      <c r="B1007" s="37" t="s">
        <v>115</v>
      </c>
      <c r="C1007" s="37" t="s">
        <v>630</v>
      </c>
      <c r="D1007" s="37" t="s">
        <v>615</v>
      </c>
      <c r="E1007" s="37" t="s">
        <v>7</v>
      </c>
      <c r="F1007" s="37" t="s">
        <v>3955</v>
      </c>
      <c r="G1007" s="60">
        <v>43500.906747685192</v>
      </c>
      <c r="H1007" s="37" t="s">
        <v>246</v>
      </c>
      <c r="I1007" s="60"/>
      <c r="J1007" s="37" t="s">
        <v>130</v>
      </c>
      <c r="K1007" s="37" t="s">
        <v>3956</v>
      </c>
      <c r="L1007" s="60">
        <v>43500.906712962962</v>
      </c>
      <c r="M1007" s="37" t="s">
        <v>246</v>
      </c>
      <c r="N1007" s="60">
        <v>43483.928807870368</v>
      </c>
      <c r="O1007" s="37" t="s">
        <v>308</v>
      </c>
      <c r="P1007" s="38" t="b">
        <v>0</v>
      </c>
      <c r="Q1007" s="37"/>
      <c r="R1007" s="37" t="s">
        <v>147</v>
      </c>
      <c r="S1007" s="38">
        <v>0</v>
      </c>
      <c r="T1007" s="37" t="s">
        <v>124</v>
      </c>
      <c r="U1007" s="37" t="s">
        <v>120</v>
      </c>
      <c r="V1007" s="60"/>
      <c r="W1007" s="38">
        <v>1467284</v>
      </c>
      <c r="X1007" s="37" t="s">
        <v>246</v>
      </c>
      <c r="Y1007" s="38">
        <v>0</v>
      </c>
      <c r="Z1007" s="38" t="b">
        <v>0</v>
      </c>
      <c r="AA1007" s="60">
        <v>43486.365173611113</v>
      </c>
      <c r="AB1007" s="60"/>
      <c r="AC1007" s="38">
        <v>0</v>
      </c>
      <c r="AD1007" s="60"/>
      <c r="AE1007" s="60">
        <v>43486.365173611113</v>
      </c>
      <c r="AF1007" s="60">
        <v>43483.928807870368</v>
      </c>
      <c r="AG1007" s="37"/>
      <c r="AH1007" s="37"/>
      <c r="AI1007" s="37"/>
      <c r="AJ1007" s="16">
        <f ca="1">IF(Table1[[#This Row],[State]]="Closed","Zero",IF(Table1[[#This Row],[State]]="Resolved","Zero",TODAY()-Table1[[#This Row],[First Assigned to Osprey-Resolver]]))</f>
        <v>1212.6348263888867</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3</v>
      </c>
      <c r="AM1007" s="39">
        <f>WEEKNUM(Table1[[#This Row],[Resolved]])</f>
        <v>0</v>
      </c>
      <c r="AN1007" s="39">
        <f>WEEKNUM(Table1[[#This Row],[Closed]])</f>
        <v>6</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18</v>
      </c>
      <c r="AW1007" s="39" t="str">
        <f>TEXT(Table1[[#This Row],[Created]],"MMM")</f>
        <v>Jan</v>
      </c>
      <c r="AX1007" s="40" t="e">
        <f>VLOOKUP(Table1[[#This Row],[Assigned to]],GD_Resource[[#All],[SNOW ID Unique]:[Team]],4,0)</f>
        <v>#N/A</v>
      </c>
    </row>
    <row r="1008" spans="1:50" ht="49.95" customHeight="1" x14ac:dyDescent="0.25">
      <c r="A1008" s="37" t="s">
        <v>3957</v>
      </c>
      <c r="B1008" s="37" t="s">
        <v>115</v>
      </c>
      <c r="C1008" s="37" t="s">
        <v>1653</v>
      </c>
      <c r="D1008" s="37" t="s">
        <v>2360</v>
      </c>
      <c r="E1008" s="37" t="s">
        <v>12</v>
      </c>
      <c r="F1008" s="37" t="s">
        <v>3958</v>
      </c>
      <c r="G1008" s="60">
        <v>43493.933032407411</v>
      </c>
      <c r="H1008" s="37" t="s">
        <v>17</v>
      </c>
      <c r="I1008" s="60"/>
      <c r="J1008" s="37" t="s">
        <v>120</v>
      </c>
      <c r="K1008" s="37" t="s">
        <v>3959</v>
      </c>
      <c r="L1008" s="60">
        <v>43493.933032407411</v>
      </c>
      <c r="M1008" s="37" t="s">
        <v>2363</v>
      </c>
      <c r="N1008" s="60">
        <v>43489.961967592593</v>
      </c>
      <c r="O1008" s="37" t="s">
        <v>2360</v>
      </c>
      <c r="P1008" s="38" t="b">
        <v>0</v>
      </c>
      <c r="Q1008" s="37"/>
      <c r="R1008" s="37" t="s">
        <v>215</v>
      </c>
      <c r="S1008" s="38">
        <v>0</v>
      </c>
      <c r="T1008" s="37" t="s">
        <v>124</v>
      </c>
      <c r="U1008" s="37" t="s">
        <v>120</v>
      </c>
      <c r="V1008" s="60"/>
      <c r="W1008" s="38">
        <v>343178</v>
      </c>
      <c r="X1008" s="37" t="s">
        <v>2363</v>
      </c>
      <c r="Y1008" s="38">
        <v>0</v>
      </c>
      <c r="Z1008" s="38" t="b">
        <v>0</v>
      </c>
      <c r="AA1008" s="60">
        <v>43489.961967592593</v>
      </c>
      <c r="AB1008" s="60"/>
      <c r="AC1008" s="38">
        <v>0</v>
      </c>
      <c r="AD1008" s="60"/>
      <c r="AE1008" s="60">
        <v>43489.961967592593</v>
      </c>
      <c r="AF1008" s="60">
        <v>43489.961967592593</v>
      </c>
      <c r="AG1008" s="37"/>
      <c r="AH1008" s="37"/>
      <c r="AI1008" s="37"/>
      <c r="AJ1008" s="16">
        <f ca="1">IF(Table1[[#This Row],[State]]="Closed","Zero",IF(Table1[[#This Row],[State]]="Resolved","Zero",TODAY()-Table1[[#This Row],[First Assigned to Osprey-Resolver]]))</f>
        <v>1209.0380324074067</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v>
      </c>
      <c r="AM1008" s="39">
        <f>WEEKNUM(Table1[[#This Row],[Resolved]])</f>
        <v>0</v>
      </c>
      <c r="AN1008" s="39">
        <f>WEEKNUM(Table1[[#This Row],[Closed]])</f>
        <v>5</v>
      </c>
      <c r="AO1008" s="39" t="str">
        <f>IFERROR(INDEX(GD_Resource[], MATCH(Table1[[#This Row],[Assigned to]], GD_Resource[SNOW ID Unique], 0), 2), "Not GD")</f>
        <v>WPP-US</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24</v>
      </c>
      <c r="AW1008" s="39" t="str">
        <f>TEXT(Table1[[#This Row],[Created]],"MMM")</f>
        <v>Jan</v>
      </c>
      <c r="AX1008" s="40">
        <f>VLOOKUP(Table1[[#This Row],[Assigned to]],GD_Resource[[#All],[SNOW ID Unique]:[Team]],4,0)</f>
        <v>0</v>
      </c>
    </row>
    <row r="1009" spans="1:50" ht="37.5" customHeight="1" x14ac:dyDescent="0.25">
      <c r="A1009" s="37" t="s">
        <v>3960</v>
      </c>
      <c r="B1009" s="37" t="s">
        <v>115</v>
      </c>
      <c r="C1009" s="37" t="s">
        <v>159</v>
      </c>
      <c r="D1009" s="37" t="s">
        <v>355</v>
      </c>
      <c r="E1009" s="37" t="s">
        <v>141</v>
      </c>
      <c r="F1009" s="37" t="s">
        <v>3961</v>
      </c>
      <c r="G1009" s="60">
        <v>43812.925428240742</v>
      </c>
      <c r="H1009" s="37"/>
      <c r="I1009" s="60"/>
      <c r="J1009" s="37" t="s">
        <v>120</v>
      </c>
      <c r="K1009" s="37" t="s">
        <v>3962</v>
      </c>
      <c r="L1009" s="60">
        <v>43812.925428240742</v>
      </c>
      <c r="M1009" s="37" t="s">
        <v>357</v>
      </c>
      <c r="N1009" s="60">
        <v>43491.131562499999</v>
      </c>
      <c r="O1009" s="37" t="s">
        <v>3963</v>
      </c>
      <c r="P1009" s="38" t="b">
        <v>0</v>
      </c>
      <c r="Q1009" s="37"/>
      <c r="R1009" s="37" t="s">
        <v>123</v>
      </c>
      <c r="S1009" s="38">
        <v>0</v>
      </c>
      <c r="T1009" s="37" t="s">
        <v>124</v>
      </c>
      <c r="U1009" s="37" t="s">
        <v>120</v>
      </c>
      <c r="V1009" s="60"/>
      <c r="W1009" s="38">
        <v>27802990</v>
      </c>
      <c r="X1009" s="37" t="s">
        <v>3964</v>
      </c>
      <c r="Y1009" s="38">
        <v>0</v>
      </c>
      <c r="Z1009" s="38" t="b">
        <v>0</v>
      </c>
      <c r="AA1009" s="60">
        <v>43491.150868055563</v>
      </c>
      <c r="AB1009" s="60">
        <v>43491.143437500003</v>
      </c>
      <c r="AC1009" s="38">
        <v>1</v>
      </c>
      <c r="AD1009" s="60">
        <v>43495.098935185182</v>
      </c>
      <c r="AE1009" s="60">
        <v>43495.104328703703</v>
      </c>
      <c r="AF1009" s="60">
        <v>43495.098935185182</v>
      </c>
      <c r="AG1009" s="37"/>
      <c r="AH1009" s="37"/>
      <c r="AI1009" s="37"/>
      <c r="AJ1009" s="16">
        <f ca="1">IF(Table1[[#This Row],[State]]="Closed","Zero",IF(Table1[[#This Row],[State]]="Resolved","Zero",TODAY()-Table1[[#This Row],[First Assigned to Osprey-Resolver]]))</f>
        <v>1203.8956712962972</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v>
      </c>
      <c r="AM1009" s="39">
        <f>WEEKNUM(Table1[[#This Row],[Resolved]])</f>
        <v>0</v>
      </c>
      <c r="AN1009" s="39">
        <f>WEEKNUM(Table1[[#This Row],[Closed]])</f>
        <v>50</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26</v>
      </c>
      <c r="AW1009" s="39" t="str">
        <f>TEXT(Table1[[#This Row],[Created]],"MMM")</f>
        <v>Jan</v>
      </c>
      <c r="AX1009" s="40" t="e">
        <f>VLOOKUP(Table1[[#This Row],[Assigned to]],GD_Resource[[#All],[SNOW ID Unique]:[Team]],4,0)</f>
        <v>#N/A</v>
      </c>
    </row>
    <row r="1010" spans="1:50" ht="49.95" customHeight="1" x14ac:dyDescent="0.25">
      <c r="A1010" s="37" t="s">
        <v>3965</v>
      </c>
      <c r="B1010" s="37" t="s">
        <v>115</v>
      </c>
      <c r="C1010" s="37" t="s">
        <v>630</v>
      </c>
      <c r="D1010" s="37" t="s">
        <v>3966</v>
      </c>
      <c r="E1010" s="37" t="s">
        <v>12</v>
      </c>
      <c r="F1010" s="37" t="s">
        <v>3967</v>
      </c>
      <c r="G1010" s="60">
        <v>43496.679537037038</v>
      </c>
      <c r="H1010" s="37" t="s">
        <v>3968</v>
      </c>
      <c r="I1010" s="60"/>
      <c r="J1010" s="37" t="s">
        <v>130</v>
      </c>
      <c r="K1010" s="37" t="s">
        <v>3969</v>
      </c>
      <c r="L1010" s="60">
        <v>43496.679537037038</v>
      </c>
      <c r="M1010" s="37" t="s">
        <v>3968</v>
      </c>
      <c r="N1010" s="60">
        <v>43493.551736111112</v>
      </c>
      <c r="O1010" s="37" t="s">
        <v>3970</v>
      </c>
      <c r="P1010" s="38" t="b">
        <v>0</v>
      </c>
      <c r="Q1010" s="37"/>
      <c r="R1010" s="37" t="s">
        <v>147</v>
      </c>
      <c r="S1010" s="38">
        <v>0</v>
      </c>
      <c r="T1010" s="37" t="s">
        <v>124</v>
      </c>
      <c r="U1010" s="37" t="s">
        <v>120</v>
      </c>
      <c r="V1010" s="60"/>
      <c r="W1010" s="38">
        <v>270242</v>
      </c>
      <c r="X1010" s="37" t="s">
        <v>2834</v>
      </c>
      <c r="Y1010" s="38">
        <v>0</v>
      </c>
      <c r="Z1010" s="38" t="b">
        <v>0</v>
      </c>
      <c r="AA1010" s="60">
        <v>43493.574016203696</v>
      </c>
      <c r="AB1010" s="60">
        <v>43493.560347222221</v>
      </c>
      <c r="AC1010" s="38">
        <v>1</v>
      </c>
      <c r="AD1010" s="60">
        <v>43494.574108796303</v>
      </c>
      <c r="AE1010" s="60">
        <v>43494.648622685178</v>
      </c>
      <c r="AF1010" s="60">
        <v>43494.574108796303</v>
      </c>
      <c r="AG1010" s="37"/>
      <c r="AH1010" s="37"/>
      <c r="AI1010" s="37"/>
      <c r="AJ1010" s="16">
        <f ca="1">IF(Table1[[#This Row],[State]]="Closed","Zero",IF(Table1[[#This Row],[State]]="Resolved","Zero",TODAY()-Table1[[#This Row],[First Assigned to Osprey-Resolver]]))</f>
        <v>1204.3513773148225</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v>
      </c>
      <c r="AM1010" s="39">
        <f>WEEKNUM(Table1[[#This Row],[Resolved]])</f>
        <v>0</v>
      </c>
      <c r="AN1010" s="39">
        <f>WEEKNUM(Table1[[#This Row],[Closed]])</f>
        <v>5</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28</v>
      </c>
      <c r="AW1010" s="39" t="str">
        <f>TEXT(Table1[[#This Row],[Created]],"MMM")</f>
        <v>Jan</v>
      </c>
      <c r="AX1010" s="40">
        <f>VLOOKUP(Table1[[#This Row],[Assigned to]],GD_Resource[[#All],[SNOW ID Unique]:[Team]],4,0)</f>
        <v>0</v>
      </c>
    </row>
    <row r="1011" spans="1:50" ht="49.95" customHeight="1" x14ac:dyDescent="0.25">
      <c r="A1011" s="37" t="s">
        <v>3971</v>
      </c>
      <c r="B1011" s="37" t="s">
        <v>115</v>
      </c>
      <c r="C1011" s="37" t="s">
        <v>361</v>
      </c>
      <c r="D1011" s="37" t="s">
        <v>204</v>
      </c>
      <c r="E1011" s="37" t="s">
        <v>141</v>
      </c>
      <c r="F1011" s="37" t="s">
        <v>3972</v>
      </c>
      <c r="G1011" s="60">
        <v>43774.069548611107</v>
      </c>
      <c r="H1011" s="37" t="s">
        <v>37</v>
      </c>
      <c r="I1011" s="60"/>
      <c r="J1011" s="37" t="s">
        <v>120</v>
      </c>
      <c r="K1011" s="37" t="s">
        <v>3973</v>
      </c>
      <c r="L1011" s="60">
        <v>43774.069548611107</v>
      </c>
      <c r="M1011" s="37" t="s">
        <v>37</v>
      </c>
      <c r="N1011" s="60">
        <v>43493.784918981481</v>
      </c>
      <c r="O1011" s="37" t="s">
        <v>3647</v>
      </c>
      <c r="P1011" s="38" t="b">
        <v>0</v>
      </c>
      <c r="Q1011" s="37"/>
      <c r="R1011" s="37" t="s">
        <v>123</v>
      </c>
      <c r="S1011" s="38">
        <v>0</v>
      </c>
      <c r="T1011" s="37" t="s">
        <v>124</v>
      </c>
      <c r="U1011" s="37" t="s">
        <v>120</v>
      </c>
      <c r="V1011" s="60"/>
      <c r="W1011" s="38">
        <v>24216592</v>
      </c>
      <c r="X1011" s="37" t="s">
        <v>3648</v>
      </c>
      <c r="Y1011" s="38">
        <v>0</v>
      </c>
      <c r="Z1011" s="38" t="b">
        <v>0</v>
      </c>
      <c r="AA1011" s="60">
        <v>43494.919525462959</v>
      </c>
      <c r="AB1011" s="60">
        <v>43493.784918981481</v>
      </c>
      <c r="AC1011" s="38">
        <v>5</v>
      </c>
      <c r="AD1011" s="60">
        <v>43496.995787037027</v>
      </c>
      <c r="AE1011" s="60">
        <v>43497.550451388888</v>
      </c>
      <c r="AF1011" s="60">
        <v>43496.995787037027</v>
      </c>
      <c r="AG1011" s="37" t="s">
        <v>135</v>
      </c>
      <c r="AH1011" s="37"/>
      <c r="AI1011" s="37"/>
      <c r="AJ1011" s="16">
        <f ca="1">IF(Table1[[#This Row],[State]]="Closed","Zero",IF(Table1[[#This Row],[State]]="Resolved","Zero",TODAY()-Table1[[#This Row],[First Assigned to Osprey-Resolver]]))</f>
        <v>1201.4495486111118</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v>
      </c>
      <c r="AM1011" s="39">
        <f>WEEKNUM(Table1[[#This Row],[Resolved]])</f>
        <v>0</v>
      </c>
      <c r="AN1011" s="39">
        <f>WEEKNUM(Table1[[#This Row],[Closed]])</f>
        <v>45</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28</v>
      </c>
      <c r="AW1011" s="39" t="str">
        <f>TEXT(Table1[[#This Row],[Created]],"MMM")</f>
        <v>Jan</v>
      </c>
      <c r="AX1011" s="40" t="e">
        <f>VLOOKUP(Table1[[#This Row],[Assigned to]],GD_Resource[[#All],[SNOW ID Unique]:[Team]],4,0)</f>
        <v>#N/A</v>
      </c>
    </row>
    <row r="1012" spans="1:50" ht="62.7" customHeight="1" x14ac:dyDescent="0.25">
      <c r="A1012" s="37" t="s">
        <v>3974</v>
      </c>
      <c r="B1012" s="37" t="s">
        <v>115</v>
      </c>
      <c r="C1012" s="37" t="s">
        <v>630</v>
      </c>
      <c r="D1012" s="37" t="s">
        <v>3966</v>
      </c>
      <c r="E1012" s="37" t="s">
        <v>12</v>
      </c>
      <c r="F1012" s="37" t="s">
        <v>3975</v>
      </c>
      <c r="G1012" s="60">
        <v>43496.672314814823</v>
      </c>
      <c r="H1012" s="37" t="s">
        <v>3968</v>
      </c>
      <c r="I1012" s="60"/>
      <c r="J1012" s="37" t="s">
        <v>130</v>
      </c>
      <c r="K1012" s="37" t="s">
        <v>3969</v>
      </c>
      <c r="L1012" s="60">
        <v>43496.672314814823</v>
      </c>
      <c r="M1012" s="37" t="s">
        <v>3968</v>
      </c>
      <c r="N1012" s="60">
        <v>43494.200914351852</v>
      </c>
      <c r="O1012" s="37" t="s">
        <v>3976</v>
      </c>
      <c r="P1012" s="38" t="b">
        <v>0</v>
      </c>
      <c r="Q1012" s="37"/>
      <c r="R1012" s="37" t="s">
        <v>147</v>
      </c>
      <c r="S1012" s="38">
        <v>0</v>
      </c>
      <c r="T1012" s="37" t="s">
        <v>124</v>
      </c>
      <c r="U1012" s="37" t="s">
        <v>120</v>
      </c>
      <c r="V1012" s="60"/>
      <c r="W1012" s="38">
        <v>214320</v>
      </c>
      <c r="X1012" s="37" t="s">
        <v>3977</v>
      </c>
      <c r="Y1012" s="38">
        <v>0</v>
      </c>
      <c r="Z1012" s="38" t="b">
        <v>0</v>
      </c>
      <c r="AA1012" s="60">
        <v>43494.366157407407</v>
      </c>
      <c r="AB1012" s="60"/>
      <c r="AC1012" s="38">
        <v>0</v>
      </c>
      <c r="AD1012" s="60"/>
      <c r="AE1012" s="60">
        <v>43494.366157407407</v>
      </c>
      <c r="AF1012" s="60">
        <v>43494.200914351852</v>
      </c>
      <c r="AG1012" s="37"/>
      <c r="AH1012" s="37"/>
      <c r="AI1012" s="37"/>
      <c r="AJ1012" s="16">
        <f ca="1">IF(Table1[[#This Row],[State]]="Closed","Zero",IF(Table1[[#This Row],[State]]="Resolved","Zero",TODAY()-Table1[[#This Row],[First Assigned to Osprey-Resolver]]))</f>
        <v>1204.6338425925933</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v>
      </c>
      <c r="AM1012" s="39">
        <f>WEEKNUM(Table1[[#This Row],[Resolved]])</f>
        <v>0</v>
      </c>
      <c r="AN1012" s="39">
        <f>WEEKNUM(Table1[[#This Row],[Closed]])</f>
        <v>5</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29</v>
      </c>
      <c r="AW1012" s="39" t="str">
        <f>TEXT(Table1[[#This Row],[Created]],"MMM")</f>
        <v>Jan</v>
      </c>
      <c r="AX1012" s="40">
        <f>VLOOKUP(Table1[[#This Row],[Assigned to]],GD_Resource[[#All],[SNOW ID Unique]:[Team]],4,0)</f>
        <v>0</v>
      </c>
    </row>
    <row r="1013" spans="1:50" ht="37.5" customHeight="1" x14ac:dyDescent="0.25">
      <c r="A1013" s="37" t="s">
        <v>3978</v>
      </c>
      <c r="B1013" s="37" t="s">
        <v>115</v>
      </c>
      <c r="C1013" s="37" t="s">
        <v>630</v>
      </c>
      <c r="D1013" s="37" t="s">
        <v>3966</v>
      </c>
      <c r="E1013" s="37" t="s">
        <v>12</v>
      </c>
      <c r="F1013" s="37" t="s">
        <v>3979</v>
      </c>
      <c r="G1013" s="60">
        <v>43496.678738425922</v>
      </c>
      <c r="H1013" s="37" t="s">
        <v>3968</v>
      </c>
      <c r="I1013" s="60"/>
      <c r="J1013" s="37" t="s">
        <v>130</v>
      </c>
      <c r="K1013" s="37" t="s">
        <v>3969</v>
      </c>
      <c r="L1013" s="60">
        <v>43496.678738425922</v>
      </c>
      <c r="M1013" s="37" t="s">
        <v>3968</v>
      </c>
      <c r="N1013" s="60">
        <v>43496.044965277782</v>
      </c>
      <c r="O1013" s="37" t="s">
        <v>3980</v>
      </c>
      <c r="P1013" s="38" t="b">
        <v>0</v>
      </c>
      <c r="Q1013" s="37"/>
      <c r="R1013" s="37" t="s">
        <v>147</v>
      </c>
      <c r="S1013" s="38">
        <v>0</v>
      </c>
      <c r="T1013" s="37" t="s">
        <v>124</v>
      </c>
      <c r="U1013" s="37" t="s">
        <v>120</v>
      </c>
      <c r="V1013" s="60"/>
      <c r="W1013" s="38">
        <v>55167</v>
      </c>
      <c r="X1013" s="37" t="s">
        <v>3981</v>
      </c>
      <c r="Y1013" s="38">
        <v>0</v>
      </c>
      <c r="Z1013" s="38" t="b">
        <v>0</v>
      </c>
      <c r="AA1013" s="60">
        <v>43496.045891203707</v>
      </c>
      <c r="AB1013" s="60"/>
      <c r="AC1013" s="38">
        <v>0</v>
      </c>
      <c r="AD1013" s="60"/>
      <c r="AE1013" s="60">
        <v>43496.045891203707</v>
      </c>
      <c r="AF1013" s="60">
        <v>43496.044965277782</v>
      </c>
      <c r="AG1013" s="37"/>
      <c r="AH1013" s="37"/>
      <c r="AI1013" s="37"/>
      <c r="AJ1013" s="16">
        <f ca="1">IF(Table1[[#This Row],[State]]="Closed","Zero",IF(Table1[[#This Row],[State]]="Resolved","Zero",TODAY()-Table1[[#This Row],[First Assigned to Osprey-Resolver]]))</f>
        <v>1202.9541087962934</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v>
      </c>
      <c r="AM1013" s="39">
        <f>WEEKNUM(Table1[[#This Row],[Resolved]])</f>
        <v>0</v>
      </c>
      <c r="AN1013" s="39">
        <f>WEEKNUM(Table1[[#This Row],[Closed]])</f>
        <v>5</v>
      </c>
      <c r="AO1013" s="39" t="str">
        <f>IFERROR(INDEX(GD_Resource[], MATCH(Table1[[#This Row],[Assigned to]], GD_Resource[SNOW ID Unique], 0), 2), "Not GD")</f>
        <v>WPP-UK</v>
      </c>
      <c r="AP1013" s="39" t="str">
        <f t="shared" si="15"/>
        <v>GD</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31</v>
      </c>
      <c r="AW1013" s="39" t="str">
        <f>TEXT(Table1[[#This Row],[Created]],"MMM")</f>
        <v>Jan</v>
      </c>
      <c r="AX1013" s="40">
        <f>VLOOKUP(Table1[[#This Row],[Assigned to]],GD_Resource[[#All],[SNOW ID Unique]:[Team]],4,0)</f>
        <v>0</v>
      </c>
    </row>
    <row r="1014" spans="1:50" ht="49.95" customHeight="1" x14ac:dyDescent="0.25">
      <c r="A1014" s="37" t="s">
        <v>3982</v>
      </c>
      <c r="B1014" s="37" t="s">
        <v>138</v>
      </c>
      <c r="C1014" s="37" t="s">
        <v>240</v>
      </c>
      <c r="D1014" s="37" t="s">
        <v>241</v>
      </c>
      <c r="E1014" s="37" t="s">
        <v>12</v>
      </c>
      <c r="F1014" s="37" t="s">
        <v>3983</v>
      </c>
      <c r="G1014" s="60">
        <v>43504.080601851849</v>
      </c>
      <c r="H1014" s="37" t="s">
        <v>24</v>
      </c>
      <c r="I1014" s="60"/>
      <c r="J1014" s="37" t="s">
        <v>120</v>
      </c>
      <c r="K1014" s="37" t="s">
        <v>3984</v>
      </c>
      <c r="L1014" s="60">
        <v>43504.080613425933</v>
      </c>
      <c r="M1014" s="37" t="s">
        <v>24</v>
      </c>
      <c r="N1014" s="60">
        <v>43496.906921296293</v>
      </c>
      <c r="O1014" s="37" t="s">
        <v>3985</v>
      </c>
      <c r="P1014" s="38" t="b">
        <v>0</v>
      </c>
      <c r="Q1014" s="37"/>
      <c r="R1014" s="37" t="s">
        <v>147</v>
      </c>
      <c r="S1014" s="38">
        <v>0</v>
      </c>
      <c r="T1014" s="37" t="s">
        <v>124</v>
      </c>
      <c r="U1014" s="37" t="s">
        <v>120</v>
      </c>
      <c r="V1014" s="60"/>
      <c r="W1014" s="38">
        <v>619807</v>
      </c>
      <c r="X1014" s="37" t="s">
        <v>3986</v>
      </c>
      <c r="Y1014" s="38">
        <v>0</v>
      </c>
      <c r="Z1014" s="38" t="b">
        <v>0</v>
      </c>
      <c r="AA1014" s="60">
        <v>43496.976527777777</v>
      </c>
      <c r="AB1014" s="60">
        <v>43496.91611111111</v>
      </c>
      <c r="AC1014" s="38">
        <v>2</v>
      </c>
      <c r="AD1014" s="60">
        <v>43497.048391203702</v>
      </c>
      <c r="AE1014" s="60">
        <v>43497.08525462963</v>
      </c>
      <c r="AF1014" s="60">
        <v>43497.048391203702</v>
      </c>
      <c r="AG1014" s="37"/>
      <c r="AH1014" s="37"/>
      <c r="AI1014" s="37"/>
      <c r="AJ1014" s="16">
        <f ca="1">IF(Table1[[#This Row],[State]]="Closed","Zero",IF(Table1[[#This Row],[State]]="Resolved","Zero",TODAY()-Table1[[#This Row],[First Assigned to Osprey-Resolver]]))</f>
        <v>1201.9147453703699</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v>
      </c>
      <c r="AM1014" s="39">
        <f>WEEKNUM(Table1[[#This Row],[Resolved]])</f>
        <v>0</v>
      </c>
      <c r="AN1014" s="39">
        <f>WEEKNUM(Table1[[#This Row],[Closed]])</f>
        <v>6</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31</v>
      </c>
      <c r="AW1014" s="39" t="str">
        <f>TEXT(Table1[[#This Row],[Created]],"MMM")</f>
        <v>Jan</v>
      </c>
      <c r="AX1014" s="40">
        <f>VLOOKUP(Table1[[#This Row],[Assigned to]],GD_Resource[[#All],[SNOW ID Unique]:[Team]],4,0)</f>
        <v>0</v>
      </c>
    </row>
    <row r="1015" spans="1:50" ht="37.5" customHeight="1" x14ac:dyDescent="0.25">
      <c r="A1015" s="37" t="s">
        <v>3987</v>
      </c>
      <c r="B1015" s="37" t="s">
        <v>115</v>
      </c>
      <c r="C1015" s="37" t="s">
        <v>630</v>
      </c>
      <c r="D1015" s="37" t="s">
        <v>3966</v>
      </c>
      <c r="E1015" s="37" t="s">
        <v>12</v>
      </c>
      <c r="F1015" s="37" t="s">
        <v>3975</v>
      </c>
      <c r="G1015" s="60">
        <v>43497.463472222233</v>
      </c>
      <c r="H1015" s="37" t="s">
        <v>3968</v>
      </c>
      <c r="I1015" s="60"/>
      <c r="J1015" s="37" t="s">
        <v>130</v>
      </c>
      <c r="K1015" s="37" t="s">
        <v>3988</v>
      </c>
      <c r="L1015" s="60">
        <v>43497.463472222233</v>
      </c>
      <c r="M1015" s="37" t="s">
        <v>3968</v>
      </c>
      <c r="N1015" s="60">
        <v>43497.007673611108</v>
      </c>
      <c r="O1015" s="37" t="s">
        <v>3989</v>
      </c>
      <c r="P1015" s="38" t="b">
        <v>0</v>
      </c>
      <c r="Q1015" s="37"/>
      <c r="R1015" s="37" t="s">
        <v>147</v>
      </c>
      <c r="S1015" s="38">
        <v>0</v>
      </c>
      <c r="T1015" s="37" t="s">
        <v>124</v>
      </c>
      <c r="U1015" s="37" t="s">
        <v>120</v>
      </c>
      <c r="V1015" s="60"/>
      <c r="W1015" s="38">
        <v>39756</v>
      </c>
      <c r="X1015" s="37" t="s">
        <v>3977</v>
      </c>
      <c r="Y1015" s="38">
        <v>0</v>
      </c>
      <c r="Z1015" s="38" t="b">
        <v>0</v>
      </c>
      <c r="AA1015" s="60">
        <v>43497.084664351853</v>
      </c>
      <c r="AB1015" s="60"/>
      <c r="AC1015" s="38">
        <v>0</v>
      </c>
      <c r="AD1015" s="60"/>
      <c r="AE1015" s="60">
        <v>43497.084664351853</v>
      </c>
      <c r="AF1015" s="60">
        <v>43497.007673611108</v>
      </c>
      <c r="AG1015" s="37" t="s">
        <v>135</v>
      </c>
      <c r="AH1015" s="37"/>
      <c r="AI1015" s="37"/>
      <c r="AJ1015" s="16">
        <f ca="1">IF(Table1[[#This Row],[State]]="Closed","Zero",IF(Table1[[#This Row],[State]]="Resolved","Zero",TODAY()-Table1[[#This Row],[First Assigned to Osprey-Resolver]]))</f>
        <v>1201.9153356481474</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v>
      </c>
      <c r="AM1015" s="39">
        <f>WEEKNUM(Table1[[#This Row],[Resolved]])</f>
        <v>0</v>
      </c>
      <c r="AN1015" s="39">
        <f>WEEKNUM(Table1[[#This Row],[Closed]])</f>
        <v>5</v>
      </c>
      <c r="AO1015" s="39" t="str">
        <f>IFERROR(INDEX(GD_Resource[], MATCH(Table1[[#This Row],[Assigned to]], GD_Resource[SNOW ID Unique], 0), 2), "Not GD")</f>
        <v>WPP-UK</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1</v>
      </c>
      <c r="AW1015" s="39" t="str">
        <f>TEXT(Table1[[#This Row],[Created]],"MMM")</f>
        <v>Feb</v>
      </c>
      <c r="AX1015" s="40">
        <f>VLOOKUP(Table1[[#This Row],[Assigned to]],GD_Resource[[#All],[SNOW ID Unique]:[Team]],4,0)</f>
        <v>0</v>
      </c>
    </row>
    <row r="1016" spans="1:50" ht="49.95" customHeight="1" x14ac:dyDescent="0.25">
      <c r="A1016" s="37" t="s">
        <v>3990</v>
      </c>
      <c r="B1016" s="37" t="s">
        <v>115</v>
      </c>
      <c r="C1016" s="37" t="s">
        <v>709</v>
      </c>
      <c r="D1016" s="37" t="s">
        <v>204</v>
      </c>
      <c r="E1016" s="37" t="s">
        <v>141</v>
      </c>
      <c r="F1016" s="37" t="s">
        <v>3991</v>
      </c>
      <c r="G1016" s="60">
        <v>43712.040277777778</v>
      </c>
      <c r="H1016" s="37" t="s">
        <v>40</v>
      </c>
      <c r="I1016" s="60"/>
      <c r="J1016" s="37" t="s">
        <v>328</v>
      </c>
      <c r="K1016" s="37" t="s">
        <v>3992</v>
      </c>
      <c r="L1016" s="60">
        <v>43712.040277777778</v>
      </c>
      <c r="M1016" s="37" t="s">
        <v>37</v>
      </c>
      <c r="N1016" s="60">
        <v>43498.442210648151</v>
      </c>
      <c r="O1016" s="37" t="s">
        <v>767</v>
      </c>
      <c r="P1016" s="38" t="b">
        <v>0</v>
      </c>
      <c r="Q1016" s="37"/>
      <c r="R1016" s="37" t="s">
        <v>189</v>
      </c>
      <c r="S1016" s="38">
        <v>0</v>
      </c>
      <c r="T1016" s="37" t="s">
        <v>124</v>
      </c>
      <c r="U1016" s="37" t="s">
        <v>120</v>
      </c>
      <c r="V1016" s="60"/>
      <c r="W1016" s="38">
        <v>18452724</v>
      </c>
      <c r="X1016" s="37" t="s">
        <v>768</v>
      </c>
      <c r="Y1016" s="38">
        <v>1</v>
      </c>
      <c r="Z1016" s="38" t="b">
        <v>0</v>
      </c>
      <c r="AA1016" s="60">
        <v>43500.416585648149</v>
      </c>
      <c r="AB1016" s="60">
        <v>43498.445208333331</v>
      </c>
      <c r="AC1016" s="38">
        <v>3</v>
      </c>
      <c r="AD1016" s="60">
        <v>43498.534953703696</v>
      </c>
      <c r="AE1016" s="60">
        <v>43500.416585648149</v>
      </c>
      <c r="AF1016" s="60">
        <v>43498.534953703696</v>
      </c>
      <c r="AG1016" s="37"/>
      <c r="AH1016" s="37"/>
      <c r="AI1016" s="37"/>
      <c r="AJ1016" s="16">
        <f ca="1">IF(Table1[[#This Row],[State]]="Closed","Zero",IF(Table1[[#This Row],[State]]="Resolved","Zero",TODAY()-Table1[[#This Row],[First Assigned to Osprey-Resolver]]))</f>
        <v>1198.5834143518514</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v>
      </c>
      <c r="AM1016" s="39">
        <f>WEEKNUM(Table1[[#This Row],[Resolved]])</f>
        <v>0</v>
      </c>
      <c r="AN1016" s="39">
        <f>WEEKNUM(Table1[[#This Row],[Closed]])</f>
        <v>36</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v>
      </c>
      <c r="AW1016" s="39" t="str">
        <f>TEXT(Table1[[#This Row],[Created]],"MMM")</f>
        <v>Feb</v>
      </c>
      <c r="AX1016" s="40" t="e">
        <f>VLOOKUP(Table1[[#This Row],[Assigned to]],GD_Resource[[#All],[SNOW ID Unique]:[Team]],4,0)</f>
        <v>#N/A</v>
      </c>
    </row>
    <row r="1017" spans="1:50" ht="75" customHeight="1" x14ac:dyDescent="0.25">
      <c r="A1017" s="37" t="s">
        <v>3993</v>
      </c>
      <c r="B1017" s="37" t="s">
        <v>115</v>
      </c>
      <c r="C1017" s="37" t="s">
        <v>175</v>
      </c>
      <c r="D1017" s="37" t="s">
        <v>3253</v>
      </c>
      <c r="E1017" s="37" t="s">
        <v>141</v>
      </c>
      <c r="F1017" s="37" t="s">
        <v>3994</v>
      </c>
      <c r="G1017" s="60">
        <v>43535.430520833332</v>
      </c>
      <c r="H1017" s="37" t="s">
        <v>3255</v>
      </c>
      <c r="I1017" s="60"/>
      <c r="J1017" s="37" t="s">
        <v>120</v>
      </c>
      <c r="K1017" s="37" t="s">
        <v>3995</v>
      </c>
      <c r="L1017" s="60">
        <v>43535.430520833332</v>
      </c>
      <c r="M1017" s="37" t="s">
        <v>3255</v>
      </c>
      <c r="N1017" s="60">
        <v>43500.437743055547</v>
      </c>
      <c r="O1017" s="37" t="s">
        <v>3253</v>
      </c>
      <c r="P1017" s="38" t="b">
        <v>0</v>
      </c>
      <c r="Q1017" s="37"/>
      <c r="R1017" s="37" t="s">
        <v>147</v>
      </c>
      <c r="S1017" s="38">
        <v>0</v>
      </c>
      <c r="T1017" s="37" t="s">
        <v>124</v>
      </c>
      <c r="U1017" s="37" t="s">
        <v>120</v>
      </c>
      <c r="V1017" s="60"/>
      <c r="W1017" s="38">
        <v>3023647</v>
      </c>
      <c r="X1017" s="37" t="s">
        <v>3996</v>
      </c>
      <c r="Y1017" s="38">
        <v>0</v>
      </c>
      <c r="Z1017" s="38" t="b">
        <v>0</v>
      </c>
      <c r="AA1017" s="60">
        <v>43500.437743055547</v>
      </c>
      <c r="AB1017" s="60"/>
      <c r="AC1017" s="38">
        <v>0</v>
      </c>
      <c r="AD1017" s="60"/>
      <c r="AE1017" s="60">
        <v>43500.437743055547</v>
      </c>
      <c r="AF1017" s="60">
        <v>43500.437743055547</v>
      </c>
      <c r="AG1017" s="37"/>
      <c r="AH1017" s="37"/>
      <c r="AI1017" s="37"/>
      <c r="AJ1017" s="16">
        <f ca="1">IF(Table1[[#This Row],[State]]="Closed","Zero",IF(Table1[[#This Row],[State]]="Resolved","Zero",TODAY()-Table1[[#This Row],[First Assigned to Osprey-Resolver]]))</f>
        <v>1198.5622569444531</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11</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4</v>
      </c>
      <c r="AW1017" s="39" t="str">
        <f>TEXT(Table1[[#This Row],[Created]],"MMM")</f>
        <v>Feb</v>
      </c>
      <c r="AX1017" s="40">
        <f>VLOOKUP(Table1[[#This Row],[Assigned to]],GD_Resource[[#All],[SNOW ID Unique]:[Team]],4,0)</f>
        <v>0</v>
      </c>
    </row>
    <row r="1018" spans="1:50" ht="37.5" customHeight="1" x14ac:dyDescent="0.25">
      <c r="A1018" s="37" t="s">
        <v>3997</v>
      </c>
      <c r="B1018" s="37" t="s">
        <v>115</v>
      </c>
      <c r="C1018" s="37" t="s">
        <v>175</v>
      </c>
      <c r="D1018" s="37" t="s">
        <v>3253</v>
      </c>
      <c r="E1018" s="37" t="s">
        <v>141</v>
      </c>
      <c r="F1018" s="37" t="s">
        <v>3998</v>
      </c>
      <c r="G1018" s="60">
        <v>43532.8828125</v>
      </c>
      <c r="H1018" s="37" t="s">
        <v>3255</v>
      </c>
      <c r="I1018" s="60"/>
      <c r="J1018" s="37" t="s">
        <v>120</v>
      </c>
      <c r="K1018" s="37" t="s">
        <v>3999</v>
      </c>
      <c r="L1018" s="60">
        <v>43532.8828125</v>
      </c>
      <c r="M1018" s="37" t="s">
        <v>3255</v>
      </c>
      <c r="N1018" s="60">
        <v>43500.440937500003</v>
      </c>
      <c r="O1018" s="37" t="s">
        <v>3253</v>
      </c>
      <c r="P1018" s="38" t="b">
        <v>0</v>
      </c>
      <c r="Q1018" s="37"/>
      <c r="R1018" s="37" t="s">
        <v>147</v>
      </c>
      <c r="S1018" s="38">
        <v>0</v>
      </c>
      <c r="T1018" s="37" t="s">
        <v>124</v>
      </c>
      <c r="U1018" s="37" t="s">
        <v>120</v>
      </c>
      <c r="V1018" s="60"/>
      <c r="W1018" s="38">
        <v>2803136</v>
      </c>
      <c r="X1018" s="37" t="s">
        <v>3996</v>
      </c>
      <c r="Y1018" s="38">
        <v>0</v>
      </c>
      <c r="Z1018" s="38" t="b">
        <v>0</v>
      </c>
      <c r="AA1018" s="60">
        <v>43500.440937500003</v>
      </c>
      <c r="AB1018" s="60"/>
      <c r="AC1018" s="38">
        <v>0</v>
      </c>
      <c r="AD1018" s="60"/>
      <c r="AE1018" s="60">
        <v>43500.440937500003</v>
      </c>
      <c r="AF1018" s="60">
        <v>43500.440937500003</v>
      </c>
      <c r="AG1018" s="37"/>
      <c r="AH1018" s="37"/>
      <c r="AI1018" s="37"/>
      <c r="AJ1018" s="16">
        <f ca="1">IF(Table1[[#This Row],[State]]="Closed","Zero",IF(Table1[[#This Row],[State]]="Resolved","Zero",TODAY()-Table1[[#This Row],[First Assigned to Osprey-Resolver]]))</f>
        <v>1198.5590624999968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10</v>
      </c>
      <c r="AO1018" s="39" t="str">
        <f>IFERROR(INDEX(GD_Resource[], MATCH(Table1[[#This Row],[Assigned to]], GD_Resource[SNOW ID Unique], 0), 2), "Not GD")</f>
        <v>WPP-US</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Feb</v>
      </c>
      <c r="AX1018" s="40">
        <f>VLOOKUP(Table1[[#This Row],[Assigned to]],GD_Resource[[#All],[SNOW ID Unique]:[Team]],4,0)</f>
        <v>0</v>
      </c>
    </row>
    <row r="1019" spans="1:50" ht="37.5" customHeight="1" x14ac:dyDescent="0.25">
      <c r="A1019" s="37" t="s">
        <v>4000</v>
      </c>
      <c r="B1019" s="37" t="s">
        <v>115</v>
      </c>
      <c r="C1019" s="37" t="s">
        <v>116</v>
      </c>
      <c r="D1019" s="37" t="s">
        <v>204</v>
      </c>
      <c r="E1019" s="37" t="s">
        <v>141</v>
      </c>
      <c r="F1019" s="37" t="s">
        <v>4001</v>
      </c>
      <c r="G1019" s="60">
        <v>43791.167199074072</v>
      </c>
      <c r="H1019" s="37" t="s">
        <v>3567</v>
      </c>
      <c r="I1019" s="60"/>
      <c r="J1019" s="37" t="s">
        <v>120</v>
      </c>
      <c r="K1019" s="37" t="s">
        <v>4002</v>
      </c>
      <c r="L1019" s="60">
        <v>43791.167199074072</v>
      </c>
      <c r="M1019" s="37" t="s">
        <v>37</v>
      </c>
      <c r="N1019" s="60">
        <v>43500.562754629631</v>
      </c>
      <c r="O1019" s="37" t="s">
        <v>4003</v>
      </c>
      <c r="P1019" s="38" t="b">
        <v>0</v>
      </c>
      <c r="Q1019" s="37"/>
      <c r="R1019" s="37" t="s">
        <v>123</v>
      </c>
      <c r="S1019" s="38">
        <v>0</v>
      </c>
      <c r="T1019" s="37" t="s">
        <v>124</v>
      </c>
      <c r="U1019" s="37" t="s">
        <v>120</v>
      </c>
      <c r="V1019" s="60"/>
      <c r="W1019" s="38">
        <v>25108224</v>
      </c>
      <c r="X1019" s="37" t="s">
        <v>4004</v>
      </c>
      <c r="Y1019" s="38">
        <v>0</v>
      </c>
      <c r="Z1019" s="38" t="b">
        <v>0</v>
      </c>
      <c r="AA1019" s="60">
        <v>43500.570590277777</v>
      </c>
      <c r="AB1019" s="60">
        <v>43500.565300925933</v>
      </c>
      <c r="AC1019" s="38">
        <v>3</v>
      </c>
      <c r="AD1019" s="60">
        <v>43500.569050925929</v>
      </c>
      <c r="AE1019" s="60">
        <v>43500.570590277777</v>
      </c>
      <c r="AF1019" s="60">
        <v>43500.569050925929</v>
      </c>
      <c r="AG1019" s="37" t="s">
        <v>331</v>
      </c>
      <c r="AH1019" s="37"/>
      <c r="AI1019" s="37"/>
      <c r="AJ1019" s="16">
        <f ca="1">IF(Table1[[#This Row],[State]]="Closed","Zero",IF(Table1[[#This Row],[State]]="Resolved","Zero",TODAY()-Table1[[#This Row],[First Assigned to Osprey-Resolver]]))</f>
        <v>1198.4294097222228</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6</v>
      </c>
      <c r="AM1019" s="39">
        <f>WEEKNUM(Table1[[#This Row],[Resolved]])</f>
        <v>0</v>
      </c>
      <c r="AN1019" s="39">
        <f>WEEKNUM(Table1[[#This Row],[Closed]])</f>
        <v>47</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4</v>
      </c>
      <c r="AW1019" s="39" t="str">
        <f>TEXT(Table1[[#This Row],[Created]],"MMM")</f>
        <v>Feb</v>
      </c>
      <c r="AX1019" s="40">
        <f>VLOOKUP(Table1[[#This Row],[Assigned to]],GD_Resource[[#All],[SNOW ID Unique]:[Team]],4,0)</f>
        <v>0</v>
      </c>
    </row>
    <row r="1020" spans="1:50" ht="37.5" customHeight="1" x14ac:dyDescent="0.25">
      <c r="A1020" s="37" t="s">
        <v>4005</v>
      </c>
      <c r="B1020" s="37" t="s">
        <v>115</v>
      </c>
      <c r="C1020" s="37" t="s">
        <v>183</v>
      </c>
      <c r="D1020" s="37" t="s">
        <v>204</v>
      </c>
      <c r="E1020" s="37" t="s">
        <v>141</v>
      </c>
      <c r="F1020" s="37" t="s">
        <v>4006</v>
      </c>
      <c r="G1020" s="60">
        <v>43791.169930555552</v>
      </c>
      <c r="H1020" s="37" t="s">
        <v>40</v>
      </c>
      <c r="I1020" s="60"/>
      <c r="J1020" s="37" t="s">
        <v>120</v>
      </c>
      <c r="K1020" s="37" t="s">
        <v>3759</v>
      </c>
      <c r="L1020" s="60">
        <v>43791.169930555552</v>
      </c>
      <c r="M1020" s="37" t="s">
        <v>37</v>
      </c>
      <c r="N1020" s="60">
        <v>43500.563344907408</v>
      </c>
      <c r="O1020" s="37" t="s">
        <v>4003</v>
      </c>
      <c r="P1020" s="38" t="b">
        <v>0</v>
      </c>
      <c r="Q1020" s="37"/>
      <c r="R1020" s="37" t="s">
        <v>189</v>
      </c>
      <c r="S1020" s="38">
        <v>0</v>
      </c>
      <c r="T1020" s="37" t="s">
        <v>124</v>
      </c>
      <c r="U1020" s="37" t="s">
        <v>120</v>
      </c>
      <c r="V1020" s="60"/>
      <c r="W1020" s="38">
        <v>25108411</v>
      </c>
      <c r="X1020" s="37" t="s">
        <v>4004</v>
      </c>
      <c r="Y1020" s="38">
        <v>0</v>
      </c>
      <c r="Z1020" s="38" t="b">
        <v>0</v>
      </c>
      <c r="AA1020" s="60">
        <v>43500.569606481477</v>
      </c>
      <c r="AB1020" s="60">
        <v>43500.565092592587</v>
      </c>
      <c r="AC1020" s="38">
        <v>4</v>
      </c>
      <c r="AD1020" s="60">
        <v>43500.566412037027</v>
      </c>
      <c r="AE1020" s="60">
        <v>43500.569606481477</v>
      </c>
      <c r="AF1020" s="60">
        <v>43500.566412037027</v>
      </c>
      <c r="AG1020" s="37" t="s">
        <v>331</v>
      </c>
      <c r="AH1020" s="37"/>
      <c r="AI1020" s="37"/>
      <c r="AJ1020" s="16">
        <f ca="1">IF(Table1[[#This Row],[State]]="Closed","Zero",IF(Table1[[#This Row],[State]]="Resolved","Zero",TODAY()-Table1[[#This Row],[First Assigned to Osprey-Resolver]]))</f>
        <v>1198.4303935185235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6</v>
      </c>
      <c r="AM1020" s="39">
        <f>WEEKNUM(Table1[[#This Row],[Resolved]])</f>
        <v>0</v>
      </c>
      <c r="AN1020" s="39">
        <f>WEEKNUM(Table1[[#This Row],[Closed]])</f>
        <v>47</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4</v>
      </c>
      <c r="AW1020" s="39" t="str">
        <f>TEXT(Table1[[#This Row],[Created]],"MMM")</f>
        <v>Feb</v>
      </c>
      <c r="AX1020" s="40" t="e">
        <f>VLOOKUP(Table1[[#This Row],[Assigned to]],GD_Resource[[#All],[SNOW ID Unique]:[Team]],4,0)</f>
        <v>#N/A</v>
      </c>
    </row>
    <row r="1021" spans="1:50" ht="49.95" customHeight="1" x14ac:dyDescent="0.25">
      <c r="A1021" s="37" t="s">
        <v>4007</v>
      </c>
      <c r="B1021" s="37" t="s">
        <v>115</v>
      </c>
      <c r="C1021" s="37" t="s">
        <v>630</v>
      </c>
      <c r="D1021" s="37" t="s">
        <v>3966</v>
      </c>
      <c r="E1021" s="37" t="s">
        <v>12</v>
      </c>
      <c r="F1021" s="37" t="s">
        <v>4008</v>
      </c>
      <c r="G1021" s="60">
        <v>43502.643414351849</v>
      </c>
      <c r="H1021" s="37" t="s">
        <v>3968</v>
      </c>
      <c r="I1021" s="60"/>
      <c r="J1021" s="37" t="s">
        <v>130</v>
      </c>
      <c r="K1021" s="37" t="s">
        <v>4009</v>
      </c>
      <c r="L1021" s="60">
        <v>43502.643414351849</v>
      </c>
      <c r="M1021" s="37" t="s">
        <v>3968</v>
      </c>
      <c r="N1021" s="60">
        <v>43500.852696759262</v>
      </c>
      <c r="O1021" s="37" t="s">
        <v>4010</v>
      </c>
      <c r="P1021" s="38" t="b">
        <v>0</v>
      </c>
      <c r="Q1021" s="37"/>
      <c r="R1021" s="37" t="s">
        <v>147</v>
      </c>
      <c r="S1021" s="38">
        <v>0</v>
      </c>
      <c r="T1021" s="37" t="s">
        <v>124</v>
      </c>
      <c r="U1021" s="37" t="s">
        <v>120</v>
      </c>
      <c r="V1021" s="60"/>
      <c r="W1021" s="38">
        <v>154718</v>
      </c>
      <c r="X1021" s="37" t="s">
        <v>4011</v>
      </c>
      <c r="Y1021" s="38">
        <v>0</v>
      </c>
      <c r="Z1021" s="38" t="b">
        <v>0</v>
      </c>
      <c r="AA1021" s="60">
        <v>43500.898344907408</v>
      </c>
      <c r="AB1021" s="60">
        <v>43500.876064814824</v>
      </c>
      <c r="AC1021" s="38">
        <v>2</v>
      </c>
      <c r="AD1021" s="60">
        <v>43501.91170138889</v>
      </c>
      <c r="AE1021" s="60">
        <v>43502.543368055558</v>
      </c>
      <c r="AF1021" s="60">
        <v>43501.993854166663</v>
      </c>
      <c r="AG1021" s="37"/>
      <c r="AH1021" s="37"/>
      <c r="AI1021" s="37"/>
      <c r="AJ1021" s="16">
        <f ca="1">IF(Table1[[#This Row],[State]]="Closed","Zero",IF(Table1[[#This Row],[State]]="Resolved","Zero",TODAY()-Table1[[#This Row],[First Assigned to Osprey-Resolver]]))</f>
        <v>1196.4566319444421</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6</v>
      </c>
      <c r="AM1021" s="39">
        <f>WEEKNUM(Table1[[#This Row],[Resolved]])</f>
        <v>0</v>
      </c>
      <c r="AN1021" s="39">
        <f>WEEKNUM(Table1[[#This Row],[Closed]])</f>
        <v>6</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4</v>
      </c>
      <c r="AW1021" s="39" t="str">
        <f>TEXT(Table1[[#This Row],[Created]],"MMM")</f>
        <v>Feb</v>
      </c>
      <c r="AX1021" s="40">
        <f>VLOOKUP(Table1[[#This Row],[Assigned to]],GD_Resource[[#All],[SNOW ID Unique]:[Team]],4,0)</f>
        <v>0</v>
      </c>
    </row>
    <row r="1022" spans="1:50" ht="37.5" customHeight="1" x14ac:dyDescent="0.25">
      <c r="A1022" s="37" t="s">
        <v>4012</v>
      </c>
      <c r="B1022" s="37" t="s">
        <v>115</v>
      </c>
      <c r="C1022" s="37" t="s">
        <v>295</v>
      </c>
      <c r="D1022" s="37" t="s">
        <v>4013</v>
      </c>
      <c r="E1022" s="37" t="s">
        <v>7</v>
      </c>
      <c r="F1022" s="37" t="s">
        <v>4014</v>
      </c>
      <c r="G1022" s="60">
        <v>43504.04896990741</v>
      </c>
      <c r="H1022" s="37" t="s">
        <v>2587</v>
      </c>
      <c r="I1022" s="60"/>
      <c r="J1022" s="37" t="s">
        <v>130</v>
      </c>
      <c r="K1022" s="37" t="s">
        <v>4015</v>
      </c>
      <c r="L1022" s="60">
        <v>43502.18513888889</v>
      </c>
      <c r="M1022" s="37" t="s">
        <v>2587</v>
      </c>
      <c r="N1022" s="60">
        <v>43502.009467592587</v>
      </c>
      <c r="O1022" s="37" t="s">
        <v>4016</v>
      </c>
      <c r="P1022" s="38" t="b">
        <v>0</v>
      </c>
      <c r="Q1022" s="37"/>
      <c r="R1022" s="37" t="s">
        <v>147</v>
      </c>
      <c r="S1022" s="38">
        <v>0</v>
      </c>
      <c r="T1022" s="37" t="s">
        <v>124</v>
      </c>
      <c r="U1022" s="37" t="s">
        <v>120</v>
      </c>
      <c r="V1022" s="60"/>
      <c r="W1022" s="38">
        <v>15178</v>
      </c>
      <c r="X1022" s="37" t="s">
        <v>4017</v>
      </c>
      <c r="Y1022" s="38">
        <v>0</v>
      </c>
      <c r="Z1022" s="38" t="b">
        <v>0</v>
      </c>
      <c r="AA1022" s="60">
        <v>43502.010821759257</v>
      </c>
      <c r="AB1022" s="60">
        <v>43502.010821759257</v>
      </c>
      <c r="AC1022" s="38">
        <v>2</v>
      </c>
      <c r="AD1022" s="60">
        <v>43502.143923611111</v>
      </c>
      <c r="AE1022" s="60">
        <v>43502.18340277778</v>
      </c>
      <c r="AF1022" s="60">
        <v>43502.143923611111</v>
      </c>
      <c r="AG1022" s="37"/>
      <c r="AH1022" s="37"/>
      <c r="AI1022" s="37"/>
      <c r="AJ1022" s="16">
        <f ca="1">IF(Table1[[#This Row],[State]]="Closed","Zero",IF(Table1[[#This Row],[State]]="Resolved","Zero",TODAY()-Table1[[#This Row],[First Assigned to Osprey-Resolver]]))</f>
        <v>1196.8165972222196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6</v>
      </c>
      <c r="AM1022" s="39">
        <f>WEEKNUM(Table1[[#This Row],[Resolved]])</f>
        <v>0</v>
      </c>
      <c r="AN1022" s="39">
        <f>WEEKNUM(Table1[[#This Row],[Closed]])</f>
        <v>6</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6</v>
      </c>
      <c r="AW1022" s="39" t="str">
        <f>TEXT(Table1[[#This Row],[Created]],"MMM")</f>
        <v>Feb</v>
      </c>
      <c r="AX1022" s="40" t="e">
        <f>VLOOKUP(Table1[[#This Row],[Assigned to]],GD_Resource[[#All],[SNOW ID Unique]:[Team]],4,0)</f>
        <v>#N/A</v>
      </c>
    </row>
    <row r="1023" spans="1:50" ht="150" customHeight="1" x14ac:dyDescent="0.25">
      <c r="A1023" s="37" t="s">
        <v>4018</v>
      </c>
      <c r="B1023" s="37" t="s">
        <v>115</v>
      </c>
      <c r="C1023" s="37" t="s">
        <v>630</v>
      </c>
      <c r="D1023" s="37" t="s">
        <v>241</v>
      </c>
      <c r="E1023" s="37" t="s">
        <v>12</v>
      </c>
      <c r="F1023" s="37" t="s">
        <v>4019</v>
      </c>
      <c r="G1023" s="60">
        <v>43504.028715277767</v>
      </c>
      <c r="H1023" s="37"/>
      <c r="I1023" s="60"/>
      <c r="J1023" s="37" t="s">
        <v>130</v>
      </c>
      <c r="K1023" s="37" t="s">
        <v>2334</v>
      </c>
      <c r="L1023" s="60">
        <v>43504.028715277767</v>
      </c>
      <c r="M1023" s="37" t="s">
        <v>24</v>
      </c>
      <c r="N1023" s="60">
        <v>43502.937928240739</v>
      </c>
      <c r="O1023" s="37" t="s">
        <v>4020</v>
      </c>
      <c r="P1023" s="38" t="b">
        <v>0</v>
      </c>
      <c r="Q1023" s="37"/>
      <c r="R1023" s="37" t="s">
        <v>147</v>
      </c>
      <c r="S1023" s="38">
        <v>0</v>
      </c>
      <c r="T1023" s="37" t="s">
        <v>124</v>
      </c>
      <c r="U1023" s="37" t="s">
        <v>120</v>
      </c>
      <c r="V1023" s="60"/>
      <c r="W1023" s="38">
        <v>95799</v>
      </c>
      <c r="X1023" s="37" t="s">
        <v>4021</v>
      </c>
      <c r="Y1023" s="38">
        <v>0</v>
      </c>
      <c r="Z1023" s="38" t="b">
        <v>0</v>
      </c>
      <c r="AA1023" s="60">
        <v>43502.937928240739</v>
      </c>
      <c r="AB1023" s="60"/>
      <c r="AC1023" s="38">
        <v>0</v>
      </c>
      <c r="AD1023" s="60"/>
      <c r="AE1023" s="60">
        <v>43502.937928240739</v>
      </c>
      <c r="AF1023" s="60">
        <v>43502.937928240739</v>
      </c>
      <c r="AG1023" s="37"/>
      <c r="AH1023" s="37"/>
      <c r="AI1023" s="37"/>
      <c r="AJ1023" s="16">
        <f ca="1">IF(Table1[[#This Row],[State]]="Closed","Zero",IF(Table1[[#This Row],[State]]="Resolved","Zero",TODAY()-Table1[[#This Row],[First Assigned to Osprey-Resolver]]))</f>
        <v>1196.062071759261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6</v>
      </c>
      <c r="AW1023" s="39" t="str">
        <f>TEXT(Table1[[#This Row],[Created]],"MMM")</f>
        <v>Feb</v>
      </c>
      <c r="AX1023" s="40" t="e">
        <f>VLOOKUP(Table1[[#This Row],[Assigned to]],GD_Resource[[#All],[SNOW ID Unique]:[Team]],4,0)</f>
        <v>#N/A</v>
      </c>
    </row>
    <row r="1024" spans="1:50" ht="37.5" customHeight="1" x14ac:dyDescent="0.25">
      <c r="A1024" s="37" t="s">
        <v>4022</v>
      </c>
      <c r="B1024" s="37" t="s">
        <v>115</v>
      </c>
      <c r="C1024" s="37" t="s">
        <v>295</v>
      </c>
      <c r="D1024" s="37" t="s">
        <v>2360</v>
      </c>
      <c r="E1024" s="37" t="s">
        <v>141</v>
      </c>
      <c r="F1024" s="37" t="s">
        <v>4023</v>
      </c>
      <c r="G1024" s="60">
        <v>43552.926296296297</v>
      </c>
      <c r="H1024" s="37"/>
      <c r="I1024" s="60"/>
      <c r="J1024" s="37" t="s">
        <v>120</v>
      </c>
      <c r="K1024" s="37" t="s">
        <v>4024</v>
      </c>
      <c r="L1024" s="60">
        <v>43552.926296296297</v>
      </c>
      <c r="M1024" s="37" t="s">
        <v>2363</v>
      </c>
      <c r="N1024" s="60">
        <v>43504.149548611109</v>
      </c>
      <c r="O1024" s="37" t="s">
        <v>281</v>
      </c>
      <c r="P1024" s="38" t="b">
        <v>0</v>
      </c>
      <c r="Q1024" s="37"/>
      <c r="R1024" s="37" t="s">
        <v>147</v>
      </c>
      <c r="S1024" s="38">
        <v>0</v>
      </c>
      <c r="T1024" s="37" t="s">
        <v>124</v>
      </c>
      <c r="U1024" s="37" t="s">
        <v>120</v>
      </c>
      <c r="V1024" s="60"/>
      <c r="W1024" s="38">
        <v>4214311</v>
      </c>
      <c r="X1024" s="37" t="s">
        <v>282</v>
      </c>
      <c r="Y1024" s="38">
        <v>0</v>
      </c>
      <c r="Z1024" s="38" t="b">
        <v>0</v>
      </c>
      <c r="AA1024" s="60">
        <v>43504.389421296299</v>
      </c>
      <c r="AB1024" s="60">
        <v>43504.16479166667</v>
      </c>
      <c r="AC1024" s="38">
        <v>1</v>
      </c>
      <c r="AD1024" s="60">
        <v>43508.04184027778</v>
      </c>
      <c r="AE1024" s="60"/>
      <c r="AF1024" s="60">
        <v>43508.04184027778</v>
      </c>
      <c r="AG1024" s="37"/>
      <c r="AH1024" s="37"/>
      <c r="AI1024" s="37"/>
      <c r="AJ1024" s="16">
        <f ca="1">IF(Table1[[#This Row],[State]]="Closed","Zero",IF(Table1[[#This Row],[State]]="Resolved","Zero",TODAY()-Table1[[#This Row],[First Assigned to Osprey-Resolver]]))</f>
        <v>44699</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13</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8</v>
      </c>
      <c r="AW1024" s="39" t="str">
        <f>TEXT(Table1[[#This Row],[Created]],"MMM")</f>
        <v>Feb</v>
      </c>
      <c r="AX1024" s="40" t="e">
        <f>VLOOKUP(Table1[[#This Row],[Assigned to]],GD_Resource[[#All],[SNOW ID Unique]:[Team]],4,0)</f>
        <v>#N/A</v>
      </c>
    </row>
    <row r="1025" spans="1:50" ht="49.95" customHeight="1" x14ac:dyDescent="0.25">
      <c r="A1025" s="37" t="s">
        <v>4025</v>
      </c>
      <c r="B1025" s="37" t="s">
        <v>115</v>
      </c>
      <c r="C1025" s="37" t="s">
        <v>295</v>
      </c>
      <c r="D1025" s="37" t="s">
        <v>2360</v>
      </c>
      <c r="E1025" s="37" t="s">
        <v>12</v>
      </c>
      <c r="F1025" s="37" t="s">
        <v>4026</v>
      </c>
      <c r="G1025" s="60">
        <v>43810.082025462973</v>
      </c>
      <c r="H1025" s="37" t="s">
        <v>2363</v>
      </c>
      <c r="I1025" s="60"/>
      <c r="J1025" s="37" t="s">
        <v>4027</v>
      </c>
      <c r="K1025" s="37" t="s">
        <v>4028</v>
      </c>
      <c r="L1025" s="60">
        <v>43810.082025462973</v>
      </c>
      <c r="M1025" s="37" t="s">
        <v>2363</v>
      </c>
      <c r="N1025" s="60">
        <v>43504.811863425923</v>
      </c>
      <c r="O1025" s="37" t="s">
        <v>281</v>
      </c>
      <c r="P1025" s="38" t="b">
        <v>0</v>
      </c>
      <c r="Q1025" s="37"/>
      <c r="R1025" s="37" t="s">
        <v>147</v>
      </c>
      <c r="S1025" s="38">
        <v>0</v>
      </c>
      <c r="T1025" s="37" t="s">
        <v>124</v>
      </c>
      <c r="U1025" s="37" t="s">
        <v>120</v>
      </c>
      <c r="V1025" s="60"/>
      <c r="W1025" s="38">
        <v>26375342</v>
      </c>
      <c r="X1025" s="37" t="s">
        <v>282</v>
      </c>
      <c r="Y1025" s="38">
        <v>0</v>
      </c>
      <c r="Z1025" s="38" t="b">
        <v>0</v>
      </c>
      <c r="AA1025" s="60">
        <v>43504.832071759258</v>
      </c>
      <c r="AB1025" s="60">
        <v>43504.832071759258</v>
      </c>
      <c r="AC1025" s="38">
        <v>1</v>
      </c>
      <c r="AD1025" s="60">
        <v>43504.849733796298</v>
      </c>
      <c r="AE1025" s="60">
        <v>43504.849733796298</v>
      </c>
      <c r="AF1025" s="60">
        <v>43504.849733796298</v>
      </c>
      <c r="AG1025" s="37"/>
      <c r="AH1025" s="37"/>
      <c r="AI1025" s="37"/>
      <c r="AJ1025" s="16">
        <f ca="1">IF(Table1[[#This Row],[State]]="Closed","Zero",IF(Table1[[#This Row],[State]]="Resolved","Zero",TODAY()-Table1[[#This Row],[First Assigned to Osprey-Resolver]]))</f>
        <v>1194.1502662037019</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50</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8</v>
      </c>
      <c r="AW1025" s="39" t="str">
        <f>TEXT(Table1[[#This Row],[Created]],"MMM")</f>
        <v>Feb</v>
      </c>
      <c r="AX1025" s="40" t="e">
        <f>VLOOKUP(Table1[[#This Row],[Assigned to]],GD_Resource[[#All],[SNOW ID Unique]:[Team]],4,0)</f>
        <v>#N/A</v>
      </c>
    </row>
    <row r="1026" spans="1:50" ht="37.5" customHeight="1" x14ac:dyDescent="0.25">
      <c r="A1026" s="37" t="s">
        <v>4029</v>
      </c>
      <c r="B1026" s="37" t="s">
        <v>115</v>
      </c>
      <c r="C1026" s="37" t="s">
        <v>251</v>
      </c>
      <c r="D1026" s="37" t="s">
        <v>258</v>
      </c>
      <c r="E1026" s="37" t="s">
        <v>12</v>
      </c>
      <c r="F1026" s="37" t="s">
        <v>4030</v>
      </c>
      <c r="G1026" s="60">
        <v>43505.090439814812</v>
      </c>
      <c r="H1026" s="37" t="s">
        <v>36</v>
      </c>
      <c r="I1026" s="60"/>
      <c r="J1026" s="37" t="s">
        <v>178</v>
      </c>
      <c r="K1026" s="37" t="s">
        <v>4031</v>
      </c>
      <c r="L1026" s="60">
        <v>43505.090439814812</v>
      </c>
      <c r="M1026" s="37" t="s">
        <v>36</v>
      </c>
      <c r="N1026" s="60">
        <v>43505.076192129629</v>
      </c>
      <c r="O1026" s="37" t="s">
        <v>4032</v>
      </c>
      <c r="P1026" s="38" t="b">
        <v>0</v>
      </c>
      <c r="Q1026" s="37"/>
      <c r="R1026" s="37" t="s">
        <v>147</v>
      </c>
      <c r="S1026" s="38">
        <v>0</v>
      </c>
      <c r="T1026" s="37" t="s">
        <v>124</v>
      </c>
      <c r="U1026" s="37" t="s">
        <v>120</v>
      </c>
      <c r="V1026" s="60"/>
      <c r="W1026" s="38">
        <v>1231</v>
      </c>
      <c r="X1026" s="37" t="s">
        <v>4033</v>
      </c>
      <c r="Y1026" s="38">
        <v>0</v>
      </c>
      <c r="Z1026" s="38" t="b">
        <v>0</v>
      </c>
      <c r="AA1026" s="60">
        <v>43505.085474537038</v>
      </c>
      <c r="AB1026" s="60"/>
      <c r="AC1026" s="38">
        <v>1</v>
      </c>
      <c r="AD1026" s="60"/>
      <c r="AE1026" s="60">
        <v>43505.085474537038</v>
      </c>
      <c r="AF1026" s="60">
        <v>43505.080393518518</v>
      </c>
      <c r="AG1026" s="37"/>
      <c r="AH1026" s="37"/>
      <c r="AI1026" s="37"/>
      <c r="AJ1026" s="16">
        <f ca="1">IF(Table1[[#This Row],[State]]="Closed","Zero",IF(Table1[[#This Row],[State]]="Resolved","Zero",TODAY()-Table1[[#This Row],[First Assigned to Osprey-Resolver]]))</f>
        <v>1193.914525462962</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6</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9</v>
      </c>
      <c r="AW1026" s="39" t="str">
        <f>TEXT(Table1[[#This Row],[Created]],"MMM")</f>
        <v>Feb</v>
      </c>
      <c r="AX1026" s="40" t="e">
        <f>VLOOKUP(Table1[[#This Row],[Assigned to]],GD_Resource[[#All],[SNOW ID Unique]:[Team]],4,0)</f>
        <v>#N/A</v>
      </c>
    </row>
    <row r="1027" spans="1:50" ht="37.5" customHeight="1" x14ac:dyDescent="0.25">
      <c r="A1027" s="37" t="s">
        <v>4034</v>
      </c>
      <c r="B1027" s="37" t="s">
        <v>115</v>
      </c>
      <c r="C1027" s="37" t="s">
        <v>116</v>
      </c>
      <c r="D1027" s="37" t="s">
        <v>204</v>
      </c>
      <c r="E1027" s="37" t="s">
        <v>141</v>
      </c>
      <c r="F1027" s="37" t="s">
        <v>4035</v>
      </c>
      <c r="G1027" s="60">
        <v>43854.138715277782</v>
      </c>
      <c r="H1027" s="37" t="s">
        <v>37</v>
      </c>
      <c r="I1027" s="60"/>
      <c r="J1027" s="37" t="s">
        <v>120</v>
      </c>
      <c r="K1027" s="37" t="s">
        <v>4036</v>
      </c>
      <c r="L1027" s="60">
        <v>43854.138715277782</v>
      </c>
      <c r="M1027" s="37" t="s">
        <v>37</v>
      </c>
      <c r="N1027" s="60">
        <v>43508.678923611107</v>
      </c>
      <c r="O1027" s="37" t="s">
        <v>4037</v>
      </c>
      <c r="P1027" s="38" t="b">
        <v>0</v>
      </c>
      <c r="Q1027" s="37"/>
      <c r="R1027" s="37" t="s">
        <v>123</v>
      </c>
      <c r="S1027" s="38">
        <v>0</v>
      </c>
      <c r="T1027" s="37" t="s">
        <v>124</v>
      </c>
      <c r="U1027" s="37" t="s">
        <v>120</v>
      </c>
      <c r="V1027" s="60"/>
      <c r="W1027" s="38">
        <v>29847901</v>
      </c>
      <c r="X1027" s="37" t="s">
        <v>768</v>
      </c>
      <c r="Y1027" s="38">
        <v>0</v>
      </c>
      <c r="Z1027" s="38" t="b">
        <v>0</v>
      </c>
      <c r="AA1027" s="60">
        <v>43508.678923611107</v>
      </c>
      <c r="AB1027" s="60"/>
      <c r="AC1027" s="38">
        <v>0</v>
      </c>
      <c r="AD1027" s="60"/>
      <c r="AE1027" s="60">
        <v>43508.678923611107</v>
      </c>
      <c r="AF1027" s="60">
        <v>43508.678923611107</v>
      </c>
      <c r="AG1027" s="37"/>
      <c r="AH1027" s="37"/>
      <c r="AI1027" s="37"/>
      <c r="AJ1027" s="16">
        <f ca="1">IF(Table1[[#This Row],[State]]="Closed","Zero",IF(Table1[[#This Row],[State]]="Resolved","Zero",TODAY()-Table1[[#This Row],[First Assigned to Osprey-Resolver]]))</f>
        <v>1190.3210763888928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7</v>
      </c>
      <c r="AM1027" s="39">
        <f>WEEKNUM(Table1[[#This Row],[Resolved]])</f>
        <v>0</v>
      </c>
      <c r="AN1027" s="39">
        <f>WEEKNUM(Table1[[#This Row],[Closed]])</f>
        <v>4</v>
      </c>
      <c r="AO1027" s="39" t="str">
        <f>IFERROR(INDEX(GD_Resource[], MATCH(Table1[[#This Row],[Assigned to]], GD_Resource[SNOW ID Unique], 0), 2), "Not GD")</f>
        <v>Not GD</v>
      </c>
      <c r="AP1027" s="39" t="str">
        <f t="shared" si="16"/>
        <v>Geo</v>
      </c>
      <c r="AQ1027" s="39">
        <f>YEAR(Table1[[#This Row],[Closed]])</f>
        <v>2020</v>
      </c>
      <c r="AR1027" s="39">
        <f>YEAR(Table1[[#This Row],[Resolved]])</f>
        <v>1900</v>
      </c>
      <c r="AS1027" s="39">
        <f>YEAR(Table1[[#This Row],[Created]])</f>
        <v>2019</v>
      </c>
      <c r="AT1027" s="39">
        <f>DAY(Table1[[#This Row],[Resolved]])</f>
        <v>0</v>
      </c>
      <c r="AU1027" s="39" t="str">
        <f>TEXT(Table1[[#This Row],[Resolved]],"MMM")</f>
        <v>Jan</v>
      </c>
      <c r="AV1027" s="39">
        <f>DAY(Table1[[#This Row],[Created]])</f>
        <v>12</v>
      </c>
      <c r="AW1027" s="39" t="str">
        <f>TEXT(Table1[[#This Row],[Created]],"MMM")</f>
        <v>Feb</v>
      </c>
      <c r="AX1027" s="40" t="e">
        <f>VLOOKUP(Table1[[#This Row],[Assigned to]],GD_Resource[[#All],[SNOW ID Unique]:[Team]],4,0)</f>
        <v>#N/A</v>
      </c>
    </row>
    <row r="1028" spans="1:50" ht="124.95" customHeight="1" x14ac:dyDescent="0.25">
      <c r="A1028" s="37" t="s">
        <v>4038</v>
      </c>
      <c r="B1028" s="37" t="s">
        <v>115</v>
      </c>
      <c r="C1028" s="37" t="s">
        <v>295</v>
      </c>
      <c r="D1028" s="37" t="s">
        <v>2927</v>
      </c>
      <c r="E1028" s="37" t="s">
        <v>12</v>
      </c>
      <c r="F1028" s="37" t="s">
        <v>4039</v>
      </c>
      <c r="G1028" s="60">
        <v>43521.881979166668</v>
      </c>
      <c r="H1028" s="37" t="s">
        <v>2930</v>
      </c>
      <c r="I1028" s="60"/>
      <c r="J1028" s="37" t="s">
        <v>120</v>
      </c>
      <c r="K1028" s="37" t="s">
        <v>4040</v>
      </c>
      <c r="L1028" s="60">
        <v>43521.881979166668</v>
      </c>
      <c r="M1028" s="37" t="s">
        <v>2930</v>
      </c>
      <c r="N1028" s="60">
        <v>43512.157893518517</v>
      </c>
      <c r="O1028" s="37" t="s">
        <v>2467</v>
      </c>
      <c r="P1028" s="38" t="b">
        <v>0</v>
      </c>
      <c r="Q1028" s="37"/>
      <c r="R1028" s="37" t="s">
        <v>147</v>
      </c>
      <c r="S1028" s="38">
        <v>0</v>
      </c>
      <c r="T1028" s="37" t="s">
        <v>124</v>
      </c>
      <c r="U1028" s="37" t="s">
        <v>120</v>
      </c>
      <c r="V1028" s="60"/>
      <c r="W1028" s="38">
        <v>840386</v>
      </c>
      <c r="X1028" s="37" t="s">
        <v>2587</v>
      </c>
      <c r="Y1028" s="38">
        <v>0</v>
      </c>
      <c r="Z1028" s="38" t="b">
        <v>0</v>
      </c>
      <c r="AA1028" s="60">
        <v>43521.881562499999</v>
      </c>
      <c r="AB1028" s="60"/>
      <c r="AC1028" s="38">
        <v>0</v>
      </c>
      <c r="AD1028" s="60"/>
      <c r="AE1028" s="60">
        <v>43521.881562499999</v>
      </c>
      <c r="AF1028" s="60">
        <v>43512.157893518517</v>
      </c>
      <c r="AG1028" s="37"/>
      <c r="AH1028" s="37"/>
      <c r="AI1028" s="37"/>
      <c r="AJ1028" s="16">
        <f ca="1">IF(Table1[[#This Row],[State]]="Closed","Zero",IF(Table1[[#This Row],[State]]="Resolved","Zero",TODAY()-Table1[[#This Row],[First Assigned to Osprey-Resolver]]))</f>
        <v>1177.1184375000012</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7</v>
      </c>
      <c r="AM1028" s="39">
        <f>WEEKNUM(Table1[[#This Row],[Resolved]])</f>
        <v>0</v>
      </c>
      <c r="AN1028" s="39">
        <f>WEEKNUM(Table1[[#This Row],[Closed]])</f>
        <v>9</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16</v>
      </c>
      <c r="AW1028" s="39" t="str">
        <f>TEXT(Table1[[#This Row],[Created]],"MMM")</f>
        <v>Feb</v>
      </c>
      <c r="AX1028" s="40">
        <f>VLOOKUP(Table1[[#This Row],[Assigned to]],GD_Resource[[#All],[SNOW ID Unique]:[Team]],4,0)</f>
        <v>0</v>
      </c>
    </row>
    <row r="1029" spans="1:50" ht="37.5" customHeight="1" x14ac:dyDescent="0.25">
      <c r="A1029" s="37" t="s">
        <v>4041</v>
      </c>
      <c r="B1029" s="37" t="s">
        <v>115</v>
      </c>
      <c r="C1029" s="37" t="s">
        <v>116</v>
      </c>
      <c r="D1029" s="37" t="s">
        <v>204</v>
      </c>
      <c r="E1029" s="37" t="s">
        <v>141</v>
      </c>
      <c r="F1029" s="37" t="s">
        <v>4042</v>
      </c>
      <c r="G1029" s="60">
        <v>43609.127708333333</v>
      </c>
      <c r="H1029" s="37" t="s">
        <v>37</v>
      </c>
      <c r="I1029" s="60"/>
      <c r="J1029" s="37" t="s">
        <v>120</v>
      </c>
      <c r="K1029" s="37" t="s">
        <v>4043</v>
      </c>
      <c r="L1029" s="60">
        <v>43609.127708333333</v>
      </c>
      <c r="M1029" s="37" t="s">
        <v>37</v>
      </c>
      <c r="N1029" s="60">
        <v>43513.660613425927</v>
      </c>
      <c r="O1029" s="37" t="s">
        <v>1646</v>
      </c>
      <c r="P1029" s="38" t="b">
        <v>0</v>
      </c>
      <c r="Q1029" s="37"/>
      <c r="R1029" s="37" t="s">
        <v>123</v>
      </c>
      <c r="S1029" s="38">
        <v>0</v>
      </c>
      <c r="T1029" s="37" t="s">
        <v>124</v>
      </c>
      <c r="U1029" s="37" t="s">
        <v>120</v>
      </c>
      <c r="V1029" s="60"/>
      <c r="W1029" s="38">
        <v>8248357</v>
      </c>
      <c r="X1029" s="37" t="s">
        <v>720</v>
      </c>
      <c r="Y1029" s="38">
        <v>0</v>
      </c>
      <c r="Z1029" s="38" t="b">
        <v>0</v>
      </c>
      <c r="AA1029" s="60">
        <v>43514.380393518521</v>
      </c>
      <c r="AB1029" s="60">
        <v>43513.661469907413</v>
      </c>
      <c r="AC1029" s="38">
        <v>1</v>
      </c>
      <c r="AD1029" s="60">
        <v>43513.664224537039</v>
      </c>
      <c r="AE1029" s="60">
        <v>43514.380393518521</v>
      </c>
      <c r="AF1029" s="60">
        <v>43513.664224537039</v>
      </c>
      <c r="AG1029" s="37" t="s">
        <v>331</v>
      </c>
      <c r="AH1029" s="37"/>
      <c r="AI1029" s="37" t="s">
        <v>2173</v>
      </c>
      <c r="AJ1029" s="16">
        <f ca="1">IF(Table1[[#This Row],[State]]="Closed","Zero",IF(Table1[[#This Row],[State]]="Resolved","Zero",TODAY()-Table1[[#This Row],[First Assigned to Osprey-Resolver]]))</f>
        <v>1184.6196064814794</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8</v>
      </c>
      <c r="AM1029" s="39">
        <f>WEEKNUM(Table1[[#This Row],[Resolved]])</f>
        <v>0</v>
      </c>
      <c r="AN1029" s="39">
        <f>WEEKNUM(Table1[[#This Row],[Closed]])</f>
        <v>21</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17</v>
      </c>
      <c r="AW1029" s="39" t="str">
        <f>TEXT(Table1[[#This Row],[Created]],"MMM")</f>
        <v>Feb</v>
      </c>
      <c r="AX1029" s="40" t="e">
        <f>VLOOKUP(Table1[[#This Row],[Assigned to]],GD_Resource[[#All],[SNOW ID Unique]:[Team]],4,0)</f>
        <v>#N/A</v>
      </c>
    </row>
    <row r="1030" spans="1:50" ht="37.5" customHeight="1" x14ac:dyDescent="0.25">
      <c r="A1030" s="37" t="s">
        <v>4044</v>
      </c>
      <c r="B1030" s="37" t="s">
        <v>115</v>
      </c>
      <c r="C1030" s="37" t="s">
        <v>116</v>
      </c>
      <c r="D1030" s="37" t="s">
        <v>204</v>
      </c>
      <c r="E1030" s="37" t="s">
        <v>141</v>
      </c>
      <c r="F1030" s="37" t="s">
        <v>4045</v>
      </c>
      <c r="G1030" s="60">
        <v>43563.904363425929</v>
      </c>
      <c r="H1030" s="37" t="s">
        <v>38</v>
      </c>
      <c r="I1030" s="60"/>
      <c r="J1030" s="37" t="s">
        <v>120</v>
      </c>
      <c r="K1030" s="37" t="s">
        <v>4046</v>
      </c>
      <c r="L1030" s="60">
        <v>43563.904363425929</v>
      </c>
      <c r="M1030" s="37" t="s">
        <v>37</v>
      </c>
      <c r="N1030" s="60">
        <v>43516.579421296286</v>
      </c>
      <c r="O1030" s="37" t="s">
        <v>230</v>
      </c>
      <c r="P1030" s="38" t="b">
        <v>0</v>
      </c>
      <c r="Q1030" s="37"/>
      <c r="R1030" s="37" t="s">
        <v>123</v>
      </c>
      <c r="S1030" s="38">
        <v>0</v>
      </c>
      <c r="T1030" s="37" t="s">
        <v>124</v>
      </c>
      <c r="U1030" s="37" t="s">
        <v>120</v>
      </c>
      <c r="V1030" s="60"/>
      <c r="W1030" s="38">
        <v>4088875</v>
      </c>
      <c r="X1030" s="37" t="s">
        <v>231</v>
      </c>
      <c r="Y1030" s="38">
        <v>0</v>
      </c>
      <c r="Z1030" s="38" t="b">
        <v>0</v>
      </c>
      <c r="AA1030" s="60">
        <v>43516.599594907413</v>
      </c>
      <c r="AB1030" s="60">
        <v>43516.581087962957</v>
      </c>
      <c r="AC1030" s="38">
        <v>1</v>
      </c>
      <c r="AD1030" s="60">
        <v>43516.587245370371</v>
      </c>
      <c r="AE1030" s="60">
        <v>43516.599594907413</v>
      </c>
      <c r="AF1030" s="60">
        <v>43516.587245370371</v>
      </c>
      <c r="AG1030" s="37"/>
      <c r="AH1030" s="37"/>
      <c r="AI1030" s="37"/>
      <c r="AJ1030" s="16">
        <f ca="1">IF(Table1[[#This Row],[State]]="Closed","Zero",IF(Table1[[#This Row],[State]]="Resolved","Zero",TODAY()-Table1[[#This Row],[First Assigned to Osprey-Resolver]]))</f>
        <v>1182.4004050925869</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8</v>
      </c>
      <c r="AM1030" s="39">
        <f>WEEKNUM(Table1[[#This Row],[Resolved]])</f>
        <v>0</v>
      </c>
      <c r="AN1030" s="39">
        <f>WEEKNUM(Table1[[#This Row],[Closed]])</f>
        <v>15</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20</v>
      </c>
      <c r="AW1030" s="39" t="str">
        <f>TEXT(Table1[[#This Row],[Created]],"MMM")</f>
        <v>Feb</v>
      </c>
      <c r="AX1030" s="40" t="e">
        <f>VLOOKUP(Table1[[#This Row],[Assigned to]],GD_Resource[[#All],[SNOW ID Unique]:[Team]],4,0)</f>
        <v>#N/A</v>
      </c>
    </row>
    <row r="1031" spans="1:50" ht="37.5" customHeight="1" x14ac:dyDescent="0.25">
      <c r="A1031" s="37" t="s">
        <v>4047</v>
      </c>
      <c r="B1031" s="37" t="s">
        <v>115</v>
      </c>
      <c r="C1031" s="37" t="s">
        <v>295</v>
      </c>
      <c r="D1031" s="37" t="s">
        <v>4048</v>
      </c>
      <c r="E1031" s="37" t="s">
        <v>12</v>
      </c>
      <c r="F1031" s="37" t="s">
        <v>4049</v>
      </c>
      <c r="G1031" s="60">
        <v>43529.859317129631</v>
      </c>
      <c r="H1031" s="37" t="s">
        <v>4050</v>
      </c>
      <c r="I1031" s="60"/>
      <c r="J1031" s="37" t="s">
        <v>120</v>
      </c>
      <c r="K1031" s="37" t="s">
        <v>4051</v>
      </c>
      <c r="L1031" s="60">
        <v>43529.859317129631</v>
      </c>
      <c r="M1031" s="37" t="s">
        <v>4050</v>
      </c>
      <c r="N1031" s="60">
        <v>43517.680960648147</v>
      </c>
      <c r="O1031" s="37" t="s">
        <v>4048</v>
      </c>
      <c r="P1031" s="38" t="b">
        <v>0</v>
      </c>
      <c r="Q1031" s="37"/>
      <c r="R1031" s="37" t="s">
        <v>147</v>
      </c>
      <c r="S1031" s="38">
        <v>0</v>
      </c>
      <c r="T1031" s="37" t="s">
        <v>124</v>
      </c>
      <c r="U1031" s="37" t="s">
        <v>120</v>
      </c>
      <c r="V1031" s="60"/>
      <c r="W1031" s="38">
        <v>1052760</v>
      </c>
      <c r="X1031" s="37" t="s">
        <v>4050</v>
      </c>
      <c r="Y1031" s="38">
        <v>0</v>
      </c>
      <c r="Z1031" s="38" t="b">
        <v>0</v>
      </c>
      <c r="AA1031" s="60">
        <v>43518.971400462957</v>
      </c>
      <c r="AB1031" s="60">
        <v>43517.793807870366</v>
      </c>
      <c r="AC1031" s="38">
        <v>9</v>
      </c>
      <c r="AD1031" s="60">
        <v>43517.815578703703</v>
      </c>
      <c r="AE1031" s="60">
        <v>43519.066493055558</v>
      </c>
      <c r="AF1031" s="60">
        <v>43517.815578703703</v>
      </c>
      <c r="AG1031" s="37"/>
      <c r="AH1031" s="37"/>
      <c r="AI1031" s="37"/>
      <c r="AJ1031" s="16">
        <f ca="1">IF(Table1[[#This Row],[State]]="Closed","Zero",IF(Table1[[#This Row],[State]]="Resolved","Zero",TODAY()-Table1[[#This Row],[First Assigned to Osprey-Resolver]]))</f>
        <v>1179.9335069444423</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8</v>
      </c>
      <c r="AM1031" s="39">
        <f>WEEKNUM(Table1[[#This Row],[Resolved]])</f>
        <v>0</v>
      </c>
      <c r="AN1031" s="39">
        <f>WEEKNUM(Table1[[#This Row],[Closed]])</f>
        <v>10</v>
      </c>
      <c r="AO1031" s="39" t="str">
        <f>IFERROR(INDEX(GD_Resource[], MATCH(Table1[[#This Row],[Assigned to]], GD_Resource[SNOW ID Unique], 0), 2), "Not GD")</f>
        <v>WPP-US</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21</v>
      </c>
      <c r="AW1031" s="39" t="str">
        <f>TEXT(Table1[[#This Row],[Created]],"MMM")</f>
        <v>Feb</v>
      </c>
      <c r="AX1031" s="40">
        <f>VLOOKUP(Table1[[#This Row],[Assigned to]],GD_Resource[[#All],[SNOW ID Unique]:[Team]],4,0)</f>
        <v>0</v>
      </c>
    </row>
    <row r="1032" spans="1:50" ht="37.5" customHeight="1" x14ac:dyDescent="0.25">
      <c r="A1032" s="37" t="s">
        <v>4052</v>
      </c>
      <c r="B1032" s="37" t="s">
        <v>115</v>
      </c>
      <c r="C1032" s="37" t="s">
        <v>630</v>
      </c>
      <c r="D1032" s="37" t="s">
        <v>3966</v>
      </c>
      <c r="E1032" s="37" t="s">
        <v>12</v>
      </c>
      <c r="F1032" s="37" t="s">
        <v>4053</v>
      </c>
      <c r="G1032" s="60">
        <v>43531.464641203696</v>
      </c>
      <c r="H1032" s="37" t="s">
        <v>3968</v>
      </c>
      <c r="I1032" s="60"/>
      <c r="J1032" s="37" t="s">
        <v>130</v>
      </c>
      <c r="K1032" s="37" t="s">
        <v>4054</v>
      </c>
      <c r="L1032" s="60">
        <v>43531.464641203696</v>
      </c>
      <c r="M1032" s="37" t="s">
        <v>3968</v>
      </c>
      <c r="N1032" s="60">
        <v>43517.963020833333</v>
      </c>
      <c r="O1032" s="37" t="s">
        <v>4055</v>
      </c>
      <c r="P1032" s="38" t="b">
        <v>0</v>
      </c>
      <c r="Q1032" s="37"/>
      <c r="R1032" s="37" t="s">
        <v>147</v>
      </c>
      <c r="S1032" s="38">
        <v>0</v>
      </c>
      <c r="T1032" s="37" t="s">
        <v>124</v>
      </c>
      <c r="U1032" s="37" t="s">
        <v>120</v>
      </c>
      <c r="V1032" s="60"/>
      <c r="W1032" s="38">
        <v>1166540</v>
      </c>
      <c r="X1032" s="37" t="s">
        <v>4056</v>
      </c>
      <c r="Y1032" s="38">
        <v>0</v>
      </c>
      <c r="Z1032" s="38" t="b">
        <v>0</v>
      </c>
      <c r="AA1032" s="60">
        <v>43517.999907407408</v>
      </c>
      <c r="AB1032" s="60">
        <v>43517.978472222218</v>
      </c>
      <c r="AC1032" s="38">
        <v>1</v>
      </c>
      <c r="AD1032" s="60">
        <v>43531.132939814823</v>
      </c>
      <c r="AE1032" s="60">
        <v>43531.370486111111</v>
      </c>
      <c r="AF1032" s="60">
        <v>43531.132939814823</v>
      </c>
      <c r="AG1032" s="37"/>
      <c r="AH1032" s="37"/>
      <c r="AI1032" s="37"/>
      <c r="AJ1032" s="16">
        <f ca="1">IF(Table1[[#This Row],[State]]="Closed","Zero",IF(Table1[[#This Row],[State]]="Resolved","Zero",TODAY()-Table1[[#This Row],[First Assigned to Osprey-Resolver]]))</f>
        <v>1167.6295138888891</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8</v>
      </c>
      <c r="AM1032" s="39">
        <f>WEEKNUM(Table1[[#This Row],[Resolved]])</f>
        <v>0</v>
      </c>
      <c r="AN1032" s="39">
        <f>WEEKNUM(Table1[[#This Row],[Closed]])</f>
        <v>10</v>
      </c>
      <c r="AO1032" s="39" t="str">
        <f>IFERROR(INDEX(GD_Resource[], MATCH(Table1[[#This Row],[Assigned to]], GD_Resource[SNOW ID Unique], 0), 2), "Not GD")</f>
        <v>WPP-UK</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21</v>
      </c>
      <c r="AW1032" s="39" t="str">
        <f>TEXT(Table1[[#This Row],[Created]],"MMM")</f>
        <v>Feb</v>
      </c>
      <c r="AX1032" s="40">
        <f>VLOOKUP(Table1[[#This Row],[Assigned to]],GD_Resource[[#All],[SNOW ID Unique]:[Team]],4,0)</f>
        <v>0</v>
      </c>
    </row>
    <row r="1033" spans="1:50" ht="62.7" customHeight="1" x14ac:dyDescent="0.25">
      <c r="A1033" s="37" t="s">
        <v>4057</v>
      </c>
      <c r="B1033" s="37" t="s">
        <v>115</v>
      </c>
      <c r="C1033" s="37" t="s">
        <v>150</v>
      </c>
      <c r="D1033" s="37" t="s">
        <v>3538</v>
      </c>
      <c r="E1033" s="37" t="s">
        <v>7</v>
      </c>
      <c r="F1033" s="37" t="s">
        <v>4058</v>
      </c>
      <c r="G1033" s="60">
        <v>43530.534907407397</v>
      </c>
      <c r="H1033" s="37" t="s">
        <v>3540</v>
      </c>
      <c r="I1033" s="60"/>
      <c r="J1033" s="37" t="s">
        <v>120</v>
      </c>
      <c r="K1033" s="37" t="s">
        <v>4059</v>
      </c>
      <c r="L1033" s="60">
        <v>43530.534907407397</v>
      </c>
      <c r="M1033" s="37" t="s">
        <v>3540</v>
      </c>
      <c r="N1033" s="60">
        <v>43517.9766087963</v>
      </c>
      <c r="O1033" s="37" t="s">
        <v>3538</v>
      </c>
      <c r="P1033" s="38" t="b">
        <v>0</v>
      </c>
      <c r="Q1033" s="37"/>
      <c r="R1033" s="37" t="s">
        <v>147</v>
      </c>
      <c r="S1033" s="38">
        <v>0</v>
      </c>
      <c r="T1033" s="37" t="s">
        <v>124</v>
      </c>
      <c r="U1033" s="37" t="s">
        <v>120</v>
      </c>
      <c r="V1033" s="60"/>
      <c r="W1033" s="38">
        <v>1085577</v>
      </c>
      <c r="X1033" s="37" t="s">
        <v>3540</v>
      </c>
      <c r="Y1033" s="38">
        <v>0</v>
      </c>
      <c r="Z1033" s="38" t="b">
        <v>0</v>
      </c>
      <c r="AA1033" s="60">
        <v>43518.86105324074</v>
      </c>
      <c r="AB1033" s="60"/>
      <c r="AC1033" s="38">
        <v>5</v>
      </c>
      <c r="AD1033" s="60"/>
      <c r="AE1033" s="60">
        <v>43530.533159722218</v>
      </c>
      <c r="AF1033" s="60">
        <v>43530.379606481481</v>
      </c>
      <c r="AG1033" s="37"/>
      <c r="AH1033" s="37"/>
      <c r="AI1033" s="37"/>
      <c r="AJ1033" s="16">
        <f ca="1">IF(Table1[[#This Row],[State]]="Closed","Zero",IF(Table1[[#This Row],[State]]="Resolved","Zero",TODAY()-Table1[[#This Row],[First Assigned to Osprey-Resolver]]))</f>
        <v>1168.4668402777825</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8</v>
      </c>
      <c r="AM1033" s="39">
        <f>WEEKNUM(Table1[[#This Row],[Resolved]])</f>
        <v>0</v>
      </c>
      <c r="AN1033" s="39">
        <f>WEEKNUM(Table1[[#This Row],[Closed]])</f>
        <v>10</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21</v>
      </c>
      <c r="AW1033" s="39" t="str">
        <f>TEXT(Table1[[#This Row],[Created]],"MMM")</f>
        <v>Feb</v>
      </c>
      <c r="AX1033" s="40" t="e">
        <f>VLOOKUP(Table1[[#This Row],[Assigned to]],GD_Resource[[#All],[SNOW ID Unique]:[Team]],4,0)</f>
        <v>#N/A</v>
      </c>
    </row>
    <row r="1034" spans="1:50" ht="49.95" customHeight="1" x14ac:dyDescent="0.25">
      <c r="A1034" s="37" t="s">
        <v>4060</v>
      </c>
      <c r="B1034" s="37" t="s">
        <v>115</v>
      </c>
      <c r="C1034" s="37" t="s">
        <v>116</v>
      </c>
      <c r="D1034" s="37" t="s">
        <v>204</v>
      </c>
      <c r="E1034" s="37" t="s">
        <v>141</v>
      </c>
      <c r="F1034" s="37" t="s">
        <v>4061</v>
      </c>
      <c r="G1034" s="60">
        <v>43594.985162037039</v>
      </c>
      <c r="H1034" s="37" t="s">
        <v>37</v>
      </c>
      <c r="I1034" s="60"/>
      <c r="J1034" s="37" t="s">
        <v>120</v>
      </c>
      <c r="K1034" s="37" t="s">
        <v>4062</v>
      </c>
      <c r="L1034" s="60">
        <v>43594.985162037039</v>
      </c>
      <c r="M1034" s="37" t="s">
        <v>37</v>
      </c>
      <c r="N1034" s="60">
        <v>43518.694097222222</v>
      </c>
      <c r="O1034" s="37" t="s">
        <v>266</v>
      </c>
      <c r="P1034" s="38" t="b">
        <v>0</v>
      </c>
      <c r="Q1034" s="37"/>
      <c r="R1034" s="37" t="s">
        <v>123</v>
      </c>
      <c r="S1034" s="38">
        <v>0</v>
      </c>
      <c r="T1034" s="37" t="s">
        <v>124</v>
      </c>
      <c r="U1034" s="37" t="s">
        <v>120</v>
      </c>
      <c r="V1034" s="60"/>
      <c r="W1034" s="38">
        <v>6533954</v>
      </c>
      <c r="X1034" s="37" t="s">
        <v>267</v>
      </c>
      <c r="Y1034" s="38">
        <v>1</v>
      </c>
      <c r="Z1034" s="38" t="b">
        <v>0</v>
      </c>
      <c r="AA1034" s="60">
        <v>43518.722870370373</v>
      </c>
      <c r="AB1034" s="60">
        <v>43518.696006944447</v>
      </c>
      <c r="AC1034" s="38">
        <v>1</v>
      </c>
      <c r="AD1034" s="60">
        <v>43518.718333333331</v>
      </c>
      <c r="AE1034" s="60">
        <v>43518.722870370373</v>
      </c>
      <c r="AF1034" s="60">
        <v>43518.718333333331</v>
      </c>
      <c r="AG1034" s="37"/>
      <c r="AH1034" s="37"/>
      <c r="AI1034" s="37"/>
      <c r="AJ1034" s="16">
        <f ca="1">IF(Table1[[#This Row],[State]]="Closed","Zero",IF(Table1[[#This Row],[State]]="Resolved","Zero",TODAY()-Table1[[#This Row],[First Assigned to Osprey-Resolver]]))</f>
        <v>1180.2771296296269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8</v>
      </c>
      <c r="AM1034" s="39">
        <f>WEEKNUM(Table1[[#This Row],[Resolved]])</f>
        <v>0</v>
      </c>
      <c r="AN1034" s="39">
        <f>WEEKNUM(Table1[[#This Row],[Closed]])</f>
        <v>19</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22</v>
      </c>
      <c r="AW1034" s="39" t="str">
        <f>TEXT(Table1[[#This Row],[Created]],"MMM")</f>
        <v>Feb</v>
      </c>
      <c r="AX1034" s="40" t="e">
        <f>VLOOKUP(Table1[[#This Row],[Assigned to]],GD_Resource[[#All],[SNOW ID Unique]:[Team]],4,0)</f>
        <v>#N/A</v>
      </c>
    </row>
    <row r="1035" spans="1:50" ht="37.5" customHeight="1" x14ac:dyDescent="0.25">
      <c r="A1035" s="37" t="s">
        <v>4063</v>
      </c>
      <c r="B1035" s="37" t="s">
        <v>115</v>
      </c>
      <c r="C1035" s="37" t="s">
        <v>251</v>
      </c>
      <c r="D1035" s="37" t="s">
        <v>128</v>
      </c>
      <c r="E1035" s="37" t="s">
        <v>141</v>
      </c>
      <c r="F1035" s="37" t="s">
        <v>4064</v>
      </c>
      <c r="G1035" s="60">
        <v>43563.91909722222</v>
      </c>
      <c r="H1035" s="37" t="s">
        <v>8</v>
      </c>
      <c r="I1035" s="60"/>
      <c r="J1035" s="37" t="s">
        <v>328</v>
      </c>
      <c r="K1035" s="37" t="s">
        <v>4065</v>
      </c>
      <c r="L1035" s="60">
        <v>43563.91909722222</v>
      </c>
      <c r="M1035" s="37" t="s">
        <v>39</v>
      </c>
      <c r="N1035" s="60">
        <v>43518.89435185185</v>
      </c>
      <c r="O1035" s="37" t="s">
        <v>3607</v>
      </c>
      <c r="P1035" s="38" t="b">
        <v>0</v>
      </c>
      <c r="Q1035" s="37"/>
      <c r="R1035" s="37" t="s">
        <v>147</v>
      </c>
      <c r="S1035" s="38">
        <v>0</v>
      </c>
      <c r="T1035" s="37" t="s">
        <v>124</v>
      </c>
      <c r="U1035" s="37" t="s">
        <v>120</v>
      </c>
      <c r="V1035" s="60"/>
      <c r="W1035" s="38">
        <v>3890138</v>
      </c>
      <c r="X1035" s="37" t="s">
        <v>255</v>
      </c>
      <c r="Y1035" s="38">
        <v>0</v>
      </c>
      <c r="Z1035" s="38" t="b">
        <v>0</v>
      </c>
      <c r="AA1035" s="60">
        <v>43518.996527777781</v>
      </c>
      <c r="AB1035" s="60"/>
      <c r="AC1035" s="38">
        <v>1</v>
      </c>
      <c r="AD1035" s="60"/>
      <c r="AE1035" s="60">
        <v>43518.996527777781</v>
      </c>
      <c r="AF1035" s="60">
        <v>43518.920520833337</v>
      </c>
      <c r="AG1035" s="37"/>
      <c r="AH1035" s="37"/>
      <c r="AI1035" s="37"/>
      <c r="AJ1035" s="16">
        <f ca="1">IF(Table1[[#This Row],[State]]="Closed","Zero",IF(Table1[[#This Row],[State]]="Resolved","Zero",TODAY()-Table1[[#This Row],[First Assigned to Osprey-Resolver]]))</f>
        <v>1180.003472222219</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8</v>
      </c>
      <c r="AM1035" s="39">
        <f>WEEKNUM(Table1[[#This Row],[Resolved]])</f>
        <v>0</v>
      </c>
      <c r="AN1035" s="39">
        <f>WEEKNUM(Table1[[#This Row],[Closed]])</f>
        <v>15</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22</v>
      </c>
      <c r="AW1035" s="39" t="str">
        <f>TEXT(Table1[[#This Row],[Created]],"MMM")</f>
        <v>Feb</v>
      </c>
      <c r="AX1035" s="40">
        <f>VLOOKUP(Table1[[#This Row],[Assigned to]],GD_Resource[[#All],[SNOW ID Unique]:[Team]],4,0)</f>
        <v>0</v>
      </c>
    </row>
    <row r="1036" spans="1:50" ht="37.5" customHeight="1" x14ac:dyDescent="0.25">
      <c r="A1036" s="37" t="s">
        <v>4066</v>
      </c>
      <c r="B1036" s="37" t="s">
        <v>115</v>
      </c>
      <c r="C1036" s="37" t="s">
        <v>175</v>
      </c>
      <c r="D1036" s="37" t="s">
        <v>3253</v>
      </c>
      <c r="E1036" s="37" t="s">
        <v>12</v>
      </c>
      <c r="F1036" s="37" t="s">
        <v>4067</v>
      </c>
      <c r="G1036" s="60">
        <v>43530.453402777777</v>
      </c>
      <c r="H1036" s="37" t="s">
        <v>3255</v>
      </c>
      <c r="I1036" s="60"/>
      <c r="J1036" s="37" t="s">
        <v>120</v>
      </c>
      <c r="K1036" s="37" t="s">
        <v>4068</v>
      </c>
      <c r="L1036" s="60">
        <v>43530.453402777777</v>
      </c>
      <c r="M1036" s="37" t="s">
        <v>3255</v>
      </c>
      <c r="N1036" s="60">
        <v>43523.518750000003</v>
      </c>
      <c r="O1036" s="37" t="s">
        <v>3253</v>
      </c>
      <c r="P1036" s="38" t="b">
        <v>0</v>
      </c>
      <c r="Q1036" s="37"/>
      <c r="R1036" s="37" t="s">
        <v>147</v>
      </c>
      <c r="S1036" s="38">
        <v>0</v>
      </c>
      <c r="T1036" s="37" t="s">
        <v>124</v>
      </c>
      <c r="U1036" s="37" t="s">
        <v>120</v>
      </c>
      <c r="V1036" s="60"/>
      <c r="W1036" s="38">
        <v>599251</v>
      </c>
      <c r="X1036" s="37" t="s">
        <v>3474</v>
      </c>
      <c r="Y1036" s="38">
        <v>0</v>
      </c>
      <c r="Z1036" s="38" t="b">
        <v>0</v>
      </c>
      <c r="AA1036" s="60">
        <v>43523.518750000003</v>
      </c>
      <c r="AB1036" s="60"/>
      <c r="AC1036" s="38">
        <v>0</v>
      </c>
      <c r="AD1036" s="60"/>
      <c r="AE1036" s="60">
        <v>43523.518750000003</v>
      </c>
      <c r="AF1036" s="60">
        <v>43523.518750000003</v>
      </c>
      <c r="AG1036" s="37"/>
      <c r="AH1036" s="37"/>
      <c r="AI1036" s="37"/>
      <c r="AJ1036" s="16">
        <f ca="1">IF(Table1[[#This Row],[State]]="Closed","Zero",IF(Table1[[#This Row],[State]]="Resolved","Zero",TODAY()-Table1[[#This Row],[First Assigned to Osprey-Resolver]]))</f>
        <v>1175.4812499999971</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9</v>
      </c>
      <c r="AM1036" s="39">
        <f>WEEKNUM(Table1[[#This Row],[Resolved]])</f>
        <v>0</v>
      </c>
      <c r="AN1036" s="39">
        <f>WEEKNUM(Table1[[#This Row],[Closed]])</f>
        <v>10</v>
      </c>
      <c r="AO1036" s="39" t="str">
        <f>IFERROR(INDEX(GD_Resource[], MATCH(Table1[[#This Row],[Assigned to]], GD_Resource[SNOW ID Unique], 0), 2), "Not GD")</f>
        <v>WPP-US</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27</v>
      </c>
      <c r="AW1036" s="39" t="str">
        <f>TEXT(Table1[[#This Row],[Created]],"MMM")</f>
        <v>Feb</v>
      </c>
      <c r="AX1036" s="40">
        <f>VLOOKUP(Table1[[#This Row],[Assigned to]],GD_Resource[[#All],[SNOW ID Unique]:[Team]],4,0)</f>
        <v>0</v>
      </c>
    </row>
    <row r="1037" spans="1:50" ht="37.5" customHeight="1" x14ac:dyDescent="0.25">
      <c r="A1037" s="37" t="s">
        <v>4069</v>
      </c>
      <c r="B1037" s="37" t="s">
        <v>115</v>
      </c>
      <c r="C1037" s="37" t="s">
        <v>295</v>
      </c>
      <c r="D1037" s="37" t="s">
        <v>2467</v>
      </c>
      <c r="E1037" s="37" t="s">
        <v>12</v>
      </c>
      <c r="F1037" s="37" t="s">
        <v>4070</v>
      </c>
      <c r="G1037" s="60">
        <v>43529.028819444437</v>
      </c>
      <c r="H1037" s="37" t="s">
        <v>2930</v>
      </c>
      <c r="I1037" s="60"/>
      <c r="J1037" s="37" t="s">
        <v>130</v>
      </c>
      <c r="K1037" s="37" t="s">
        <v>4071</v>
      </c>
      <c r="L1037" s="60">
        <v>43528.919479166667</v>
      </c>
      <c r="M1037" s="37" t="s">
        <v>2587</v>
      </c>
      <c r="N1037" s="60">
        <v>43527.881006944437</v>
      </c>
      <c r="O1037" s="37" t="s">
        <v>4072</v>
      </c>
      <c r="P1037" s="38" t="b">
        <v>0</v>
      </c>
      <c r="Q1037" s="37"/>
      <c r="R1037" s="37" t="s">
        <v>147</v>
      </c>
      <c r="S1037" s="38">
        <v>0</v>
      </c>
      <c r="T1037" s="37" t="s">
        <v>124</v>
      </c>
      <c r="U1037" s="37" t="s">
        <v>120</v>
      </c>
      <c r="V1037" s="60"/>
      <c r="W1037" s="38">
        <v>89724</v>
      </c>
      <c r="X1037" s="37" t="s">
        <v>4073</v>
      </c>
      <c r="Y1037" s="38">
        <v>0</v>
      </c>
      <c r="Z1037" s="38" t="b">
        <v>0</v>
      </c>
      <c r="AA1037" s="60">
        <v>43528.535983796297</v>
      </c>
      <c r="AB1037" s="60">
        <v>43527.881006944437</v>
      </c>
      <c r="AC1037" s="38">
        <v>2</v>
      </c>
      <c r="AD1037" s="60">
        <v>43527.935752314806</v>
      </c>
      <c r="AE1037" s="60">
        <v>43528.535983796297</v>
      </c>
      <c r="AF1037" s="60">
        <v>43527.935752314806</v>
      </c>
      <c r="AG1037" s="37"/>
      <c r="AH1037" s="37"/>
      <c r="AI1037" s="37"/>
      <c r="AJ1037" s="16">
        <f ca="1">IF(Table1[[#This Row],[State]]="Closed","Zero",IF(Table1[[#This Row],[State]]="Resolved","Zero",TODAY()-Table1[[#This Row],[First Assigned to Osprey-Resolver]]))</f>
        <v>1170.4640162037031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10</v>
      </c>
      <c r="AM1037" s="39">
        <f>WEEKNUM(Table1[[#This Row],[Resolved]])</f>
        <v>0</v>
      </c>
      <c r="AN1037" s="39">
        <f>WEEKNUM(Table1[[#This Row],[Closed]])</f>
        <v>10</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3</v>
      </c>
      <c r="AW1037" s="39" t="str">
        <f>TEXT(Table1[[#This Row],[Created]],"MMM")</f>
        <v>Mar</v>
      </c>
      <c r="AX1037" s="40">
        <f>VLOOKUP(Table1[[#This Row],[Assigned to]],GD_Resource[[#All],[SNOW ID Unique]:[Team]],4,0)</f>
        <v>0</v>
      </c>
    </row>
    <row r="1038" spans="1:50" ht="37.5" customHeight="1" x14ac:dyDescent="0.25">
      <c r="A1038" s="37" t="s">
        <v>4074</v>
      </c>
      <c r="B1038" s="37" t="s">
        <v>115</v>
      </c>
      <c r="C1038" s="37" t="s">
        <v>4075</v>
      </c>
      <c r="D1038" s="37" t="s">
        <v>2806</v>
      </c>
      <c r="E1038" s="37" t="s">
        <v>12</v>
      </c>
      <c r="F1038" s="37" t="s">
        <v>4076</v>
      </c>
      <c r="G1038" s="60">
        <v>43529.856053240743</v>
      </c>
      <c r="H1038" s="37" t="s">
        <v>2808</v>
      </c>
      <c r="I1038" s="60"/>
      <c r="J1038" s="37" t="s">
        <v>120</v>
      </c>
      <c r="K1038" s="37" t="s">
        <v>4077</v>
      </c>
      <c r="L1038" s="60">
        <v>43529.856053240743</v>
      </c>
      <c r="M1038" s="37" t="s">
        <v>2808</v>
      </c>
      <c r="N1038" s="60">
        <v>43528.667939814812</v>
      </c>
      <c r="O1038" s="37" t="s">
        <v>4078</v>
      </c>
      <c r="P1038" s="38" t="b">
        <v>0</v>
      </c>
      <c r="Q1038" s="37"/>
      <c r="R1038" s="37" t="s">
        <v>215</v>
      </c>
      <c r="S1038" s="38">
        <v>0</v>
      </c>
      <c r="T1038" s="37" t="s">
        <v>124</v>
      </c>
      <c r="U1038" s="37" t="s">
        <v>120</v>
      </c>
      <c r="V1038" s="60"/>
      <c r="W1038" s="38">
        <v>103842</v>
      </c>
      <c r="X1038" s="37" t="s">
        <v>2640</v>
      </c>
      <c r="Y1038" s="38">
        <v>0</v>
      </c>
      <c r="Z1038" s="38" t="b">
        <v>0</v>
      </c>
      <c r="AA1038" s="60">
        <v>43528.667939814812</v>
      </c>
      <c r="AB1038" s="60"/>
      <c r="AC1038" s="38">
        <v>0</v>
      </c>
      <c r="AD1038" s="60"/>
      <c r="AE1038" s="60">
        <v>43528.667939814812</v>
      </c>
      <c r="AF1038" s="60">
        <v>43528.667939814812</v>
      </c>
      <c r="AG1038" s="37"/>
      <c r="AH1038" s="37"/>
      <c r="AI1038" s="37"/>
      <c r="AJ1038" s="16">
        <f ca="1">IF(Table1[[#This Row],[State]]="Closed","Zero",IF(Table1[[#This Row],[State]]="Resolved","Zero",TODAY()-Table1[[#This Row],[First Assigned to Osprey-Resolver]]))</f>
        <v>1170.3320601851883</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10</v>
      </c>
      <c r="AM1038" s="39">
        <f>WEEKNUM(Table1[[#This Row],[Resolved]])</f>
        <v>0</v>
      </c>
      <c r="AN1038" s="39">
        <f>WEEKNUM(Table1[[#This Row],[Closed]])</f>
        <v>10</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4</v>
      </c>
      <c r="AW1038" s="39" t="str">
        <f>TEXT(Table1[[#This Row],[Created]],"MMM")</f>
        <v>Mar</v>
      </c>
      <c r="AX1038" s="40">
        <f>VLOOKUP(Table1[[#This Row],[Assigned to]],GD_Resource[[#All],[SNOW ID Unique]:[Team]],4,0)</f>
        <v>0</v>
      </c>
    </row>
    <row r="1039" spans="1:50" ht="100.2" customHeight="1" x14ac:dyDescent="0.25">
      <c r="A1039" s="37" t="s">
        <v>4079</v>
      </c>
      <c r="B1039" s="37" t="s">
        <v>115</v>
      </c>
      <c r="C1039" s="37" t="s">
        <v>251</v>
      </c>
      <c r="D1039" s="37" t="s">
        <v>128</v>
      </c>
      <c r="E1039" s="37" t="s">
        <v>141</v>
      </c>
      <c r="F1039" s="37" t="s">
        <v>4080</v>
      </c>
      <c r="G1039" s="60">
        <v>44424.995868055557</v>
      </c>
      <c r="H1039" s="37" t="s">
        <v>8</v>
      </c>
      <c r="I1039" s="60"/>
      <c r="J1039" s="37" t="s">
        <v>120</v>
      </c>
      <c r="K1039" s="37" t="s">
        <v>4081</v>
      </c>
      <c r="L1039" s="60">
        <v>44424.995868055557</v>
      </c>
      <c r="M1039" s="37" t="s">
        <v>39</v>
      </c>
      <c r="N1039" s="60">
        <v>43528.921111111107</v>
      </c>
      <c r="O1039" s="37" t="s">
        <v>2242</v>
      </c>
      <c r="P1039" s="38" t="b">
        <v>0</v>
      </c>
      <c r="Q1039" s="37"/>
      <c r="R1039" s="37" t="s">
        <v>147</v>
      </c>
      <c r="S1039" s="38">
        <v>0</v>
      </c>
      <c r="T1039" s="37" t="s">
        <v>124</v>
      </c>
      <c r="U1039" s="37" t="s">
        <v>120</v>
      </c>
      <c r="V1039" s="60"/>
      <c r="W1039" s="38">
        <v>77420859</v>
      </c>
      <c r="X1039" s="37" t="s">
        <v>2246</v>
      </c>
      <c r="Y1039" s="38">
        <v>0</v>
      </c>
      <c r="Z1039" s="38" t="b">
        <v>0</v>
      </c>
      <c r="AA1039" s="60">
        <v>43529.77270833333</v>
      </c>
      <c r="AB1039" s="60">
        <v>43528.921655092592</v>
      </c>
      <c r="AC1039" s="38">
        <v>1</v>
      </c>
      <c r="AD1039" s="60">
        <v>43529.589826388888</v>
      </c>
      <c r="AE1039" s="60">
        <v>43529.77270833333</v>
      </c>
      <c r="AF1039" s="60">
        <v>43529.589826388888</v>
      </c>
      <c r="AG1039" s="37"/>
      <c r="AH1039" s="37"/>
      <c r="AI1039" s="37" t="s">
        <v>256</v>
      </c>
      <c r="AJ1039" s="16">
        <f ca="1">IF(Table1[[#This Row],[State]]="Closed","Zero",IF(Table1[[#This Row],[State]]="Resolved","Zero",TODAY()-Table1[[#This Row],[First Assigned to Osprey-Resolver]]))</f>
        <v>1169.2272916666698</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10</v>
      </c>
      <c r="AM1039" s="39">
        <f>WEEKNUM(Table1[[#This Row],[Resolved]])</f>
        <v>0</v>
      </c>
      <c r="AN1039" s="39">
        <f>WEEKNUM(Table1[[#This Row],[Closed]])</f>
        <v>34</v>
      </c>
      <c r="AO1039" s="39" t="str">
        <f>IFERROR(INDEX(GD_Resource[], MATCH(Table1[[#This Row],[Assigned to]], GD_Resource[SNOW ID Unique], 0), 2), "Not GD")</f>
        <v>WPP-US</v>
      </c>
      <c r="AP1039" s="39" t="str">
        <f t="shared" si="16"/>
        <v>GD</v>
      </c>
      <c r="AQ1039" s="39">
        <f>YEAR(Table1[[#This Row],[Closed]])</f>
        <v>2021</v>
      </c>
      <c r="AR1039" s="39">
        <f>YEAR(Table1[[#This Row],[Resolved]])</f>
        <v>1900</v>
      </c>
      <c r="AS1039" s="39">
        <f>YEAR(Table1[[#This Row],[Created]])</f>
        <v>2019</v>
      </c>
      <c r="AT1039" s="39">
        <f>DAY(Table1[[#This Row],[Resolved]])</f>
        <v>0</v>
      </c>
      <c r="AU1039" s="39" t="str">
        <f>TEXT(Table1[[#This Row],[Resolved]],"MMM")</f>
        <v>Jan</v>
      </c>
      <c r="AV1039" s="39">
        <f>DAY(Table1[[#This Row],[Created]])</f>
        <v>4</v>
      </c>
      <c r="AW1039" s="39" t="str">
        <f>TEXT(Table1[[#This Row],[Created]],"MMM")</f>
        <v>Mar</v>
      </c>
      <c r="AX1039" s="40">
        <f>VLOOKUP(Table1[[#This Row],[Assigned to]],GD_Resource[[#All],[SNOW ID Unique]:[Team]],4,0)</f>
        <v>0</v>
      </c>
    </row>
    <row r="1040" spans="1:50" ht="49.95" customHeight="1" x14ac:dyDescent="0.25">
      <c r="A1040" s="37" t="s">
        <v>4082</v>
      </c>
      <c r="B1040" s="37" t="s">
        <v>115</v>
      </c>
      <c r="C1040" s="37" t="s">
        <v>251</v>
      </c>
      <c r="D1040" s="37" t="s">
        <v>615</v>
      </c>
      <c r="E1040" s="37" t="s">
        <v>141</v>
      </c>
      <c r="F1040" s="37" t="s">
        <v>4083</v>
      </c>
      <c r="G1040" s="60">
        <v>43792.132881944453</v>
      </c>
      <c r="H1040" s="37" t="s">
        <v>8</v>
      </c>
      <c r="I1040" s="60"/>
      <c r="J1040" s="37" t="s">
        <v>120</v>
      </c>
      <c r="K1040" s="37" t="s">
        <v>4084</v>
      </c>
      <c r="L1040" s="60">
        <v>43792.131203703713</v>
      </c>
      <c r="M1040" s="37" t="s">
        <v>39</v>
      </c>
      <c r="N1040" s="60">
        <v>43528.939571759263</v>
      </c>
      <c r="O1040" s="37" t="s">
        <v>2242</v>
      </c>
      <c r="P1040" s="38" t="b">
        <v>0</v>
      </c>
      <c r="Q1040" s="37"/>
      <c r="R1040" s="37" t="s">
        <v>147</v>
      </c>
      <c r="S1040" s="38">
        <v>0</v>
      </c>
      <c r="T1040" s="37" t="s">
        <v>124</v>
      </c>
      <c r="U1040" s="37" t="s">
        <v>120</v>
      </c>
      <c r="V1040" s="60"/>
      <c r="W1040" s="38">
        <v>22740011</v>
      </c>
      <c r="X1040" s="37" t="s">
        <v>4085</v>
      </c>
      <c r="Y1040" s="38">
        <v>0</v>
      </c>
      <c r="Z1040" s="38" t="b">
        <v>0</v>
      </c>
      <c r="AA1040" s="60">
        <v>43528.939571759263</v>
      </c>
      <c r="AB1040" s="60"/>
      <c r="AC1040" s="38">
        <v>0</v>
      </c>
      <c r="AD1040" s="60"/>
      <c r="AE1040" s="60">
        <v>43528.939571759263</v>
      </c>
      <c r="AF1040" s="60">
        <v>43528.939571759263</v>
      </c>
      <c r="AG1040" s="37"/>
      <c r="AH1040" s="37"/>
      <c r="AI1040" s="37"/>
      <c r="AJ1040" s="16">
        <f ca="1">IF(Table1[[#This Row],[State]]="Closed","Zero",IF(Table1[[#This Row],[State]]="Resolved","Zero",TODAY()-Table1[[#This Row],[First Assigned to Osprey-Resolver]]))</f>
        <v>1170.0604282407367</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10</v>
      </c>
      <c r="AM1040" s="39">
        <f>WEEKNUM(Table1[[#This Row],[Resolved]])</f>
        <v>0</v>
      </c>
      <c r="AN1040" s="39">
        <f>WEEKNUM(Table1[[#This Row],[Closed]])</f>
        <v>47</v>
      </c>
      <c r="AO1040" s="39" t="str">
        <f>IFERROR(INDEX(GD_Resource[], MATCH(Table1[[#This Row],[Assigned to]], GD_Resource[SNOW ID Unique], 0), 2), "Not GD")</f>
        <v>WPP-US</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4</v>
      </c>
      <c r="AW1040" s="39" t="str">
        <f>TEXT(Table1[[#This Row],[Created]],"MMM")</f>
        <v>Mar</v>
      </c>
      <c r="AX1040" s="40">
        <f>VLOOKUP(Table1[[#This Row],[Assigned to]],GD_Resource[[#All],[SNOW ID Unique]:[Team]],4,0)</f>
        <v>0</v>
      </c>
    </row>
    <row r="1041" spans="1:50" ht="37.5" customHeight="1" x14ac:dyDescent="0.25">
      <c r="A1041" s="37" t="s">
        <v>4086</v>
      </c>
      <c r="B1041" s="37" t="s">
        <v>115</v>
      </c>
      <c r="C1041" s="37" t="s">
        <v>159</v>
      </c>
      <c r="D1041" s="37" t="s">
        <v>355</v>
      </c>
      <c r="E1041" s="37" t="s">
        <v>7</v>
      </c>
      <c r="F1041" s="37" t="s">
        <v>4087</v>
      </c>
      <c r="G1041" s="60">
        <v>43529.871793981481</v>
      </c>
      <c r="H1041" s="37" t="s">
        <v>357</v>
      </c>
      <c r="I1041" s="60"/>
      <c r="J1041" s="37" t="s">
        <v>120</v>
      </c>
      <c r="K1041" s="37" t="s">
        <v>4088</v>
      </c>
      <c r="L1041" s="60">
        <v>43529.871793981481</v>
      </c>
      <c r="M1041" s="37" t="s">
        <v>357</v>
      </c>
      <c r="N1041" s="60">
        <v>43529.849097222221</v>
      </c>
      <c r="O1041" s="37" t="s">
        <v>355</v>
      </c>
      <c r="P1041" s="38" t="b">
        <v>0</v>
      </c>
      <c r="Q1041" s="37"/>
      <c r="R1041" s="37" t="s">
        <v>123</v>
      </c>
      <c r="S1041" s="38">
        <v>0</v>
      </c>
      <c r="T1041" s="37" t="s">
        <v>124</v>
      </c>
      <c r="U1041" s="37" t="s">
        <v>120</v>
      </c>
      <c r="V1041" s="60"/>
      <c r="W1041" s="38">
        <v>2033</v>
      </c>
      <c r="X1041" s="37" t="s">
        <v>359</v>
      </c>
      <c r="Y1041" s="38">
        <v>0</v>
      </c>
      <c r="Z1041" s="38" t="b">
        <v>0</v>
      </c>
      <c r="AA1041" s="60">
        <v>43529.849097222221</v>
      </c>
      <c r="AB1041" s="60"/>
      <c r="AC1041" s="38">
        <v>0</v>
      </c>
      <c r="AD1041" s="60"/>
      <c r="AE1041" s="60">
        <v>43529.849097222221</v>
      </c>
      <c r="AF1041" s="60">
        <v>43529.849097222221</v>
      </c>
      <c r="AG1041" s="37"/>
      <c r="AH1041" s="37"/>
      <c r="AI1041" s="37"/>
      <c r="AJ1041" s="16">
        <f ca="1">IF(Table1[[#This Row],[State]]="Closed","Zero",IF(Table1[[#This Row],[State]]="Resolved","Zero",TODAY()-Table1[[#This Row],[First Assigned to Osprey-Resolver]]))</f>
        <v>1169.1509027777793</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10</v>
      </c>
      <c r="AM1041" s="39">
        <f>WEEKNUM(Table1[[#This Row],[Resolved]])</f>
        <v>0</v>
      </c>
      <c r="AN1041" s="39">
        <f>WEEKNUM(Table1[[#This Row],[Closed]])</f>
        <v>10</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5</v>
      </c>
      <c r="AW1041" s="39" t="str">
        <f>TEXT(Table1[[#This Row],[Created]],"MMM")</f>
        <v>Mar</v>
      </c>
      <c r="AX1041" s="40" t="e">
        <f>VLOOKUP(Table1[[#This Row],[Assigned to]],GD_Resource[[#All],[SNOW ID Unique]:[Team]],4,0)</f>
        <v>#N/A</v>
      </c>
    </row>
    <row r="1042" spans="1:50" ht="49.95" customHeight="1" x14ac:dyDescent="0.25">
      <c r="A1042" s="37" t="s">
        <v>4089</v>
      </c>
      <c r="B1042" s="37" t="s">
        <v>138</v>
      </c>
      <c r="C1042" s="37" t="s">
        <v>150</v>
      </c>
      <c r="D1042" s="37" t="s">
        <v>154</v>
      </c>
      <c r="E1042" s="37" t="s">
        <v>7</v>
      </c>
      <c r="F1042" s="37" t="s">
        <v>4090</v>
      </c>
      <c r="G1042" s="60">
        <v>43532.180115740739</v>
      </c>
      <c r="H1042" s="37"/>
      <c r="I1042" s="60"/>
      <c r="J1042" s="37" t="s">
        <v>120</v>
      </c>
      <c r="K1042" s="37" t="s">
        <v>4091</v>
      </c>
      <c r="L1042" s="60">
        <v>43532.180115740739</v>
      </c>
      <c r="M1042" s="37" t="s">
        <v>155</v>
      </c>
      <c r="N1042" s="60">
        <v>43531.002569444441</v>
      </c>
      <c r="O1042" s="37" t="s">
        <v>4092</v>
      </c>
      <c r="P1042" s="38" t="b">
        <v>0</v>
      </c>
      <c r="Q1042" s="37"/>
      <c r="R1042" s="37" t="s">
        <v>147</v>
      </c>
      <c r="S1042" s="38">
        <v>0</v>
      </c>
      <c r="T1042" s="37" t="s">
        <v>124</v>
      </c>
      <c r="U1042" s="37" t="s">
        <v>120</v>
      </c>
      <c r="V1042" s="60"/>
      <c r="W1042" s="38">
        <v>101740</v>
      </c>
      <c r="X1042" s="37" t="s">
        <v>4093</v>
      </c>
      <c r="Y1042" s="38">
        <v>0</v>
      </c>
      <c r="Z1042" s="38" t="b">
        <v>0</v>
      </c>
      <c r="AA1042" s="60">
        <v>43531.087557870371</v>
      </c>
      <c r="AB1042" s="60">
        <v>43531.002569444441</v>
      </c>
      <c r="AC1042" s="38">
        <v>1</v>
      </c>
      <c r="AD1042" s="60">
        <v>43532.031793981478</v>
      </c>
      <c r="AE1042" s="60"/>
      <c r="AF1042" s="60">
        <v>43532.031793981478</v>
      </c>
      <c r="AG1042" s="37" t="s">
        <v>135</v>
      </c>
      <c r="AH1042" s="37"/>
      <c r="AI1042" s="37"/>
      <c r="AJ1042" s="16">
        <f ca="1">IF(Table1[[#This Row],[State]]="Closed","Zero",IF(Table1[[#This Row],[State]]="Resolved","Zero",TODAY()-Table1[[#This Row],[First Assigned to Osprey-Resolver]]))</f>
        <v>44699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10</v>
      </c>
      <c r="AM1042" s="39">
        <f>WEEKNUM(Table1[[#This Row],[Resolved]])</f>
        <v>0</v>
      </c>
      <c r="AN1042" s="39">
        <f>WEEKNUM(Table1[[#This Row],[Closed]])</f>
        <v>10</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7</v>
      </c>
      <c r="AW1042" s="39" t="str">
        <f>TEXT(Table1[[#This Row],[Created]],"MMM")</f>
        <v>Mar</v>
      </c>
      <c r="AX1042" s="40" t="e">
        <f>VLOOKUP(Table1[[#This Row],[Assigned to]],GD_Resource[[#All],[SNOW ID Unique]:[Team]],4,0)</f>
        <v>#N/A</v>
      </c>
    </row>
    <row r="1043" spans="1:50" ht="75" customHeight="1" x14ac:dyDescent="0.25">
      <c r="A1043" s="37" t="s">
        <v>4094</v>
      </c>
      <c r="B1043" s="37" t="s">
        <v>138</v>
      </c>
      <c r="C1043" s="37" t="s">
        <v>251</v>
      </c>
      <c r="D1043" s="37" t="s">
        <v>258</v>
      </c>
      <c r="E1043" s="37" t="s">
        <v>12</v>
      </c>
      <c r="F1043" s="37" t="s">
        <v>4095</v>
      </c>
      <c r="G1043" s="60">
        <v>43532.157604166663</v>
      </c>
      <c r="H1043" s="37" t="s">
        <v>36</v>
      </c>
      <c r="I1043" s="60"/>
      <c r="J1043" s="37" t="s">
        <v>120</v>
      </c>
      <c r="K1043" s="37" t="s">
        <v>4096</v>
      </c>
      <c r="L1043" s="60">
        <v>43532.157604166663</v>
      </c>
      <c r="M1043" s="37" t="s">
        <v>36</v>
      </c>
      <c r="N1043" s="60">
        <v>43532.113622685189</v>
      </c>
      <c r="O1043" s="37" t="s">
        <v>2348</v>
      </c>
      <c r="P1043" s="38" t="b">
        <v>0</v>
      </c>
      <c r="Q1043" s="37"/>
      <c r="R1043" s="37" t="s">
        <v>147</v>
      </c>
      <c r="S1043" s="38">
        <v>0</v>
      </c>
      <c r="T1043" s="37" t="s">
        <v>124</v>
      </c>
      <c r="U1043" s="37" t="s">
        <v>120</v>
      </c>
      <c r="V1043" s="60"/>
      <c r="W1043" s="38">
        <v>4389</v>
      </c>
      <c r="X1043" s="37" t="s">
        <v>4097</v>
      </c>
      <c r="Y1043" s="38">
        <v>0</v>
      </c>
      <c r="Z1043" s="38" t="b">
        <v>0</v>
      </c>
      <c r="AA1043" s="60">
        <v>43532.134745370371</v>
      </c>
      <c r="AB1043" s="60"/>
      <c r="AC1043" s="38">
        <v>0</v>
      </c>
      <c r="AD1043" s="60"/>
      <c r="AE1043" s="60">
        <v>43532.134745370371</v>
      </c>
      <c r="AF1043" s="60">
        <v>43532.113622685189</v>
      </c>
      <c r="AG1043" s="37"/>
      <c r="AH1043" s="37"/>
      <c r="AI1043" s="37"/>
      <c r="AJ1043" s="16">
        <f ca="1">IF(Table1[[#This Row],[State]]="Closed","Zero",IF(Table1[[#This Row],[State]]="Resolved","Zero",TODAY()-Table1[[#This Row],[First Assigned to Osprey-Resolver]]))</f>
        <v>1166.8652546296289</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10</v>
      </c>
      <c r="AM1043" s="39">
        <f>WEEKNUM(Table1[[#This Row],[Resolved]])</f>
        <v>0</v>
      </c>
      <c r="AN1043" s="39">
        <f>WEEKNUM(Table1[[#This Row],[Closed]])</f>
        <v>10</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8</v>
      </c>
      <c r="AW1043" s="39" t="str">
        <f>TEXT(Table1[[#This Row],[Created]],"MMM")</f>
        <v>Mar</v>
      </c>
      <c r="AX1043" s="40" t="e">
        <f>VLOOKUP(Table1[[#This Row],[Assigned to]],GD_Resource[[#All],[SNOW ID Unique]:[Team]],4,0)</f>
        <v>#N/A</v>
      </c>
    </row>
    <row r="1044" spans="1:50" ht="49.95" customHeight="1" x14ac:dyDescent="0.25">
      <c r="A1044" s="37" t="s">
        <v>4098</v>
      </c>
      <c r="B1044" s="37" t="s">
        <v>115</v>
      </c>
      <c r="C1044" s="37" t="s">
        <v>116</v>
      </c>
      <c r="D1044" s="37" t="s">
        <v>204</v>
      </c>
      <c r="E1044" s="37" t="s">
        <v>141</v>
      </c>
      <c r="F1044" s="37" t="s">
        <v>4099</v>
      </c>
      <c r="G1044" s="60">
        <v>43701.412256944437</v>
      </c>
      <c r="H1044" s="37" t="s">
        <v>37</v>
      </c>
      <c r="I1044" s="60"/>
      <c r="J1044" s="37" t="s">
        <v>120</v>
      </c>
      <c r="K1044" s="37" t="s">
        <v>4100</v>
      </c>
      <c r="L1044" s="60">
        <v>43701.412256944437</v>
      </c>
      <c r="M1044" s="37" t="s">
        <v>37</v>
      </c>
      <c r="N1044" s="60">
        <v>43532.886180555557</v>
      </c>
      <c r="O1044" s="37" t="s">
        <v>767</v>
      </c>
      <c r="P1044" s="38" t="b">
        <v>0</v>
      </c>
      <c r="Q1044" s="37"/>
      <c r="R1044" s="37" t="s">
        <v>123</v>
      </c>
      <c r="S1044" s="38">
        <v>0</v>
      </c>
      <c r="T1044" s="37" t="s">
        <v>124</v>
      </c>
      <c r="U1044" s="37" t="s">
        <v>120</v>
      </c>
      <c r="V1044" s="60"/>
      <c r="W1044" s="38">
        <v>14560653</v>
      </c>
      <c r="X1044" s="37" t="s">
        <v>768</v>
      </c>
      <c r="Y1044" s="38">
        <v>0</v>
      </c>
      <c r="Z1044" s="38" t="b">
        <v>0</v>
      </c>
      <c r="AA1044" s="60">
        <v>43535.38559027778</v>
      </c>
      <c r="AB1044" s="60">
        <v>43532.888472222221</v>
      </c>
      <c r="AC1044" s="38">
        <v>4</v>
      </c>
      <c r="AD1044" s="60">
        <v>43533.380324074067</v>
      </c>
      <c r="AE1044" s="60">
        <v>43535.38559027778</v>
      </c>
      <c r="AF1044" s="60">
        <v>43533.380324074067</v>
      </c>
      <c r="AG1044" s="37"/>
      <c r="AH1044" s="37"/>
      <c r="AI1044" s="37"/>
      <c r="AJ1044" s="16">
        <f ca="1">IF(Table1[[#This Row],[State]]="Closed","Zero",IF(Table1[[#This Row],[State]]="Resolved","Zero",TODAY()-Table1[[#This Row],[First Assigned to Osprey-Resolver]]))</f>
        <v>1163.6144097222204</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10</v>
      </c>
      <c r="AM1044" s="39">
        <f>WEEKNUM(Table1[[#This Row],[Resolved]])</f>
        <v>0</v>
      </c>
      <c r="AN1044" s="39">
        <f>WEEKNUM(Table1[[#This Row],[Closed]])</f>
        <v>34</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8</v>
      </c>
      <c r="AW1044" s="39" t="str">
        <f>TEXT(Table1[[#This Row],[Created]],"MMM")</f>
        <v>Mar</v>
      </c>
      <c r="AX1044" s="40" t="e">
        <f>VLOOKUP(Table1[[#This Row],[Assigned to]],GD_Resource[[#All],[SNOW ID Unique]:[Team]],4,0)</f>
        <v>#N/A</v>
      </c>
    </row>
    <row r="1045" spans="1:50" ht="112.5" customHeight="1" x14ac:dyDescent="0.25">
      <c r="A1045" s="37" t="s">
        <v>4101</v>
      </c>
      <c r="B1045" s="37" t="s">
        <v>115</v>
      </c>
      <c r="C1045" s="37" t="s">
        <v>240</v>
      </c>
      <c r="D1045" s="37" t="s">
        <v>241</v>
      </c>
      <c r="E1045" s="37" t="s">
        <v>12</v>
      </c>
      <c r="F1045" s="37" t="s">
        <v>4102</v>
      </c>
      <c r="G1045" s="60">
        <v>43536.107743055552</v>
      </c>
      <c r="H1045" s="37"/>
      <c r="I1045" s="60"/>
      <c r="J1045" s="37" t="s">
        <v>120</v>
      </c>
      <c r="K1045" s="37" t="s">
        <v>4103</v>
      </c>
      <c r="L1045" s="60">
        <v>43536.107743055552</v>
      </c>
      <c r="M1045" s="37" t="s">
        <v>24</v>
      </c>
      <c r="N1045" s="60">
        <v>43535.851435185177</v>
      </c>
      <c r="O1045" s="37" t="s">
        <v>888</v>
      </c>
      <c r="P1045" s="38" t="b">
        <v>0</v>
      </c>
      <c r="Q1045" s="37"/>
      <c r="R1045" s="37" t="s">
        <v>147</v>
      </c>
      <c r="S1045" s="38">
        <v>0</v>
      </c>
      <c r="T1045" s="37" t="s">
        <v>124</v>
      </c>
      <c r="U1045" s="37" t="s">
        <v>120</v>
      </c>
      <c r="V1045" s="60"/>
      <c r="W1045" s="38">
        <v>22145</v>
      </c>
      <c r="X1045" s="37" t="s">
        <v>889</v>
      </c>
      <c r="Y1045" s="38">
        <v>0</v>
      </c>
      <c r="Z1045" s="38" t="b">
        <v>0</v>
      </c>
      <c r="AA1045" s="60"/>
      <c r="AB1045" s="60">
        <v>43535.851446759261</v>
      </c>
      <c r="AC1045" s="38">
        <v>1</v>
      </c>
      <c r="AD1045" s="60">
        <v>43536.039050925923</v>
      </c>
      <c r="AE1045" s="60"/>
      <c r="AF1045" s="60">
        <v>43536.039050925923</v>
      </c>
      <c r="AG1045" s="37"/>
      <c r="AH1045" s="37"/>
      <c r="AI1045" s="37"/>
      <c r="AJ1045" s="16">
        <f ca="1">IF(Table1[[#This Row],[State]]="Closed","Zero",IF(Table1[[#This Row],[State]]="Resolved","Zero",TODAY()-Table1[[#This Row],[First Assigned to Osprey-Resolver]]))</f>
        <v>44699</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11</v>
      </c>
      <c r="AM1045" s="39">
        <f>WEEKNUM(Table1[[#This Row],[Resolved]])</f>
        <v>0</v>
      </c>
      <c r="AN1045" s="39">
        <f>WEEKNUM(Table1[[#This Row],[Closed]])</f>
        <v>11</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11</v>
      </c>
      <c r="AW1045" s="39" t="str">
        <f>TEXT(Table1[[#This Row],[Created]],"MMM")</f>
        <v>Mar</v>
      </c>
      <c r="AX1045" s="40" t="e">
        <f>VLOOKUP(Table1[[#This Row],[Assigned to]],GD_Resource[[#All],[SNOW ID Unique]:[Team]],4,0)</f>
        <v>#N/A</v>
      </c>
    </row>
    <row r="1046" spans="1:50" ht="37.5" customHeight="1" x14ac:dyDescent="0.25">
      <c r="A1046" s="37" t="s">
        <v>4104</v>
      </c>
      <c r="B1046" s="37" t="s">
        <v>138</v>
      </c>
      <c r="C1046" s="37" t="s">
        <v>139</v>
      </c>
      <c r="D1046" s="37" t="s">
        <v>211</v>
      </c>
      <c r="E1046" s="37" t="s">
        <v>141</v>
      </c>
      <c r="F1046" s="37" t="s">
        <v>4105</v>
      </c>
      <c r="G1046" s="60">
        <v>43782.868020833332</v>
      </c>
      <c r="H1046" s="37" t="s">
        <v>143</v>
      </c>
      <c r="I1046" s="60"/>
      <c r="J1046" s="37" t="s">
        <v>120</v>
      </c>
      <c r="K1046" s="37" t="s">
        <v>4106</v>
      </c>
      <c r="L1046" s="60">
        <v>43782.868020833332</v>
      </c>
      <c r="M1046" s="37" t="s">
        <v>143</v>
      </c>
      <c r="N1046" s="60">
        <v>43536.852280092593</v>
      </c>
      <c r="O1046" s="37" t="s">
        <v>3430</v>
      </c>
      <c r="P1046" s="38" t="b">
        <v>0</v>
      </c>
      <c r="Q1046" s="37"/>
      <c r="R1046" s="37" t="s">
        <v>147</v>
      </c>
      <c r="S1046" s="38">
        <v>0</v>
      </c>
      <c r="T1046" s="37" t="s">
        <v>124</v>
      </c>
      <c r="U1046" s="37" t="s">
        <v>120</v>
      </c>
      <c r="V1046" s="60"/>
      <c r="W1046" s="38">
        <v>21255760</v>
      </c>
      <c r="X1046" s="37" t="s">
        <v>4107</v>
      </c>
      <c r="Y1046" s="38">
        <v>0</v>
      </c>
      <c r="Z1046" s="38" t="b">
        <v>0</v>
      </c>
      <c r="AA1046" s="60">
        <v>43537.019953703697</v>
      </c>
      <c r="AB1046" s="60">
        <v>43536.990856481483</v>
      </c>
      <c r="AC1046" s="38">
        <v>1</v>
      </c>
      <c r="AD1046" s="60">
        <v>43537.075208333343</v>
      </c>
      <c r="AE1046" s="60">
        <v>43537.639490740738</v>
      </c>
      <c r="AF1046" s="60">
        <v>43537.075208333343</v>
      </c>
      <c r="AG1046" s="37"/>
      <c r="AH1046" s="37"/>
      <c r="AI1046" s="37"/>
      <c r="AJ1046" s="16">
        <f ca="1">IF(Table1[[#This Row],[State]]="Closed","Zero",IF(Table1[[#This Row],[State]]="Resolved","Zero",TODAY()-Table1[[#This Row],[First Assigned to Osprey-Resolver]]))</f>
        <v>1161.3605092592625</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11</v>
      </c>
      <c r="AM1046" s="39">
        <f>WEEKNUM(Table1[[#This Row],[Resolved]])</f>
        <v>0</v>
      </c>
      <c r="AN1046" s="39">
        <f>WEEKNUM(Table1[[#This Row],[Closed]])</f>
        <v>46</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12</v>
      </c>
      <c r="AW1046" s="39" t="str">
        <f>TEXT(Table1[[#This Row],[Created]],"MMM")</f>
        <v>Mar</v>
      </c>
      <c r="AX1046" s="40" t="e">
        <f>VLOOKUP(Table1[[#This Row],[Assigned to]],GD_Resource[[#All],[SNOW ID Unique]:[Team]],4,0)</f>
        <v>#N/A</v>
      </c>
    </row>
    <row r="1047" spans="1:50" ht="37.5" customHeight="1" x14ac:dyDescent="0.25">
      <c r="A1047" s="37" t="s">
        <v>4108</v>
      </c>
      <c r="B1047" s="37" t="s">
        <v>115</v>
      </c>
      <c r="C1047" s="37" t="s">
        <v>251</v>
      </c>
      <c r="D1047" s="37" t="s">
        <v>128</v>
      </c>
      <c r="E1047" s="37" t="s">
        <v>141</v>
      </c>
      <c r="F1047" s="37" t="s">
        <v>4109</v>
      </c>
      <c r="G1047" s="60">
        <v>44443.026064814818</v>
      </c>
      <c r="H1047" s="37" t="s">
        <v>286</v>
      </c>
      <c r="I1047" s="60"/>
      <c r="J1047" s="37" t="s">
        <v>120</v>
      </c>
      <c r="K1047" s="37" t="s">
        <v>2753</v>
      </c>
      <c r="L1047" s="60">
        <v>44443.026076388887</v>
      </c>
      <c r="M1047" s="37" t="s">
        <v>39</v>
      </c>
      <c r="N1047" s="60">
        <v>43537.156307870369</v>
      </c>
      <c r="O1047" s="37" t="s">
        <v>2242</v>
      </c>
      <c r="P1047" s="38" t="b">
        <v>0</v>
      </c>
      <c r="Q1047" s="37"/>
      <c r="R1047" s="37" t="s">
        <v>147</v>
      </c>
      <c r="S1047" s="38">
        <v>0</v>
      </c>
      <c r="T1047" s="37" t="s">
        <v>124</v>
      </c>
      <c r="U1047" s="37" t="s">
        <v>120</v>
      </c>
      <c r="V1047" s="60"/>
      <c r="W1047" s="38">
        <v>78267483</v>
      </c>
      <c r="X1047" s="37" t="s">
        <v>4110</v>
      </c>
      <c r="Y1047" s="38">
        <v>0</v>
      </c>
      <c r="Z1047" s="38" t="b">
        <v>0</v>
      </c>
      <c r="AA1047" s="60">
        <v>43537.156307870369</v>
      </c>
      <c r="AB1047" s="60"/>
      <c r="AC1047" s="38">
        <v>0</v>
      </c>
      <c r="AD1047" s="60"/>
      <c r="AE1047" s="60">
        <v>43537.156307870369</v>
      </c>
      <c r="AF1047" s="60">
        <v>43537.156307870369</v>
      </c>
      <c r="AG1047" s="37"/>
      <c r="AH1047" s="37"/>
      <c r="AI1047" s="37" t="s">
        <v>256</v>
      </c>
      <c r="AJ1047" s="16">
        <f ca="1">IF(Table1[[#This Row],[State]]="Closed","Zero",IF(Table1[[#This Row],[State]]="Resolved","Zero",TODAY()-Table1[[#This Row],[First Assigned to Osprey-Resolver]]))</f>
        <v>1161.8436921296307</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11</v>
      </c>
      <c r="AM1047" s="39">
        <f>WEEKNUM(Table1[[#This Row],[Resolved]])</f>
        <v>0</v>
      </c>
      <c r="AN1047" s="39">
        <f>WEEKNUM(Table1[[#This Row],[Closed]])</f>
        <v>36</v>
      </c>
      <c r="AO1047" s="39" t="str">
        <f>IFERROR(INDEX(GD_Resource[], MATCH(Table1[[#This Row],[Assigned to]], GD_Resource[SNOW ID Unique], 0), 2), "Not GD")</f>
        <v>WPP-US</v>
      </c>
      <c r="AP1047" s="39" t="str">
        <f t="shared" si="16"/>
        <v>GD</v>
      </c>
      <c r="AQ1047" s="39">
        <f>YEAR(Table1[[#This Row],[Closed]])</f>
        <v>2021</v>
      </c>
      <c r="AR1047" s="39">
        <f>YEAR(Table1[[#This Row],[Resolved]])</f>
        <v>1900</v>
      </c>
      <c r="AS1047" s="39">
        <f>YEAR(Table1[[#This Row],[Created]])</f>
        <v>2019</v>
      </c>
      <c r="AT1047" s="39">
        <f>DAY(Table1[[#This Row],[Resolved]])</f>
        <v>0</v>
      </c>
      <c r="AU1047" s="39" t="str">
        <f>TEXT(Table1[[#This Row],[Resolved]],"MMM")</f>
        <v>Jan</v>
      </c>
      <c r="AV1047" s="39">
        <f>DAY(Table1[[#This Row],[Created]])</f>
        <v>13</v>
      </c>
      <c r="AW1047" s="39" t="str">
        <f>TEXT(Table1[[#This Row],[Created]],"MMM")</f>
        <v>Mar</v>
      </c>
      <c r="AX1047" s="40">
        <f>VLOOKUP(Table1[[#This Row],[Assigned to]],GD_Resource[[#All],[SNOW ID Unique]:[Team]],4,0)</f>
        <v>0</v>
      </c>
    </row>
    <row r="1048" spans="1:50" ht="49.95" customHeight="1" x14ac:dyDescent="0.25">
      <c r="A1048" s="37" t="s">
        <v>4111</v>
      </c>
      <c r="B1048" s="37" t="s">
        <v>115</v>
      </c>
      <c r="C1048" s="37" t="s">
        <v>240</v>
      </c>
      <c r="D1048" s="37" t="s">
        <v>241</v>
      </c>
      <c r="E1048" s="37" t="s">
        <v>12</v>
      </c>
      <c r="F1048" s="37" t="s">
        <v>4112</v>
      </c>
      <c r="G1048" s="60">
        <v>43539.083564814813</v>
      </c>
      <c r="H1048" s="37"/>
      <c r="I1048" s="60"/>
      <c r="J1048" s="37" t="s">
        <v>120</v>
      </c>
      <c r="K1048" s="37" t="s">
        <v>2474</v>
      </c>
      <c r="L1048" s="60">
        <v>43539.083564814813</v>
      </c>
      <c r="M1048" s="37" t="s">
        <v>24</v>
      </c>
      <c r="N1048" s="60">
        <v>43538.011284722219</v>
      </c>
      <c r="O1048" s="37" t="s">
        <v>4113</v>
      </c>
      <c r="P1048" s="38" t="b">
        <v>0</v>
      </c>
      <c r="Q1048" s="37"/>
      <c r="R1048" s="37" t="s">
        <v>147</v>
      </c>
      <c r="S1048" s="38">
        <v>0</v>
      </c>
      <c r="T1048" s="37" t="s">
        <v>124</v>
      </c>
      <c r="U1048" s="37" t="s">
        <v>120</v>
      </c>
      <c r="V1048" s="60"/>
      <c r="W1048" s="38">
        <v>92645</v>
      </c>
      <c r="X1048" s="37" t="s">
        <v>4114</v>
      </c>
      <c r="Y1048" s="38">
        <v>0</v>
      </c>
      <c r="Z1048" s="38" t="b">
        <v>0</v>
      </c>
      <c r="AA1048" s="60"/>
      <c r="AB1048" s="60">
        <v>43538.019641203697</v>
      </c>
      <c r="AC1048" s="38">
        <v>1</v>
      </c>
      <c r="AD1048" s="60">
        <v>43538.200277777767</v>
      </c>
      <c r="AE1048" s="60"/>
      <c r="AF1048" s="60">
        <v>43538.200277777767</v>
      </c>
      <c r="AG1048" s="37"/>
      <c r="AH1048" s="37"/>
      <c r="AI1048" s="37"/>
      <c r="AJ1048" s="16">
        <f ca="1">IF(Table1[[#This Row],[State]]="Closed","Zero",IF(Table1[[#This Row],[State]]="Resolved","Zero",TODAY()-Table1[[#This Row],[First Assigned to Osprey-Resolver]]))</f>
        <v>44699</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11</v>
      </c>
      <c r="AM1048" s="39">
        <f>WEEKNUM(Table1[[#This Row],[Resolved]])</f>
        <v>0</v>
      </c>
      <c r="AN1048" s="39">
        <f>WEEKNUM(Table1[[#This Row],[Closed]])</f>
        <v>11</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14</v>
      </c>
      <c r="AW1048" s="39" t="str">
        <f>TEXT(Table1[[#This Row],[Created]],"MMM")</f>
        <v>Mar</v>
      </c>
      <c r="AX1048" s="40" t="e">
        <f>VLOOKUP(Table1[[#This Row],[Assigned to]],GD_Resource[[#All],[SNOW ID Unique]:[Team]],4,0)</f>
        <v>#N/A</v>
      </c>
    </row>
    <row r="1049" spans="1:50" ht="37.5" customHeight="1" x14ac:dyDescent="0.25">
      <c r="A1049" s="37" t="s">
        <v>4115</v>
      </c>
      <c r="B1049" s="37" t="s">
        <v>115</v>
      </c>
      <c r="C1049" s="37" t="s">
        <v>116</v>
      </c>
      <c r="D1049" s="37" t="s">
        <v>204</v>
      </c>
      <c r="E1049" s="37" t="s">
        <v>141</v>
      </c>
      <c r="F1049" s="37" t="s">
        <v>4116</v>
      </c>
      <c r="G1049" s="60">
        <v>44169.807766203703</v>
      </c>
      <c r="H1049" s="37" t="s">
        <v>38</v>
      </c>
      <c r="I1049" s="60"/>
      <c r="J1049" s="37" t="s">
        <v>120</v>
      </c>
      <c r="K1049" s="37" t="s">
        <v>3811</v>
      </c>
      <c r="L1049" s="60">
        <v>44169.807766203703</v>
      </c>
      <c r="M1049" s="37" t="s">
        <v>37</v>
      </c>
      <c r="N1049" s="60">
        <v>43545.862222222233</v>
      </c>
      <c r="O1049" s="37" t="s">
        <v>4117</v>
      </c>
      <c r="P1049" s="38" t="b">
        <v>0</v>
      </c>
      <c r="Q1049" s="37"/>
      <c r="R1049" s="37" t="s">
        <v>123</v>
      </c>
      <c r="S1049" s="38">
        <v>0</v>
      </c>
      <c r="T1049" s="37" t="s">
        <v>124</v>
      </c>
      <c r="U1049" s="37" t="s">
        <v>120</v>
      </c>
      <c r="V1049" s="60"/>
      <c r="W1049" s="38">
        <v>53908895</v>
      </c>
      <c r="X1049" s="37" t="s">
        <v>4118</v>
      </c>
      <c r="Y1049" s="38">
        <v>0</v>
      </c>
      <c r="Z1049" s="38" t="b">
        <v>0</v>
      </c>
      <c r="AA1049" s="60">
        <v>43545.888356481482</v>
      </c>
      <c r="AB1049" s="60">
        <v>43545.862557870372</v>
      </c>
      <c r="AC1049" s="38">
        <v>1</v>
      </c>
      <c r="AD1049" s="60">
        <v>43545.8669212963</v>
      </c>
      <c r="AE1049" s="60">
        <v>43545.888356481482</v>
      </c>
      <c r="AF1049" s="60">
        <v>43545.8669212963</v>
      </c>
      <c r="AG1049" s="37" t="s">
        <v>331</v>
      </c>
      <c r="AH1049" s="37"/>
      <c r="AI1049" s="37"/>
      <c r="AJ1049" s="16">
        <f ca="1">IF(Table1[[#This Row],[State]]="Closed","Zero",IF(Table1[[#This Row],[State]]="Resolved","Zero",TODAY()-Table1[[#This Row],[First Assigned to Osprey-Resolver]]))</f>
        <v>1153.1116435185177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12</v>
      </c>
      <c r="AM1049" s="39">
        <f>WEEKNUM(Table1[[#This Row],[Resolved]])</f>
        <v>0</v>
      </c>
      <c r="AN1049" s="39">
        <f>WEEKNUM(Table1[[#This Row],[Closed]])</f>
        <v>49</v>
      </c>
      <c r="AO1049" s="39" t="str">
        <f>IFERROR(INDEX(GD_Resource[], MATCH(Table1[[#This Row],[Assigned to]], GD_Resource[SNOW ID Unique], 0), 2), "Not GD")</f>
        <v>Not GD</v>
      </c>
      <c r="AP1049" s="39" t="str">
        <f t="shared" si="16"/>
        <v>Geo</v>
      </c>
      <c r="AQ1049" s="39">
        <f>YEAR(Table1[[#This Row],[Closed]])</f>
        <v>2020</v>
      </c>
      <c r="AR1049" s="39">
        <f>YEAR(Table1[[#This Row],[Resolved]])</f>
        <v>1900</v>
      </c>
      <c r="AS1049" s="39">
        <f>YEAR(Table1[[#This Row],[Created]])</f>
        <v>2019</v>
      </c>
      <c r="AT1049" s="39">
        <f>DAY(Table1[[#This Row],[Resolved]])</f>
        <v>0</v>
      </c>
      <c r="AU1049" s="39" t="str">
        <f>TEXT(Table1[[#This Row],[Resolved]],"MMM")</f>
        <v>Jan</v>
      </c>
      <c r="AV1049" s="39">
        <f>DAY(Table1[[#This Row],[Created]])</f>
        <v>21</v>
      </c>
      <c r="AW1049" s="39" t="str">
        <f>TEXT(Table1[[#This Row],[Created]],"MMM")</f>
        <v>Mar</v>
      </c>
      <c r="AX1049" s="40" t="e">
        <f>VLOOKUP(Table1[[#This Row],[Assigned to]],GD_Resource[[#All],[SNOW ID Unique]:[Team]],4,0)</f>
        <v>#N/A</v>
      </c>
    </row>
    <row r="1050" spans="1:50" ht="37.5" customHeight="1" x14ac:dyDescent="0.25">
      <c r="A1050" s="37" t="s">
        <v>4119</v>
      </c>
      <c r="B1050" s="37" t="s">
        <v>115</v>
      </c>
      <c r="C1050" s="37" t="s">
        <v>251</v>
      </c>
      <c r="D1050" s="37" t="s">
        <v>2302</v>
      </c>
      <c r="E1050" s="37" t="s">
        <v>141</v>
      </c>
      <c r="F1050" s="37" t="s">
        <v>4120</v>
      </c>
      <c r="G1050" s="60">
        <v>43592.69195601852</v>
      </c>
      <c r="H1050" s="37" t="s">
        <v>36</v>
      </c>
      <c r="I1050" s="60"/>
      <c r="J1050" s="37" t="s">
        <v>130</v>
      </c>
      <c r="K1050" s="37" t="s">
        <v>4121</v>
      </c>
      <c r="L1050" s="60">
        <v>43586.870011574072</v>
      </c>
      <c r="M1050" s="37" t="s">
        <v>36</v>
      </c>
      <c r="N1050" s="60">
        <v>43546.050706018519</v>
      </c>
      <c r="O1050" s="37" t="s">
        <v>258</v>
      </c>
      <c r="P1050" s="38" t="b">
        <v>0</v>
      </c>
      <c r="Q1050" s="37"/>
      <c r="R1050" s="37" t="s">
        <v>147</v>
      </c>
      <c r="S1050" s="38">
        <v>0</v>
      </c>
      <c r="T1050" s="37" t="s">
        <v>124</v>
      </c>
      <c r="U1050" s="37" t="s">
        <v>120</v>
      </c>
      <c r="V1050" s="60"/>
      <c r="W1050" s="38">
        <v>3527398</v>
      </c>
      <c r="X1050" s="37" t="s">
        <v>4122</v>
      </c>
      <c r="Y1050" s="38">
        <v>0</v>
      </c>
      <c r="Z1050" s="38" t="b">
        <v>0</v>
      </c>
      <c r="AA1050" s="60">
        <v>43546.050706018519</v>
      </c>
      <c r="AB1050" s="60"/>
      <c r="AC1050" s="38">
        <v>0</v>
      </c>
      <c r="AD1050" s="60"/>
      <c r="AE1050" s="60">
        <v>43546.050706018519</v>
      </c>
      <c r="AF1050" s="60">
        <v>43546.050706018519</v>
      </c>
      <c r="AG1050" s="37"/>
      <c r="AH1050" s="37"/>
      <c r="AI1050" s="37"/>
      <c r="AJ1050" s="16">
        <f ca="1">IF(Table1[[#This Row],[State]]="Closed","Zero",IF(Table1[[#This Row],[State]]="Resolved","Zero",TODAY()-Table1[[#This Row],[First Assigned to Osprey-Resolver]]))</f>
        <v>1152.9492939814809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12</v>
      </c>
      <c r="AM1050" s="39">
        <f>WEEKNUM(Table1[[#This Row],[Resolved]])</f>
        <v>0</v>
      </c>
      <c r="AN1050" s="39">
        <f>WEEKNUM(Table1[[#This Row],[Closed]])</f>
        <v>18</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22</v>
      </c>
      <c r="AW1050" s="39" t="str">
        <f>TEXT(Table1[[#This Row],[Created]],"MMM")</f>
        <v>Mar</v>
      </c>
      <c r="AX1050" s="40" t="e">
        <f>VLOOKUP(Table1[[#This Row],[Assigned to]],GD_Resource[[#All],[SNOW ID Unique]:[Team]],4,0)</f>
        <v>#N/A</v>
      </c>
    </row>
    <row r="1051" spans="1:50" ht="37.5" customHeight="1" x14ac:dyDescent="0.25">
      <c r="A1051" s="37" t="s">
        <v>4123</v>
      </c>
      <c r="B1051" s="37" t="s">
        <v>138</v>
      </c>
      <c r="C1051" s="37" t="s">
        <v>251</v>
      </c>
      <c r="D1051" s="37" t="s">
        <v>128</v>
      </c>
      <c r="E1051" s="37" t="s">
        <v>141</v>
      </c>
      <c r="F1051" s="37" t="s">
        <v>4124</v>
      </c>
      <c r="G1051" s="60">
        <v>44433.973379629628</v>
      </c>
      <c r="H1051" s="37" t="s">
        <v>286</v>
      </c>
      <c r="I1051" s="60"/>
      <c r="J1051" s="37" t="s">
        <v>120</v>
      </c>
      <c r="K1051" s="37" t="s">
        <v>2998</v>
      </c>
      <c r="L1051" s="60">
        <v>44433.973379629628</v>
      </c>
      <c r="M1051" s="37" t="s">
        <v>39</v>
      </c>
      <c r="N1051" s="60">
        <v>43547.256944444453</v>
      </c>
      <c r="O1051" s="37" t="s">
        <v>4125</v>
      </c>
      <c r="P1051" s="38" t="b">
        <v>0</v>
      </c>
      <c r="Q1051" s="37"/>
      <c r="R1051" s="37" t="s">
        <v>147</v>
      </c>
      <c r="S1051" s="38">
        <v>0</v>
      </c>
      <c r="T1051" s="37" t="s">
        <v>124</v>
      </c>
      <c r="U1051" s="37" t="s">
        <v>120</v>
      </c>
      <c r="V1051" s="60"/>
      <c r="W1051" s="38">
        <v>76612300</v>
      </c>
      <c r="X1051" s="37" t="s">
        <v>4126</v>
      </c>
      <c r="Y1051" s="38">
        <v>0</v>
      </c>
      <c r="Z1051" s="38" t="b">
        <v>0</v>
      </c>
      <c r="AA1051" s="60">
        <v>43549.752939814818</v>
      </c>
      <c r="AB1051" s="60"/>
      <c r="AC1051" s="38">
        <v>1</v>
      </c>
      <c r="AD1051" s="60"/>
      <c r="AE1051" s="60">
        <v>43549.752939814818</v>
      </c>
      <c r="AF1051" s="60">
        <v>43547.293171296304</v>
      </c>
      <c r="AG1051" s="37"/>
      <c r="AH1051" s="37"/>
      <c r="AI1051" s="37" t="s">
        <v>256</v>
      </c>
      <c r="AJ1051" s="16">
        <f ca="1">IF(Table1[[#This Row],[State]]="Closed","Zero",IF(Table1[[#This Row],[State]]="Resolved","Zero",TODAY()-Table1[[#This Row],[First Assigned to Osprey-Resolver]]))</f>
        <v>1149.2470601851819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12</v>
      </c>
      <c r="AM1051" s="39">
        <f>WEEKNUM(Table1[[#This Row],[Resolved]])</f>
        <v>0</v>
      </c>
      <c r="AN1051" s="39">
        <f>WEEKNUM(Table1[[#This Row],[Closed]])</f>
        <v>35</v>
      </c>
      <c r="AO1051" s="39" t="str">
        <f>IFERROR(INDEX(GD_Resource[], MATCH(Table1[[#This Row],[Assigned to]], GD_Resource[SNOW ID Unique], 0), 2), "Not GD")</f>
        <v>WPP-US</v>
      </c>
      <c r="AP1051" s="39" t="str">
        <f t="shared" si="16"/>
        <v>GD</v>
      </c>
      <c r="AQ1051" s="39">
        <f>YEAR(Table1[[#This Row],[Closed]])</f>
        <v>2021</v>
      </c>
      <c r="AR1051" s="39">
        <f>YEAR(Table1[[#This Row],[Resolved]])</f>
        <v>1900</v>
      </c>
      <c r="AS1051" s="39">
        <f>YEAR(Table1[[#This Row],[Created]])</f>
        <v>2019</v>
      </c>
      <c r="AT1051" s="39">
        <f>DAY(Table1[[#This Row],[Resolved]])</f>
        <v>0</v>
      </c>
      <c r="AU1051" s="39" t="str">
        <f>TEXT(Table1[[#This Row],[Resolved]],"MMM")</f>
        <v>Jan</v>
      </c>
      <c r="AV1051" s="39">
        <f>DAY(Table1[[#This Row],[Created]])</f>
        <v>23</v>
      </c>
      <c r="AW1051" s="39" t="str">
        <f>TEXT(Table1[[#This Row],[Created]],"MMM")</f>
        <v>Mar</v>
      </c>
      <c r="AX1051" s="40">
        <f>VLOOKUP(Table1[[#This Row],[Assigned to]],GD_Resource[[#All],[SNOW ID Unique]:[Team]],4,0)</f>
        <v>0</v>
      </c>
    </row>
    <row r="1052" spans="1:50" ht="162.44999999999999" customHeight="1" x14ac:dyDescent="0.25">
      <c r="A1052" s="37" t="s">
        <v>4127</v>
      </c>
      <c r="B1052" s="37" t="s">
        <v>115</v>
      </c>
      <c r="C1052" s="37" t="s">
        <v>630</v>
      </c>
      <c r="D1052" s="37" t="s">
        <v>241</v>
      </c>
      <c r="E1052" s="37" t="s">
        <v>12</v>
      </c>
      <c r="F1052" s="37" t="s">
        <v>4128</v>
      </c>
      <c r="G1052" s="60">
        <v>43550.509259259263</v>
      </c>
      <c r="H1052" s="37"/>
      <c r="I1052" s="60"/>
      <c r="J1052" s="37" t="s">
        <v>120</v>
      </c>
      <c r="K1052" s="37" t="s">
        <v>2474</v>
      </c>
      <c r="L1052" s="60">
        <v>43550.509259259263</v>
      </c>
      <c r="M1052" s="37" t="s">
        <v>24</v>
      </c>
      <c r="N1052" s="60">
        <v>43547.946261574078</v>
      </c>
      <c r="O1052" s="37" t="s">
        <v>4129</v>
      </c>
      <c r="P1052" s="38" t="b">
        <v>0</v>
      </c>
      <c r="Q1052" s="37"/>
      <c r="R1052" s="37" t="s">
        <v>147</v>
      </c>
      <c r="S1052" s="38">
        <v>0</v>
      </c>
      <c r="T1052" s="37" t="s">
        <v>124</v>
      </c>
      <c r="U1052" s="37" t="s">
        <v>120</v>
      </c>
      <c r="V1052" s="60"/>
      <c r="W1052" s="38">
        <v>221443</v>
      </c>
      <c r="X1052" s="37" t="s">
        <v>4130</v>
      </c>
      <c r="Y1052" s="38">
        <v>0</v>
      </c>
      <c r="Z1052" s="38" t="b">
        <v>0</v>
      </c>
      <c r="AA1052" s="60">
        <v>43550.030902777777</v>
      </c>
      <c r="AB1052" s="60">
        <v>43547.955625000002</v>
      </c>
      <c r="AC1052" s="38">
        <v>1</v>
      </c>
      <c r="AD1052" s="60">
        <v>43550.089525462958</v>
      </c>
      <c r="AE1052" s="60"/>
      <c r="AF1052" s="60">
        <v>43550.089525462958</v>
      </c>
      <c r="AG1052" s="37"/>
      <c r="AH1052" s="37"/>
      <c r="AI1052" s="37"/>
      <c r="AJ1052" s="16">
        <f ca="1">IF(Table1[[#This Row],[State]]="Closed","Zero",IF(Table1[[#This Row],[State]]="Resolved","Zero",TODAY()-Table1[[#This Row],[First Assigned to Osprey-Resolver]]))</f>
        <v>44699</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12</v>
      </c>
      <c r="AM1052" s="39">
        <f>WEEKNUM(Table1[[#This Row],[Resolved]])</f>
        <v>0</v>
      </c>
      <c r="AN1052" s="39">
        <f>WEEKNUM(Table1[[#This Row],[Closed]])</f>
        <v>13</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23</v>
      </c>
      <c r="AW1052" s="39" t="str">
        <f>TEXT(Table1[[#This Row],[Created]],"MMM")</f>
        <v>Mar</v>
      </c>
      <c r="AX1052" s="40" t="e">
        <f>VLOOKUP(Table1[[#This Row],[Assigned to]],GD_Resource[[#All],[SNOW ID Unique]:[Team]],4,0)</f>
        <v>#N/A</v>
      </c>
    </row>
    <row r="1053" spans="1:50" ht="62.7" customHeight="1" x14ac:dyDescent="0.25">
      <c r="A1053" s="37" t="s">
        <v>4131</v>
      </c>
      <c r="B1053" s="37" t="s">
        <v>115</v>
      </c>
      <c r="C1053" s="37" t="s">
        <v>251</v>
      </c>
      <c r="D1053" s="37" t="s">
        <v>3277</v>
      </c>
      <c r="E1053" s="37" t="s">
        <v>12</v>
      </c>
      <c r="F1053" s="37" t="s">
        <v>4132</v>
      </c>
      <c r="G1053" s="60">
        <v>43550.757754629631</v>
      </c>
      <c r="H1053" s="37" t="s">
        <v>2244</v>
      </c>
      <c r="I1053" s="60"/>
      <c r="J1053" s="37" t="s">
        <v>178</v>
      </c>
      <c r="K1053" s="37" t="s">
        <v>2474</v>
      </c>
      <c r="L1053" s="60">
        <v>43550.757754629631</v>
      </c>
      <c r="M1053" s="37" t="s">
        <v>2244</v>
      </c>
      <c r="N1053" s="60">
        <v>43550.050752314812</v>
      </c>
      <c r="O1053" s="37" t="s">
        <v>4133</v>
      </c>
      <c r="P1053" s="38" t="b">
        <v>0</v>
      </c>
      <c r="Q1053" s="37"/>
      <c r="R1053" s="37" t="s">
        <v>147</v>
      </c>
      <c r="S1053" s="38">
        <v>0</v>
      </c>
      <c r="T1053" s="37" t="s">
        <v>124</v>
      </c>
      <c r="U1053" s="37" t="s">
        <v>120</v>
      </c>
      <c r="V1053" s="60"/>
      <c r="W1053" s="38">
        <v>61484</v>
      </c>
      <c r="X1053" s="37" t="s">
        <v>4134</v>
      </c>
      <c r="Y1053" s="38">
        <v>0</v>
      </c>
      <c r="Z1053" s="38" t="b">
        <v>0</v>
      </c>
      <c r="AA1053" s="60">
        <v>43550.050752314812</v>
      </c>
      <c r="AB1053" s="60">
        <v>43550.050752314812</v>
      </c>
      <c r="AC1053" s="38">
        <v>1</v>
      </c>
      <c r="AD1053" s="60">
        <v>43550.052986111114</v>
      </c>
      <c r="AE1053" s="60">
        <v>43550.058067129627</v>
      </c>
      <c r="AF1053" s="60">
        <v>43550.052986111114</v>
      </c>
      <c r="AG1053" s="37"/>
      <c r="AH1053" s="37"/>
      <c r="AI1053" s="37"/>
      <c r="AJ1053" s="16">
        <f ca="1">IF(Table1[[#This Row],[State]]="Closed","Zero",IF(Table1[[#This Row],[State]]="Resolved","Zero",TODAY()-Table1[[#This Row],[First Assigned to Osprey-Resolver]]))</f>
        <v>1148.9419328703734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13</v>
      </c>
      <c r="AM1053" s="39">
        <f>WEEKNUM(Table1[[#This Row],[Resolved]])</f>
        <v>0</v>
      </c>
      <c r="AN1053" s="39">
        <f>WEEKNUM(Table1[[#This Row],[Closed]])</f>
        <v>13</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26</v>
      </c>
      <c r="AW1053" s="39" t="str">
        <f>TEXT(Table1[[#This Row],[Created]],"MMM")</f>
        <v>Mar</v>
      </c>
      <c r="AX1053" s="40">
        <f>VLOOKUP(Table1[[#This Row],[Assigned to]],GD_Resource[[#All],[SNOW ID Unique]:[Team]],4,0)</f>
        <v>0</v>
      </c>
    </row>
    <row r="1054" spans="1:50" ht="100.2" customHeight="1" x14ac:dyDescent="0.25">
      <c r="A1054" s="37" t="s">
        <v>4135</v>
      </c>
      <c r="B1054" s="37" t="s">
        <v>138</v>
      </c>
      <c r="C1054" s="37" t="s">
        <v>240</v>
      </c>
      <c r="D1054" s="37" t="s">
        <v>241</v>
      </c>
      <c r="E1054" s="37" t="s">
        <v>12</v>
      </c>
      <c r="F1054" s="37" t="s">
        <v>2051</v>
      </c>
      <c r="G1054" s="60">
        <v>43550.528865740736</v>
      </c>
      <c r="H1054" s="37" t="s">
        <v>24</v>
      </c>
      <c r="I1054" s="60"/>
      <c r="J1054" s="37" t="s">
        <v>130</v>
      </c>
      <c r="K1054" s="37" t="s">
        <v>4136</v>
      </c>
      <c r="L1054" s="60">
        <v>43550.528865740736</v>
      </c>
      <c r="M1054" s="37" t="s">
        <v>24</v>
      </c>
      <c r="N1054" s="60">
        <v>43550.397604166668</v>
      </c>
      <c r="O1054" s="37" t="s">
        <v>4137</v>
      </c>
      <c r="P1054" s="38" t="b">
        <v>0</v>
      </c>
      <c r="Q1054" s="37"/>
      <c r="R1054" s="37" t="s">
        <v>147</v>
      </c>
      <c r="S1054" s="38">
        <v>0</v>
      </c>
      <c r="T1054" s="37" t="s">
        <v>124</v>
      </c>
      <c r="U1054" s="37" t="s">
        <v>120</v>
      </c>
      <c r="V1054" s="60"/>
      <c r="W1054" s="38">
        <v>11341</v>
      </c>
      <c r="X1054" s="37" t="s">
        <v>4138</v>
      </c>
      <c r="Y1054" s="38">
        <v>0</v>
      </c>
      <c r="Z1054" s="38" t="b">
        <v>0</v>
      </c>
      <c r="AA1054" s="60">
        <v>43550.519143518519</v>
      </c>
      <c r="AB1054" s="60">
        <v>43550.397604166668</v>
      </c>
      <c r="AC1054" s="38">
        <v>1</v>
      </c>
      <c r="AD1054" s="60">
        <v>43550.4453587963</v>
      </c>
      <c r="AE1054" s="60">
        <v>43550.519143518519</v>
      </c>
      <c r="AF1054" s="60">
        <v>43550.4453587963</v>
      </c>
      <c r="AG1054" s="37"/>
      <c r="AH1054" s="37"/>
      <c r="AI1054" s="37"/>
      <c r="AJ1054" s="16">
        <f ca="1">IF(Table1[[#This Row],[State]]="Closed","Zero",IF(Table1[[#This Row],[State]]="Resolved","Zero",TODAY()-Table1[[#This Row],[First Assigned to Osprey-Resolver]]))</f>
        <v>1148.4808564814812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13</v>
      </c>
      <c r="AM1054" s="39">
        <f>WEEKNUM(Table1[[#This Row],[Resolved]])</f>
        <v>0</v>
      </c>
      <c r="AN1054" s="39">
        <f>WEEKNUM(Table1[[#This Row],[Closed]])</f>
        <v>13</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26</v>
      </c>
      <c r="AW1054" s="39" t="str">
        <f>TEXT(Table1[[#This Row],[Created]],"MMM")</f>
        <v>Mar</v>
      </c>
      <c r="AX1054" s="40">
        <f>VLOOKUP(Table1[[#This Row],[Assigned to]],GD_Resource[[#All],[SNOW ID Unique]:[Team]],4,0)</f>
        <v>0</v>
      </c>
    </row>
    <row r="1055" spans="1:50" ht="100.2" customHeight="1" x14ac:dyDescent="0.25">
      <c r="A1055" s="37" t="s">
        <v>4139</v>
      </c>
      <c r="B1055" s="37" t="s">
        <v>138</v>
      </c>
      <c r="C1055" s="37" t="s">
        <v>251</v>
      </c>
      <c r="D1055" s="37" t="s">
        <v>258</v>
      </c>
      <c r="E1055" s="37" t="s">
        <v>12</v>
      </c>
      <c r="F1055" s="37" t="s">
        <v>4140</v>
      </c>
      <c r="G1055" s="60">
        <v>43550.95521990741</v>
      </c>
      <c r="H1055" s="37" t="s">
        <v>36</v>
      </c>
      <c r="I1055" s="60"/>
      <c r="J1055" s="37" t="s">
        <v>120</v>
      </c>
      <c r="K1055" s="37" t="s">
        <v>4141</v>
      </c>
      <c r="L1055" s="60">
        <v>43550.95521990741</v>
      </c>
      <c r="M1055" s="37" t="s">
        <v>36</v>
      </c>
      <c r="N1055" s="60">
        <v>43550.826678240737</v>
      </c>
      <c r="O1055" s="37" t="s">
        <v>4142</v>
      </c>
      <c r="P1055" s="38" t="b">
        <v>0</v>
      </c>
      <c r="Q1055" s="37"/>
      <c r="R1055" s="37" t="s">
        <v>147</v>
      </c>
      <c r="S1055" s="38">
        <v>0</v>
      </c>
      <c r="T1055" s="37" t="s">
        <v>124</v>
      </c>
      <c r="U1055" s="37" t="s">
        <v>120</v>
      </c>
      <c r="V1055" s="60"/>
      <c r="W1055" s="38">
        <v>11106</v>
      </c>
      <c r="X1055" s="37" t="s">
        <v>4143</v>
      </c>
      <c r="Y1055" s="38">
        <v>0</v>
      </c>
      <c r="Z1055" s="38" t="b">
        <v>0</v>
      </c>
      <c r="AA1055" s="60">
        <v>43550.883622685193</v>
      </c>
      <c r="AB1055" s="60">
        <v>43550.83353009259</v>
      </c>
      <c r="AC1055" s="38">
        <v>1</v>
      </c>
      <c r="AD1055" s="60">
        <v>43550.902604166673</v>
      </c>
      <c r="AE1055" s="60">
        <v>43550.95521990741</v>
      </c>
      <c r="AF1055" s="60">
        <v>43550.902604166673</v>
      </c>
      <c r="AG1055" s="37"/>
      <c r="AH1055" s="37"/>
      <c r="AI1055" s="37"/>
      <c r="AJ1055" s="16">
        <f ca="1">IF(Table1[[#This Row],[State]]="Closed","Zero",IF(Table1[[#This Row],[State]]="Resolved","Zero",TODAY()-Table1[[#This Row],[First Assigned to Osprey-Resolver]]))</f>
        <v>1148.0447800925904</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13</v>
      </c>
      <c r="AM1055" s="39">
        <f>WEEKNUM(Table1[[#This Row],[Resolved]])</f>
        <v>0</v>
      </c>
      <c r="AN1055" s="39">
        <f>WEEKNUM(Table1[[#This Row],[Closed]])</f>
        <v>13</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26</v>
      </c>
      <c r="AW1055" s="39" t="str">
        <f>TEXT(Table1[[#This Row],[Created]],"MMM")</f>
        <v>Mar</v>
      </c>
      <c r="AX1055" s="40" t="e">
        <f>VLOOKUP(Table1[[#This Row],[Assigned to]],GD_Resource[[#All],[SNOW ID Unique]:[Team]],4,0)</f>
        <v>#N/A</v>
      </c>
    </row>
    <row r="1056" spans="1:50" ht="49.95" customHeight="1" x14ac:dyDescent="0.25">
      <c r="A1056" s="37" t="s">
        <v>4144</v>
      </c>
      <c r="B1056" s="37" t="s">
        <v>138</v>
      </c>
      <c r="C1056" s="37" t="s">
        <v>240</v>
      </c>
      <c r="D1056" s="37" t="s">
        <v>241</v>
      </c>
      <c r="E1056" s="37" t="s">
        <v>12</v>
      </c>
      <c r="F1056" s="37" t="s">
        <v>4145</v>
      </c>
      <c r="G1056" s="60">
        <v>43553.433136574073</v>
      </c>
      <c r="H1056" s="37" t="s">
        <v>24</v>
      </c>
      <c r="I1056" s="60"/>
      <c r="J1056" s="37" t="s">
        <v>130</v>
      </c>
      <c r="K1056" s="37" t="s">
        <v>4146</v>
      </c>
      <c r="L1056" s="60">
        <v>43553.433148148149</v>
      </c>
      <c r="M1056" s="37" t="s">
        <v>24</v>
      </c>
      <c r="N1056" s="60">
        <v>43550.851898148147</v>
      </c>
      <c r="O1056" s="37" t="s">
        <v>4147</v>
      </c>
      <c r="P1056" s="38" t="b">
        <v>0</v>
      </c>
      <c r="Q1056" s="37"/>
      <c r="R1056" s="37" t="s">
        <v>147</v>
      </c>
      <c r="S1056" s="38">
        <v>0</v>
      </c>
      <c r="T1056" s="37" t="s">
        <v>124</v>
      </c>
      <c r="U1056" s="37" t="s">
        <v>120</v>
      </c>
      <c r="V1056" s="60"/>
      <c r="W1056" s="38">
        <v>223020</v>
      </c>
      <c r="X1056" s="37" t="s">
        <v>3465</v>
      </c>
      <c r="Y1056" s="38">
        <v>0</v>
      </c>
      <c r="Z1056" s="38" t="b">
        <v>0</v>
      </c>
      <c r="AA1056" s="60">
        <v>43550.93949074074</v>
      </c>
      <c r="AB1056" s="60">
        <v>43550.874930555547</v>
      </c>
      <c r="AC1056" s="38">
        <v>1</v>
      </c>
      <c r="AD1056" s="60">
        <v>43551.097187500003</v>
      </c>
      <c r="AE1056" s="60">
        <v>43551.545347222222</v>
      </c>
      <c r="AF1056" s="60">
        <v>43551.097187500003</v>
      </c>
      <c r="AG1056" s="37"/>
      <c r="AH1056" s="37"/>
      <c r="AI1056" s="37"/>
      <c r="AJ1056" s="16">
        <f ca="1">IF(Table1[[#This Row],[State]]="Closed","Zero",IF(Table1[[#This Row],[State]]="Resolved","Zero",TODAY()-Table1[[#This Row],[First Assigned to Osprey-Resolver]]))</f>
        <v>1147.4546527777784</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13</v>
      </c>
      <c r="AM1056" s="39">
        <f>WEEKNUM(Table1[[#This Row],[Resolved]])</f>
        <v>0</v>
      </c>
      <c r="AN1056" s="39">
        <f>WEEKNUM(Table1[[#This Row],[Closed]])</f>
        <v>13</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26</v>
      </c>
      <c r="AW1056" s="39" t="str">
        <f>TEXT(Table1[[#This Row],[Created]],"MMM")</f>
        <v>Mar</v>
      </c>
      <c r="AX1056" s="40">
        <f>VLOOKUP(Table1[[#This Row],[Assigned to]],GD_Resource[[#All],[SNOW ID Unique]:[Team]],4,0)</f>
        <v>0</v>
      </c>
    </row>
    <row r="1057" spans="1:50" ht="49.95" customHeight="1" x14ac:dyDescent="0.25">
      <c r="A1057" s="37" t="s">
        <v>4148</v>
      </c>
      <c r="B1057" s="37" t="s">
        <v>115</v>
      </c>
      <c r="C1057" s="37" t="s">
        <v>251</v>
      </c>
      <c r="D1057" s="37" t="s">
        <v>128</v>
      </c>
      <c r="E1057" s="37" t="s">
        <v>141</v>
      </c>
      <c r="F1057" s="37" t="s">
        <v>4149</v>
      </c>
      <c r="G1057" s="60">
        <v>44425.007974537039</v>
      </c>
      <c r="H1057" s="37" t="s">
        <v>39</v>
      </c>
      <c r="I1057" s="60"/>
      <c r="J1057" s="37" t="s">
        <v>120</v>
      </c>
      <c r="K1057" s="37" t="s">
        <v>2998</v>
      </c>
      <c r="L1057" s="60">
        <v>44425.007986111108</v>
      </c>
      <c r="M1057" s="37" t="s">
        <v>39</v>
      </c>
      <c r="N1057" s="60">
        <v>43552.099016203712</v>
      </c>
      <c r="O1057" s="37" t="s">
        <v>2242</v>
      </c>
      <c r="P1057" s="38" t="b">
        <v>0</v>
      </c>
      <c r="Q1057" s="37"/>
      <c r="R1057" s="37" t="s">
        <v>147</v>
      </c>
      <c r="S1057" s="38">
        <v>0</v>
      </c>
      <c r="T1057" s="37" t="s">
        <v>124</v>
      </c>
      <c r="U1057" s="37" t="s">
        <v>120</v>
      </c>
      <c r="V1057" s="60"/>
      <c r="W1057" s="38">
        <v>75419724</v>
      </c>
      <c r="X1057" s="37" t="s">
        <v>2246</v>
      </c>
      <c r="Y1057" s="38">
        <v>0</v>
      </c>
      <c r="Z1057" s="38" t="b">
        <v>0</v>
      </c>
      <c r="AA1057" s="60">
        <v>43552.099016203712</v>
      </c>
      <c r="AB1057" s="60"/>
      <c r="AC1057" s="38">
        <v>0</v>
      </c>
      <c r="AD1057" s="60"/>
      <c r="AE1057" s="60">
        <v>43552.099016203712</v>
      </c>
      <c r="AF1057" s="60">
        <v>43552.099016203712</v>
      </c>
      <c r="AG1057" s="37"/>
      <c r="AH1057" s="37"/>
      <c r="AI1057" s="37" t="s">
        <v>256</v>
      </c>
      <c r="AJ1057" s="16">
        <f ca="1">IF(Table1[[#This Row],[State]]="Closed","Zero",IF(Table1[[#This Row],[State]]="Resolved","Zero",TODAY()-Table1[[#This Row],[First Assigned to Osprey-Resolver]]))</f>
        <v>1146.9009837962876</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13</v>
      </c>
      <c r="AM1057" s="39">
        <f>WEEKNUM(Table1[[#This Row],[Resolved]])</f>
        <v>0</v>
      </c>
      <c r="AN1057" s="39">
        <f>WEEKNUM(Table1[[#This Row],[Closed]])</f>
        <v>34</v>
      </c>
      <c r="AO1057" s="39" t="str">
        <f>IFERROR(INDEX(GD_Resource[], MATCH(Table1[[#This Row],[Assigned to]], GD_Resource[SNOW ID Unique], 0), 2), "Not GD")</f>
        <v>Not GD</v>
      </c>
      <c r="AP1057" s="39" t="str">
        <f t="shared" si="16"/>
        <v>Geo</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28</v>
      </c>
      <c r="AW1057" s="39" t="str">
        <f>TEXT(Table1[[#This Row],[Created]],"MMM")</f>
        <v>Mar</v>
      </c>
      <c r="AX1057" s="40" t="e">
        <f>VLOOKUP(Table1[[#This Row],[Assigned to]],GD_Resource[[#All],[SNOW ID Unique]:[Team]],4,0)</f>
        <v>#N/A</v>
      </c>
    </row>
    <row r="1058" spans="1:50" ht="124.95" customHeight="1" x14ac:dyDescent="0.25">
      <c r="A1058" s="37" t="s">
        <v>4150</v>
      </c>
      <c r="B1058" s="37" t="s">
        <v>115</v>
      </c>
      <c r="C1058" s="37" t="s">
        <v>641</v>
      </c>
      <c r="D1058" s="37" t="s">
        <v>308</v>
      </c>
      <c r="E1058" s="37" t="s">
        <v>12</v>
      </c>
      <c r="F1058" s="37" t="s">
        <v>4151</v>
      </c>
      <c r="G1058" s="60">
        <v>43622.862303240741</v>
      </c>
      <c r="H1058" s="37" t="s">
        <v>246</v>
      </c>
      <c r="I1058" s="60"/>
      <c r="J1058" s="37" t="s">
        <v>120</v>
      </c>
      <c r="K1058" s="37" t="s">
        <v>4152</v>
      </c>
      <c r="L1058" s="60">
        <v>43622.862303240741</v>
      </c>
      <c r="M1058" s="37" t="s">
        <v>246</v>
      </c>
      <c r="N1058" s="60">
        <v>43557.006215277783</v>
      </c>
      <c r="O1058" s="37" t="s">
        <v>4153</v>
      </c>
      <c r="P1058" s="38" t="b">
        <v>0</v>
      </c>
      <c r="Q1058" s="37"/>
      <c r="R1058" s="37" t="s">
        <v>133</v>
      </c>
      <c r="S1058" s="38">
        <v>0</v>
      </c>
      <c r="T1058" s="37" t="s">
        <v>124</v>
      </c>
      <c r="U1058" s="37" t="s">
        <v>120</v>
      </c>
      <c r="V1058" s="60"/>
      <c r="W1058" s="38">
        <v>5689966</v>
      </c>
      <c r="X1058" s="37" t="s">
        <v>4154</v>
      </c>
      <c r="Y1058" s="38">
        <v>0</v>
      </c>
      <c r="Z1058" s="38" t="b">
        <v>0</v>
      </c>
      <c r="AA1058" s="60">
        <v>43557.427569444437</v>
      </c>
      <c r="AB1058" s="60">
        <v>43557.007303240738</v>
      </c>
      <c r="AC1058" s="38">
        <v>1</v>
      </c>
      <c r="AD1058" s="60">
        <v>43557.912812499999</v>
      </c>
      <c r="AE1058" s="60">
        <v>43558.36923611111</v>
      </c>
      <c r="AF1058" s="60">
        <v>43557.912812499999</v>
      </c>
      <c r="AG1058" s="37"/>
      <c r="AH1058" s="37"/>
      <c r="AI1058" s="37"/>
      <c r="AJ1058" s="16">
        <f ca="1">IF(Table1[[#This Row],[State]]="Closed","Zero",IF(Table1[[#This Row],[State]]="Resolved","Zero",TODAY()-Table1[[#This Row],[First Assigned to Osprey-Resolver]]))</f>
        <v>1140.6307638888902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14</v>
      </c>
      <c r="AM1058" s="39">
        <f>WEEKNUM(Table1[[#This Row],[Resolved]])</f>
        <v>0</v>
      </c>
      <c r="AN1058" s="39">
        <f>WEEKNUM(Table1[[#This Row],[Closed]])</f>
        <v>23</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v>
      </c>
      <c r="AW1058" s="39" t="str">
        <f>TEXT(Table1[[#This Row],[Created]],"MMM")</f>
        <v>Apr</v>
      </c>
      <c r="AX1058" s="40" t="e">
        <f>VLOOKUP(Table1[[#This Row],[Assigned to]],GD_Resource[[#All],[SNOW ID Unique]:[Team]],4,0)</f>
        <v>#N/A</v>
      </c>
    </row>
    <row r="1059" spans="1:50" ht="37.5" customHeight="1" x14ac:dyDescent="0.25">
      <c r="A1059" s="37" t="s">
        <v>4155</v>
      </c>
      <c r="B1059" s="37" t="s">
        <v>138</v>
      </c>
      <c r="C1059" s="37" t="s">
        <v>116</v>
      </c>
      <c r="D1059" s="37" t="s">
        <v>204</v>
      </c>
      <c r="E1059" s="37" t="s">
        <v>141</v>
      </c>
      <c r="F1059" s="37" t="s">
        <v>4156</v>
      </c>
      <c r="G1059" s="60">
        <v>43641.962407407409</v>
      </c>
      <c r="H1059" s="37" t="s">
        <v>37</v>
      </c>
      <c r="I1059" s="60"/>
      <c r="J1059" s="37" t="s">
        <v>120</v>
      </c>
      <c r="K1059" s="37" t="s">
        <v>4157</v>
      </c>
      <c r="L1059" s="60">
        <v>43641.962407407409</v>
      </c>
      <c r="M1059" s="37" t="s">
        <v>37</v>
      </c>
      <c r="N1059" s="60">
        <v>43557.019212962958</v>
      </c>
      <c r="O1059" s="37" t="s">
        <v>4158</v>
      </c>
      <c r="P1059" s="38" t="b">
        <v>0</v>
      </c>
      <c r="Q1059" s="37"/>
      <c r="R1059" s="37" t="s">
        <v>123</v>
      </c>
      <c r="S1059" s="38">
        <v>0</v>
      </c>
      <c r="T1059" s="37" t="s">
        <v>124</v>
      </c>
      <c r="U1059" s="37" t="s">
        <v>120</v>
      </c>
      <c r="V1059" s="60"/>
      <c r="W1059" s="38">
        <v>328</v>
      </c>
      <c r="X1059" s="37" t="s">
        <v>4159</v>
      </c>
      <c r="Y1059" s="38">
        <v>1</v>
      </c>
      <c r="Z1059" s="38" t="b">
        <v>0</v>
      </c>
      <c r="AA1059" s="60">
        <v>43557.019212962958</v>
      </c>
      <c r="AB1059" s="60">
        <v>43557.019212962958</v>
      </c>
      <c r="AC1059" s="38">
        <v>1</v>
      </c>
      <c r="AD1059" s="60">
        <v>43557.050729166673</v>
      </c>
      <c r="AE1059" s="60">
        <v>43557.373020833344</v>
      </c>
      <c r="AF1059" s="60">
        <v>43557.050729166673</v>
      </c>
      <c r="AG1059" s="37" t="s">
        <v>198</v>
      </c>
      <c r="AH1059" s="37"/>
      <c r="AI1059" s="37" t="s">
        <v>4160</v>
      </c>
      <c r="AJ1059" s="16">
        <f ca="1">IF(Table1[[#This Row],[State]]="Closed","Zero",IF(Table1[[#This Row],[State]]="Resolved","Zero",TODAY()-Table1[[#This Row],[First Assigned to Osprey-Resolver]]))</f>
        <v>1141.6269791666564</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14</v>
      </c>
      <c r="AM1059" s="39">
        <f>WEEKNUM(Table1[[#This Row],[Resolved]])</f>
        <v>0</v>
      </c>
      <c r="AN1059" s="39">
        <f>WEEKNUM(Table1[[#This Row],[Closed]])</f>
        <v>26</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v>
      </c>
      <c r="AW1059" s="39" t="str">
        <f>TEXT(Table1[[#This Row],[Created]],"MMM")</f>
        <v>Apr</v>
      </c>
      <c r="AX1059" s="40" t="e">
        <f>VLOOKUP(Table1[[#This Row],[Assigned to]],GD_Resource[[#All],[SNOW ID Unique]:[Team]],4,0)</f>
        <v>#N/A</v>
      </c>
    </row>
    <row r="1060" spans="1:50" ht="49.95" customHeight="1" x14ac:dyDescent="0.25">
      <c r="A1060" s="37" t="s">
        <v>4161</v>
      </c>
      <c r="B1060" s="37" t="s">
        <v>115</v>
      </c>
      <c r="C1060" s="37" t="s">
        <v>183</v>
      </c>
      <c r="D1060" s="37" t="s">
        <v>3864</v>
      </c>
      <c r="E1060" s="37" t="s">
        <v>12</v>
      </c>
      <c r="F1060" s="37" t="s">
        <v>4162</v>
      </c>
      <c r="G1060" s="60">
        <v>43572.532673611109</v>
      </c>
      <c r="H1060" s="37" t="s">
        <v>186</v>
      </c>
      <c r="I1060" s="60"/>
      <c r="J1060" s="37" t="s">
        <v>120</v>
      </c>
      <c r="K1060" s="37" t="s">
        <v>4163</v>
      </c>
      <c r="L1060" s="60">
        <v>43572.532673611109</v>
      </c>
      <c r="M1060" s="37" t="s">
        <v>186</v>
      </c>
      <c r="N1060" s="60">
        <v>43557.790393518517</v>
      </c>
      <c r="O1060" s="37" t="s">
        <v>4164</v>
      </c>
      <c r="P1060" s="38" t="b">
        <v>0</v>
      </c>
      <c r="Q1060" s="37"/>
      <c r="R1060" s="37" t="s">
        <v>189</v>
      </c>
      <c r="S1060" s="38">
        <v>0</v>
      </c>
      <c r="T1060" s="37" t="s">
        <v>124</v>
      </c>
      <c r="U1060" s="37" t="s">
        <v>120</v>
      </c>
      <c r="V1060" s="60"/>
      <c r="W1060" s="38">
        <v>1273733</v>
      </c>
      <c r="X1060" s="37" t="s">
        <v>4165</v>
      </c>
      <c r="Y1060" s="38">
        <v>0</v>
      </c>
      <c r="Z1060" s="38" t="b">
        <v>0</v>
      </c>
      <c r="AA1060" s="60">
        <v>43557.988043981481</v>
      </c>
      <c r="AB1060" s="60">
        <v>43557.811793981477</v>
      </c>
      <c r="AC1060" s="38">
        <v>1</v>
      </c>
      <c r="AD1060" s="60">
        <v>43559.048900462964</v>
      </c>
      <c r="AE1060" s="60">
        <v>43559.583553240736</v>
      </c>
      <c r="AF1060" s="60">
        <v>43559.048900462964</v>
      </c>
      <c r="AG1060" s="37"/>
      <c r="AH1060" s="37"/>
      <c r="AI1060" s="37"/>
      <c r="AJ1060" s="16">
        <f ca="1">IF(Table1[[#This Row],[State]]="Closed","Zero",IF(Table1[[#This Row],[State]]="Resolved","Zero",TODAY()-Table1[[#This Row],[First Assigned to Osprey-Resolver]]))</f>
        <v>1139.4164467592636</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14</v>
      </c>
      <c r="AM1060" s="39">
        <f>WEEKNUM(Table1[[#This Row],[Resolved]])</f>
        <v>0</v>
      </c>
      <c r="AN1060" s="39">
        <f>WEEKNUM(Table1[[#This Row],[Closed]])</f>
        <v>16</v>
      </c>
      <c r="AO1060" s="39" t="str">
        <f>IFERROR(INDEX(GD_Resource[], MATCH(Table1[[#This Row],[Assigned to]], GD_Resource[SNOW ID Unique], 0), 2), "Not GD")</f>
        <v>WPP-UK</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v>
      </c>
      <c r="AW1060" s="39" t="str">
        <f>TEXT(Table1[[#This Row],[Created]],"MMM")</f>
        <v>Apr</v>
      </c>
      <c r="AX1060" s="40">
        <f>VLOOKUP(Table1[[#This Row],[Assigned to]],GD_Resource[[#All],[SNOW ID Unique]:[Team]],4,0)</f>
        <v>0</v>
      </c>
    </row>
    <row r="1061" spans="1:50" ht="37.5" customHeight="1" x14ac:dyDescent="0.25">
      <c r="A1061" s="37" t="s">
        <v>4166</v>
      </c>
      <c r="B1061" s="37" t="s">
        <v>115</v>
      </c>
      <c r="C1061" s="37" t="s">
        <v>116</v>
      </c>
      <c r="D1061" s="37" t="s">
        <v>204</v>
      </c>
      <c r="E1061" s="37" t="s">
        <v>141</v>
      </c>
      <c r="F1061" s="37" t="s">
        <v>4167</v>
      </c>
      <c r="G1061" s="60">
        <v>43952.083518518521</v>
      </c>
      <c r="H1061" s="37" t="s">
        <v>37</v>
      </c>
      <c r="I1061" s="60"/>
      <c r="J1061" s="37" t="s">
        <v>120</v>
      </c>
      <c r="K1061" s="37" t="s">
        <v>4168</v>
      </c>
      <c r="L1061" s="60">
        <v>43952.083518518521</v>
      </c>
      <c r="M1061" s="37" t="s">
        <v>37</v>
      </c>
      <c r="N1061" s="60">
        <v>43561.022777777784</v>
      </c>
      <c r="O1061" s="37" t="s">
        <v>681</v>
      </c>
      <c r="P1061" s="38" t="b">
        <v>0</v>
      </c>
      <c r="Q1061" s="37"/>
      <c r="R1061" s="37" t="s">
        <v>123</v>
      </c>
      <c r="S1061" s="38">
        <v>0</v>
      </c>
      <c r="T1061" s="37" t="s">
        <v>124</v>
      </c>
      <c r="U1061" s="37" t="s">
        <v>120</v>
      </c>
      <c r="V1061" s="60"/>
      <c r="W1061" s="38">
        <v>33787648</v>
      </c>
      <c r="X1061" s="37" t="s">
        <v>682</v>
      </c>
      <c r="Y1061" s="38">
        <v>0</v>
      </c>
      <c r="Z1061" s="38" t="b">
        <v>0</v>
      </c>
      <c r="AA1061" s="60">
        <v>43563.387025462973</v>
      </c>
      <c r="AB1061" s="60">
        <v>43561.022777777784</v>
      </c>
      <c r="AC1061" s="38">
        <v>1</v>
      </c>
      <c r="AD1061" s="60">
        <v>43561.034456018519</v>
      </c>
      <c r="AE1061" s="60">
        <v>43563.387025462973</v>
      </c>
      <c r="AF1061" s="60">
        <v>43561.034456018519</v>
      </c>
      <c r="AG1061" s="37"/>
      <c r="AH1061" s="37"/>
      <c r="AI1061" s="37"/>
      <c r="AJ1061" s="16">
        <f ca="1">IF(Table1[[#This Row],[State]]="Closed","Zero",IF(Table1[[#This Row],[State]]="Resolved","Zero",TODAY()-Table1[[#This Row],[First Assigned to Osprey-Resolver]]))</f>
        <v>1135.6129745370272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14</v>
      </c>
      <c r="AM1061" s="39">
        <f>WEEKNUM(Table1[[#This Row],[Resolved]])</f>
        <v>0</v>
      </c>
      <c r="AN1061" s="39">
        <f>WEEKNUM(Table1[[#This Row],[Closed]])</f>
        <v>18</v>
      </c>
      <c r="AO1061" s="39" t="str">
        <f>IFERROR(INDEX(GD_Resource[], MATCH(Table1[[#This Row],[Assigned to]], GD_Resource[SNOW ID Unique], 0), 2), "Not GD")</f>
        <v>Not GD</v>
      </c>
      <c r="AP1061" s="39" t="str">
        <f t="shared" si="16"/>
        <v>Geo</v>
      </c>
      <c r="AQ1061" s="39">
        <f>YEAR(Table1[[#This Row],[Closed]])</f>
        <v>2020</v>
      </c>
      <c r="AR1061" s="39">
        <f>YEAR(Table1[[#This Row],[Resolved]])</f>
        <v>1900</v>
      </c>
      <c r="AS1061" s="39">
        <f>YEAR(Table1[[#This Row],[Created]])</f>
        <v>2019</v>
      </c>
      <c r="AT1061" s="39">
        <f>DAY(Table1[[#This Row],[Resolved]])</f>
        <v>0</v>
      </c>
      <c r="AU1061" s="39" t="str">
        <f>TEXT(Table1[[#This Row],[Resolved]],"MMM")</f>
        <v>Jan</v>
      </c>
      <c r="AV1061" s="39">
        <f>DAY(Table1[[#This Row],[Created]])</f>
        <v>6</v>
      </c>
      <c r="AW1061" s="39" t="str">
        <f>TEXT(Table1[[#This Row],[Created]],"MMM")</f>
        <v>Apr</v>
      </c>
      <c r="AX1061" s="40" t="e">
        <f>VLOOKUP(Table1[[#This Row],[Assigned to]],GD_Resource[[#All],[SNOW ID Unique]:[Team]],4,0)</f>
        <v>#N/A</v>
      </c>
    </row>
    <row r="1062" spans="1:50" ht="62.7" customHeight="1" x14ac:dyDescent="0.25">
      <c r="A1062" s="37" t="s">
        <v>4169</v>
      </c>
      <c r="B1062" s="37" t="s">
        <v>138</v>
      </c>
      <c r="C1062" s="37" t="s">
        <v>295</v>
      </c>
      <c r="D1062" s="37" t="s">
        <v>140</v>
      </c>
      <c r="E1062" s="37" t="s">
        <v>141</v>
      </c>
      <c r="F1062" s="37" t="s">
        <v>4170</v>
      </c>
      <c r="G1062" s="60">
        <v>44610.017905092587</v>
      </c>
      <c r="H1062" s="37"/>
      <c r="I1062" s="60"/>
      <c r="J1062" s="37" t="s">
        <v>120</v>
      </c>
      <c r="K1062" s="37" t="s">
        <v>392</v>
      </c>
      <c r="L1062" s="60">
        <v>44610.017905092587</v>
      </c>
      <c r="M1062" s="37" t="s">
        <v>145</v>
      </c>
      <c r="N1062" s="60">
        <v>43563.303738425922</v>
      </c>
      <c r="O1062" s="37" t="s">
        <v>281</v>
      </c>
      <c r="P1062" s="38" t="b">
        <v>0</v>
      </c>
      <c r="Q1062" s="37"/>
      <c r="R1062" s="37" t="s">
        <v>147</v>
      </c>
      <c r="S1062" s="38">
        <v>0</v>
      </c>
      <c r="T1062" s="37" t="s">
        <v>124</v>
      </c>
      <c r="U1062" s="37" t="s">
        <v>120</v>
      </c>
      <c r="V1062" s="60"/>
      <c r="W1062" s="38">
        <v>90436104</v>
      </c>
      <c r="X1062" s="37" t="s">
        <v>282</v>
      </c>
      <c r="Y1062" s="38">
        <v>0</v>
      </c>
      <c r="Z1062" s="38" t="b">
        <v>0</v>
      </c>
      <c r="AA1062" s="60"/>
      <c r="AB1062" s="60">
        <v>43563.331064814818</v>
      </c>
      <c r="AC1062" s="38">
        <v>1</v>
      </c>
      <c r="AD1062" s="60">
        <v>43563.366990740738</v>
      </c>
      <c r="AE1062" s="60"/>
      <c r="AF1062" s="60">
        <v>43563.366990740738</v>
      </c>
      <c r="AG1062" s="37"/>
      <c r="AH1062" s="37"/>
      <c r="AI1062" s="37"/>
      <c r="AJ1062" s="16">
        <f ca="1">IF(Table1[[#This Row],[State]]="Closed","Zero",IF(Table1[[#This Row],[State]]="Resolved","Zero",TODAY()-Table1[[#This Row],[First Assigned to Osprey-Resolver]]))</f>
        <v>44699</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15</v>
      </c>
      <c r="AM1062" s="39">
        <f>WEEKNUM(Table1[[#This Row],[Resolved]])</f>
        <v>0</v>
      </c>
      <c r="AN1062" s="39">
        <f>WEEKNUM(Table1[[#This Row],[Closed]])</f>
        <v>8</v>
      </c>
      <c r="AO1062" s="39" t="str">
        <f>IFERROR(INDEX(GD_Resource[], MATCH(Table1[[#This Row],[Assigned to]], GD_Resource[SNOW ID Unique], 0), 2), "Not GD")</f>
        <v>Not GD</v>
      </c>
      <c r="AP1062" s="39" t="str">
        <f t="shared" si="16"/>
        <v>Geo</v>
      </c>
      <c r="AQ1062" s="39">
        <f>YEAR(Table1[[#This Row],[Closed]])</f>
        <v>2022</v>
      </c>
      <c r="AR1062" s="39">
        <f>YEAR(Table1[[#This Row],[Resolved]])</f>
        <v>1900</v>
      </c>
      <c r="AS1062" s="39">
        <f>YEAR(Table1[[#This Row],[Created]])</f>
        <v>2019</v>
      </c>
      <c r="AT1062" s="39">
        <f>DAY(Table1[[#This Row],[Resolved]])</f>
        <v>0</v>
      </c>
      <c r="AU1062" s="39" t="str">
        <f>TEXT(Table1[[#This Row],[Resolved]],"MMM")</f>
        <v>Jan</v>
      </c>
      <c r="AV1062" s="39">
        <f>DAY(Table1[[#This Row],[Created]])</f>
        <v>8</v>
      </c>
      <c r="AW1062" s="39" t="str">
        <f>TEXT(Table1[[#This Row],[Created]],"MMM")</f>
        <v>Apr</v>
      </c>
      <c r="AX1062" s="40" t="e">
        <f>VLOOKUP(Table1[[#This Row],[Assigned to]],GD_Resource[[#All],[SNOW ID Unique]:[Team]],4,0)</f>
        <v>#N/A</v>
      </c>
    </row>
    <row r="1063" spans="1:50" ht="49.95" customHeight="1" x14ac:dyDescent="0.25">
      <c r="A1063" s="37" t="s">
        <v>4171</v>
      </c>
      <c r="B1063" s="37" t="s">
        <v>138</v>
      </c>
      <c r="C1063" s="37" t="s">
        <v>2715</v>
      </c>
      <c r="D1063" s="37" t="s">
        <v>2302</v>
      </c>
      <c r="E1063" s="37" t="s">
        <v>141</v>
      </c>
      <c r="F1063" s="37" t="s">
        <v>4172</v>
      </c>
      <c r="G1063" s="60">
        <v>43605.703229166669</v>
      </c>
      <c r="H1063" s="37" t="s">
        <v>3031</v>
      </c>
      <c r="I1063" s="60"/>
      <c r="J1063" s="37" t="s">
        <v>120</v>
      </c>
      <c r="K1063" s="37" t="s">
        <v>4173</v>
      </c>
      <c r="L1063" s="60">
        <v>43601.913321759261</v>
      </c>
      <c r="M1063" s="37" t="s">
        <v>3031</v>
      </c>
      <c r="N1063" s="60">
        <v>43563.818437499998</v>
      </c>
      <c r="O1063" s="37" t="s">
        <v>2720</v>
      </c>
      <c r="P1063" s="38" t="b">
        <v>0</v>
      </c>
      <c r="Q1063" s="37"/>
      <c r="R1063" s="37" t="s">
        <v>147</v>
      </c>
      <c r="S1063" s="38">
        <v>0</v>
      </c>
      <c r="T1063" s="37" t="s">
        <v>124</v>
      </c>
      <c r="U1063" s="37" t="s">
        <v>120</v>
      </c>
      <c r="V1063" s="60"/>
      <c r="W1063" s="38">
        <v>3291399</v>
      </c>
      <c r="X1063" s="37" t="s">
        <v>2721</v>
      </c>
      <c r="Y1063" s="38">
        <v>0</v>
      </c>
      <c r="Z1063" s="38" t="b">
        <v>0</v>
      </c>
      <c r="AA1063" s="60">
        <v>43563.843553240738</v>
      </c>
      <c r="AB1063" s="60">
        <v>43563.835833333331</v>
      </c>
      <c r="AC1063" s="38">
        <v>1</v>
      </c>
      <c r="AD1063" s="60">
        <v>43563.943831018521</v>
      </c>
      <c r="AE1063" s="60">
        <v>43564.257245370369</v>
      </c>
      <c r="AF1063" s="60">
        <v>43563.943831018521</v>
      </c>
      <c r="AG1063" s="37"/>
      <c r="AH1063" s="37"/>
      <c r="AI1063" s="37"/>
      <c r="AJ1063" s="16">
        <f ca="1">IF(Table1[[#This Row],[State]]="Closed","Zero",IF(Table1[[#This Row],[State]]="Resolved","Zero",TODAY()-Table1[[#This Row],[First Assigned to Osprey-Resolver]]))</f>
        <v>1134.7427546296312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15</v>
      </c>
      <c r="AM1063" s="39">
        <f>WEEKNUM(Table1[[#This Row],[Resolved]])</f>
        <v>0</v>
      </c>
      <c r="AN1063" s="39">
        <f>WEEKNUM(Table1[[#This Row],[Closed]])</f>
        <v>20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8</v>
      </c>
      <c r="AW1063" s="39" t="str">
        <f>TEXT(Table1[[#This Row],[Created]],"MMM")</f>
        <v>Apr</v>
      </c>
      <c r="AX1063" s="40">
        <f>VLOOKUP(Table1[[#This Row],[Assigned to]],GD_Resource[[#All],[SNOW ID Unique]:[Team]],4,0)</f>
        <v>0</v>
      </c>
    </row>
    <row r="1064" spans="1:50" ht="112.5" customHeight="1" x14ac:dyDescent="0.25">
      <c r="A1064" s="37" t="s">
        <v>4174</v>
      </c>
      <c r="B1064" s="37" t="s">
        <v>115</v>
      </c>
      <c r="C1064" s="37" t="s">
        <v>2715</v>
      </c>
      <c r="D1064" s="37" t="s">
        <v>3029</v>
      </c>
      <c r="E1064" s="37" t="s">
        <v>141</v>
      </c>
      <c r="F1064" s="37" t="s">
        <v>4175</v>
      </c>
      <c r="G1064" s="60">
        <v>43601.914571759262</v>
      </c>
      <c r="H1064" s="37" t="s">
        <v>3031</v>
      </c>
      <c r="I1064" s="60"/>
      <c r="J1064" s="37" t="s">
        <v>120</v>
      </c>
      <c r="K1064" s="37" t="s">
        <v>4173</v>
      </c>
      <c r="L1064" s="60">
        <v>43601.914571759262</v>
      </c>
      <c r="M1064" s="37" t="s">
        <v>3031</v>
      </c>
      <c r="N1064" s="60">
        <v>43563.819537037038</v>
      </c>
      <c r="O1064" s="37" t="s">
        <v>2720</v>
      </c>
      <c r="P1064" s="38" t="b">
        <v>0</v>
      </c>
      <c r="Q1064" s="37"/>
      <c r="R1064" s="37" t="s">
        <v>147</v>
      </c>
      <c r="S1064" s="38">
        <v>0</v>
      </c>
      <c r="T1064" s="37" t="s">
        <v>124</v>
      </c>
      <c r="U1064" s="37" t="s">
        <v>120</v>
      </c>
      <c r="V1064" s="60"/>
      <c r="W1064" s="38">
        <v>3291411</v>
      </c>
      <c r="X1064" s="37" t="s">
        <v>2721</v>
      </c>
      <c r="Y1064" s="38">
        <v>0</v>
      </c>
      <c r="Z1064" s="38" t="b">
        <v>0</v>
      </c>
      <c r="AA1064" s="60">
        <v>43563.868564814817</v>
      </c>
      <c r="AB1064" s="60">
        <v>43563.853125000001</v>
      </c>
      <c r="AC1064" s="38">
        <v>1</v>
      </c>
      <c r="AD1064" s="60">
        <v>43563.920162037037</v>
      </c>
      <c r="AE1064" s="60">
        <v>43563.929409722223</v>
      </c>
      <c r="AF1064" s="60">
        <v>43563.920162037037</v>
      </c>
      <c r="AG1064" s="37"/>
      <c r="AH1064" s="37"/>
      <c r="AI1064" s="37"/>
      <c r="AJ1064" s="16">
        <f ca="1">IF(Table1[[#This Row],[State]]="Closed","Zero",IF(Table1[[#This Row],[State]]="Resolved","Zero",TODAY()-Table1[[#This Row],[First Assigned to Osprey-Resolver]]))</f>
        <v>1135.0705902777772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15</v>
      </c>
      <c r="AM1064" s="39">
        <f>WEEKNUM(Table1[[#This Row],[Resolved]])</f>
        <v>0</v>
      </c>
      <c r="AN1064" s="39">
        <f>WEEKNUM(Table1[[#This Row],[Closed]])</f>
        <v>20</v>
      </c>
      <c r="AO1064" s="39" t="str">
        <f>IFERROR(INDEX(GD_Resource[], MATCH(Table1[[#This Row],[Assigned to]], GD_Resource[SNOW ID Unique], 0), 2), "Not GD")</f>
        <v>WPP-US</v>
      </c>
      <c r="AP1064" s="39" t="str">
        <f t="shared" si="16"/>
        <v>GD</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8</v>
      </c>
      <c r="AW1064" s="39" t="str">
        <f>TEXT(Table1[[#This Row],[Created]],"MMM")</f>
        <v>Apr</v>
      </c>
      <c r="AX1064" s="40">
        <f>VLOOKUP(Table1[[#This Row],[Assigned to]],GD_Resource[[#All],[SNOW ID Unique]:[Team]],4,0)</f>
        <v>0</v>
      </c>
    </row>
    <row r="1065" spans="1:50" ht="49.95" customHeight="1" x14ac:dyDescent="0.25">
      <c r="A1065" s="37" t="s">
        <v>4176</v>
      </c>
      <c r="B1065" s="37" t="s">
        <v>115</v>
      </c>
      <c r="C1065" s="37" t="s">
        <v>379</v>
      </c>
      <c r="D1065" s="37" t="s">
        <v>3836</v>
      </c>
      <c r="E1065" s="37" t="s">
        <v>12</v>
      </c>
      <c r="F1065" s="37" t="s">
        <v>4177</v>
      </c>
      <c r="G1065" s="60">
        <v>43564.919374999998</v>
      </c>
      <c r="H1065" s="37" t="s">
        <v>29</v>
      </c>
      <c r="I1065" s="60"/>
      <c r="J1065" s="37" t="s">
        <v>120</v>
      </c>
      <c r="K1065" s="37" t="s">
        <v>4178</v>
      </c>
      <c r="L1065" s="60">
        <v>43564.919374999998</v>
      </c>
      <c r="M1065" s="37" t="s">
        <v>2752</v>
      </c>
      <c r="N1065" s="60">
        <v>43564.839375000003</v>
      </c>
      <c r="O1065" s="37" t="s">
        <v>4179</v>
      </c>
      <c r="P1065" s="38" t="b">
        <v>0</v>
      </c>
      <c r="Q1065" s="37"/>
      <c r="R1065" s="37" t="s">
        <v>133</v>
      </c>
      <c r="S1065" s="38">
        <v>0</v>
      </c>
      <c r="T1065" s="37" t="s">
        <v>124</v>
      </c>
      <c r="U1065" s="37" t="s">
        <v>120</v>
      </c>
      <c r="V1065" s="60"/>
      <c r="W1065" s="38">
        <v>6912</v>
      </c>
      <c r="X1065" s="37" t="s">
        <v>4180</v>
      </c>
      <c r="Y1065" s="38">
        <v>0</v>
      </c>
      <c r="Z1065" s="38" t="b">
        <v>0</v>
      </c>
      <c r="AA1065" s="60">
        <v>43564.883923611109</v>
      </c>
      <c r="AB1065" s="60">
        <v>43564.839548611111</v>
      </c>
      <c r="AC1065" s="38">
        <v>2</v>
      </c>
      <c r="AD1065" s="60">
        <v>43564.878298611111</v>
      </c>
      <c r="AE1065" s="60">
        <v>43564.883923611109</v>
      </c>
      <c r="AF1065" s="60">
        <v>43564.878298611111</v>
      </c>
      <c r="AG1065" s="37"/>
      <c r="AH1065" s="37"/>
      <c r="AI1065" s="37"/>
      <c r="AJ1065" s="16">
        <f ca="1">IF(Table1[[#This Row],[State]]="Closed","Zero",IF(Table1[[#This Row],[State]]="Resolved","Zero",TODAY()-Table1[[#This Row],[First Assigned to Osprey-Resolver]]))</f>
        <v>1134.1160763888911</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15</v>
      </c>
      <c r="AM1065" s="39">
        <f>WEEKNUM(Table1[[#This Row],[Resolved]])</f>
        <v>0</v>
      </c>
      <c r="AN1065" s="39">
        <f>WEEKNUM(Table1[[#This Row],[Closed]])</f>
        <v>15</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9</v>
      </c>
      <c r="AW1065" s="39" t="str">
        <f>TEXT(Table1[[#This Row],[Created]],"MMM")</f>
        <v>Apr</v>
      </c>
      <c r="AX1065" s="40">
        <f>VLOOKUP(Table1[[#This Row],[Assigned to]],GD_Resource[[#All],[SNOW ID Unique]:[Team]],4,0)</f>
        <v>0</v>
      </c>
    </row>
    <row r="1066" spans="1:50" ht="37.5" customHeight="1" x14ac:dyDescent="0.25">
      <c r="A1066" s="37" t="s">
        <v>4181</v>
      </c>
      <c r="B1066" s="37" t="s">
        <v>115</v>
      </c>
      <c r="C1066" s="37" t="s">
        <v>251</v>
      </c>
      <c r="D1066" s="37" t="s">
        <v>128</v>
      </c>
      <c r="E1066" s="37" t="s">
        <v>141</v>
      </c>
      <c r="F1066" s="37" t="s">
        <v>4182</v>
      </c>
      <c r="G1066" s="60">
        <v>44433.975624999999</v>
      </c>
      <c r="H1066" s="37" t="s">
        <v>286</v>
      </c>
      <c r="I1066" s="60"/>
      <c r="J1066" s="37" t="s">
        <v>120</v>
      </c>
      <c r="K1066" s="37" t="s">
        <v>2998</v>
      </c>
      <c r="L1066" s="60">
        <v>44433.975624999999</v>
      </c>
      <c r="M1066" s="37" t="s">
        <v>39</v>
      </c>
      <c r="N1066" s="60">
        <v>43566.168333333328</v>
      </c>
      <c r="O1066" s="37" t="s">
        <v>2242</v>
      </c>
      <c r="P1066" s="38" t="b">
        <v>0</v>
      </c>
      <c r="Q1066" s="37"/>
      <c r="R1066" s="37" t="s">
        <v>147</v>
      </c>
      <c r="S1066" s="38">
        <v>0</v>
      </c>
      <c r="T1066" s="37" t="s">
        <v>124</v>
      </c>
      <c r="U1066" s="37" t="s">
        <v>120</v>
      </c>
      <c r="V1066" s="60"/>
      <c r="W1066" s="38">
        <v>74978940</v>
      </c>
      <c r="X1066" s="37" t="s">
        <v>2246</v>
      </c>
      <c r="Y1066" s="38">
        <v>0</v>
      </c>
      <c r="Z1066" s="38" t="b">
        <v>0</v>
      </c>
      <c r="AA1066" s="60">
        <v>43566.168333333328</v>
      </c>
      <c r="AB1066" s="60"/>
      <c r="AC1066" s="38">
        <v>0</v>
      </c>
      <c r="AD1066" s="60"/>
      <c r="AE1066" s="60">
        <v>43566.168333333328</v>
      </c>
      <c r="AF1066" s="60">
        <v>43566.168333333328</v>
      </c>
      <c r="AG1066" s="37"/>
      <c r="AH1066" s="37"/>
      <c r="AI1066" s="37" t="s">
        <v>256</v>
      </c>
      <c r="AJ1066" s="16">
        <f ca="1">IF(Table1[[#This Row],[State]]="Closed","Zero",IF(Table1[[#This Row],[State]]="Resolved","Zero",TODAY()-Table1[[#This Row],[First Assigned to Osprey-Resolver]]))</f>
        <v>1132.8316666666724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15</v>
      </c>
      <c r="AM1066" s="39">
        <f>WEEKNUM(Table1[[#This Row],[Resolved]])</f>
        <v>0</v>
      </c>
      <c r="AN1066" s="39">
        <f>WEEKNUM(Table1[[#This Row],[Closed]])</f>
        <v>35</v>
      </c>
      <c r="AO1066" s="39" t="str">
        <f>IFERROR(INDEX(GD_Resource[], MATCH(Table1[[#This Row],[Assigned to]], GD_Resource[SNOW ID Unique], 0), 2), "Not GD")</f>
        <v>WPP-US</v>
      </c>
      <c r="AP1066" s="39" t="str">
        <f t="shared" si="16"/>
        <v>GD</v>
      </c>
      <c r="AQ1066" s="39">
        <f>YEAR(Table1[[#This Row],[Closed]])</f>
        <v>2021</v>
      </c>
      <c r="AR1066" s="39">
        <f>YEAR(Table1[[#This Row],[Resolved]])</f>
        <v>1900</v>
      </c>
      <c r="AS1066" s="39">
        <f>YEAR(Table1[[#This Row],[Created]])</f>
        <v>2019</v>
      </c>
      <c r="AT1066" s="39">
        <f>DAY(Table1[[#This Row],[Resolved]])</f>
        <v>0</v>
      </c>
      <c r="AU1066" s="39" t="str">
        <f>TEXT(Table1[[#This Row],[Resolved]],"MMM")</f>
        <v>Jan</v>
      </c>
      <c r="AV1066" s="39">
        <f>DAY(Table1[[#This Row],[Created]])</f>
        <v>11</v>
      </c>
      <c r="AW1066" s="39" t="str">
        <f>TEXT(Table1[[#This Row],[Created]],"MMM")</f>
        <v>Apr</v>
      </c>
      <c r="AX1066" s="40">
        <f>VLOOKUP(Table1[[#This Row],[Assigned to]],GD_Resource[[#All],[SNOW ID Unique]:[Team]],4,0)</f>
        <v>0</v>
      </c>
    </row>
    <row r="1067" spans="1:50" ht="49.95" customHeight="1" x14ac:dyDescent="0.25">
      <c r="A1067" s="37" t="s">
        <v>4183</v>
      </c>
      <c r="B1067" s="37" t="s">
        <v>115</v>
      </c>
      <c r="C1067" s="37" t="s">
        <v>251</v>
      </c>
      <c r="D1067" s="37" t="s">
        <v>128</v>
      </c>
      <c r="E1067" s="37" t="s">
        <v>141</v>
      </c>
      <c r="F1067" s="37" t="s">
        <v>4184</v>
      </c>
      <c r="G1067" s="60">
        <v>44443.022627314807</v>
      </c>
      <c r="H1067" s="37" t="s">
        <v>8</v>
      </c>
      <c r="I1067" s="60"/>
      <c r="J1067" s="37" t="s">
        <v>120</v>
      </c>
      <c r="K1067" s="37" t="s">
        <v>2753</v>
      </c>
      <c r="L1067" s="60">
        <v>44443.022627314807</v>
      </c>
      <c r="M1067" s="37" t="s">
        <v>39</v>
      </c>
      <c r="N1067" s="60">
        <v>43570.822395833333</v>
      </c>
      <c r="O1067" s="37" t="s">
        <v>3304</v>
      </c>
      <c r="P1067" s="38" t="b">
        <v>0</v>
      </c>
      <c r="Q1067" s="37"/>
      <c r="R1067" s="37" t="s">
        <v>147</v>
      </c>
      <c r="S1067" s="38">
        <v>0</v>
      </c>
      <c r="T1067" s="37" t="s">
        <v>124</v>
      </c>
      <c r="U1067" s="37" t="s">
        <v>120</v>
      </c>
      <c r="V1067" s="60"/>
      <c r="W1067" s="38">
        <v>75358100</v>
      </c>
      <c r="X1067" s="37" t="s">
        <v>1283</v>
      </c>
      <c r="Y1067" s="38">
        <v>0</v>
      </c>
      <c r="Z1067" s="38" t="b">
        <v>0</v>
      </c>
      <c r="AA1067" s="60">
        <v>43570.860011574077</v>
      </c>
      <c r="AB1067" s="60">
        <v>43570.860011574077</v>
      </c>
      <c r="AC1067" s="38">
        <v>1</v>
      </c>
      <c r="AD1067" s="60">
        <v>43570.860729166663</v>
      </c>
      <c r="AE1067" s="60">
        <v>43570.882245370369</v>
      </c>
      <c r="AF1067" s="60">
        <v>43570.860729166663</v>
      </c>
      <c r="AG1067" s="37" t="s">
        <v>135</v>
      </c>
      <c r="AH1067" s="37"/>
      <c r="AI1067" s="37" t="s">
        <v>1284</v>
      </c>
      <c r="AJ1067" s="16">
        <f ca="1">IF(Table1[[#This Row],[State]]="Closed","Zero",IF(Table1[[#This Row],[State]]="Resolved","Zero",TODAY()-Table1[[#This Row],[First Assigned to Osprey-Resolver]]))</f>
        <v>1128.1177546296312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16</v>
      </c>
      <c r="AM1067" s="39">
        <f>WEEKNUM(Table1[[#This Row],[Resolved]])</f>
        <v>0</v>
      </c>
      <c r="AN1067" s="39">
        <f>WEEKNUM(Table1[[#This Row],[Closed]])</f>
        <v>36</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15</v>
      </c>
      <c r="AW1067" s="39" t="str">
        <f>TEXT(Table1[[#This Row],[Created]],"MMM")</f>
        <v>Apr</v>
      </c>
      <c r="AX1067" s="40">
        <f>VLOOKUP(Table1[[#This Row],[Assigned to]],GD_Resource[[#All],[SNOW ID Unique]:[Team]],4,0)</f>
        <v>0</v>
      </c>
    </row>
    <row r="1068" spans="1:50" ht="49.95" customHeight="1" x14ac:dyDescent="0.25">
      <c r="A1068" s="37" t="s">
        <v>4185</v>
      </c>
      <c r="B1068" s="37" t="s">
        <v>115</v>
      </c>
      <c r="C1068" s="37" t="s">
        <v>251</v>
      </c>
      <c r="D1068" s="37" t="s">
        <v>128</v>
      </c>
      <c r="E1068" s="37" t="s">
        <v>141</v>
      </c>
      <c r="F1068" s="37" t="s">
        <v>4186</v>
      </c>
      <c r="G1068" s="60">
        <v>44424.978564814817</v>
      </c>
      <c r="H1068" s="37" t="s">
        <v>8</v>
      </c>
      <c r="I1068" s="60"/>
      <c r="J1068" s="37" t="s">
        <v>120</v>
      </c>
      <c r="K1068" s="37" t="s">
        <v>4187</v>
      </c>
      <c r="L1068" s="60">
        <v>44424.978564814817</v>
      </c>
      <c r="M1068" s="37" t="s">
        <v>39</v>
      </c>
      <c r="N1068" s="60">
        <v>43570.828622685192</v>
      </c>
      <c r="O1068" s="37" t="s">
        <v>3304</v>
      </c>
      <c r="P1068" s="38" t="b">
        <v>0</v>
      </c>
      <c r="Q1068" s="37"/>
      <c r="R1068" s="37" t="s">
        <v>147</v>
      </c>
      <c r="S1068" s="38">
        <v>0</v>
      </c>
      <c r="T1068" s="37" t="s">
        <v>124</v>
      </c>
      <c r="U1068" s="37" t="s">
        <v>120</v>
      </c>
      <c r="V1068" s="60"/>
      <c r="W1068" s="38">
        <v>73798555</v>
      </c>
      <c r="X1068" s="37" t="s">
        <v>1283</v>
      </c>
      <c r="Y1068" s="38">
        <v>0</v>
      </c>
      <c r="Z1068" s="38" t="b">
        <v>0</v>
      </c>
      <c r="AA1068" s="60">
        <v>43570.88077546296</v>
      </c>
      <c r="AB1068" s="60"/>
      <c r="AC1068" s="38">
        <v>1</v>
      </c>
      <c r="AD1068" s="60"/>
      <c r="AE1068" s="60">
        <v>43570.88077546296</v>
      </c>
      <c r="AF1068" s="60">
        <v>43570.870150462957</v>
      </c>
      <c r="AG1068" s="37" t="s">
        <v>135</v>
      </c>
      <c r="AH1068" s="37"/>
      <c r="AI1068" s="37" t="s">
        <v>1284</v>
      </c>
      <c r="AJ1068" s="16">
        <f ca="1">IF(Table1[[#This Row],[State]]="Closed","Zero",IF(Table1[[#This Row],[State]]="Resolved","Zero",TODAY()-Table1[[#This Row],[First Assigned to Osprey-Resolver]]))</f>
        <v>1128.1192245370403</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16</v>
      </c>
      <c r="AM1068" s="39">
        <f>WEEKNUM(Table1[[#This Row],[Resolved]])</f>
        <v>0</v>
      </c>
      <c r="AN1068" s="39">
        <f>WEEKNUM(Table1[[#This Row],[Closed]])</f>
        <v>34</v>
      </c>
      <c r="AO1068" s="39" t="str">
        <f>IFERROR(INDEX(GD_Resource[], MATCH(Table1[[#This Row],[Assigned to]], GD_Resource[SNOW ID Unique], 0), 2), "Not GD")</f>
        <v>WPP-US</v>
      </c>
      <c r="AP1068" s="39" t="str">
        <f t="shared" si="16"/>
        <v>GD</v>
      </c>
      <c r="AQ1068" s="39">
        <f>YEAR(Table1[[#This Row],[Closed]])</f>
        <v>2021</v>
      </c>
      <c r="AR1068" s="39">
        <f>YEAR(Table1[[#This Row],[Resolved]])</f>
        <v>1900</v>
      </c>
      <c r="AS1068" s="39">
        <f>YEAR(Table1[[#This Row],[Created]])</f>
        <v>2019</v>
      </c>
      <c r="AT1068" s="39">
        <f>DAY(Table1[[#This Row],[Resolved]])</f>
        <v>0</v>
      </c>
      <c r="AU1068" s="39" t="str">
        <f>TEXT(Table1[[#This Row],[Resolved]],"MMM")</f>
        <v>Jan</v>
      </c>
      <c r="AV1068" s="39">
        <f>DAY(Table1[[#This Row],[Created]])</f>
        <v>15</v>
      </c>
      <c r="AW1068" s="39" t="str">
        <f>TEXT(Table1[[#This Row],[Created]],"MMM")</f>
        <v>Apr</v>
      </c>
      <c r="AX1068" s="40">
        <f>VLOOKUP(Table1[[#This Row],[Assigned to]],GD_Resource[[#All],[SNOW ID Unique]:[Team]],4,0)</f>
        <v>0</v>
      </c>
    </row>
    <row r="1069" spans="1:50" ht="49.95" customHeight="1" x14ac:dyDescent="0.25">
      <c r="A1069" s="37" t="s">
        <v>4188</v>
      </c>
      <c r="B1069" s="37" t="s">
        <v>115</v>
      </c>
      <c r="C1069" s="37" t="s">
        <v>361</v>
      </c>
      <c r="D1069" s="37" t="s">
        <v>4189</v>
      </c>
      <c r="E1069" s="37" t="s">
        <v>141</v>
      </c>
      <c r="F1069" s="37" t="s">
        <v>4190</v>
      </c>
      <c r="G1069" s="60">
        <v>43644.896249999998</v>
      </c>
      <c r="H1069" s="37" t="s">
        <v>4191</v>
      </c>
      <c r="I1069" s="60"/>
      <c r="J1069" s="37" t="s">
        <v>120</v>
      </c>
      <c r="K1069" s="37" t="s">
        <v>4192</v>
      </c>
      <c r="L1069" s="60">
        <v>43644.896249999998</v>
      </c>
      <c r="M1069" s="37" t="s">
        <v>4191</v>
      </c>
      <c r="N1069" s="60">
        <v>43570.922546296293</v>
      </c>
      <c r="O1069" s="37" t="s">
        <v>1015</v>
      </c>
      <c r="P1069" s="38" t="b">
        <v>0</v>
      </c>
      <c r="Q1069" s="37"/>
      <c r="R1069" s="37" t="s">
        <v>123</v>
      </c>
      <c r="S1069" s="38">
        <v>0</v>
      </c>
      <c r="T1069" s="37" t="s">
        <v>124</v>
      </c>
      <c r="U1069" s="37" t="s">
        <v>120</v>
      </c>
      <c r="V1069" s="60"/>
      <c r="W1069" s="38">
        <v>6391328</v>
      </c>
      <c r="X1069" s="37" t="s">
        <v>874</v>
      </c>
      <c r="Y1069" s="38">
        <v>0</v>
      </c>
      <c r="Z1069" s="38" t="b">
        <v>0</v>
      </c>
      <c r="AA1069" s="60">
        <v>43571.036643518521</v>
      </c>
      <c r="AB1069" s="60">
        <v>43570.933761574073</v>
      </c>
      <c r="AC1069" s="38">
        <v>1</v>
      </c>
      <c r="AD1069" s="60">
        <v>43571.069525462961</v>
      </c>
      <c r="AE1069" s="60">
        <v>43571.08090277778</v>
      </c>
      <c r="AF1069" s="60">
        <v>43571.069525462961</v>
      </c>
      <c r="AG1069" s="37"/>
      <c r="AH1069" s="37"/>
      <c r="AI1069" s="37"/>
      <c r="AJ1069" s="16">
        <f ca="1">IF(Table1[[#This Row],[State]]="Closed","Zero",IF(Table1[[#This Row],[State]]="Resolved","Zero",TODAY()-Table1[[#This Row],[First Assigned to Osprey-Resolver]]))</f>
        <v>1127.9190972222204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16</v>
      </c>
      <c r="AM1069" s="39">
        <f>WEEKNUM(Table1[[#This Row],[Resolved]])</f>
        <v>0</v>
      </c>
      <c r="AN1069" s="39">
        <f>WEEKNUM(Table1[[#This Row],[Closed]])</f>
        <v>26</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15</v>
      </c>
      <c r="AW1069" s="39" t="str">
        <f>TEXT(Table1[[#This Row],[Created]],"MMM")</f>
        <v>Apr</v>
      </c>
      <c r="AX1069" s="40">
        <f>VLOOKUP(Table1[[#This Row],[Assigned to]],GD_Resource[[#All],[SNOW ID Unique]:[Team]],4,0)</f>
        <v>0</v>
      </c>
    </row>
    <row r="1070" spans="1:50" ht="49.95" customHeight="1" x14ac:dyDescent="0.25">
      <c r="A1070" s="37" t="s">
        <v>4193</v>
      </c>
      <c r="B1070" s="37" t="s">
        <v>115</v>
      </c>
      <c r="C1070" s="37" t="s">
        <v>251</v>
      </c>
      <c r="D1070" s="37" t="s">
        <v>128</v>
      </c>
      <c r="E1070" s="37" t="s">
        <v>141</v>
      </c>
      <c r="F1070" s="37" t="s">
        <v>4194</v>
      </c>
      <c r="G1070" s="60">
        <v>44439.039594907408</v>
      </c>
      <c r="H1070" s="37" t="s">
        <v>8</v>
      </c>
      <c r="I1070" s="60"/>
      <c r="J1070" s="37" t="s">
        <v>120</v>
      </c>
      <c r="K1070" s="37" t="s">
        <v>2753</v>
      </c>
      <c r="L1070" s="60">
        <v>44439.039594907408</v>
      </c>
      <c r="M1070" s="37" t="s">
        <v>39</v>
      </c>
      <c r="N1070" s="60">
        <v>43570.924791666657</v>
      </c>
      <c r="O1070" s="37" t="s">
        <v>3607</v>
      </c>
      <c r="P1070" s="38" t="b">
        <v>0</v>
      </c>
      <c r="Q1070" s="37"/>
      <c r="R1070" s="37" t="s">
        <v>147</v>
      </c>
      <c r="S1070" s="38">
        <v>0</v>
      </c>
      <c r="T1070" s="37" t="s">
        <v>124</v>
      </c>
      <c r="U1070" s="37" t="s">
        <v>120</v>
      </c>
      <c r="V1070" s="60"/>
      <c r="W1070" s="38">
        <v>75005119</v>
      </c>
      <c r="X1070" s="37" t="s">
        <v>2482</v>
      </c>
      <c r="Y1070" s="38">
        <v>0</v>
      </c>
      <c r="Z1070" s="38" t="b">
        <v>0</v>
      </c>
      <c r="AA1070" s="60">
        <v>43571.969004629631</v>
      </c>
      <c r="AB1070" s="60">
        <v>43570.937638888892</v>
      </c>
      <c r="AC1070" s="38">
        <v>1</v>
      </c>
      <c r="AD1070" s="60">
        <v>43572.086585648147</v>
      </c>
      <c r="AE1070" s="60">
        <v>43572.378310185188</v>
      </c>
      <c r="AF1070" s="60">
        <v>43572.086585648147</v>
      </c>
      <c r="AG1070" s="37"/>
      <c r="AH1070" s="37"/>
      <c r="AI1070" s="37" t="s">
        <v>256</v>
      </c>
      <c r="AJ1070" s="16">
        <f ca="1">IF(Table1[[#This Row],[State]]="Closed","Zero",IF(Table1[[#This Row],[State]]="Resolved","Zero",TODAY()-Table1[[#This Row],[First Assigned to Osprey-Resolver]]))</f>
        <v>1126.6216898148123</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16</v>
      </c>
      <c r="AM1070" s="39">
        <f>WEEKNUM(Table1[[#This Row],[Resolved]])</f>
        <v>0</v>
      </c>
      <c r="AN1070" s="39">
        <f>WEEKNUM(Table1[[#This Row],[Closed]])</f>
        <v>36</v>
      </c>
      <c r="AO1070" s="39" t="str">
        <f>IFERROR(INDEX(GD_Resource[], MATCH(Table1[[#This Row],[Assigned to]], GD_Resource[SNOW ID Unique], 0), 2), "Not GD")</f>
        <v>WPP-US</v>
      </c>
      <c r="AP1070" s="39" t="str">
        <f t="shared" si="16"/>
        <v>GD</v>
      </c>
      <c r="AQ1070" s="39">
        <f>YEAR(Table1[[#This Row],[Closed]])</f>
        <v>2021</v>
      </c>
      <c r="AR1070" s="39">
        <f>YEAR(Table1[[#This Row],[Resolved]])</f>
        <v>1900</v>
      </c>
      <c r="AS1070" s="39">
        <f>YEAR(Table1[[#This Row],[Created]])</f>
        <v>2019</v>
      </c>
      <c r="AT1070" s="39">
        <f>DAY(Table1[[#This Row],[Resolved]])</f>
        <v>0</v>
      </c>
      <c r="AU1070" s="39" t="str">
        <f>TEXT(Table1[[#This Row],[Resolved]],"MMM")</f>
        <v>Jan</v>
      </c>
      <c r="AV1070" s="39">
        <f>DAY(Table1[[#This Row],[Created]])</f>
        <v>15</v>
      </c>
      <c r="AW1070" s="39" t="str">
        <f>TEXT(Table1[[#This Row],[Created]],"MMM")</f>
        <v>Apr</v>
      </c>
      <c r="AX1070" s="40">
        <f>VLOOKUP(Table1[[#This Row],[Assigned to]],GD_Resource[[#All],[SNOW ID Unique]:[Team]],4,0)</f>
        <v>0</v>
      </c>
    </row>
    <row r="1071" spans="1:50" ht="49.95" customHeight="1" x14ac:dyDescent="0.25">
      <c r="A1071" s="37" t="s">
        <v>4195</v>
      </c>
      <c r="B1071" s="37" t="s">
        <v>115</v>
      </c>
      <c r="C1071" s="37" t="s">
        <v>1076</v>
      </c>
      <c r="D1071" s="37" t="s">
        <v>4196</v>
      </c>
      <c r="E1071" s="37" t="s">
        <v>12</v>
      </c>
      <c r="F1071" s="37" t="s">
        <v>4197</v>
      </c>
      <c r="G1071" s="60">
        <v>43580.553715277783</v>
      </c>
      <c r="H1071" s="37" t="s">
        <v>3453</v>
      </c>
      <c r="I1071" s="60"/>
      <c r="J1071" s="37" t="s">
        <v>328</v>
      </c>
      <c r="K1071" s="37" t="s">
        <v>4198</v>
      </c>
      <c r="L1071" s="60">
        <v>43580.553726851853</v>
      </c>
      <c r="M1071" s="37" t="s">
        <v>3453</v>
      </c>
      <c r="N1071" s="60">
        <v>43571.915636574071</v>
      </c>
      <c r="O1071" s="37" t="s">
        <v>4199</v>
      </c>
      <c r="P1071" s="38" t="b">
        <v>0</v>
      </c>
      <c r="Q1071" s="37"/>
      <c r="R1071" s="37" t="s">
        <v>133</v>
      </c>
      <c r="S1071" s="38">
        <v>0</v>
      </c>
      <c r="T1071" s="37" t="s">
        <v>124</v>
      </c>
      <c r="U1071" s="37" t="s">
        <v>120</v>
      </c>
      <c r="V1071" s="60"/>
      <c r="W1071" s="38">
        <v>746332</v>
      </c>
      <c r="X1071" s="37" t="s">
        <v>4200</v>
      </c>
      <c r="Y1071" s="38">
        <v>0</v>
      </c>
      <c r="Z1071" s="38" t="b">
        <v>0</v>
      </c>
      <c r="AA1071" s="60">
        <v>43571.927407407413</v>
      </c>
      <c r="AB1071" s="60">
        <v>43571.91915509259</v>
      </c>
      <c r="AC1071" s="38">
        <v>1</v>
      </c>
      <c r="AD1071" s="60">
        <v>43571.927407407413</v>
      </c>
      <c r="AE1071" s="60">
        <v>43571.927407407413</v>
      </c>
      <c r="AF1071" s="60">
        <v>43571.927407407413</v>
      </c>
      <c r="AG1071" s="37"/>
      <c r="AH1071" s="37"/>
      <c r="AI1071" s="37"/>
      <c r="AJ1071" s="16">
        <f ca="1">IF(Table1[[#This Row],[State]]="Closed","Zero",IF(Table1[[#This Row],[State]]="Resolved","Zero",TODAY()-Table1[[#This Row],[First Assigned to Osprey-Resolver]]))</f>
        <v>1127.0725925925872</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16</v>
      </c>
      <c r="AM1071" s="39">
        <f>WEEKNUM(Table1[[#This Row],[Resolved]])</f>
        <v>0</v>
      </c>
      <c r="AN1071" s="39">
        <f>WEEKNUM(Table1[[#This Row],[Closed]])</f>
        <v>17</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16</v>
      </c>
      <c r="AW1071" s="39" t="str">
        <f>TEXT(Table1[[#This Row],[Created]],"MMM")</f>
        <v>Apr</v>
      </c>
      <c r="AX1071" s="40">
        <f>VLOOKUP(Table1[[#This Row],[Assigned to]],GD_Resource[[#All],[SNOW ID Unique]:[Team]],4,0)</f>
        <v>0</v>
      </c>
    </row>
    <row r="1072" spans="1:50" ht="150" customHeight="1" x14ac:dyDescent="0.25">
      <c r="A1072" s="37" t="s">
        <v>4201</v>
      </c>
      <c r="B1072" s="37" t="s">
        <v>115</v>
      </c>
      <c r="C1072" s="37" t="s">
        <v>240</v>
      </c>
      <c r="D1072" s="37" t="s">
        <v>241</v>
      </c>
      <c r="E1072" s="37" t="s">
        <v>12</v>
      </c>
      <c r="F1072" s="37" t="s">
        <v>4202</v>
      </c>
      <c r="G1072" s="60">
        <v>43572.997696759259</v>
      </c>
      <c r="H1072" s="37"/>
      <c r="I1072" s="60"/>
      <c r="J1072" s="37" t="s">
        <v>178</v>
      </c>
      <c r="K1072" s="37" t="s">
        <v>1839</v>
      </c>
      <c r="L1072" s="60">
        <v>43572.997696759259</v>
      </c>
      <c r="M1072" s="37" t="s">
        <v>24</v>
      </c>
      <c r="N1072" s="60">
        <v>43571.962962962964</v>
      </c>
      <c r="O1072" s="37" t="s">
        <v>4203</v>
      </c>
      <c r="P1072" s="38" t="b">
        <v>0</v>
      </c>
      <c r="Q1072" s="37"/>
      <c r="R1072" s="37" t="s">
        <v>147</v>
      </c>
      <c r="S1072" s="38">
        <v>0</v>
      </c>
      <c r="T1072" s="37" t="s">
        <v>124</v>
      </c>
      <c r="U1072" s="37" t="s">
        <v>120</v>
      </c>
      <c r="V1072" s="60"/>
      <c r="W1072" s="38">
        <v>89401</v>
      </c>
      <c r="X1072" s="37" t="s">
        <v>3139</v>
      </c>
      <c r="Y1072" s="38">
        <v>0</v>
      </c>
      <c r="Z1072" s="38" t="b">
        <v>0</v>
      </c>
      <c r="AA1072" s="60"/>
      <c r="AB1072" s="60">
        <v>43571.977951388893</v>
      </c>
      <c r="AC1072" s="38">
        <v>1</v>
      </c>
      <c r="AD1072" s="60">
        <v>43572.544351851851</v>
      </c>
      <c r="AE1072" s="60"/>
      <c r="AF1072" s="60">
        <v>43572.544351851851</v>
      </c>
      <c r="AG1072" s="37"/>
      <c r="AH1072" s="37"/>
      <c r="AI1072" s="37"/>
      <c r="AJ1072" s="16">
        <f ca="1">IF(Table1[[#This Row],[State]]="Closed","Zero",IF(Table1[[#This Row],[State]]="Resolved","Zero",TODAY()-Table1[[#This Row],[First Assigned to Osprey-Resolver]]))</f>
        <v>44699</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16</v>
      </c>
      <c r="AM1072" s="39">
        <f>WEEKNUM(Table1[[#This Row],[Resolved]])</f>
        <v>0</v>
      </c>
      <c r="AN1072" s="39">
        <f>WEEKNUM(Table1[[#This Row],[Closed]])</f>
        <v>16</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16</v>
      </c>
      <c r="AW1072" s="39" t="str">
        <f>TEXT(Table1[[#This Row],[Created]],"MMM")</f>
        <v>Apr</v>
      </c>
      <c r="AX1072" s="40" t="e">
        <f>VLOOKUP(Table1[[#This Row],[Assigned to]],GD_Resource[[#All],[SNOW ID Unique]:[Team]],4,0)</f>
        <v>#N/A</v>
      </c>
    </row>
    <row r="1073" spans="1:50" ht="37.5" customHeight="1" x14ac:dyDescent="0.25">
      <c r="A1073" s="37" t="s">
        <v>4204</v>
      </c>
      <c r="B1073" s="37" t="s">
        <v>138</v>
      </c>
      <c r="C1073" s="37" t="s">
        <v>116</v>
      </c>
      <c r="D1073" s="37" t="s">
        <v>204</v>
      </c>
      <c r="E1073" s="37" t="s">
        <v>12</v>
      </c>
      <c r="F1073" s="37" t="s">
        <v>4205</v>
      </c>
      <c r="G1073" s="60">
        <v>43595.102870370371</v>
      </c>
      <c r="H1073" s="37" t="s">
        <v>37</v>
      </c>
      <c r="I1073" s="60"/>
      <c r="J1073" s="37" t="s">
        <v>120</v>
      </c>
      <c r="K1073" s="37" t="s">
        <v>4206</v>
      </c>
      <c r="L1073" s="60">
        <v>43595.102870370371</v>
      </c>
      <c r="M1073" s="37" t="s">
        <v>37</v>
      </c>
      <c r="N1073" s="60">
        <v>43573.956238425933</v>
      </c>
      <c r="O1073" s="37" t="s">
        <v>4207</v>
      </c>
      <c r="P1073" s="38" t="b">
        <v>0</v>
      </c>
      <c r="Q1073" s="37"/>
      <c r="R1073" s="37" t="s">
        <v>123</v>
      </c>
      <c r="S1073" s="38">
        <v>0</v>
      </c>
      <c r="T1073" s="37" t="s">
        <v>124</v>
      </c>
      <c r="U1073" s="37" t="s">
        <v>120</v>
      </c>
      <c r="V1073" s="60"/>
      <c r="W1073" s="38">
        <v>1040742</v>
      </c>
      <c r="X1073" s="37" t="s">
        <v>4208</v>
      </c>
      <c r="Y1073" s="38">
        <v>1</v>
      </c>
      <c r="Z1073" s="38" t="b">
        <v>0</v>
      </c>
      <c r="AA1073" s="60">
        <v>43573.956238425933</v>
      </c>
      <c r="AB1073" s="60">
        <v>43573.956238425933</v>
      </c>
      <c r="AC1073" s="38">
        <v>2</v>
      </c>
      <c r="AD1073" s="60">
        <v>43573.965428240743</v>
      </c>
      <c r="AE1073" s="60">
        <v>43582.052800925929</v>
      </c>
      <c r="AF1073" s="60">
        <v>43573.965428240743</v>
      </c>
      <c r="AG1073" s="37" t="s">
        <v>198</v>
      </c>
      <c r="AH1073" s="37"/>
      <c r="AI1073" s="37" t="s">
        <v>199</v>
      </c>
      <c r="AJ1073" s="16">
        <f ca="1">IF(Table1[[#This Row],[State]]="Closed","Zero",IF(Table1[[#This Row],[State]]="Resolved","Zero",TODAY()-Table1[[#This Row],[First Assigned to Osprey-Resolver]]))</f>
        <v>1116.9471990740712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16</v>
      </c>
      <c r="AM1073" s="39">
        <f>WEEKNUM(Table1[[#This Row],[Resolved]])</f>
        <v>0</v>
      </c>
      <c r="AN1073" s="39">
        <f>WEEKNUM(Table1[[#This Row],[Closed]])</f>
        <v>19</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18</v>
      </c>
      <c r="AW1073" s="39" t="str">
        <f>TEXT(Table1[[#This Row],[Created]],"MMM")</f>
        <v>Apr</v>
      </c>
      <c r="AX1073" s="40" t="e">
        <f>VLOOKUP(Table1[[#This Row],[Assigned to]],GD_Resource[[#All],[SNOW ID Unique]:[Team]],4,0)</f>
        <v>#N/A</v>
      </c>
    </row>
    <row r="1074" spans="1:50" ht="112.5" customHeight="1" x14ac:dyDescent="0.25">
      <c r="A1074" s="37" t="s">
        <v>4209</v>
      </c>
      <c r="B1074" s="37" t="s">
        <v>115</v>
      </c>
      <c r="C1074" s="37" t="s">
        <v>116</v>
      </c>
      <c r="D1074" s="37" t="s">
        <v>204</v>
      </c>
      <c r="E1074" s="37" t="s">
        <v>12</v>
      </c>
      <c r="F1074" s="37" t="s">
        <v>4210</v>
      </c>
      <c r="G1074" s="60">
        <v>43580.133923611109</v>
      </c>
      <c r="H1074" s="37" t="s">
        <v>194</v>
      </c>
      <c r="I1074" s="60"/>
      <c r="J1074" s="37" t="s">
        <v>120</v>
      </c>
      <c r="K1074" s="37" t="s">
        <v>4211</v>
      </c>
      <c r="L1074" s="60">
        <v>43580.133923611109</v>
      </c>
      <c r="M1074" s="37" t="s">
        <v>37</v>
      </c>
      <c r="N1074" s="60">
        <v>43578.61347222222</v>
      </c>
      <c r="O1074" s="37" t="s">
        <v>4212</v>
      </c>
      <c r="P1074" s="38" t="b">
        <v>0</v>
      </c>
      <c r="Q1074" s="37"/>
      <c r="R1074" s="37" t="s">
        <v>123</v>
      </c>
      <c r="S1074" s="38">
        <v>0</v>
      </c>
      <c r="T1074" s="37" t="s">
        <v>124</v>
      </c>
      <c r="U1074" s="37" t="s">
        <v>120</v>
      </c>
      <c r="V1074" s="60"/>
      <c r="W1074" s="38">
        <v>131969</v>
      </c>
      <c r="X1074" s="37" t="s">
        <v>4213</v>
      </c>
      <c r="Y1074" s="38">
        <v>0</v>
      </c>
      <c r="Z1074" s="38" t="b">
        <v>0</v>
      </c>
      <c r="AA1074" s="60">
        <v>43579.758125</v>
      </c>
      <c r="AB1074" s="60"/>
      <c r="AC1074" s="38">
        <v>1</v>
      </c>
      <c r="AD1074" s="60"/>
      <c r="AE1074" s="60">
        <v>43579.758125</v>
      </c>
      <c r="AF1074" s="60">
        <v>43579.754884259259</v>
      </c>
      <c r="AG1074" s="37"/>
      <c r="AH1074" s="37"/>
      <c r="AI1074" s="37"/>
      <c r="AJ1074" s="16">
        <f ca="1">IF(Table1[[#This Row],[State]]="Closed","Zero",IF(Table1[[#This Row],[State]]="Resolved","Zero",TODAY()-Table1[[#This Row],[First Assigned to Osprey-Resolver]]))</f>
        <v>1119.2418749999997</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17</v>
      </c>
      <c r="AM1074" s="39">
        <f>WEEKNUM(Table1[[#This Row],[Resolved]])</f>
        <v>0</v>
      </c>
      <c r="AN1074" s="39">
        <f>WEEKNUM(Table1[[#This Row],[Closed]])</f>
        <v>17</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23</v>
      </c>
      <c r="AW1074" s="39" t="str">
        <f>TEXT(Table1[[#This Row],[Created]],"MMM")</f>
        <v>Apr</v>
      </c>
      <c r="AX1074" s="40">
        <f>VLOOKUP(Table1[[#This Row],[Assigned to]],GD_Resource[[#All],[SNOW ID Unique]:[Team]],4,0)</f>
        <v>0</v>
      </c>
    </row>
    <row r="1075" spans="1:50" ht="49.95" customHeight="1" x14ac:dyDescent="0.25">
      <c r="A1075" s="37" t="s">
        <v>4214</v>
      </c>
      <c r="B1075" s="37" t="s">
        <v>138</v>
      </c>
      <c r="C1075" s="37" t="s">
        <v>116</v>
      </c>
      <c r="D1075" s="37" t="s">
        <v>3893</v>
      </c>
      <c r="E1075" s="37" t="s">
        <v>12</v>
      </c>
      <c r="F1075" s="37" t="s">
        <v>4215</v>
      </c>
      <c r="G1075" s="60">
        <v>43580.456655092603</v>
      </c>
      <c r="H1075" s="37"/>
      <c r="I1075" s="60"/>
      <c r="J1075" s="37" t="s">
        <v>2018</v>
      </c>
      <c r="K1075" s="37" t="s">
        <v>4216</v>
      </c>
      <c r="L1075" s="60">
        <v>43580.456655092603</v>
      </c>
      <c r="M1075" s="37" t="s">
        <v>3200</v>
      </c>
      <c r="N1075" s="60">
        <v>43578.814780092587</v>
      </c>
      <c r="O1075" s="37" t="s">
        <v>3872</v>
      </c>
      <c r="P1075" s="38" t="b">
        <v>0</v>
      </c>
      <c r="Q1075" s="37"/>
      <c r="R1075" s="37" t="s">
        <v>123</v>
      </c>
      <c r="S1075" s="38">
        <v>0</v>
      </c>
      <c r="T1075" s="37" t="s">
        <v>124</v>
      </c>
      <c r="U1075" s="37" t="s">
        <v>120</v>
      </c>
      <c r="V1075" s="60"/>
      <c r="W1075" s="38">
        <v>95494</v>
      </c>
      <c r="X1075" s="37" t="s">
        <v>3874</v>
      </c>
      <c r="Y1075" s="38">
        <v>0</v>
      </c>
      <c r="Z1075" s="38" t="b">
        <v>0</v>
      </c>
      <c r="AA1075" s="60">
        <v>43578.814780092587</v>
      </c>
      <c r="AB1075" s="60"/>
      <c r="AC1075" s="38">
        <v>1</v>
      </c>
      <c r="AD1075" s="60"/>
      <c r="AE1075" s="60">
        <v>43578.814780092587</v>
      </c>
      <c r="AF1075" s="60">
        <v>43578.814780092587</v>
      </c>
      <c r="AG1075" s="37"/>
      <c r="AH1075" s="37"/>
      <c r="AI1075" s="37"/>
      <c r="AJ1075" s="16">
        <f ca="1">IF(Table1[[#This Row],[State]]="Closed","Zero",IF(Table1[[#This Row],[State]]="Resolved","Zero",TODAY()-Table1[[#This Row],[First Assigned to Osprey-Resolver]]))</f>
        <v>1120.1852199074128</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17</v>
      </c>
      <c r="AM1075" s="39">
        <f>WEEKNUM(Table1[[#This Row],[Resolved]])</f>
        <v>0</v>
      </c>
      <c r="AN1075" s="39">
        <f>WEEKNUM(Table1[[#This Row],[Closed]])</f>
        <v>17</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23</v>
      </c>
      <c r="AW1075" s="39" t="str">
        <f>TEXT(Table1[[#This Row],[Created]],"MMM")</f>
        <v>Apr</v>
      </c>
      <c r="AX1075" s="40" t="e">
        <f>VLOOKUP(Table1[[#This Row],[Assigned to]],GD_Resource[[#All],[SNOW ID Unique]:[Team]],4,0)</f>
        <v>#N/A</v>
      </c>
    </row>
    <row r="1076" spans="1:50" ht="49.95" customHeight="1" x14ac:dyDescent="0.25">
      <c r="A1076" s="37" t="s">
        <v>4217</v>
      </c>
      <c r="B1076" s="37" t="s">
        <v>115</v>
      </c>
      <c r="C1076" s="37" t="s">
        <v>379</v>
      </c>
      <c r="D1076" s="37" t="s">
        <v>380</v>
      </c>
      <c r="E1076" s="37" t="s">
        <v>7</v>
      </c>
      <c r="F1076" s="37" t="s">
        <v>4218</v>
      </c>
      <c r="G1076" s="60">
        <v>43584.640682870369</v>
      </c>
      <c r="H1076" s="37" t="s">
        <v>29</v>
      </c>
      <c r="I1076" s="60"/>
      <c r="J1076" s="37" t="s">
        <v>120</v>
      </c>
      <c r="K1076" s="37" t="s">
        <v>4219</v>
      </c>
      <c r="L1076" s="60">
        <v>43584.640682870369</v>
      </c>
      <c r="M1076" s="37" t="s">
        <v>29</v>
      </c>
      <c r="N1076" s="60">
        <v>43584.56826388889</v>
      </c>
      <c r="O1076" s="37" t="s">
        <v>4220</v>
      </c>
      <c r="P1076" s="38" t="b">
        <v>0</v>
      </c>
      <c r="Q1076" s="37"/>
      <c r="R1076" s="37" t="s">
        <v>133</v>
      </c>
      <c r="S1076" s="38">
        <v>0</v>
      </c>
      <c r="T1076" s="37" t="s">
        <v>124</v>
      </c>
      <c r="U1076" s="37" t="s">
        <v>120</v>
      </c>
      <c r="V1076" s="60"/>
      <c r="W1076" s="38">
        <v>6257</v>
      </c>
      <c r="X1076" s="37" t="s">
        <v>4221</v>
      </c>
      <c r="Y1076" s="38">
        <v>0</v>
      </c>
      <c r="Z1076" s="38" t="b">
        <v>0</v>
      </c>
      <c r="AA1076" s="60">
        <v>43584.60601851852</v>
      </c>
      <c r="AB1076" s="60">
        <v>43584.582719907397</v>
      </c>
      <c r="AC1076" s="38">
        <v>1</v>
      </c>
      <c r="AD1076" s="60">
        <v>43584.626863425918</v>
      </c>
      <c r="AE1076" s="60">
        <v>43584.631099537037</v>
      </c>
      <c r="AF1076" s="60">
        <v>43584.626863425918</v>
      </c>
      <c r="AG1076" s="37"/>
      <c r="AH1076" s="37"/>
      <c r="AI1076" s="37"/>
      <c r="AJ1076" s="16">
        <f ca="1">IF(Table1[[#This Row],[State]]="Closed","Zero",IF(Table1[[#This Row],[State]]="Resolved","Zero",TODAY()-Table1[[#This Row],[First Assigned to Osprey-Resolver]]))</f>
        <v>1114.3689004629632</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18</v>
      </c>
      <c r="AM1076" s="39">
        <f>WEEKNUM(Table1[[#This Row],[Resolved]])</f>
        <v>0</v>
      </c>
      <c r="AN1076" s="39">
        <f>WEEKNUM(Table1[[#This Row],[Closed]])</f>
        <v>18</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29</v>
      </c>
      <c r="AW1076" s="39" t="str">
        <f>TEXT(Table1[[#This Row],[Created]],"MMM")</f>
        <v>Apr</v>
      </c>
      <c r="AX1076" s="40">
        <f>VLOOKUP(Table1[[#This Row],[Assigned to]],GD_Resource[[#All],[SNOW ID Unique]:[Team]],4,0)</f>
        <v>0</v>
      </c>
    </row>
    <row r="1077" spans="1:50" ht="112.5" customHeight="1" x14ac:dyDescent="0.25">
      <c r="A1077" s="37" t="s">
        <v>4222</v>
      </c>
      <c r="B1077" s="37" t="s">
        <v>115</v>
      </c>
      <c r="C1077" s="37" t="s">
        <v>159</v>
      </c>
      <c r="D1077" s="37" t="s">
        <v>4223</v>
      </c>
      <c r="E1077" s="37" t="s">
        <v>12</v>
      </c>
      <c r="F1077" s="37" t="s">
        <v>4224</v>
      </c>
      <c r="G1077" s="60">
        <v>43634.806898148148</v>
      </c>
      <c r="H1077" s="37" t="s">
        <v>4225</v>
      </c>
      <c r="I1077" s="60"/>
      <c r="J1077" s="37" t="s">
        <v>120</v>
      </c>
      <c r="K1077" s="37" t="s">
        <v>4226</v>
      </c>
      <c r="L1077" s="60">
        <v>43634.806898148148</v>
      </c>
      <c r="M1077" s="37" t="s">
        <v>4225</v>
      </c>
      <c r="N1077" s="60">
        <v>43585.913668981477</v>
      </c>
      <c r="O1077" s="37" t="s">
        <v>355</v>
      </c>
      <c r="P1077" s="38" t="b">
        <v>0</v>
      </c>
      <c r="Q1077" s="37"/>
      <c r="R1077" s="37" t="s">
        <v>123</v>
      </c>
      <c r="S1077" s="38">
        <v>0</v>
      </c>
      <c r="T1077" s="37" t="s">
        <v>124</v>
      </c>
      <c r="U1077" s="37" t="s">
        <v>120</v>
      </c>
      <c r="V1077" s="60"/>
      <c r="W1077" s="38">
        <v>4224559</v>
      </c>
      <c r="X1077" s="37" t="s">
        <v>892</v>
      </c>
      <c r="Y1077" s="38">
        <v>0</v>
      </c>
      <c r="Z1077" s="38" t="b">
        <v>0</v>
      </c>
      <c r="AA1077" s="60">
        <v>43585.913668981477</v>
      </c>
      <c r="AB1077" s="60"/>
      <c r="AC1077" s="38">
        <v>0</v>
      </c>
      <c r="AD1077" s="60">
        <v>43620.90053240741</v>
      </c>
      <c r="AE1077" s="60">
        <v>43585.913668981477</v>
      </c>
      <c r="AF1077" s="60">
        <v>43585.913668981477</v>
      </c>
      <c r="AG1077" s="37"/>
      <c r="AH1077" s="37"/>
      <c r="AI1077" s="37"/>
      <c r="AJ1077" s="16">
        <f ca="1">IF(Table1[[#This Row],[State]]="Closed","Zero",IF(Table1[[#This Row],[State]]="Resolved","Zero",TODAY()-Table1[[#This Row],[First Assigned to Osprey-Resolver]]))</f>
        <v>1113.0863310185232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18</v>
      </c>
      <c r="AM1077" s="39">
        <f>WEEKNUM(Table1[[#This Row],[Resolved]])</f>
        <v>0</v>
      </c>
      <c r="AN1077" s="39">
        <f>WEEKNUM(Table1[[#This Row],[Closed]])</f>
        <v>25</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30</v>
      </c>
      <c r="AW1077" s="39" t="str">
        <f>TEXT(Table1[[#This Row],[Created]],"MMM")</f>
        <v>Apr</v>
      </c>
      <c r="AX1077" s="40">
        <f>VLOOKUP(Table1[[#This Row],[Assigned to]],GD_Resource[[#All],[SNOW ID Unique]:[Team]],4,0)</f>
        <v>0</v>
      </c>
    </row>
    <row r="1078" spans="1:50" ht="100.2" customHeight="1" x14ac:dyDescent="0.25">
      <c r="A1078" s="37" t="s">
        <v>4227</v>
      </c>
      <c r="B1078" s="37" t="s">
        <v>115</v>
      </c>
      <c r="C1078" s="37" t="s">
        <v>150</v>
      </c>
      <c r="D1078" s="37" t="s">
        <v>154</v>
      </c>
      <c r="E1078" s="37" t="s">
        <v>12</v>
      </c>
      <c r="F1078" s="37" t="s">
        <v>4228</v>
      </c>
      <c r="G1078" s="60">
        <v>43589.016053240739</v>
      </c>
      <c r="H1078" s="37" t="s">
        <v>3540</v>
      </c>
      <c r="I1078" s="60"/>
      <c r="J1078" s="37" t="s">
        <v>120</v>
      </c>
      <c r="K1078" s="37" t="s">
        <v>4229</v>
      </c>
      <c r="L1078" s="60">
        <v>43589.016064814823</v>
      </c>
      <c r="M1078" s="37" t="s">
        <v>155</v>
      </c>
      <c r="N1078" s="60">
        <v>43585.993287037039</v>
      </c>
      <c r="O1078" s="37" t="s">
        <v>4230</v>
      </c>
      <c r="P1078" s="38" t="b">
        <v>0</v>
      </c>
      <c r="Q1078" s="37"/>
      <c r="R1078" s="37" t="s">
        <v>147</v>
      </c>
      <c r="S1078" s="38">
        <v>0</v>
      </c>
      <c r="T1078" s="37" t="s">
        <v>124</v>
      </c>
      <c r="U1078" s="37" t="s">
        <v>120</v>
      </c>
      <c r="V1078" s="60"/>
      <c r="W1078" s="38">
        <v>261168</v>
      </c>
      <c r="X1078" s="37" t="s">
        <v>4231</v>
      </c>
      <c r="Y1078" s="38">
        <v>0</v>
      </c>
      <c r="Z1078" s="38" t="b">
        <v>0</v>
      </c>
      <c r="AA1078" s="60">
        <v>43586.998402777783</v>
      </c>
      <c r="AB1078" s="60">
        <v>43586.019907407397</v>
      </c>
      <c r="AC1078" s="38">
        <v>1</v>
      </c>
      <c r="AD1078" s="60">
        <v>43587.027442129627</v>
      </c>
      <c r="AE1078" s="60">
        <v>43587.371342592603</v>
      </c>
      <c r="AF1078" s="60">
        <v>43587.027442129627</v>
      </c>
      <c r="AG1078" s="37" t="s">
        <v>135</v>
      </c>
      <c r="AH1078" s="37"/>
      <c r="AI1078" s="37"/>
      <c r="AJ1078" s="16">
        <f ca="1">IF(Table1[[#This Row],[State]]="Closed","Zero",IF(Table1[[#This Row],[State]]="Resolved","Zero",TODAY()-Table1[[#This Row],[First Assigned to Osprey-Resolver]]))</f>
        <v>1111.6286574073965</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18</v>
      </c>
      <c r="AM1078" s="39">
        <f>WEEKNUM(Table1[[#This Row],[Resolved]])</f>
        <v>0</v>
      </c>
      <c r="AN1078" s="39">
        <f>WEEKNUM(Table1[[#This Row],[Closed]])</f>
        <v>18</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30</v>
      </c>
      <c r="AW1078" s="39" t="str">
        <f>TEXT(Table1[[#This Row],[Created]],"MMM")</f>
        <v>Apr</v>
      </c>
      <c r="AX1078" s="40" t="e">
        <f>VLOOKUP(Table1[[#This Row],[Assigned to]],GD_Resource[[#All],[SNOW ID Unique]:[Team]],4,0)</f>
        <v>#N/A</v>
      </c>
    </row>
    <row r="1079" spans="1:50" ht="75" customHeight="1" x14ac:dyDescent="0.25">
      <c r="A1079" s="37" t="s">
        <v>4232</v>
      </c>
      <c r="B1079" s="37" t="s">
        <v>138</v>
      </c>
      <c r="C1079" s="37" t="s">
        <v>139</v>
      </c>
      <c r="D1079" s="37" t="s">
        <v>211</v>
      </c>
      <c r="E1079" s="37" t="s">
        <v>12</v>
      </c>
      <c r="F1079" s="37" t="s">
        <v>4233</v>
      </c>
      <c r="G1079" s="60">
        <v>43587.864988425928</v>
      </c>
      <c r="H1079" s="37" t="s">
        <v>4234</v>
      </c>
      <c r="I1079" s="60"/>
      <c r="J1079" s="37" t="s">
        <v>130</v>
      </c>
      <c r="K1079" s="37" t="s">
        <v>4235</v>
      </c>
      <c r="L1079" s="60">
        <v>43587.864988425928</v>
      </c>
      <c r="M1079" s="37" t="s">
        <v>143</v>
      </c>
      <c r="N1079" s="60">
        <v>43586.81050925926</v>
      </c>
      <c r="O1079" s="37" t="s">
        <v>4236</v>
      </c>
      <c r="P1079" s="38" t="b">
        <v>0</v>
      </c>
      <c r="Q1079" s="37"/>
      <c r="R1079" s="37" t="s">
        <v>147</v>
      </c>
      <c r="S1079" s="38">
        <v>0</v>
      </c>
      <c r="T1079" s="37" t="s">
        <v>124</v>
      </c>
      <c r="U1079" s="37" t="s">
        <v>120</v>
      </c>
      <c r="V1079" s="60"/>
      <c r="W1079" s="38">
        <v>91107</v>
      </c>
      <c r="X1079" s="37" t="s">
        <v>4237</v>
      </c>
      <c r="Y1079" s="38">
        <v>0</v>
      </c>
      <c r="Z1079" s="38" t="b">
        <v>0</v>
      </c>
      <c r="AA1079" s="60">
        <v>43587.07644675926</v>
      </c>
      <c r="AB1079" s="60">
        <v>43586.834293981483</v>
      </c>
      <c r="AC1079" s="38">
        <v>1</v>
      </c>
      <c r="AD1079" s="60">
        <v>43587.136481481481</v>
      </c>
      <c r="AE1079" s="60">
        <v>43587.635208333333</v>
      </c>
      <c r="AF1079" s="60">
        <v>43587.136481481481</v>
      </c>
      <c r="AG1079" s="37"/>
      <c r="AH1079" s="37"/>
      <c r="AI1079" s="37"/>
      <c r="AJ1079" s="16">
        <f ca="1">IF(Table1[[#This Row],[State]]="Closed","Zero",IF(Table1[[#This Row],[State]]="Resolved","Zero",TODAY()-Table1[[#This Row],[First Assigned to Osprey-Resolver]]))</f>
        <v>1111.3647916666669</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18</v>
      </c>
      <c r="AM1079" s="39">
        <f>WEEKNUM(Table1[[#This Row],[Resolved]])</f>
        <v>0</v>
      </c>
      <c r="AN1079" s="39">
        <f>WEEKNUM(Table1[[#This Row],[Closed]])</f>
        <v>18</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v>
      </c>
      <c r="AW1079" s="39" t="str">
        <f>TEXT(Table1[[#This Row],[Created]],"MMM")</f>
        <v>May</v>
      </c>
      <c r="AX1079" s="40">
        <f>VLOOKUP(Table1[[#This Row],[Assigned to]],GD_Resource[[#All],[SNOW ID Unique]:[Team]],4,0)</f>
        <v>0</v>
      </c>
    </row>
    <row r="1080" spans="1:50" ht="100.2" customHeight="1" x14ac:dyDescent="0.25">
      <c r="A1080" s="37" t="s">
        <v>4238</v>
      </c>
      <c r="B1080" s="37" t="s">
        <v>115</v>
      </c>
      <c r="C1080" s="37" t="s">
        <v>338</v>
      </c>
      <c r="D1080" s="37" t="s">
        <v>428</v>
      </c>
      <c r="E1080" s="37" t="s">
        <v>12</v>
      </c>
      <c r="F1080" s="37" t="s">
        <v>4239</v>
      </c>
      <c r="G1080" s="60">
        <v>43587.81753472222</v>
      </c>
      <c r="H1080" s="37" t="s">
        <v>430</v>
      </c>
      <c r="I1080" s="60"/>
      <c r="J1080" s="37" t="s">
        <v>178</v>
      </c>
      <c r="K1080" s="37" t="s">
        <v>4240</v>
      </c>
      <c r="L1080" s="60">
        <v>43587.817546296297</v>
      </c>
      <c r="M1080" s="37" t="s">
        <v>430</v>
      </c>
      <c r="N1080" s="60">
        <v>43586.83315972222</v>
      </c>
      <c r="O1080" s="37" t="s">
        <v>428</v>
      </c>
      <c r="P1080" s="38" t="b">
        <v>0</v>
      </c>
      <c r="Q1080" s="37"/>
      <c r="R1080" s="37" t="s">
        <v>215</v>
      </c>
      <c r="S1080" s="38">
        <v>0</v>
      </c>
      <c r="T1080" s="37" t="s">
        <v>124</v>
      </c>
      <c r="U1080" s="37" t="s">
        <v>120</v>
      </c>
      <c r="V1080" s="60"/>
      <c r="W1080" s="38">
        <v>85185</v>
      </c>
      <c r="X1080" s="37" t="s">
        <v>430</v>
      </c>
      <c r="Y1080" s="38">
        <v>0</v>
      </c>
      <c r="Z1080" s="38" t="b">
        <v>0</v>
      </c>
      <c r="AA1080" s="60">
        <v>43586.833298611113</v>
      </c>
      <c r="AB1080" s="60"/>
      <c r="AC1080" s="38">
        <v>0</v>
      </c>
      <c r="AD1080" s="60"/>
      <c r="AE1080" s="60">
        <v>43586.833298611113</v>
      </c>
      <c r="AF1080" s="60">
        <v>43586.83315972222</v>
      </c>
      <c r="AG1080" s="37"/>
      <c r="AH1080" s="37"/>
      <c r="AI1080" s="37"/>
      <c r="AJ1080" s="16">
        <f ca="1">IF(Table1[[#This Row],[State]]="Closed","Zero",IF(Table1[[#This Row],[State]]="Resolved","Zero",TODAY()-Table1[[#This Row],[First Assigned to Osprey-Resolver]]))</f>
        <v>1112.1667013888873</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18</v>
      </c>
      <c r="AM1080" s="39">
        <f>WEEKNUM(Table1[[#This Row],[Resolved]])</f>
        <v>0</v>
      </c>
      <c r="AN1080" s="39">
        <f>WEEKNUM(Table1[[#This Row],[Closed]])</f>
        <v>18</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v>
      </c>
      <c r="AW1080" s="39" t="str">
        <f>TEXT(Table1[[#This Row],[Created]],"MMM")</f>
        <v>May</v>
      </c>
      <c r="AX1080" s="40" t="e">
        <f>VLOOKUP(Table1[[#This Row],[Assigned to]],GD_Resource[[#All],[SNOW ID Unique]:[Team]],4,0)</f>
        <v>#N/A</v>
      </c>
    </row>
    <row r="1081" spans="1:50" ht="49.95" customHeight="1" x14ac:dyDescent="0.25">
      <c r="A1081" s="37" t="s">
        <v>4241</v>
      </c>
      <c r="B1081" s="37" t="s">
        <v>115</v>
      </c>
      <c r="C1081" s="37" t="s">
        <v>338</v>
      </c>
      <c r="D1081" s="37" t="s">
        <v>428</v>
      </c>
      <c r="E1081" s="37" t="s">
        <v>12</v>
      </c>
      <c r="F1081" s="37" t="s">
        <v>4242</v>
      </c>
      <c r="G1081" s="60">
        <v>43587.816840277781</v>
      </c>
      <c r="H1081" s="37" t="s">
        <v>430</v>
      </c>
      <c r="I1081" s="60"/>
      <c r="J1081" s="37" t="s">
        <v>120</v>
      </c>
      <c r="K1081" s="37" t="s">
        <v>4243</v>
      </c>
      <c r="L1081" s="60">
        <v>43587.816840277781</v>
      </c>
      <c r="M1081" s="37" t="s">
        <v>430</v>
      </c>
      <c r="N1081" s="60">
        <v>43586.985393518517</v>
      </c>
      <c r="O1081" s="37" t="s">
        <v>428</v>
      </c>
      <c r="P1081" s="38" t="b">
        <v>0</v>
      </c>
      <c r="Q1081" s="37"/>
      <c r="R1081" s="37" t="s">
        <v>215</v>
      </c>
      <c r="S1081" s="38">
        <v>0</v>
      </c>
      <c r="T1081" s="37" t="s">
        <v>124</v>
      </c>
      <c r="U1081" s="37" t="s">
        <v>120</v>
      </c>
      <c r="V1081" s="60"/>
      <c r="W1081" s="38">
        <v>72009</v>
      </c>
      <c r="X1081" s="37" t="s">
        <v>430</v>
      </c>
      <c r="Y1081" s="38">
        <v>0</v>
      </c>
      <c r="Z1081" s="38" t="b">
        <v>0</v>
      </c>
      <c r="AA1081" s="60">
        <v>43586.985393518517</v>
      </c>
      <c r="AB1081" s="60"/>
      <c r="AC1081" s="38">
        <v>0</v>
      </c>
      <c r="AD1081" s="60"/>
      <c r="AE1081" s="60">
        <v>43586.985393518517</v>
      </c>
      <c r="AF1081" s="60">
        <v>43586.985393518517</v>
      </c>
      <c r="AG1081" s="37"/>
      <c r="AH1081" s="37"/>
      <c r="AI1081" s="37"/>
      <c r="AJ1081" s="16">
        <f ca="1">IF(Table1[[#This Row],[State]]="Closed","Zero",IF(Table1[[#This Row],[State]]="Resolved","Zero",TODAY()-Table1[[#This Row],[First Assigned to Osprey-Resolver]]))</f>
        <v>1112.0146064814835</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18</v>
      </c>
      <c r="AM1081" s="39">
        <f>WEEKNUM(Table1[[#This Row],[Resolved]])</f>
        <v>0</v>
      </c>
      <c r="AN1081" s="39">
        <f>WEEKNUM(Table1[[#This Row],[Closed]])</f>
        <v>18</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v>
      </c>
      <c r="AW1081" s="39" t="str">
        <f>TEXT(Table1[[#This Row],[Created]],"MMM")</f>
        <v>May</v>
      </c>
      <c r="AX1081" s="40" t="e">
        <f>VLOOKUP(Table1[[#This Row],[Assigned to]],GD_Resource[[#All],[SNOW ID Unique]:[Team]],4,0)</f>
        <v>#N/A</v>
      </c>
    </row>
    <row r="1082" spans="1:50" ht="49.95" customHeight="1" x14ac:dyDescent="0.25">
      <c r="A1082" s="37" t="s">
        <v>4244</v>
      </c>
      <c r="B1082" s="37" t="s">
        <v>115</v>
      </c>
      <c r="C1082" s="37" t="s">
        <v>295</v>
      </c>
      <c r="D1082" s="37" t="s">
        <v>2467</v>
      </c>
      <c r="E1082" s="37" t="s">
        <v>141</v>
      </c>
      <c r="F1082" s="37" t="s">
        <v>4245</v>
      </c>
      <c r="G1082" s="60">
        <v>43693.951354166667</v>
      </c>
      <c r="H1082" s="37" t="s">
        <v>2587</v>
      </c>
      <c r="I1082" s="60"/>
      <c r="J1082" s="37" t="s">
        <v>120</v>
      </c>
      <c r="K1082" s="37" t="s">
        <v>4246</v>
      </c>
      <c r="L1082" s="60">
        <v>43693.951354166667</v>
      </c>
      <c r="M1082" s="37" t="s">
        <v>2587</v>
      </c>
      <c r="N1082" s="60">
        <v>43588.726504629631</v>
      </c>
      <c r="O1082" s="37" t="s">
        <v>281</v>
      </c>
      <c r="P1082" s="38" t="b">
        <v>0</v>
      </c>
      <c r="Q1082" s="37"/>
      <c r="R1082" s="37" t="s">
        <v>147</v>
      </c>
      <c r="S1082" s="38">
        <v>0</v>
      </c>
      <c r="T1082" s="37" t="s">
        <v>124</v>
      </c>
      <c r="U1082" s="37" t="s">
        <v>120</v>
      </c>
      <c r="V1082" s="60"/>
      <c r="W1082" s="38">
        <v>9091427</v>
      </c>
      <c r="X1082" s="37" t="s">
        <v>148</v>
      </c>
      <c r="Y1082" s="38">
        <v>0</v>
      </c>
      <c r="Z1082" s="38" t="b">
        <v>0</v>
      </c>
      <c r="AA1082" s="60">
        <v>43588.990347222221</v>
      </c>
      <c r="AB1082" s="60">
        <v>43588.749155092592</v>
      </c>
      <c r="AC1082" s="38">
        <v>1</v>
      </c>
      <c r="AD1082" s="60">
        <v>43589.113032407397</v>
      </c>
      <c r="AE1082" s="60">
        <v>43589.113032407397</v>
      </c>
      <c r="AF1082" s="60">
        <v>43589.113032407397</v>
      </c>
      <c r="AG1082" s="37"/>
      <c r="AH1082" s="37"/>
      <c r="AI1082" s="37"/>
      <c r="AJ1082" s="16">
        <f ca="1">IF(Table1[[#This Row],[State]]="Closed","Zero",IF(Table1[[#This Row],[State]]="Resolved","Zero",TODAY()-Table1[[#This Row],[First Assigned to Osprey-Resolver]]))</f>
        <v>1109.8869675926035</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18</v>
      </c>
      <c r="AM1082" s="39">
        <f>WEEKNUM(Table1[[#This Row],[Resolved]])</f>
        <v>0</v>
      </c>
      <c r="AN1082" s="39">
        <f>WEEKNUM(Table1[[#This Row],[Closed]])</f>
        <v>33</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3</v>
      </c>
      <c r="AW1082" s="39" t="str">
        <f>TEXT(Table1[[#This Row],[Created]],"MMM")</f>
        <v>May</v>
      </c>
      <c r="AX1082" s="40" t="e">
        <f>VLOOKUP(Table1[[#This Row],[Assigned to]],GD_Resource[[#All],[SNOW ID Unique]:[Team]],4,0)</f>
        <v>#N/A</v>
      </c>
    </row>
    <row r="1083" spans="1:50" ht="112.5" customHeight="1" x14ac:dyDescent="0.25">
      <c r="A1083" s="37" t="s">
        <v>4247</v>
      </c>
      <c r="B1083" s="37" t="s">
        <v>115</v>
      </c>
      <c r="C1083" s="37" t="s">
        <v>183</v>
      </c>
      <c r="D1083" s="37" t="s">
        <v>204</v>
      </c>
      <c r="E1083" s="37" t="s">
        <v>12</v>
      </c>
      <c r="F1083" s="37" t="s">
        <v>4248</v>
      </c>
      <c r="G1083" s="60">
        <v>43591.835347222222</v>
      </c>
      <c r="H1083" s="37" t="s">
        <v>3804</v>
      </c>
      <c r="I1083" s="60"/>
      <c r="J1083" s="37" t="s">
        <v>120</v>
      </c>
      <c r="K1083" s="37" t="s">
        <v>4249</v>
      </c>
      <c r="L1083" s="60">
        <v>43591.835347222222</v>
      </c>
      <c r="M1083" s="37" t="s">
        <v>37</v>
      </c>
      <c r="N1083" s="60">
        <v>43591.505208333343</v>
      </c>
      <c r="O1083" s="37" t="s">
        <v>1896</v>
      </c>
      <c r="P1083" s="38" t="b">
        <v>0</v>
      </c>
      <c r="Q1083" s="37"/>
      <c r="R1083" s="37" t="s">
        <v>189</v>
      </c>
      <c r="S1083" s="38">
        <v>0</v>
      </c>
      <c r="T1083" s="37" t="s">
        <v>124</v>
      </c>
      <c r="U1083" s="37" t="s">
        <v>120</v>
      </c>
      <c r="V1083" s="60"/>
      <c r="W1083" s="38">
        <v>28524</v>
      </c>
      <c r="X1083" s="37" t="s">
        <v>1898</v>
      </c>
      <c r="Y1083" s="38">
        <v>0</v>
      </c>
      <c r="Z1083" s="38" t="b">
        <v>0</v>
      </c>
      <c r="AA1083" s="60">
        <v>43591.515706018523</v>
      </c>
      <c r="AB1083" s="60"/>
      <c r="AC1083" s="38">
        <v>2</v>
      </c>
      <c r="AD1083" s="60"/>
      <c r="AE1083" s="60">
        <v>43591.515706018523</v>
      </c>
      <c r="AF1083" s="60">
        <v>43591.511574074073</v>
      </c>
      <c r="AG1083" s="37" t="s">
        <v>331</v>
      </c>
      <c r="AH1083" s="37"/>
      <c r="AI1083" s="37" t="s">
        <v>3627</v>
      </c>
      <c r="AJ1083" s="16">
        <f ca="1">IF(Table1[[#This Row],[State]]="Closed","Zero",IF(Table1[[#This Row],[State]]="Resolved","Zero",TODAY()-Table1[[#This Row],[First Assigned to Osprey-Resolver]]))</f>
        <v>1107.4842939814771</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19</v>
      </c>
      <c r="AM1083" s="39">
        <f>WEEKNUM(Table1[[#This Row],[Resolved]])</f>
        <v>0</v>
      </c>
      <c r="AN1083" s="39">
        <f>WEEKNUM(Table1[[#This Row],[Closed]])</f>
        <v>19</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6</v>
      </c>
      <c r="AW1083" s="39" t="str">
        <f>TEXT(Table1[[#This Row],[Created]],"MMM")</f>
        <v>May</v>
      </c>
      <c r="AX1083" s="40">
        <f>VLOOKUP(Table1[[#This Row],[Assigned to]],GD_Resource[[#All],[SNOW ID Unique]:[Team]],4,0)</f>
        <v>0</v>
      </c>
    </row>
    <row r="1084" spans="1:50" ht="75" customHeight="1" x14ac:dyDescent="0.25">
      <c r="A1084" s="37" t="s">
        <v>4250</v>
      </c>
      <c r="B1084" s="37" t="s">
        <v>115</v>
      </c>
      <c r="C1084" s="37" t="s">
        <v>159</v>
      </c>
      <c r="D1084" s="37" t="s">
        <v>2602</v>
      </c>
      <c r="E1084" s="37" t="s">
        <v>141</v>
      </c>
      <c r="F1084" s="37" t="s">
        <v>4251</v>
      </c>
      <c r="G1084" s="60">
        <v>43593.890509259261</v>
      </c>
      <c r="H1084" s="37"/>
      <c r="I1084" s="60"/>
      <c r="J1084" s="37" t="s">
        <v>120</v>
      </c>
      <c r="K1084" s="37" t="s">
        <v>4252</v>
      </c>
      <c r="L1084" s="60">
        <v>43593.890520833331</v>
      </c>
      <c r="M1084" s="37" t="s">
        <v>2905</v>
      </c>
      <c r="N1084" s="60">
        <v>43591.790775462963</v>
      </c>
      <c r="O1084" s="37" t="s">
        <v>2602</v>
      </c>
      <c r="P1084" s="38" t="b">
        <v>0</v>
      </c>
      <c r="Q1084" s="37"/>
      <c r="R1084" s="37" t="s">
        <v>123</v>
      </c>
      <c r="S1084" s="38">
        <v>0</v>
      </c>
      <c r="T1084" s="37" t="s">
        <v>124</v>
      </c>
      <c r="U1084" s="37" t="s">
        <v>120</v>
      </c>
      <c r="V1084" s="60"/>
      <c r="W1084" s="38">
        <v>181617</v>
      </c>
      <c r="X1084" s="37" t="s">
        <v>892</v>
      </c>
      <c r="Y1084" s="38">
        <v>0</v>
      </c>
      <c r="Z1084" s="38" t="b">
        <v>0</v>
      </c>
      <c r="AA1084" s="60"/>
      <c r="AB1084" s="60"/>
      <c r="AC1084" s="38">
        <v>0</v>
      </c>
      <c r="AD1084" s="60"/>
      <c r="AE1084" s="60"/>
      <c r="AF1084" s="60">
        <v>43591.790775462963</v>
      </c>
      <c r="AG1084" s="37"/>
      <c r="AH1084" s="37"/>
      <c r="AI1084" s="37"/>
      <c r="AJ1084" s="16">
        <f ca="1">IF(Table1[[#This Row],[State]]="Closed","Zero",IF(Table1[[#This Row],[State]]="Resolved","Zero",TODAY()-Table1[[#This Row],[First Assigned to Osprey-Resolver]]))</f>
        <v>44699</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19</v>
      </c>
      <c r="AM1084" s="39">
        <f>WEEKNUM(Table1[[#This Row],[Resolved]])</f>
        <v>0</v>
      </c>
      <c r="AN1084" s="39">
        <f>WEEKNUM(Table1[[#This Row],[Closed]])</f>
        <v>19</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6</v>
      </c>
      <c r="AW1084" s="39" t="str">
        <f>TEXT(Table1[[#This Row],[Created]],"MMM")</f>
        <v>May</v>
      </c>
      <c r="AX1084" s="40" t="e">
        <f>VLOOKUP(Table1[[#This Row],[Assigned to]],GD_Resource[[#All],[SNOW ID Unique]:[Team]],4,0)</f>
        <v>#N/A</v>
      </c>
    </row>
    <row r="1085" spans="1:50" ht="49.95" customHeight="1" x14ac:dyDescent="0.25">
      <c r="A1085" s="37" t="s">
        <v>4253</v>
      </c>
      <c r="B1085" s="37" t="s">
        <v>115</v>
      </c>
      <c r="C1085" s="37" t="s">
        <v>433</v>
      </c>
      <c r="D1085" s="37" t="s">
        <v>434</v>
      </c>
      <c r="E1085" s="37" t="s">
        <v>7</v>
      </c>
      <c r="F1085" s="37" t="s">
        <v>4254</v>
      </c>
      <c r="G1085" s="60">
        <v>43592.741354166668</v>
      </c>
      <c r="H1085" s="37" t="s">
        <v>436</v>
      </c>
      <c r="I1085" s="60"/>
      <c r="J1085" s="37" t="s">
        <v>120</v>
      </c>
      <c r="K1085" s="37" t="s">
        <v>4255</v>
      </c>
      <c r="L1085" s="60">
        <v>43592.741354166668</v>
      </c>
      <c r="M1085" s="37" t="s">
        <v>436</v>
      </c>
      <c r="N1085" s="60">
        <v>43592.058194444442</v>
      </c>
      <c r="O1085" s="37" t="s">
        <v>4256</v>
      </c>
      <c r="P1085" s="38" t="b">
        <v>0</v>
      </c>
      <c r="Q1085" s="37"/>
      <c r="R1085" s="37" t="s">
        <v>215</v>
      </c>
      <c r="S1085" s="38">
        <v>0</v>
      </c>
      <c r="T1085" s="37" t="s">
        <v>124</v>
      </c>
      <c r="U1085" s="37" t="s">
        <v>120</v>
      </c>
      <c r="V1085" s="60"/>
      <c r="W1085" s="38">
        <v>59026</v>
      </c>
      <c r="X1085" s="37" t="s">
        <v>4257</v>
      </c>
      <c r="Y1085" s="38">
        <v>0</v>
      </c>
      <c r="Z1085" s="38" t="b">
        <v>0</v>
      </c>
      <c r="AA1085" s="60">
        <v>43592.07136574074</v>
      </c>
      <c r="AB1085" s="60">
        <v>43592.07136574074</v>
      </c>
      <c r="AC1085" s="38">
        <v>1</v>
      </c>
      <c r="AD1085" s="60">
        <v>43592.071979166663</v>
      </c>
      <c r="AE1085" s="60">
        <v>43592.374201388891</v>
      </c>
      <c r="AF1085" s="60">
        <v>43592.071979166663</v>
      </c>
      <c r="AG1085" s="37" t="s">
        <v>135</v>
      </c>
      <c r="AH1085" s="37"/>
      <c r="AI1085" s="37" t="s">
        <v>136</v>
      </c>
      <c r="AJ1085" s="16">
        <f ca="1">IF(Table1[[#This Row],[State]]="Closed","Zero",IF(Table1[[#This Row],[State]]="Resolved","Zero",TODAY()-Table1[[#This Row],[First Assigned to Osprey-Resolver]]))</f>
        <v>1106.6257986111086</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19</v>
      </c>
      <c r="AM1085" s="39">
        <f>WEEKNUM(Table1[[#This Row],[Resolved]])</f>
        <v>0</v>
      </c>
      <c r="AN1085" s="39">
        <f>WEEKNUM(Table1[[#This Row],[Closed]])</f>
        <v>19</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7</v>
      </c>
      <c r="AW1085" s="39" t="str">
        <f>TEXT(Table1[[#This Row],[Created]],"MMM")</f>
        <v>May</v>
      </c>
      <c r="AX1085" s="40" t="e">
        <f>VLOOKUP(Table1[[#This Row],[Assigned to]],GD_Resource[[#All],[SNOW ID Unique]:[Team]],4,0)</f>
        <v>#N/A</v>
      </c>
    </row>
    <row r="1086" spans="1:50" ht="37.5" customHeight="1" x14ac:dyDescent="0.25">
      <c r="A1086" s="37" t="s">
        <v>4258</v>
      </c>
      <c r="B1086" s="37" t="s">
        <v>115</v>
      </c>
      <c r="C1086" s="37" t="s">
        <v>251</v>
      </c>
      <c r="D1086" s="37" t="s">
        <v>2624</v>
      </c>
      <c r="E1086" s="37" t="s">
        <v>7</v>
      </c>
      <c r="F1086" s="37" t="s">
        <v>4259</v>
      </c>
      <c r="G1086" s="60">
        <v>43594.994247685187</v>
      </c>
      <c r="H1086" s="37" t="s">
        <v>8</v>
      </c>
      <c r="I1086" s="60"/>
      <c r="J1086" s="37" t="s">
        <v>130</v>
      </c>
      <c r="K1086" s="37" t="s">
        <v>4260</v>
      </c>
      <c r="L1086" s="60">
        <v>43594.994247685187</v>
      </c>
      <c r="M1086" s="37" t="s">
        <v>2424</v>
      </c>
      <c r="N1086" s="60">
        <v>43594.811712962961</v>
      </c>
      <c r="O1086" s="37" t="s">
        <v>4261</v>
      </c>
      <c r="P1086" s="38" t="b">
        <v>0</v>
      </c>
      <c r="Q1086" s="37"/>
      <c r="R1086" s="37" t="s">
        <v>147</v>
      </c>
      <c r="S1086" s="38">
        <v>0</v>
      </c>
      <c r="T1086" s="37" t="s">
        <v>124</v>
      </c>
      <c r="U1086" s="37" t="s">
        <v>120</v>
      </c>
      <c r="V1086" s="60"/>
      <c r="W1086" s="38">
        <v>15771</v>
      </c>
      <c r="X1086" s="37" t="s">
        <v>1799</v>
      </c>
      <c r="Y1086" s="38">
        <v>0</v>
      </c>
      <c r="Z1086" s="38" t="b">
        <v>0</v>
      </c>
      <c r="AA1086" s="60">
        <v>43594.910034722219</v>
      </c>
      <c r="AB1086" s="60">
        <v>43594.83353009259</v>
      </c>
      <c r="AC1086" s="38">
        <v>1</v>
      </c>
      <c r="AD1086" s="60">
        <v>43594.935902777783</v>
      </c>
      <c r="AE1086" s="60">
        <v>43594.948622685188</v>
      </c>
      <c r="AF1086" s="60">
        <v>43594.935902777783</v>
      </c>
      <c r="AG1086" s="37"/>
      <c r="AH1086" s="37"/>
      <c r="AI1086" s="37"/>
      <c r="AJ1086" s="16">
        <f ca="1">IF(Table1[[#This Row],[State]]="Closed","Zero",IF(Table1[[#This Row],[State]]="Resolved","Zero",TODAY()-Table1[[#This Row],[First Assigned to Osprey-Resolver]]))</f>
        <v>1104.0513773148123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19</v>
      </c>
      <c r="AM1086" s="39">
        <f>WEEKNUM(Table1[[#This Row],[Resolved]])</f>
        <v>0</v>
      </c>
      <c r="AN1086" s="39">
        <f>WEEKNUM(Table1[[#This Row],[Closed]])</f>
        <v>19</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9</v>
      </c>
      <c r="AW1086" s="39" t="str">
        <f>TEXT(Table1[[#This Row],[Created]],"MMM")</f>
        <v>May</v>
      </c>
      <c r="AX1086" s="40">
        <f>VLOOKUP(Table1[[#This Row],[Assigned to]],GD_Resource[[#All],[SNOW ID Unique]:[Team]],4,0)</f>
        <v>0</v>
      </c>
    </row>
    <row r="1087" spans="1:50" ht="87.45" customHeight="1" x14ac:dyDescent="0.25">
      <c r="A1087" s="37" t="s">
        <v>4262</v>
      </c>
      <c r="B1087" s="37" t="s">
        <v>138</v>
      </c>
      <c r="C1087" s="37" t="s">
        <v>240</v>
      </c>
      <c r="D1087" s="37" t="s">
        <v>241</v>
      </c>
      <c r="E1087" s="37" t="s">
        <v>12</v>
      </c>
      <c r="F1087" s="37" t="s">
        <v>4263</v>
      </c>
      <c r="G1087" s="60">
        <v>43600.984016203707</v>
      </c>
      <c r="H1087" s="37" t="s">
        <v>24</v>
      </c>
      <c r="I1087" s="60"/>
      <c r="J1087" s="37" t="s">
        <v>120</v>
      </c>
      <c r="K1087" s="37" t="s">
        <v>2474</v>
      </c>
      <c r="L1087" s="60">
        <v>43600.984016203707</v>
      </c>
      <c r="M1087" s="37" t="s">
        <v>24</v>
      </c>
      <c r="N1087" s="60">
        <v>43594.890949074077</v>
      </c>
      <c r="O1087" s="37" t="s">
        <v>2036</v>
      </c>
      <c r="P1087" s="38" t="b">
        <v>0</v>
      </c>
      <c r="Q1087" s="37"/>
      <c r="R1087" s="37" t="s">
        <v>147</v>
      </c>
      <c r="S1087" s="38">
        <v>0</v>
      </c>
      <c r="T1087" s="37" t="s">
        <v>124</v>
      </c>
      <c r="U1087" s="37" t="s">
        <v>120</v>
      </c>
      <c r="V1087" s="60"/>
      <c r="W1087" s="38">
        <v>526441</v>
      </c>
      <c r="X1087" s="37" t="s">
        <v>2037</v>
      </c>
      <c r="Y1087" s="38">
        <v>0</v>
      </c>
      <c r="Z1087" s="38" t="b">
        <v>0</v>
      </c>
      <c r="AA1087" s="60">
        <v>43594.918749999997</v>
      </c>
      <c r="AB1087" s="60">
        <v>43594.89565972222</v>
      </c>
      <c r="AC1087" s="38">
        <v>1</v>
      </c>
      <c r="AD1087" s="60">
        <v>43595.157152777778</v>
      </c>
      <c r="AE1087" s="60">
        <v>43595.508136574077</v>
      </c>
      <c r="AF1087" s="60">
        <v>43595.157152777778</v>
      </c>
      <c r="AG1087" s="37"/>
      <c r="AH1087" s="37"/>
      <c r="AI1087" s="37"/>
      <c r="AJ1087" s="16">
        <f ca="1">IF(Table1[[#This Row],[State]]="Closed","Zero",IF(Table1[[#This Row],[State]]="Resolved","Zero",TODAY()-Table1[[#This Row],[First Assigned to Osprey-Resolver]]))</f>
        <v>1103.4918634259229</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19</v>
      </c>
      <c r="AM1087" s="39">
        <f>WEEKNUM(Table1[[#This Row],[Resolved]])</f>
        <v>0</v>
      </c>
      <c r="AN1087" s="39">
        <f>WEEKNUM(Table1[[#This Row],[Closed]])</f>
        <v>20</v>
      </c>
      <c r="AO1087" s="39" t="str">
        <f>IFERROR(INDEX(GD_Resource[], MATCH(Table1[[#This Row],[Assigned to]], GD_Resource[SNOW ID Unique], 0), 2), "Not GD")</f>
        <v>WPP-US</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9</v>
      </c>
      <c r="AW1087" s="39" t="str">
        <f>TEXT(Table1[[#This Row],[Created]],"MMM")</f>
        <v>May</v>
      </c>
      <c r="AX1087" s="40">
        <f>VLOOKUP(Table1[[#This Row],[Assigned to]],GD_Resource[[#All],[SNOW ID Unique]:[Team]],4,0)</f>
        <v>0</v>
      </c>
    </row>
    <row r="1088" spans="1:50" ht="62.7" customHeight="1" x14ac:dyDescent="0.25">
      <c r="A1088" s="37" t="s">
        <v>4264</v>
      </c>
      <c r="B1088" s="37" t="s">
        <v>115</v>
      </c>
      <c r="C1088" s="37" t="s">
        <v>641</v>
      </c>
      <c r="D1088" s="37" t="s">
        <v>176</v>
      </c>
      <c r="E1088" s="37" t="s">
        <v>12</v>
      </c>
      <c r="F1088" s="37" t="s">
        <v>4265</v>
      </c>
      <c r="G1088" s="60">
        <v>43600.567488425928</v>
      </c>
      <c r="H1088" s="37" t="s">
        <v>31</v>
      </c>
      <c r="I1088" s="60"/>
      <c r="J1088" s="37" t="s">
        <v>130</v>
      </c>
      <c r="K1088" s="37" t="s">
        <v>3528</v>
      </c>
      <c r="L1088" s="60">
        <v>43600.567488425928</v>
      </c>
      <c r="M1088" s="37" t="s">
        <v>31</v>
      </c>
      <c r="N1088" s="60">
        <v>43595.562199074076</v>
      </c>
      <c r="O1088" s="37" t="s">
        <v>214</v>
      </c>
      <c r="P1088" s="38" t="b">
        <v>0</v>
      </c>
      <c r="Q1088" s="37"/>
      <c r="R1088" s="37" t="s">
        <v>189</v>
      </c>
      <c r="S1088" s="38">
        <v>0</v>
      </c>
      <c r="T1088" s="37" t="s">
        <v>124</v>
      </c>
      <c r="U1088" s="37" t="s">
        <v>120</v>
      </c>
      <c r="V1088" s="60"/>
      <c r="W1088" s="38">
        <v>432650</v>
      </c>
      <c r="X1088" s="37" t="s">
        <v>63</v>
      </c>
      <c r="Y1088" s="38">
        <v>0</v>
      </c>
      <c r="Z1088" s="38" t="b">
        <v>0</v>
      </c>
      <c r="AA1088" s="60">
        <v>43599.488287037027</v>
      </c>
      <c r="AB1088" s="60"/>
      <c r="AC1088" s="38">
        <v>0</v>
      </c>
      <c r="AD1088" s="60"/>
      <c r="AE1088" s="60">
        <v>43599.488287037027</v>
      </c>
      <c r="AF1088" s="60">
        <v>43595.562199074076</v>
      </c>
      <c r="AG1088" s="37"/>
      <c r="AH1088" s="37"/>
      <c r="AI1088" s="37"/>
      <c r="AJ1088" s="16">
        <f ca="1">IF(Table1[[#This Row],[State]]="Closed","Zero",IF(Table1[[#This Row],[State]]="Resolved","Zero",TODAY()-Table1[[#This Row],[First Assigned to Osprey-Resolver]]))</f>
        <v>1099.5117129629725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19</v>
      </c>
      <c r="AM1088" s="39">
        <f>WEEKNUM(Table1[[#This Row],[Resolved]])</f>
        <v>0</v>
      </c>
      <c r="AN1088" s="39">
        <f>WEEKNUM(Table1[[#This Row],[Closed]])</f>
        <v>20</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10</v>
      </c>
      <c r="AW1088" s="39" t="str">
        <f>TEXT(Table1[[#This Row],[Created]],"MMM")</f>
        <v>May</v>
      </c>
      <c r="AX1088" s="40">
        <f>VLOOKUP(Table1[[#This Row],[Assigned to]],GD_Resource[[#All],[SNOW ID Unique]:[Team]],4,0)</f>
        <v>0</v>
      </c>
    </row>
    <row r="1089" spans="1:50" ht="100.2" customHeight="1" x14ac:dyDescent="0.25">
      <c r="A1089" s="37" t="s">
        <v>4266</v>
      </c>
      <c r="B1089" s="37" t="s">
        <v>138</v>
      </c>
      <c r="C1089" s="37" t="s">
        <v>3641</v>
      </c>
      <c r="D1089" s="37" t="s">
        <v>4267</v>
      </c>
      <c r="E1089" s="37" t="s">
        <v>141</v>
      </c>
      <c r="F1089" s="37" t="s">
        <v>4268</v>
      </c>
      <c r="G1089" s="60">
        <v>43808.663159722222</v>
      </c>
      <c r="H1089" s="37" t="s">
        <v>63</v>
      </c>
      <c r="I1089" s="60"/>
      <c r="J1089" s="37" t="s">
        <v>120</v>
      </c>
      <c r="K1089" s="37" t="s">
        <v>4269</v>
      </c>
      <c r="L1089" s="60">
        <v>43785.972881944443</v>
      </c>
      <c r="M1089" s="37" t="s">
        <v>39</v>
      </c>
      <c r="N1089" s="60">
        <v>43595.980405092603</v>
      </c>
      <c r="O1089" s="37" t="s">
        <v>3607</v>
      </c>
      <c r="P1089" s="38" t="b">
        <v>0</v>
      </c>
      <c r="Q1089" s="37"/>
      <c r="R1089" s="37" t="s">
        <v>147</v>
      </c>
      <c r="S1089" s="38">
        <v>0</v>
      </c>
      <c r="T1089" s="37" t="s">
        <v>124</v>
      </c>
      <c r="U1089" s="37" t="s">
        <v>120</v>
      </c>
      <c r="V1089" s="60"/>
      <c r="W1089" s="38">
        <v>16415350</v>
      </c>
      <c r="X1089" s="37" t="s">
        <v>2482</v>
      </c>
      <c r="Y1089" s="38">
        <v>0</v>
      </c>
      <c r="Z1089" s="38" t="b">
        <v>0</v>
      </c>
      <c r="AA1089" s="60">
        <v>43598.735023148147</v>
      </c>
      <c r="AB1089" s="60">
        <v>43595.998784722222</v>
      </c>
      <c r="AC1089" s="38">
        <v>5</v>
      </c>
      <c r="AD1089" s="60">
        <v>43597.002523148149</v>
      </c>
      <c r="AE1089" s="60">
        <v>43598.735023148147</v>
      </c>
      <c r="AF1089" s="60">
        <v>43597.002523148149</v>
      </c>
      <c r="AG1089" s="37"/>
      <c r="AH1089" s="37"/>
      <c r="AI1089" s="37"/>
      <c r="AJ1089" s="16">
        <f ca="1">IF(Table1[[#This Row],[State]]="Closed","Zero",IF(Table1[[#This Row],[State]]="Resolved","Zero",TODAY()-Table1[[#This Row],[First Assigned to Osprey-Resolver]]))</f>
        <v>1100.2649768518531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19</v>
      </c>
      <c r="AM1089" s="39">
        <f>WEEKNUM(Table1[[#This Row],[Resolved]])</f>
        <v>0</v>
      </c>
      <c r="AN1089" s="39">
        <f>WEEKNUM(Table1[[#This Row],[Closed]])</f>
        <v>46</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10</v>
      </c>
      <c r="AW1089" s="39" t="str">
        <f>TEXT(Table1[[#This Row],[Created]],"MMM")</f>
        <v>May</v>
      </c>
      <c r="AX1089" s="40">
        <f>VLOOKUP(Table1[[#This Row],[Assigned to]],GD_Resource[[#All],[SNOW ID Unique]:[Team]],4,0)</f>
        <v>0</v>
      </c>
    </row>
    <row r="1090" spans="1:50" ht="75" customHeight="1" x14ac:dyDescent="0.25">
      <c r="A1090" s="37" t="s">
        <v>4270</v>
      </c>
      <c r="B1090" s="37" t="s">
        <v>115</v>
      </c>
      <c r="C1090" s="37" t="s">
        <v>116</v>
      </c>
      <c r="D1090" s="37" t="s">
        <v>204</v>
      </c>
      <c r="E1090" s="37" t="s">
        <v>141</v>
      </c>
      <c r="F1090" s="37" t="s">
        <v>4271</v>
      </c>
      <c r="G1090" s="60">
        <v>43627.311493055553</v>
      </c>
      <c r="H1090" s="37" t="s">
        <v>37</v>
      </c>
      <c r="I1090" s="60"/>
      <c r="J1090" s="37" t="s">
        <v>120</v>
      </c>
      <c r="K1090" s="37" t="s">
        <v>4272</v>
      </c>
      <c r="L1090" s="60">
        <v>43627.31150462963</v>
      </c>
      <c r="M1090" s="37" t="s">
        <v>37</v>
      </c>
      <c r="N1090" s="60">
        <v>43596.372812499998</v>
      </c>
      <c r="O1090" s="37" t="s">
        <v>266</v>
      </c>
      <c r="P1090" s="38" t="b">
        <v>0</v>
      </c>
      <c r="Q1090" s="37"/>
      <c r="R1090" s="37" t="s">
        <v>123</v>
      </c>
      <c r="S1090" s="38">
        <v>0</v>
      </c>
      <c r="T1090" s="37" t="s">
        <v>124</v>
      </c>
      <c r="U1090" s="37" t="s">
        <v>120</v>
      </c>
      <c r="V1090" s="60"/>
      <c r="W1090" s="38">
        <v>2673103</v>
      </c>
      <c r="X1090" s="37" t="s">
        <v>267</v>
      </c>
      <c r="Y1090" s="38">
        <v>0</v>
      </c>
      <c r="Z1090" s="38" t="b">
        <v>0</v>
      </c>
      <c r="AA1090" s="60">
        <v>43598.348553240743</v>
      </c>
      <c r="AB1090" s="60">
        <v>43596.382916666669</v>
      </c>
      <c r="AC1090" s="38">
        <v>1</v>
      </c>
      <c r="AD1090" s="60">
        <v>43596.38349537037</v>
      </c>
      <c r="AE1090" s="60">
        <v>43598.348553240743</v>
      </c>
      <c r="AF1090" s="60">
        <v>43596.38349537037</v>
      </c>
      <c r="AG1090" s="37"/>
      <c r="AH1090" s="37"/>
      <c r="AI1090" s="37"/>
      <c r="AJ1090" s="16">
        <f ca="1">IF(Table1[[#This Row],[State]]="Closed","Zero",IF(Table1[[#This Row],[State]]="Resolved","Zero",TODAY()-Table1[[#This Row],[First Assigned to Osprey-Resolver]]))</f>
        <v>1100.6514467592569</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19</v>
      </c>
      <c r="AM1090" s="39">
        <f>WEEKNUM(Table1[[#This Row],[Resolved]])</f>
        <v>0</v>
      </c>
      <c r="AN1090" s="39">
        <f>WEEKNUM(Table1[[#This Row],[Closed]])</f>
        <v>24</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11</v>
      </c>
      <c r="AW1090" s="39" t="str">
        <f>TEXT(Table1[[#This Row],[Created]],"MMM")</f>
        <v>May</v>
      </c>
      <c r="AX1090" s="40" t="e">
        <f>VLOOKUP(Table1[[#This Row],[Assigned to]],GD_Resource[[#All],[SNOW ID Unique]:[Team]],4,0)</f>
        <v>#N/A</v>
      </c>
    </row>
    <row r="1091" spans="1:50" ht="37.5" customHeight="1" x14ac:dyDescent="0.25">
      <c r="A1091" s="37" t="s">
        <v>4273</v>
      </c>
      <c r="B1091" s="37" t="s">
        <v>115</v>
      </c>
      <c r="C1091" s="37" t="s">
        <v>116</v>
      </c>
      <c r="D1091" s="37" t="s">
        <v>204</v>
      </c>
      <c r="E1091" s="37" t="s">
        <v>12</v>
      </c>
      <c r="F1091" s="37" t="s">
        <v>4274</v>
      </c>
      <c r="G1091" s="60">
        <v>43600.772569444453</v>
      </c>
      <c r="H1091" s="37" t="s">
        <v>37</v>
      </c>
      <c r="I1091" s="60"/>
      <c r="J1091" s="37" t="s">
        <v>120</v>
      </c>
      <c r="K1091" s="37" t="s">
        <v>4275</v>
      </c>
      <c r="L1091" s="60">
        <v>43600.772569444453</v>
      </c>
      <c r="M1091" s="37" t="s">
        <v>37</v>
      </c>
      <c r="N1091" s="60">
        <v>43598.605416666673</v>
      </c>
      <c r="O1091" s="37" t="s">
        <v>4276</v>
      </c>
      <c r="P1091" s="38" t="b">
        <v>0</v>
      </c>
      <c r="Q1091" s="37"/>
      <c r="R1091" s="37" t="s">
        <v>123</v>
      </c>
      <c r="S1091" s="38">
        <v>0</v>
      </c>
      <c r="T1091" s="37" t="s">
        <v>124</v>
      </c>
      <c r="U1091" s="37" t="s">
        <v>120</v>
      </c>
      <c r="V1091" s="60"/>
      <c r="W1091" s="38">
        <v>187242</v>
      </c>
      <c r="X1091" s="37" t="s">
        <v>4277</v>
      </c>
      <c r="Y1091" s="38">
        <v>0</v>
      </c>
      <c r="Z1091" s="38" t="b">
        <v>0</v>
      </c>
      <c r="AA1091" s="60">
        <v>43599.289398148147</v>
      </c>
      <c r="AB1091" s="60">
        <v>43598.605416666673</v>
      </c>
      <c r="AC1091" s="38">
        <v>1</v>
      </c>
      <c r="AD1091" s="60">
        <v>43599.155150462961</v>
      </c>
      <c r="AE1091" s="60">
        <v>43599.289398148147</v>
      </c>
      <c r="AF1091" s="60">
        <v>43599.155150462961</v>
      </c>
      <c r="AG1091" s="37"/>
      <c r="AH1091" s="37"/>
      <c r="AI1091" s="37"/>
      <c r="AJ1091" s="16">
        <f ca="1">IF(Table1[[#This Row],[State]]="Closed","Zero",IF(Table1[[#This Row],[State]]="Resolved","Zero",TODAY()-Table1[[#This Row],[First Assigned to Osprey-Resolver]]))</f>
        <v>1099.7106018518534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20</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13</v>
      </c>
      <c r="AW1091" s="39" t="str">
        <f>TEXT(Table1[[#This Row],[Created]],"MMM")</f>
        <v>May</v>
      </c>
      <c r="AX1091" s="40" t="e">
        <f>VLOOKUP(Table1[[#This Row],[Assigned to]],GD_Resource[[#All],[SNOW ID Unique]:[Team]],4,0)</f>
        <v>#N/A</v>
      </c>
    </row>
    <row r="1092" spans="1:50" ht="37.5" customHeight="1" x14ac:dyDescent="0.25">
      <c r="A1092" s="37" t="s">
        <v>4278</v>
      </c>
      <c r="B1092" s="37" t="s">
        <v>115</v>
      </c>
      <c r="C1092" s="37" t="s">
        <v>251</v>
      </c>
      <c r="D1092" s="37" t="s">
        <v>128</v>
      </c>
      <c r="E1092" s="37" t="s">
        <v>141</v>
      </c>
      <c r="F1092" s="37" t="s">
        <v>4279</v>
      </c>
      <c r="G1092" s="60">
        <v>44439.020451388889</v>
      </c>
      <c r="H1092" s="37" t="s">
        <v>8</v>
      </c>
      <c r="I1092" s="60"/>
      <c r="J1092" s="37" t="s">
        <v>120</v>
      </c>
      <c r="K1092" s="37" t="s">
        <v>2753</v>
      </c>
      <c r="L1092" s="60">
        <v>44439.020451388889</v>
      </c>
      <c r="M1092" s="37" t="s">
        <v>39</v>
      </c>
      <c r="N1092" s="60">
        <v>43599.070173611108</v>
      </c>
      <c r="O1092" s="37" t="s">
        <v>2242</v>
      </c>
      <c r="P1092" s="38" t="b">
        <v>0</v>
      </c>
      <c r="Q1092" s="37"/>
      <c r="R1092" s="37" t="s">
        <v>147</v>
      </c>
      <c r="S1092" s="38">
        <v>0</v>
      </c>
      <c r="T1092" s="37" t="s">
        <v>124</v>
      </c>
      <c r="U1092" s="37" t="s">
        <v>120</v>
      </c>
      <c r="V1092" s="60"/>
      <c r="W1092" s="38">
        <v>72571704</v>
      </c>
      <c r="X1092" s="37" t="s">
        <v>2246</v>
      </c>
      <c r="Y1092" s="38">
        <v>0</v>
      </c>
      <c r="Z1092" s="38" t="b">
        <v>0</v>
      </c>
      <c r="AA1092" s="60">
        <v>43600.003553240742</v>
      </c>
      <c r="AB1092" s="60">
        <v>43599.070601851847</v>
      </c>
      <c r="AC1092" s="38">
        <v>1</v>
      </c>
      <c r="AD1092" s="60">
        <v>43600.064328703702</v>
      </c>
      <c r="AE1092" s="60">
        <v>43600.090416666673</v>
      </c>
      <c r="AF1092" s="60">
        <v>43600.064328703702</v>
      </c>
      <c r="AG1092" s="37"/>
      <c r="AH1092" s="37"/>
      <c r="AI1092" s="37" t="s">
        <v>256</v>
      </c>
      <c r="AJ1092" s="16">
        <f ca="1">IF(Table1[[#This Row],[State]]="Closed","Zero",IF(Table1[[#This Row],[State]]="Resolved","Zero",TODAY()-Table1[[#This Row],[First Assigned to Osprey-Resolver]]))</f>
        <v>1098.9095833333267</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20</v>
      </c>
      <c r="AM1092" s="39">
        <f>WEEKNUM(Table1[[#This Row],[Resolved]])</f>
        <v>0</v>
      </c>
      <c r="AN1092" s="39">
        <f>WEEKNUM(Table1[[#This Row],[Closed]])</f>
        <v>36</v>
      </c>
      <c r="AO1092" s="39" t="str">
        <f>IFERROR(INDEX(GD_Resource[], MATCH(Table1[[#This Row],[Assigned to]], GD_Resource[SNOW ID Unique], 0), 2), "Not GD")</f>
        <v>WPP-US</v>
      </c>
      <c r="AP1092" s="39" t="str">
        <f t="shared" si="17"/>
        <v>GD</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14</v>
      </c>
      <c r="AW1092" s="39" t="str">
        <f>TEXT(Table1[[#This Row],[Created]],"MMM")</f>
        <v>May</v>
      </c>
      <c r="AX1092" s="40">
        <f>VLOOKUP(Table1[[#This Row],[Assigned to]],GD_Resource[[#All],[SNOW ID Unique]:[Team]],4,0)</f>
        <v>0</v>
      </c>
    </row>
    <row r="1093" spans="1:50" ht="37.5" customHeight="1" x14ac:dyDescent="0.25">
      <c r="A1093" s="37" t="s">
        <v>4280</v>
      </c>
      <c r="B1093" s="37" t="s">
        <v>138</v>
      </c>
      <c r="C1093" s="37" t="s">
        <v>1653</v>
      </c>
      <c r="D1093" s="37" t="s">
        <v>2360</v>
      </c>
      <c r="E1093" s="37" t="s">
        <v>141</v>
      </c>
      <c r="F1093" s="37" t="s">
        <v>4281</v>
      </c>
      <c r="G1093" s="60">
        <v>43783.102581018517</v>
      </c>
      <c r="H1093" s="37"/>
      <c r="I1093" s="60"/>
      <c r="J1093" s="37" t="s">
        <v>120</v>
      </c>
      <c r="K1093" s="37" t="s">
        <v>4282</v>
      </c>
      <c r="L1093" s="60">
        <v>43783.102581018517</v>
      </c>
      <c r="M1093" s="37" t="s">
        <v>2363</v>
      </c>
      <c r="N1093" s="60">
        <v>43599.303113425929</v>
      </c>
      <c r="O1093" s="37" t="s">
        <v>281</v>
      </c>
      <c r="P1093" s="38" t="b">
        <v>0</v>
      </c>
      <c r="Q1093" s="37"/>
      <c r="R1093" s="37" t="s">
        <v>215</v>
      </c>
      <c r="S1093" s="38">
        <v>0</v>
      </c>
      <c r="T1093" s="37" t="s">
        <v>124</v>
      </c>
      <c r="U1093" s="37" t="s">
        <v>120</v>
      </c>
      <c r="V1093" s="60"/>
      <c r="W1093" s="38">
        <v>15880274</v>
      </c>
      <c r="X1093" s="37" t="s">
        <v>282</v>
      </c>
      <c r="Y1093" s="38">
        <v>0</v>
      </c>
      <c r="Z1093" s="38" t="b">
        <v>0</v>
      </c>
      <c r="AA1093" s="60">
        <v>43600.065694444442</v>
      </c>
      <c r="AB1093" s="60">
        <v>43599.309976851851</v>
      </c>
      <c r="AC1093" s="38">
        <v>3</v>
      </c>
      <c r="AD1093" s="60">
        <v>43600.150613425933</v>
      </c>
      <c r="AE1093" s="60"/>
      <c r="AF1093" s="60">
        <v>43601.138136574067</v>
      </c>
      <c r="AG1093" s="37"/>
      <c r="AH1093" s="37"/>
      <c r="AI1093" s="37"/>
      <c r="AJ1093" s="16">
        <f ca="1">IF(Table1[[#This Row],[State]]="Closed","Zero",IF(Table1[[#This Row],[State]]="Resolved","Zero",TODAY()-Table1[[#This Row],[First Assigned to Osprey-Resolver]]))</f>
        <v>44699</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20</v>
      </c>
      <c r="AM1093" s="39">
        <f>WEEKNUM(Table1[[#This Row],[Resolved]])</f>
        <v>0</v>
      </c>
      <c r="AN1093" s="39">
        <f>WEEKNUM(Table1[[#This Row],[Closed]])</f>
        <v>46</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14</v>
      </c>
      <c r="AW1093" s="39" t="str">
        <f>TEXT(Table1[[#This Row],[Created]],"MMM")</f>
        <v>May</v>
      </c>
      <c r="AX1093" s="40" t="e">
        <f>VLOOKUP(Table1[[#This Row],[Assigned to]],GD_Resource[[#All],[SNOW ID Unique]:[Team]],4,0)</f>
        <v>#N/A</v>
      </c>
    </row>
    <row r="1094" spans="1:50" ht="49.95" customHeight="1" x14ac:dyDescent="0.25">
      <c r="A1094" s="37" t="s">
        <v>4283</v>
      </c>
      <c r="B1094" s="37" t="s">
        <v>115</v>
      </c>
      <c r="C1094" s="37" t="s">
        <v>251</v>
      </c>
      <c r="D1094" s="37" t="s">
        <v>258</v>
      </c>
      <c r="E1094" s="37" t="s">
        <v>12</v>
      </c>
      <c r="F1094" s="37" t="s">
        <v>4284</v>
      </c>
      <c r="G1094" s="60">
        <v>43601.923032407409</v>
      </c>
      <c r="H1094" s="37"/>
      <c r="I1094" s="60"/>
      <c r="J1094" s="37" t="s">
        <v>120</v>
      </c>
      <c r="K1094" s="37" t="s">
        <v>4285</v>
      </c>
      <c r="L1094" s="60">
        <v>43601.923032407409</v>
      </c>
      <c r="M1094" s="37" t="s">
        <v>36</v>
      </c>
      <c r="N1094" s="60">
        <v>43599.871979166674</v>
      </c>
      <c r="O1094" s="37" t="s">
        <v>2956</v>
      </c>
      <c r="P1094" s="38" t="b">
        <v>0</v>
      </c>
      <c r="Q1094" s="37"/>
      <c r="R1094" s="37" t="s">
        <v>147</v>
      </c>
      <c r="S1094" s="38">
        <v>0</v>
      </c>
      <c r="T1094" s="37" t="s">
        <v>124</v>
      </c>
      <c r="U1094" s="37" t="s">
        <v>120</v>
      </c>
      <c r="V1094" s="60"/>
      <c r="W1094" s="38">
        <v>177211</v>
      </c>
      <c r="X1094" s="37" t="s">
        <v>2957</v>
      </c>
      <c r="Y1094" s="38">
        <v>0</v>
      </c>
      <c r="Z1094" s="38" t="b">
        <v>0</v>
      </c>
      <c r="AA1094" s="60">
        <v>43601.427916666667</v>
      </c>
      <c r="AB1094" s="60">
        <v>43599.872476851851</v>
      </c>
      <c r="AC1094" s="38">
        <v>1</v>
      </c>
      <c r="AD1094" s="60">
        <v>43601.917060185187</v>
      </c>
      <c r="AE1094" s="60"/>
      <c r="AF1094" s="60">
        <v>43601.917060185187</v>
      </c>
      <c r="AG1094" s="37"/>
      <c r="AH1094" s="37"/>
      <c r="AI1094" s="37"/>
      <c r="AJ1094" s="16">
        <f ca="1">IF(Table1[[#This Row],[State]]="Closed","Zero",IF(Table1[[#This Row],[State]]="Resolved","Zero",TODAY()-Table1[[#This Row],[First Assigned to Osprey-Resolver]]))</f>
        <v>44699</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20</v>
      </c>
      <c r="AM1094" s="39">
        <f>WEEKNUM(Table1[[#This Row],[Resolved]])</f>
        <v>0</v>
      </c>
      <c r="AN1094" s="39">
        <f>WEEKNUM(Table1[[#This Row],[Closed]])</f>
        <v>20</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14</v>
      </c>
      <c r="AW1094" s="39" t="str">
        <f>TEXT(Table1[[#This Row],[Created]],"MMM")</f>
        <v>May</v>
      </c>
      <c r="AX1094" s="40" t="e">
        <f>VLOOKUP(Table1[[#This Row],[Assigned to]],GD_Resource[[#All],[SNOW ID Unique]:[Team]],4,0)</f>
        <v>#N/A</v>
      </c>
    </row>
    <row r="1095" spans="1:50" ht="75" customHeight="1" x14ac:dyDescent="0.25">
      <c r="A1095" s="37" t="s">
        <v>4286</v>
      </c>
      <c r="B1095" s="37" t="s">
        <v>115</v>
      </c>
      <c r="C1095" s="37" t="s">
        <v>3641</v>
      </c>
      <c r="D1095" s="37" t="s">
        <v>128</v>
      </c>
      <c r="E1095" s="37" t="s">
        <v>141</v>
      </c>
      <c r="F1095" s="37" t="s">
        <v>4287</v>
      </c>
      <c r="G1095" s="60">
        <v>44429.072106481479</v>
      </c>
      <c r="H1095" s="37" t="s">
        <v>39</v>
      </c>
      <c r="I1095" s="60"/>
      <c r="J1095" s="37" t="s">
        <v>120</v>
      </c>
      <c r="K1095" s="37" t="s">
        <v>2998</v>
      </c>
      <c r="L1095" s="60">
        <v>44429.072106481479</v>
      </c>
      <c r="M1095" s="37" t="s">
        <v>39</v>
      </c>
      <c r="N1095" s="60">
        <v>43599.93109953704</v>
      </c>
      <c r="O1095" s="37" t="s">
        <v>2956</v>
      </c>
      <c r="P1095" s="38" t="b">
        <v>0</v>
      </c>
      <c r="Q1095" s="37"/>
      <c r="R1095" s="37" t="s">
        <v>147</v>
      </c>
      <c r="S1095" s="38">
        <v>0</v>
      </c>
      <c r="T1095" s="37" t="s">
        <v>124</v>
      </c>
      <c r="U1095" s="37" t="s">
        <v>120</v>
      </c>
      <c r="V1095" s="60"/>
      <c r="W1095" s="38">
        <v>71637783</v>
      </c>
      <c r="X1095" s="37" t="s">
        <v>2957</v>
      </c>
      <c r="Y1095" s="38">
        <v>0</v>
      </c>
      <c r="Z1095" s="38" t="b">
        <v>0</v>
      </c>
      <c r="AA1095" s="60">
        <v>43601.740995370368</v>
      </c>
      <c r="AB1095" s="60">
        <v>43599.931574074071</v>
      </c>
      <c r="AC1095" s="38">
        <v>2</v>
      </c>
      <c r="AD1095" s="60">
        <v>43601.425752314812</v>
      </c>
      <c r="AE1095" s="60">
        <v>43601.740995370368</v>
      </c>
      <c r="AF1095" s="60">
        <v>43601.425752314812</v>
      </c>
      <c r="AG1095" s="37"/>
      <c r="AH1095" s="37"/>
      <c r="AI1095" s="37" t="s">
        <v>256</v>
      </c>
      <c r="AJ1095" s="16">
        <f ca="1">IF(Table1[[#This Row],[State]]="Closed","Zero",IF(Table1[[#This Row],[State]]="Resolved","Zero",TODAY()-Table1[[#This Row],[First Assigned to Osprey-Resolver]]))</f>
        <v>1097.2590046296318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20</v>
      </c>
      <c r="AM1095" s="39">
        <f>WEEKNUM(Table1[[#This Row],[Resolved]])</f>
        <v>0</v>
      </c>
      <c r="AN1095" s="39">
        <f>WEEKNUM(Table1[[#This Row],[Closed]])</f>
        <v>34</v>
      </c>
      <c r="AO1095" s="39" t="str">
        <f>IFERROR(INDEX(GD_Resource[], MATCH(Table1[[#This Row],[Assigned to]], GD_Resource[SNOW ID Unique], 0), 2), "Not GD")</f>
        <v>Not GD</v>
      </c>
      <c r="AP1095" s="39" t="str">
        <f t="shared" si="17"/>
        <v>Geo</v>
      </c>
      <c r="AQ1095" s="39">
        <f>YEAR(Table1[[#This Row],[Closed]])</f>
        <v>2021</v>
      </c>
      <c r="AR1095" s="39">
        <f>YEAR(Table1[[#This Row],[Resolved]])</f>
        <v>1900</v>
      </c>
      <c r="AS1095" s="39">
        <f>YEAR(Table1[[#This Row],[Created]])</f>
        <v>2019</v>
      </c>
      <c r="AT1095" s="39">
        <f>DAY(Table1[[#This Row],[Resolved]])</f>
        <v>0</v>
      </c>
      <c r="AU1095" s="39" t="str">
        <f>TEXT(Table1[[#This Row],[Resolved]],"MMM")</f>
        <v>Jan</v>
      </c>
      <c r="AV1095" s="39">
        <f>DAY(Table1[[#This Row],[Created]])</f>
        <v>14</v>
      </c>
      <c r="AW1095" s="39" t="str">
        <f>TEXT(Table1[[#This Row],[Created]],"MMM")</f>
        <v>May</v>
      </c>
      <c r="AX1095" s="40" t="e">
        <f>VLOOKUP(Table1[[#This Row],[Assigned to]],GD_Resource[[#All],[SNOW ID Unique]:[Team]],4,0)</f>
        <v>#N/A</v>
      </c>
    </row>
    <row r="1096" spans="1:50" ht="124.95" customHeight="1" x14ac:dyDescent="0.25">
      <c r="A1096" s="37" t="s">
        <v>4288</v>
      </c>
      <c r="B1096" s="37" t="s">
        <v>115</v>
      </c>
      <c r="C1096" s="37" t="s">
        <v>116</v>
      </c>
      <c r="D1096" s="37" t="s">
        <v>204</v>
      </c>
      <c r="E1096" s="37" t="s">
        <v>12</v>
      </c>
      <c r="F1096" s="37" t="s">
        <v>4289</v>
      </c>
      <c r="G1096" s="60">
        <v>43600.958275462966</v>
      </c>
      <c r="H1096" s="37" t="s">
        <v>37</v>
      </c>
      <c r="I1096" s="60"/>
      <c r="J1096" s="37" t="s">
        <v>547</v>
      </c>
      <c r="K1096" s="37" t="s">
        <v>4290</v>
      </c>
      <c r="L1096" s="60">
        <v>43600.958275462966</v>
      </c>
      <c r="M1096" s="37" t="s">
        <v>37</v>
      </c>
      <c r="N1096" s="60">
        <v>43600.813622685193</v>
      </c>
      <c r="O1096" s="37" t="s">
        <v>932</v>
      </c>
      <c r="P1096" s="38" t="b">
        <v>0</v>
      </c>
      <c r="Q1096" s="37"/>
      <c r="R1096" s="37" t="s">
        <v>123</v>
      </c>
      <c r="S1096" s="38">
        <v>0</v>
      </c>
      <c r="T1096" s="37" t="s">
        <v>124</v>
      </c>
      <c r="U1096" s="37" t="s">
        <v>120</v>
      </c>
      <c r="V1096" s="60"/>
      <c r="W1096" s="38">
        <v>12498</v>
      </c>
      <c r="X1096" s="37" t="s">
        <v>933</v>
      </c>
      <c r="Y1096" s="38">
        <v>0</v>
      </c>
      <c r="Z1096" s="38" t="b">
        <v>0</v>
      </c>
      <c r="AA1096" s="60">
        <v>43600.821423611109</v>
      </c>
      <c r="AB1096" s="60">
        <v>43600.813819444447</v>
      </c>
      <c r="AC1096" s="38">
        <v>1</v>
      </c>
      <c r="AD1096" s="60">
        <v>43600.820520833331</v>
      </c>
      <c r="AE1096" s="60">
        <v>43600.821423611109</v>
      </c>
      <c r="AF1096" s="60">
        <v>43600.820520833331</v>
      </c>
      <c r="AG1096" s="37"/>
      <c r="AH1096" s="37"/>
      <c r="AI1096" s="37"/>
      <c r="AJ1096" s="16">
        <f ca="1">IF(Table1[[#This Row],[State]]="Closed","Zero",IF(Table1[[#This Row],[State]]="Resolved","Zero",TODAY()-Table1[[#This Row],[First Assigned to Osprey-Resolver]]))</f>
        <v>1098.1785763888911</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20</v>
      </c>
      <c r="AM1096" s="39">
        <f>WEEKNUM(Table1[[#This Row],[Resolved]])</f>
        <v>0</v>
      </c>
      <c r="AN1096" s="39">
        <f>WEEKNUM(Table1[[#This Row],[Closed]])</f>
        <v>20</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15</v>
      </c>
      <c r="AW1096" s="39" t="str">
        <f>TEXT(Table1[[#This Row],[Created]],"MMM")</f>
        <v>May</v>
      </c>
      <c r="AX1096" s="40" t="e">
        <f>VLOOKUP(Table1[[#This Row],[Assigned to]],GD_Resource[[#All],[SNOW ID Unique]:[Team]],4,0)</f>
        <v>#N/A</v>
      </c>
    </row>
    <row r="1097" spans="1:50" ht="49.95" customHeight="1" x14ac:dyDescent="0.25">
      <c r="A1097" s="37" t="s">
        <v>4291</v>
      </c>
      <c r="B1097" s="37" t="s">
        <v>138</v>
      </c>
      <c r="C1097" s="37" t="s">
        <v>641</v>
      </c>
      <c r="D1097" s="37" t="s">
        <v>211</v>
      </c>
      <c r="E1097" s="37" t="s">
        <v>141</v>
      </c>
      <c r="F1097" s="37" t="s">
        <v>4292</v>
      </c>
      <c r="G1097" s="60">
        <v>43633.795659722222</v>
      </c>
      <c r="H1097" s="37" t="s">
        <v>246</v>
      </c>
      <c r="I1097" s="60"/>
      <c r="J1097" s="37" t="s">
        <v>120</v>
      </c>
      <c r="K1097" s="37" t="s">
        <v>4293</v>
      </c>
      <c r="L1097" s="60">
        <v>43633.795671296299</v>
      </c>
      <c r="M1097" s="37" t="s">
        <v>143</v>
      </c>
      <c r="N1097" s="60">
        <v>43601.858854166669</v>
      </c>
      <c r="O1097" s="37" t="s">
        <v>3316</v>
      </c>
      <c r="P1097" s="38" t="b">
        <v>0</v>
      </c>
      <c r="Q1097" s="37"/>
      <c r="R1097" s="37" t="s">
        <v>133</v>
      </c>
      <c r="S1097" s="38">
        <v>0</v>
      </c>
      <c r="T1097" s="37" t="s">
        <v>124</v>
      </c>
      <c r="U1097" s="37" t="s">
        <v>120</v>
      </c>
      <c r="V1097" s="60"/>
      <c r="W1097" s="38">
        <v>2759341</v>
      </c>
      <c r="X1097" s="37" t="s">
        <v>247</v>
      </c>
      <c r="Y1097" s="38">
        <v>0</v>
      </c>
      <c r="Z1097" s="38" t="b">
        <v>0</v>
      </c>
      <c r="AA1097" s="60">
        <v>43606.073368055557</v>
      </c>
      <c r="AB1097" s="60">
        <v>43601.8747337963</v>
      </c>
      <c r="AC1097" s="38">
        <v>1</v>
      </c>
      <c r="AD1097" s="60">
        <v>43606.200752314813</v>
      </c>
      <c r="AE1097" s="60">
        <v>43606.537164351852</v>
      </c>
      <c r="AF1097" s="60">
        <v>43606.200752314813</v>
      </c>
      <c r="AG1097" s="37"/>
      <c r="AH1097" s="37"/>
      <c r="AI1097" s="37"/>
      <c r="AJ1097" s="16">
        <f ca="1">IF(Table1[[#This Row],[State]]="Closed","Zero",IF(Table1[[#This Row],[State]]="Resolved","Zero",TODAY()-Table1[[#This Row],[First Assigned to Osprey-Resolver]]))</f>
        <v>1092.462835648148</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20</v>
      </c>
      <c r="AM1097" s="39">
        <f>WEEKNUM(Table1[[#This Row],[Resolved]])</f>
        <v>0</v>
      </c>
      <c r="AN1097" s="39">
        <f>WEEKNUM(Table1[[#This Row],[Closed]])</f>
        <v>25</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16</v>
      </c>
      <c r="AW1097" s="39" t="str">
        <f>TEXT(Table1[[#This Row],[Created]],"MMM")</f>
        <v>May</v>
      </c>
      <c r="AX1097" s="40" t="e">
        <f>VLOOKUP(Table1[[#This Row],[Assigned to]],GD_Resource[[#All],[SNOW ID Unique]:[Team]],4,0)</f>
        <v>#N/A</v>
      </c>
    </row>
    <row r="1098" spans="1:50" ht="37.5" customHeight="1" x14ac:dyDescent="0.25">
      <c r="A1098" s="37" t="s">
        <v>4294</v>
      </c>
      <c r="B1098" s="37" t="s">
        <v>115</v>
      </c>
      <c r="C1098" s="37" t="s">
        <v>641</v>
      </c>
      <c r="D1098" s="37" t="s">
        <v>308</v>
      </c>
      <c r="E1098" s="37" t="s">
        <v>141</v>
      </c>
      <c r="F1098" s="37" t="s">
        <v>4295</v>
      </c>
      <c r="G1098" s="60">
        <v>43669.815486111111</v>
      </c>
      <c r="H1098" s="37" t="s">
        <v>246</v>
      </c>
      <c r="I1098" s="60"/>
      <c r="J1098" s="37" t="s">
        <v>120</v>
      </c>
      <c r="K1098" s="37" t="s">
        <v>4296</v>
      </c>
      <c r="L1098" s="60">
        <v>43669.815486111111</v>
      </c>
      <c r="M1098" s="37" t="s">
        <v>246</v>
      </c>
      <c r="N1098" s="60">
        <v>43601.900729166657</v>
      </c>
      <c r="O1098" s="37" t="s">
        <v>3316</v>
      </c>
      <c r="P1098" s="38" t="b">
        <v>0</v>
      </c>
      <c r="Q1098" s="37"/>
      <c r="R1098" s="37" t="s">
        <v>147</v>
      </c>
      <c r="S1098" s="38">
        <v>0</v>
      </c>
      <c r="T1098" s="37" t="s">
        <v>124</v>
      </c>
      <c r="U1098" s="37" t="s">
        <v>120</v>
      </c>
      <c r="V1098" s="60"/>
      <c r="W1098" s="38">
        <v>5867836</v>
      </c>
      <c r="X1098" s="37" t="s">
        <v>247</v>
      </c>
      <c r="Y1098" s="38">
        <v>0</v>
      </c>
      <c r="Z1098" s="38" t="b">
        <v>0</v>
      </c>
      <c r="AA1098" s="60">
        <v>43606.07739583333</v>
      </c>
      <c r="AB1098" s="60">
        <v>43601.916134259263</v>
      </c>
      <c r="AC1098" s="38">
        <v>1</v>
      </c>
      <c r="AD1098" s="60">
        <v>43606.11891203704</v>
      </c>
      <c r="AE1098" s="60">
        <v>43606.371944444443</v>
      </c>
      <c r="AF1098" s="60">
        <v>43606.11891203704</v>
      </c>
      <c r="AG1098" s="37"/>
      <c r="AH1098" s="37"/>
      <c r="AI1098" s="37"/>
      <c r="AJ1098" s="16">
        <f ca="1">IF(Table1[[#This Row],[State]]="Closed","Zero",IF(Table1[[#This Row],[State]]="Resolved","Zero",TODAY()-Table1[[#This Row],[First Assigned to Osprey-Resolver]]))</f>
        <v>1092.6280555555568</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30</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16</v>
      </c>
      <c r="AW1098" s="39" t="str">
        <f>TEXT(Table1[[#This Row],[Created]],"MMM")</f>
        <v>May</v>
      </c>
      <c r="AX1098" s="40" t="e">
        <f>VLOOKUP(Table1[[#This Row],[Assigned to]],GD_Resource[[#All],[SNOW ID Unique]:[Team]],4,0)</f>
        <v>#N/A</v>
      </c>
    </row>
    <row r="1099" spans="1:50" ht="37.5" customHeight="1" x14ac:dyDescent="0.25">
      <c r="A1099" s="37" t="s">
        <v>4297</v>
      </c>
      <c r="B1099" s="37" t="s">
        <v>115</v>
      </c>
      <c r="C1099" s="37" t="s">
        <v>361</v>
      </c>
      <c r="D1099" s="37" t="s">
        <v>204</v>
      </c>
      <c r="E1099" s="37" t="s">
        <v>141</v>
      </c>
      <c r="F1099" s="37" t="s">
        <v>4298</v>
      </c>
      <c r="G1099" s="60">
        <v>43949.258391203701</v>
      </c>
      <c r="H1099" s="37" t="s">
        <v>37</v>
      </c>
      <c r="I1099" s="60"/>
      <c r="J1099" s="37" t="s">
        <v>120</v>
      </c>
      <c r="K1099" s="37" t="s">
        <v>4299</v>
      </c>
      <c r="L1099" s="60">
        <v>43949.258391203701</v>
      </c>
      <c r="M1099" s="37" t="s">
        <v>37</v>
      </c>
      <c r="N1099" s="60">
        <v>43602.903738425928</v>
      </c>
      <c r="O1099" s="37" t="s">
        <v>1015</v>
      </c>
      <c r="P1099" s="38" t="b">
        <v>0</v>
      </c>
      <c r="Q1099" s="37"/>
      <c r="R1099" s="37" t="s">
        <v>123</v>
      </c>
      <c r="S1099" s="38">
        <v>0</v>
      </c>
      <c r="T1099" s="37" t="s">
        <v>124</v>
      </c>
      <c r="U1099" s="37" t="s">
        <v>120</v>
      </c>
      <c r="V1099" s="60"/>
      <c r="W1099" s="38">
        <v>29925042</v>
      </c>
      <c r="X1099" s="37" t="s">
        <v>874</v>
      </c>
      <c r="Y1099" s="38">
        <v>0</v>
      </c>
      <c r="Z1099" s="38" t="b">
        <v>0</v>
      </c>
      <c r="AA1099" s="60">
        <v>43615.940150462957</v>
      </c>
      <c r="AB1099" s="60">
        <v>43602.904004629629</v>
      </c>
      <c r="AC1099" s="38">
        <v>7</v>
      </c>
      <c r="AD1099" s="60">
        <v>43615.999699074076</v>
      </c>
      <c r="AE1099" s="60">
        <v>43624.076747685183</v>
      </c>
      <c r="AF1099" s="60">
        <v>43624.061574074083</v>
      </c>
      <c r="AG1099" s="37" t="s">
        <v>135</v>
      </c>
      <c r="AH1099" s="37"/>
      <c r="AI1099" s="37"/>
      <c r="AJ1099" s="16">
        <f ca="1">IF(Table1[[#This Row],[State]]="Closed","Zero",IF(Table1[[#This Row],[State]]="Resolved","Zero",TODAY()-Table1[[#This Row],[First Assigned to Osprey-Resolver]]))</f>
        <v>1074.9232523148166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20</v>
      </c>
      <c r="AM1099" s="39">
        <f>WEEKNUM(Table1[[#This Row],[Resolved]])</f>
        <v>0</v>
      </c>
      <c r="AN1099" s="39">
        <f>WEEKNUM(Table1[[#This Row],[Closed]])</f>
        <v>18</v>
      </c>
      <c r="AO1099" s="39" t="str">
        <f>IFERROR(INDEX(GD_Resource[], MATCH(Table1[[#This Row],[Assigned to]], GD_Resource[SNOW ID Unique], 0), 2), "Not GD")</f>
        <v>Not GD</v>
      </c>
      <c r="AP1099" s="39" t="str">
        <f t="shared" si="17"/>
        <v>Geo</v>
      </c>
      <c r="AQ1099" s="39">
        <f>YEAR(Table1[[#This Row],[Closed]])</f>
        <v>2020</v>
      </c>
      <c r="AR1099" s="39">
        <f>YEAR(Table1[[#This Row],[Resolved]])</f>
        <v>1900</v>
      </c>
      <c r="AS1099" s="39">
        <f>YEAR(Table1[[#This Row],[Created]])</f>
        <v>2019</v>
      </c>
      <c r="AT1099" s="39">
        <f>DAY(Table1[[#This Row],[Resolved]])</f>
        <v>0</v>
      </c>
      <c r="AU1099" s="39" t="str">
        <f>TEXT(Table1[[#This Row],[Resolved]],"MMM")</f>
        <v>Jan</v>
      </c>
      <c r="AV1099" s="39">
        <f>DAY(Table1[[#This Row],[Created]])</f>
        <v>17</v>
      </c>
      <c r="AW1099" s="39" t="str">
        <f>TEXT(Table1[[#This Row],[Created]],"MMM")</f>
        <v>May</v>
      </c>
      <c r="AX1099" s="40" t="e">
        <f>VLOOKUP(Table1[[#This Row],[Assigned to]],GD_Resource[[#All],[SNOW ID Unique]:[Team]],4,0)</f>
        <v>#N/A</v>
      </c>
    </row>
    <row r="1100" spans="1:50" ht="37.5" customHeight="1" x14ac:dyDescent="0.25">
      <c r="A1100" s="37" t="s">
        <v>4300</v>
      </c>
      <c r="B1100" s="37" t="s">
        <v>115</v>
      </c>
      <c r="C1100" s="37" t="s">
        <v>2309</v>
      </c>
      <c r="D1100" s="37" t="s">
        <v>4196</v>
      </c>
      <c r="E1100" s="37" t="s">
        <v>12</v>
      </c>
      <c r="F1100" s="37" t="s">
        <v>4301</v>
      </c>
      <c r="G1100" s="60">
        <v>43607.971192129633</v>
      </c>
      <c r="H1100" s="37" t="s">
        <v>3453</v>
      </c>
      <c r="I1100" s="60"/>
      <c r="J1100" s="37" t="s">
        <v>120</v>
      </c>
      <c r="K1100" s="37" t="s">
        <v>120</v>
      </c>
      <c r="L1100" s="60">
        <v>43607.971192129633</v>
      </c>
      <c r="M1100" s="37" t="s">
        <v>3453</v>
      </c>
      <c r="N1100" s="60">
        <v>43607.967685185176</v>
      </c>
      <c r="O1100" s="37" t="s">
        <v>4196</v>
      </c>
      <c r="P1100" s="38" t="b">
        <v>0</v>
      </c>
      <c r="Q1100" s="37"/>
      <c r="R1100" s="37" t="s">
        <v>123</v>
      </c>
      <c r="S1100" s="38">
        <v>0</v>
      </c>
      <c r="T1100" s="37" t="s">
        <v>124</v>
      </c>
      <c r="U1100" s="37" t="s">
        <v>120</v>
      </c>
      <c r="V1100" s="60"/>
      <c r="W1100" s="38">
        <v>630</v>
      </c>
      <c r="X1100" s="37" t="s">
        <v>4302</v>
      </c>
      <c r="Y1100" s="38">
        <v>0</v>
      </c>
      <c r="Z1100" s="38" t="b">
        <v>0</v>
      </c>
      <c r="AA1100" s="60">
        <v>43607.967685185176</v>
      </c>
      <c r="AB1100" s="60"/>
      <c r="AC1100" s="38">
        <v>0</v>
      </c>
      <c r="AD1100" s="60"/>
      <c r="AE1100" s="60">
        <v>43607.967685185176</v>
      </c>
      <c r="AF1100" s="60">
        <v>43607.967685185176</v>
      </c>
      <c r="AG1100" s="37"/>
      <c r="AH1100" s="37"/>
      <c r="AI1100" s="37"/>
      <c r="AJ1100" s="16">
        <f ca="1">IF(Table1[[#This Row],[State]]="Closed","Zero",IF(Table1[[#This Row],[State]]="Resolved","Zero",TODAY()-Table1[[#This Row],[First Assigned to Osprey-Resolver]]))</f>
        <v>1091.0323148148236</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21</v>
      </c>
      <c r="AM1100" s="39">
        <f>WEEKNUM(Table1[[#This Row],[Resolved]])</f>
        <v>0</v>
      </c>
      <c r="AN1100" s="39">
        <f>WEEKNUM(Table1[[#This Row],[Closed]])</f>
        <v>21</v>
      </c>
      <c r="AO1100" s="39" t="str">
        <f>IFERROR(INDEX(GD_Resource[], MATCH(Table1[[#This Row],[Assigned to]], GD_Resource[SNOW ID Unique], 0), 2), "Not GD")</f>
        <v>WPP-US</v>
      </c>
      <c r="AP1100" s="39" t="str">
        <f t="shared" si="17"/>
        <v>GD</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22</v>
      </c>
      <c r="AW1100" s="39" t="str">
        <f>TEXT(Table1[[#This Row],[Created]],"MMM")</f>
        <v>May</v>
      </c>
      <c r="AX1100" s="40">
        <f>VLOOKUP(Table1[[#This Row],[Assigned to]],GD_Resource[[#All],[SNOW ID Unique]:[Team]],4,0)</f>
        <v>0</v>
      </c>
    </row>
    <row r="1101" spans="1:50" ht="150" customHeight="1" x14ac:dyDescent="0.25">
      <c r="A1101" s="37" t="s">
        <v>4303</v>
      </c>
      <c r="B1101" s="37" t="s">
        <v>115</v>
      </c>
      <c r="C1101" s="37" t="s">
        <v>433</v>
      </c>
      <c r="D1101" s="37" t="s">
        <v>434</v>
      </c>
      <c r="E1101" s="37" t="s">
        <v>12</v>
      </c>
      <c r="F1101" s="37" t="s">
        <v>4304</v>
      </c>
      <c r="G1101" s="60">
        <v>43619.781608796293</v>
      </c>
      <c r="H1101" s="37" t="s">
        <v>436</v>
      </c>
      <c r="I1101" s="60"/>
      <c r="J1101" s="37" t="s">
        <v>120</v>
      </c>
      <c r="K1101" s="37" t="s">
        <v>4305</v>
      </c>
      <c r="L1101" s="60">
        <v>43619.781608796293</v>
      </c>
      <c r="M1101" s="37" t="s">
        <v>436</v>
      </c>
      <c r="N1101" s="60">
        <v>43608.778067129628</v>
      </c>
      <c r="O1101" s="37" t="s">
        <v>4306</v>
      </c>
      <c r="P1101" s="38" t="b">
        <v>0</v>
      </c>
      <c r="Q1101" s="37"/>
      <c r="R1101" s="37" t="s">
        <v>215</v>
      </c>
      <c r="S1101" s="38">
        <v>0</v>
      </c>
      <c r="T1101" s="37" t="s">
        <v>124</v>
      </c>
      <c r="U1101" s="37" t="s">
        <v>120</v>
      </c>
      <c r="V1101" s="60"/>
      <c r="W1101" s="38">
        <v>950706</v>
      </c>
      <c r="X1101" s="37" t="s">
        <v>4307</v>
      </c>
      <c r="Y1101" s="38">
        <v>0</v>
      </c>
      <c r="Z1101" s="38" t="b">
        <v>0</v>
      </c>
      <c r="AA1101" s="60">
        <v>43617.110196759262</v>
      </c>
      <c r="AB1101" s="60">
        <v>43608.790659722217</v>
      </c>
      <c r="AC1101" s="38">
        <v>1</v>
      </c>
      <c r="AD1101" s="60">
        <v>43617.125</v>
      </c>
      <c r="AE1101" s="60">
        <v>43619.780949074076</v>
      </c>
      <c r="AF1101" s="60">
        <v>43617.125</v>
      </c>
      <c r="AG1101" s="37"/>
      <c r="AH1101" s="37"/>
      <c r="AI1101" s="37"/>
      <c r="AJ1101" s="16">
        <f ca="1">IF(Table1[[#This Row],[State]]="Closed","Zero",IF(Table1[[#This Row],[State]]="Resolved","Zero",TODAY()-Table1[[#This Row],[First Assigned to Osprey-Resolver]]))</f>
        <v>1079.2190509259235</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21</v>
      </c>
      <c r="AM1101" s="39">
        <f>WEEKNUM(Table1[[#This Row],[Resolved]])</f>
        <v>0</v>
      </c>
      <c r="AN1101" s="39">
        <f>WEEKNUM(Table1[[#This Row],[Closed]])</f>
        <v>23</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23</v>
      </c>
      <c r="AW1101" s="39" t="str">
        <f>TEXT(Table1[[#This Row],[Created]],"MMM")</f>
        <v>May</v>
      </c>
      <c r="AX1101" s="40" t="e">
        <f>VLOOKUP(Table1[[#This Row],[Assigned to]],GD_Resource[[#All],[SNOW ID Unique]:[Team]],4,0)</f>
        <v>#N/A</v>
      </c>
    </row>
    <row r="1102" spans="1:50" ht="49.95" customHeight="1" x14ac:dyDescent="0.25">
      <c r="A1102" s="37" t="s">
        <v>4308</v>
      </c>
      <c r="B1102" s="37" t="s">
        <v>115</v>
      </c>
      <c r="C1102" s="37" t="s">
        <v>150</v>
      </c>
      <c r="D1102" s="37" t="s">
        <v>3538</v>
      </c>
      <c r="E1102" s="37" t="s">
        <v>12</v>
      </c>
      <c r="F1102" s="37" t="s">
        <v>4309</v>
      </c>
      <c r="G1102" s="60">
        <v>43621.951562499999</v>
      </c>
      <c r="H1102" s="37" t="s">
        <v>3540</v>
      </c>
      <c r="I1102" s="60"/>
      <c r="J1102" s="37" t="s">
        <v>120</v>
      </c>
      <c r="K1102" s="37" t="s">
        <v>4310</v>
      </c>
      <c r="L1102" s="60">
        <v>43621.951562499999</v>
      </c>
      <c r="M1102" s="37" t="s">
        <v>3540</v>
      </c>
      <c r="N1102" s="60">
        <v>43609.044907407413</v>
      </c>
      <c r="O1102" s="37" t="s">
        <v>3542</v>
      </c>
      <c r="P1102" s="38" t="b">
        <v>0</v>
      </c>
      <c r="Q1102" s="37"/>
      <c r="R1102" s="37" t="s">
        <v>147</v>
      </c>
      <c r="S1102" s="38">
        <v>0</v>
      </c>
      <c r="T1102" s="37" t="s">
        <v>124</v>
      </c>
      <c r="U1102" s="37" t="s">
        <v>120</v>
      </c>
      <c r="V1102" s="60"/>
      <c r="W1102" s="38">
        <v>1115135</v>
      </c>
      <c r="X1102" s="37" t="s">
        <v>3543</v>
      </c>
      <c r="Y1102" s="38">
        <v>0</v>
      </c>
      <c r="Z1102" s="38" t="b">
        <v>0</v>
      </c>
      <c r="AA1102" s="60">
        <v>43619.960740740738</v>
      </c>
      <c r="AB1102" s="60">
        <v>43609.060752314806</v>
      </c>
      <c r="AC1102" s="38">
        <v>2</v>
      </c>
      <c r="AD1102" s="60">
        <v>43620.059861111113</v>
      </c>
      <c r="AE1102" s="60">
        <v>43620.676666666674</v>
      </c>
      <c r="AF1102" s="60">
        <v>43620.059861111113</v>
      </c>
      <c r="AG1102" s="37"/>
      <c r="AH1102" s="37"/>
      <c r="AI1102" s="37"/>
      <c r="AJ1102" s="16">
        <f ca="1">IF(Table1[[#This Row],[State]]="Closed","Zero",IF(Table1[[#This Row],[State]]="Resolved","Zero",TODAY()-Table1[[#This Row],[First Assigned to Osprey-Resolver]]))</f>
        <v>1078.3233333333264</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21</v>
      </c>
      <c r="AM1102" s="39">
        <f>WEEKNUM(Table1[[#This Row],[Resolved]])</f>
        <v>0</v>
      </c>
      <c r="AN1102" s="39">
        <f>WEEKNUM(Table1[[#This Row],[Closed]])</f>
        <v>23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24</v>
      </c>
      <c r="AW1102" s="39" t="str">
        <f>TEXT(Table1[[#This Row],[Created]],"MMM")</f>
        <v>May</v>
      </c>
      <c r="AX1102" s="40" t="e">
        <f>VLOOKUP(Table1[[#This Row],[Assigned to]],GD_Resource[[#All],[SNOW ID Unique]:[Team]],4,0)</f>
        <v>#N/A</v>
      </c>
    </row>
    <row r="1103" spans="1:50" ht="49.95" customHeight="1" x14ac:dyDescent="0.25">
      <c r="A1103" s="37" t="s">
        <v>4311</v>
      </c>
      <c r="B1103" s="37" t="s">
        <v>115</v>
      </c>
      <c r="C1103" s="37" t="s">
        <v>150</v>
      </c>
      <c r="D1103" s="37" t="s">
        <v>3538</v>
      </c>
      <c r="E1103" s="37" t="s">
        <v>12</v>
      </c>
      <c r="F1103" s="37" t="s">
        <v>4312</v>
      </c>
      <c r="G1103" s="60">
        <v>43621.948460648149</v>
      </c>
      <c r="H1103" s="37" t="s">
        <v>3540</v>
      </c>
      <c r="I1103" s="60"/>
      <c r="J1103" s="37" t="s">
        <v>328</v>
      </c>
      <c r="K1103" s="37" t="s">
        <v>4313</v>
      </c>
      <c r="L1103" s="60">
        <v>43621.948460648149</v>
      </c>
      <c r="M1103" s="37" t="s">
        <v>3540</v>
      </c>
      <c r="N1103" s="60">
        <v>43609.6721875</v>
      </c>
      <c r="O1103" s="37" t="s">
        <v>3538</v>
      </c>
      <c r="P1103" s="38" t="b">
        <v>0</v>
      </c>
      <c r="Q1103" s="37"/>
      <c r="R1103" s="37" t="s">
        <v>147</v>
      </c>
      <c r="S1103" s="38">
        <v>0</v>
      </c>
      <c r="T1103" s="37" t="s">
        <v>124</v>
      </c>
      <c r="U1103" s="37" t="s">
        <v>120</v>
      </c>
      <c r="V1103" s="60"/>
      <c r="W1103" s="38">
        <v>1060988</v>
      </c>
      <c r="X1103" s="37" t="s">
        <v>3540</v>
      </c>
      <c r="Y1103" s="38">
        <v>0</v>
      </c>
      <c r="Z1103" s="38" t="b">
        <v>0</v>
      </c>
      <c r="AA1103" s="60">
        <v>43609.799675925933</v>
      </c>
      <c r="AB1103" s="60">
        <v>43615.444826388892</v>
      </c>
      <c r="AC1103" s="38">
        <v>6</v>
      </c>
      <c r="AD1103" s="60">
        <v>43615.464780092603</v>
      </c>
      <c r="AE1103" s="60">
        <v>43621.947951388887</v>
      </c>
      <c r="AF1103" s="60">
        <v>43621.692199074067</v>
      </c>
      <c r="AG1103" s="37" t="s">
        <v>135</v>
      </c>
      <c r="AH1103" s="37"/>
      <c r="AI1103" s="37"/>
      <c r="AJ1103" s="16">
        <f ca="1">IF(Table1[[#This Row],[State]]="Closed","Zero",IF(Table1[[#This Row],[State]]="Resolved","Zero",TODAY()-Table1[[#This Row],[First Assigned to Osprey-Resolver]]))</f>
        <v>1077.0520486111127</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21</v>
      </c>
      <c r="AM1103" s="39">
        <f>WEEKNUM(Table1[[#This Row],[Resolved]])</f>
        <v>0</v>
      </c>
      <c r="AN1103" s="39">
        <f>WEEKNUM(Table1[[#This Row],[Closed]])</f>
        <v>23</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24</v>
      </c>
      <c r="AW1103" s="39" t="str">
        <f>TEXT(Table1[[#This Row],[Created]],"MMM")</f>
        <v>May</v>
      </c>
      <c r="AX1103" s="40" t="e">
        <f>VLOOKUP(Table1[[#This Row],[Assigned to]],GD_Resource[[#All],[SNOW ID Unique]:[Team]],4,0)</f>
        <v>#N/A</v>
      </c>
    </row>
    <row r="1104" spans="1:50" ht="37.5" customHeight="1" x14ac:dyDescent="0.25">
      <c r="A1104" s="37" t="s">
        <v>4314</v>
      </c>
      <c r="B1104" s="37" t="s">
        <v>138</v>
      </c>
      <c r="C1104" s="37" t="s">
        <v>116</v>
      </c>
      <c r="D1104" s="37" t="s">
        <v>204</v>
      </c>
      <c r="E1104" s="37" t="s">
        <v>12</v>
      </c>
      <c r="F1104" s="37" t="s">
        <v>4315</v>
      </c>
      <c r="G1104" s="60">
        <v>43615.309328703697</v>
      </c>
      <c r="H1104" s="37" t="s">
        <v>37</v>
      </c>
      <c r="I1104" s="60"/>
      <c r="J1104" s="37" t="s">
        <v>120</v>
      </c>
      <c r="K1104" s="37" t="s">
        <v>4316</v>
      </c>
      <c r="L1104" s="60">
        <v>43615.309328703697</v>
      </c>
      <c r="M1104" s="37" t="s">
        <v>37</v>
      </c>
      <c r="N1104" s="60">
        <v>43609.891956018517</v>
      </c>
      <c r="O1104" s="37" t="s">
        <v>4317</v>
      </c>
      <c r="P1104" s="38" t="b">
        <v>0</v>
      </c>
      <c r="Q1104" s="37"/>
      <c r="R1104" s="37" t="s">
        <v>123</v>
      </c>
      <c r="S1104" s="38">
        <v>0</v>
      </c>
      <c r="T1104" s="37" t="s">
        <v>124</v>
      </c>
      <c r="U1104" s="37" t="s">
        <v>120</v>
      </c>
      <c r="V1104" s="60"/>
      <c r="W1104" s="38">
        <v>255505</v>
      </c>
      <c r="X1104" s="37" t="s">
        <v>4318</v>
      </c>
      <c r="Y1104" s="38">
        <v>1</v>
      </c>
      <c r="Z1104" s="38" t="b">
        <v>0</v>
      </c>
      <c r="AA1104" s="60">
        <v>43609.897557870368</v>
      </c>
      <c r="AB1104" s="60">
        <v>43609.897557870368</v>
      </c>
      <c r="AC1104" s="38">
        <v>4</v>
      </c>
      <c r="AD1104" s="60">
        <v>43609.92832175926</v>
      </c>
      <c r="AE1104" s="60">
        <v>43609.934155092589</v>
      </c>
      <c r="AF1104" s="60">
        <v>43609.92832175926</v>
      </c>
      <c r="AG1104" s="37" t="s">
        <v>198</v>
      </c>
      <c r="AH1104" s="37"/>
      <c r="AI1104" s="37" t="s">
        <v>4319</v>
      </c>
      <c r="AJ1104" s="16">
        <f ca="1">IF(Table1[[#This Row],[State]]="Closed","Zero",IF(Table1[[#This Row],[State]]="Resolved","Zero",TODAY()-Table1[[#This Row],[First Assigned to Osprey-Resolver]]))</f>
        <v>1089.0658449074108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21</v>
      </c>
      <c r="AM1104" s="39">
        <f>WEEKNUM(Table1[[#This Row],[Resolved]])</f>
        <v>0</v>
      </c>
      <c r="AN1104" s="39">
        <f>WEEKNUM(Table1[[#This Row],[Closed]])</f>
        <v>22</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24</v>
      </c>
      <c r="AW1104" s="39" t="str">
        <f>TEXT(Table1[[#This Row],[Created]],"MMM")</f>
        <v>May</v>
      </c>
      <c r="AX1104" s="40" t="e">
        <f>VLOOKUP(Table1[[#This Row],[Assigned to]],GD_Resource[[#All],[SNOW ID Unique]:[Team]],4,0)</f>
        <v>#N/A</v>
      </c>
    </row>
    <row r="1105" spans="1:50" ht="49.95" customHeight="1" x14ac:dyDescent="0.25">
      <c r="A1105" s="37" t="s">
        <v>4320</v>
      </c>
      <c r="B1105" s="37" t="s">
        <v>115</v>
      </c>
      <c r="C1105" s="37" t="s">
        <v>116</v>
      </c>
      <c r="D1105" s="37" t="s">
        <v>204</v>
      </c>
      <c r="E1105" s="37" t="s">
        <v>12</v>
      </c>
      <c r="F1105" s="37" t="s">
        <v>4321</v>
      </c>
      <c r="G1105" s="60">
        <v>43621.119166666656</v>
      </c>
      <c r="H1105" s="37" t="s">
        <v>37</v>
      </c>
      <c r="I1105" s="60"/>
      <c r="J1105" s="37" t="s">
        <v>120</v>
      </c>
      <c r="K1105" s="37" t="s">
        <v>4322</v>
      </c>
      <c r="L1105" s="60">
        <v>43621.119166666656</v>
      </c>
      <c r="M1105" s="37" t="s">
        <v>37</v>
      </c>
      <c r="N1105" s="60">
        <v>43613.456261574072</v>
      </c>
      <c r="O1105" s="37" t="s">
        <v>4323</v>
      </c>
      <c r="P1105" s="38" t="b">
        <v>0</v>
      </c>
      <c r="Q1105" s="37"/>
      <c r="R1105" s="37" t="s">
        <v>123</v>
      </c>
      <c r="S1105" s="38">
        <v>0</v>
      </c>
      <c r="T1105" s="37" t="s">
        <v>124</v>
      </c>
      <c r="U1105" s="37" t="s">
        <v>120</v>
      </c>
      <c r="V1105" s="60"/>
      <c r="W1105" s="38">
        <v>662075</v>
      </c>
      <c r="X1105" s="37" t="s">
        <v>4324</v>
      </c>
      <c r="Y1105" s="38">
        <v>0</v>
      </c>
      <c r="Z1105" s="38" t="b">
        <v>0</v>
      </c>
      <c r="AA1105" s="60">
        <v>43613.484398148154</v>
      </c>
      <c r="AB1105" s="60">
        <v>43613.456689814811</v>
      </c>
      <c r="AC1105" s="38">
        <v>1</v>
      </c>
      <c r="AD1105" s="60">
        <v>43613.479479166657</v>
      </c>
      <c r="AE1105" s="60">
        <v>43613.484398148154</v>
      </c>
      <c r="AF1105" s="60">
        <v>43613.479479166657</v>
      </c>
      <c r="AG1105" s="37"/>
      <c r="AH1105" s="37"/>
      <c r="AI1105" s="37"/>
      <c r="AJ1105" s="16">
        <f ca="1">IF(Table1[[#This Row],[State]]="Closed","Zero",IF(Table1[[#This Row],[State]]="Resolved","Zero",TODAY()-Table1[[#This Row],[First Assigned to Osprey-Resolver]]))</f>
        <v>1085.5156018518464</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22</v>
      </c>
      <c r="AM1105" s="39">
        <f>WEEKNUM(Table1[[#This Row],[Resolved]])</f>
        <v>0</v>
      </c>
      <c r="AN1105" s="39">
        <f>WEEKNUM(Table1[[#This Row],[Closed]])</f>
        <v>23</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28</v>
      </c>
      <c r="AW1105" s="39" t="str">
        <f>TEXT(Table1[[#This Row],[Created]],"MMM")</f>
        <v>May</v>
      </c>
      <c r="AX1105" s="40" t="e">
        <f>VLOOKUP(Table1[[#This Row],[Assigned to]],GD_Resource[[#All],[SNOW ID Unique]:[Team]],4,0)</f>
        <v>#N/A</v>
      </c>
    </row>
    <row r="1106" spans="1:50" ht="49.95" customHeight="1" x14ac:dyDescent="0.25">
      <c r="A1106" s="37" t="s">
        <v>4325</v>
      </c>
      <c r="B1106" s="37" t="s">
        <v>115</v>
      </c>
      <c r="C1106" s="37" t="s">
        <v>159</v>
      </c>
      <c r="D1106" s="37" t="s">
        <v>355</v>
      </c>
      <c r="E1106" s="37" t="s">
        <v>7</v>
      </c>
      <c r="F1106" s="37" t="s">
        <v>4326</v>
      </c>
      <c r="G1106" s="60">
        <v>43615.926724537043</v>
      </c>
      <c r="H1106" s="37"/>
      <c r="I1106" s="60"/>
      <c r="J1106" s="37" t="s">
        <v>130</v>
      </c>
      <c r="K1106" s="37" t="s">
        <v>4327</v>
      </c>
      <c r="L1106" s="60">
        <v>43615.926724537043</v>
      </c>
      <c r="M1106" s="37" t="s">
        <v>357</v>
      </c>
      <c r="N1106" s="60">
        <v>43615.871967592589</v>
      </c>
      <c r="O1106" s="37" t="s">
        <v>4328</v>
      </c>
      <c r="P1106" s="38" t="b">
        <v>0</v>
      </c>
      <c r="Q1106" s="37"/>
      <c r="R1106" s="37" t="s">
        <v>147</v>
      </c>
      <c r="S1106" s="38">
        <v>0</v>
      </c>
      <c r="T1106" s="37" t="s">
        <v>124</v>
      </c>
      <c r="U1106" s="37" t="s">
        <v>120</v>
      </c>
      <c r="V1106" s="60"/>
      <c r="W1106" s="38">
        <v>4804</v>
      </c>
      <c r="X1106" s="37" t="s">
        <v>357</v>
      </c>
      <c r="Y1106" s="38">
        <v>0</v>
      </c>
      <c r="Z1106" s="38" t="b">
        <v>0</v>
      </c>
      <c r="AA1106" s="60"/>
      <c r="AB1106" s="60"/>
      <c r="AC1106" s="38">
        <v>0</v>
      </c>
      <c r="AD1106" s="60"/>
      <c r="AE1106" s="60"/>
      <c r="AF1106" s="60">
        <v>43615.871967592589</v>
      </c>
      <c r="AG1106" s="37" t="s">
        <v>135</v>
      </c>
      <c r="AH1106" s="37"/>
      <c r="AI1106" s="37"/>
      <c r="AJ1106" s="16">
        <f ca="1">IF(Table1[[#This Row],[State]]="Closed","Zero",IF(Table1[[#This Row],[State]]="Resolved","Zero",TODAY()-Table1[[#This Row],[First Assigned to Osprey-Resolver]]))</f>
        <v>44699</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22</v>
      </c>
      <c r="AM1106" s="39">
        <f>WEEKNUM(Table1[[#This Row],[Resolved]])</f>
        <v>0</v>
      </c>
      <c r="AN1106" s="39">
        <f>WEEKNUM(Table1[[#This Row],[Closed]])</f>
        <v>22</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30</v>
      </c>
      <c r="AW1106" s="39" t="str">
        <f>TEXT(Table1[[#This Row],[Created]],"MMM")</f>
        <v>May</v>
      </c>
      <c r="AX1106" s="40" t="e">
        <f>VLOOKUP(Table1[[#This Row],[Assigned to]],GD_Resource[[#All],[SNOW ID Unique]:[Team]],4,0)</f>
        <v>#N/A</v>
      </c>
    </row>
    <row r="1107" spans="1:50" ht="49.95" customHeight="1" x14ac:dyDescent="0.25">
      <c r="A1107" s="37" t="s">
        <v>4329</v>
      </c>
      <c r="B1107" s="37" t="s">
        <v>138</v>
      </c>
      <c r="C1107" s="37" t="s">
        <v>240</v>
      </c>
      <c r="D1107" s="37" t="s">
        <v>241</v>
      </c>
      <c r="E1107" s="37" t="s">
        <v>12</v>
      </c>
      <c r="F1107" s="37" t="s">
        <v>4330</v>
      </c>
      <c r="G1107" s="60">
        <v>43628.139178240737</v>
      </c>
      <c r="H1107" s="37" t="s">
        <v>24</v>
      </c>
      <c r="I1107" s="60"/>
      <c r="J1107" s="37" t="s">
        <v>120</v>
      </c>
      <c r="K1107" s="37" t="s">
        <v>2474</v>
      </c>
      <c r="L1107" s="60">
        <v>43628.139178240737</v>
      </c>
      <c r="M1107" s="37" t="s">
        <v>24</v>
      </c>
      <c r="N1107" s="60">
        <v>43619.860648148147</v>
      </c>
      <c r="O1107" s="37" t="s">
        <v>4331</v>
      </c>
      <c r="P1107" s="38" t="b">
        <v>0</v>
      </c>
      <c r="Q1107" s="37"/>
      <c r="R1107" s="37" t="s">
        <v>147</v>
      </c>
      <c r="S1107" s="38">
        <v>0</v>
      </c>
      <c r="T1107" s="37" t="s">
        <v>124</v>
      </c>
      <c r="U1107" s="37" t="s">
        <v>120</v>
      </c>
      <c r="V1107" s="60"/>
      <c r="W1107" s="38">
        <v>715265</v>
      </c>
      <c r="X1107" s="37" t="s">
        <v>3986</v>
      </c>
      <c r="Y1107" s="38">
        <v>0</v>
      </c>
      <c r="Z1107" s="38" t="b">
        <v>0</v>
      </c>
      <c r="AA1107" s="60">
        <v>43622.710046296299</v>
      </c>
      <c r="AB1107" s="60">
        <v>43619.881747685176</v>
      </c>
      <c r="AC1107" s="38">
        <v>1</v>
      </c>
      <c r="AD1107" s="60">
        <v>43627.201666666668</v>
      </c>
      <c r="AE1107" s="60">
        <v>43627.965833333343</v>
      </c>
      <c r="AF1107" s="60">
        <v>43627.201666666668</v>
      </c>
      <c r="AG1107" s="37"/>
      <c r="AH1107" s="37"/>
      <c r="AI1107" s="37"/>
      <c r="AJ1107" s="16">
        <f ca="1">IF(Table1[[#This Row],[State]]="Closed","Zero",IF(Table1[[#This Row],[State]]="Resolved","Zero",TODAY()-Table1[[#This Row],[First Assigned to Osprey-Resolver]]))</f>
        <v>1071.0341666666573</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23</v>
      </c>
      <c r="AM1107" s="39">
        <f>WEEKNUM(Table1[[#This Row],[Resolved]])</f>
        <v>0</v>
      </c>
      <c r="AN1107" s="39">
        <f>WEEKNUM(Table1[[#This Row],[Closed]])</f>
        <v>24</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3</v>
      </c>
      <c r="AW1107" s="39" t="str">
        <f>TEXT(Table1[[#This Row],[Created]],"MMM")</f>
        <v>Jun</v>
      </c>
      <c r="AX1107" s="40">
        <f>VLOOKUP(Table1[[#This Row],[Assigned to]],GD_Resource[[#All],[SNOW ID Unique]:[Team]],4,0)</f>
        <v>0</v>
      </c>
    </row>
    <row r="1108" spans="1:50" ht="112.5" customHeight="1" x14ac:dyDescent="0.25">
      <c r="A1108" s="37" t="s">
        <v>4332</v>
      </c>
      <c r="B1108" s="37" t="s">
        <v>115</v>
      </c>
      <c r="C1108" s="37" t="s">
        <v>159</v>
      </c>
      <c r="D1108" s="37" t="s">
        <v>355</v>
      </c>
      <c r="E1108" s="37" t="s">
        <v>12</v>
      </c>
      <c r="F1108" s="37" t="s">
        <v>4333</v>
      </c>
      <c r="G1108" s="60">
        <v>43621.8515625</v>
      </c>
      <c r="H1108" s="37" t="s">
        <v>357</v>
      </c>
      <c r="I1108" s="60"/>
      <c r="J1108" s="37" t="s">
        <v>120</v>
      </c>
      <c r="K1108" s="37" t="s">
        <v>4334</v>
      </c>
      <c r="L1108" s="60">
        <v>43621.8515625</v>
      </c>
      <c r="M1108" s="37" t="s">
        <v>357</v>
      </c>
      <c r="N1108" s="60">
        <v>43621.820011574076</v>
      </c>
      <c r="O1108" s="37" t="s">
        <v>355</v>
      </c>
      <c r="P1108" s="38" t="b">
        <v>0</v>
      </c>
      <c r="Q1108" s="37"/>
      <c r="R1108" s="37" t="s">
        <v>123</v>
      </c>
      <c r="S1108" s="38">
        <v>0</v>
      </c>
      <c r="T1108" s="37" t="s">
        <v>124</v>
      </c>
      <c r="U1108" s="37" t="s">
        <v>120</v>
      </c>
      <c r="V1108" s="60"/>
      <c r="W1108" s="38">
        <v>2984</v>
      </c>
      <c r="X1108" s="37" t="s">
        <v>4335</v>
      </c>
      <c r="Y1108" s="38">
        <v>0</v>
      </c>
      <c r="Z1108" s="38" t="b">
        <v>0</v>
      </c>
      <c r="AA1108" s="60">
        <v>43621.820011574076</v>
      </c>
      <c r="AB1108" s="60"/>
      <c r="AC1108" s="38">
        <v>0</v>
      </c>
      <c r="AD1108" s="60"/>
      <c r="AE1108" s="60">
        <v>43621.820011574076</v>
      </c>
      <c r="AF1108" s="60">
        <v>43621.820011574076</v>
      </c>
      <c r="AG1108" s="37"/>
      <c r="AH1108" s="37"/>
      <c r="AI1108" s="37"/>
      <c r="AJ1108" s="16">
        <f ca="1">IF(Table1[[#This Row],[State]]="Closed","Zero",IF(Table1[[#This Row],[State]]="Resolved","Zero",TODAY()-Table1[[#This Row],[First Assigned to Osprey-Resolver]]))</f>
        <v>1077.1799884259235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23</v>
      </c>
      <c r="AM1108" s="39">
        <f>WEEKNUM(Table1[[#This Row],[Resolved]])</f>
        <v>0</v>
      </c>
      <c r="AN1108" s="39">
        <f>WEEKNUM(Table1[[#This Row],[Closed]])</f>
        <v>23</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5</v>
      </c>
      <c r="AW1108" s="39" t="str">
        <f>TEXT(Table1[[#This Row],[Created]],"MMM")</f>
        <v>Jun</v>
      </c>
      <c r="AX1108" s="40" t="e">
        <f>VLOOKUP(Table1[[#This Row],[Assigned to]],GD_Resource[[#All],[SNOW ID Unique]:[Team]],4,0)</f>
        <v>#N/A</v>
      </c>
    </row>
    <row r="1109" spans="1:50" ht="49.95" customHeight="1" x14ac:dyDescent="0.25">
      <c r="A1109" s="37" t="s">
        <v>4336</v>
      </c>
      <c r="B1109" s="37" t="s">
        <v>115</v>
      </c>
      <c r="C1109" s="37" t="s">
        <v>240</v>
      </c>
      <c r="D1109" s="37" t="s">
        <v>211</v>
      </c>
      <c r="E1109" s="37" t="s">
        <v>12</v>
      </c>
      <c r="F1109" s="37" t="s">
        <v>4337</v>
      </c>
      <c r="G1109" s="60">
        <v>43669.95616898148</v>
      </c>
      <c r="H1109" s="37" t="s">
        <v>143</v>
      </c>
      <c r="I1109" s="60"/>
      <c r="J1109" s="37" t="s">
        <v>120</v>
      </c>
      <c r="K1109" s="37" t="s">
        <v>4338</v>
      </c>
      <c r="L1109" s="60">
        <v>43669.95616898148</v>
      </c>
      <c r="M1109" s="37" t="s">
        <v>143</v>
      </c>
      <c r="N1109" s="60">
        <v>43622.118750000001</v>
      </c>
      <c r="O1109" s="37" t="s">
        <v>241</v>
      </c>
      <c r="P1109" s="38" t="b">
        <v>0</v>
      </c>
      <c r="Q1109" s="37"/>
      <c r="R1109" s="37" t="s">
        <v>147</v>
      </c>
      <c r="S1109" s="38">
        <v>0</v>
      </c>
      <c r="T1109" s="37" t="s">
        <v>124</v>
      </c>
      <c r="U1109" s="37" t="s">
        <v>120</v>
      </c>
      <c r="V1109" s="60"/>
      <c r="W1109" s="38">
        <v>4135105</v>
      </c>
      <c r="X1109" s="37" t="s">
        <v>24</v>
      </c>
      <c r="Y1109" s="38">
        <v>0</v>
      </c>
      <c r="Z1109" s="38" t="b">
        <v>0</v>
      </c>
      <c r="AA1109" s="60">
        <v>43634.670208333337</v>
      </c>
      <c r="AB1109" s="60">
        <v>43622.118750000001</v>
      </c>
      <c r="AC1109" s="38">
        <v>8</v>
      </c>
      <c r="AD1109" s="60">
        <v>43633.630335648151</v>
      </c>
      <c r="AE1109" s="60">
        <v>43641.33625</v>
      </c>
      <c r="AF1109" s="60">
        <v>43640.361261574071</v>
      </c>
      <c r="AG1109" s="37"/>
      <c r="AH1109" s="37"/>
      <c r="AI1109" s="37"/>
      <c r="AJ1109" s="16">
        <f ca="1">IF(Table1[[#This Row],[State]]="Closed","Zero",IF(Table1[[#This Row],[State]]="Resolved","Zero",TODAY()-Table1[[#This Row],[First Assigned to Osprey-Resolver]]))</f>
        <v>1057.6637499999997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23</v>
      </c>
      <c r="AM1109" s="39">
        <f>WEEKNUM(Table1[[#This Row],[Resolved]])</f>
        <v>0</v>
      </c>
      <c r="AN1109" s="39">
        <f>WEEKNUM(Table1[[#This Row],[Closed]])</f>
        <v>30</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6</v>
      </c>
      <c r="AW1109" s="39" t="str">
        <f>TEXT(Table1[[#This Row],[Created]],"MMM")</f>
        <v>Jun</v>
      </c>
      <c r="AX1109" s="40" t="e">
        <f>VLOOKUP(Table1[[#This Row],[Assigned to]],GD_Resource[[#All],[SNOW ID Unique]:[Team]],4,0)</f>
        <v>#N/A</v>
      </c>
    </row>
    <row r="1110" spans="1:50" ht="49.95" customHeight="1" x14ac:dyDescent="0.25">
      <c r="A1110" s="37" t="s">
        <v>4339</v>
      </c>
      <c r="B1110" s="37" t="s">
        <v>138</v>
      </c>
      <c r="C1110" s="37" t="s">
        <v>159</v>
      </c>
      <c r="D1110" s="37" t="s">
        <v>160</v>
      </c>
      <c r="E1110" s="37" t="s">
        <v>12</v>
      </c>
      <c r="F1110" s="37" t="s">
        <v>4340</v>
      </c>
      <c r="G1110" s="60">
        <v>43633.983055555553</v>
      </c>
      <c r="H1110" s="37" t="s">
        <v>163</v>
      </c>
      <c r="I1110" s="60"/>
      <c r="J1110" s="37" t="s">
        <v>130</v>
      </c>
      <c r="K1110" s="37" t="s">
        <v>4341</v>
      </c>
      <c r="L1110" s="60">
        <v>43633.983055555553</v>
      </c>
      <c r="M1110" s="37" t="s">
        <v>163</v>
      </c>
      <c r="N1110" s="60">
        <v>43624.048101851848</v>
      </c>
      <c r="O1110" s="37" t="s">
        <v>4342</v>
      </c>
      <c r="P1110" s="38" t="b">
        <v>0</v>
      </c>
      <c r="Q1110" s="37"/>
      <c r="R1110" s="37" t="s">
        <v>123</v>
      </c>
      <c r="S1110" s="38">
        <v>0</v>
      </c>
      <c r="T1110" s="37" t="s">
        <v>124</v>
      </c>
      <c r="U1110" s="37" t="s">
        <v>120</v>
      </c>
      <c r="V1110" s="60"/>
      <c r="W1110" s="38">
        <v>858381</v>
      </c>
      <c r="X1110" s="37" t="s">
        <v>2451</v>
      </c>
      <c r="Y1110" s="38">
        <v>0</v>
      </c>
      <c r="Z1110" s="38" t="b">
        <v>0</v>
      </c>
      <c r="AA1110" s="60">
        <v>43625.927488425928</v>
      </c>
      <c r="AB1110" s="60">
        <v>43624.061886574083</v>
      </c>
      <c r="AC1110" s="38">
        <v>1</v>
      </c>
      <c r="AD1110" s="60">
        <v>43624.565960648149</v>
      </c>
      <c r="AE1110" s="60">
        <v>43625.927488425928</v>
      </c>
      <c r="AF1110" s="60">
        <v>43624.565960648149</v>
      </c>
      <c r="AG1110" s="37"/>
      <c r="AH1110" s="37"/>
      <c r="AI1110" s="37"/>
      <c r="AJ1110" s="16">
        <f ca="1">IF(Table1[[#This Row],[State]]="Closed","Zero",IF(Table1[[#This Row],[State]]="Resolved","Zero",TODAY()-Table1[[#This Row],[First Assigned to Osprey-Resolver]]))</f>
        <v>1073.0725115740715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23</v>
      </c>
      <c r="AM1110" s="39">
        <f>WEEKNUM(Table1[[#This Row],[Resolved]])</f>
        <v>0</v>
      </c>
      <c r="AN1110" s="39">
        <f>WEEKNUM(Table1[[#This Row],[Closed]])</f>
        <v>25</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8</v>
      </c>
      <c r="AW1110" s="39" t="str">
        <f>TEXT(Table1[[#This Row],[Created]],"MMM")</f>
        <v>Jun</v>
      </c>
      <c r="AX1110" s="40" t="e">
        <f>VLOOKUP(Table1[[#This Row],[Assigned to]],GD_Resource[[#All],[SNOW ID Unique]:[Team]],4,0)</f>
        <v>#N/A</v>
      </c>
    </row>
    <row r="1111" spans="1:50" ht="37.5" customHeight="1" x14ac:dyDescent="0.25">
      <c r="A1111" s="37" t="s">
        <v>4343</v>
      </c>
      <c r="B1111" s="37" t="s">
        <v>138</v>
      </c>
      <c r="C1111" s="37" t="s">
        <v>240</v>
      </c>
      <c r="D1111" s="37" t="s">
        <v>241</v>
      </c>
      <c r="E1111" s="37" t="s">
        <v>12</v>
      </c>
      <c r="F1111" s="37" t="s">
        <v>4344</v>
      </c>
      <c r="G1111" s="60">
        <v>43634.959803240738</v>
      </c>
      <c r="H1111" s="37" t="s">
        <v>24</v>
      </c>
      <c r="I1111" s="60"/>
      <c r="J1111" s="37" t="s">
        <v>120</v>
      </c>
      <c r="K1111" s="37" t="s">
        <v>2334</v>
      </c>
      <c r="L1111" s="60">
        <v>43634.959803240738</v>
      </c>
      <c r="M1111" s="37" t="s">
        <v>24</v>
      </c>
      <c r="N1111" s="60">
        <v>43628.985185185193</v>
      </c>
      <c r="O1111" s="37" t="s">
        <v>4137</v>
      </c>
      <c r="P1111" s="38" t="b">
        <v>0</v>
      </c>
      <c r="Q1111" s="37"/>
      <c r="R1111" s="37" t="s">
        <v>147</v>
      </c>
      <c r="S1111" s="38">
        <v>0</v>
      </c>
      <c r="T1111" s="37" t="s">
        <v>124</v>
      </c>
      <c r="U1111" s="37" t="s">
        <v>120</v>
      </c>
      <c r="V1111" s="60"/>
      <c r="W1111" s="38">
        <v>516207</v>
      </c>
      <c r="X1111" s="37" t="s">
        <v>4138</v>
      </c>
      <c r="Y1111" s="38">
        <v>0</v>
      </c>
      <c r="Z1111" s="38" t="b">
        <v>0</v>
      </c>
      <c r="AA1111" s="60">
        <v>43630.956782407397</v>
      </c>
      <c r="AB1111" s="60">
        <v>43628.985185185193</v>
      </c>
      <c r="AC1111" s="38">
        <v>1</v>
      </c>
      <c r="AD1111" s="60">
        <v>43630.186342592591</v>
      </c>
      <c r="AE1111" s="60">
        <v>43630.956782407397</v>
      </c>
      <c r="AF1111" s="60">
        <v>43630.186342592591</v>
      </c>
      <c r="AG1111" s="37"/>
      <c r="AH1111" s="37"/>
      <c r="AI1111" s="37"/>
      <c r="AJ1111" s="16">
        <f ca="1">IF(Table1[[#This Row],[State]]="Closed","Zero",IF(Table1[[#This Row],[State]]="Resolved","Zero",TODAY()-Table1[[#This Row],[First Assigned to Osprey-Resolver]]))</f>
        <v>1068.0432175926035</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24</v>
      </c>
      <c r="AM1111" s="39">
        <f>WEEKNUM(Table1[[#This Row],[Resolved]])</f>
        <v>0</v>
      </c>
      <c r="AN1111" s="39">
        <f>WEEKNUM(Table1[[#This Row],[Closed]])</f>
        <v>25</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12</v>
      </c>
      <c r="AW1111" s="39" t="str">
        <f>TEXT(Table1[[#This Row],[Created]],"MMM")</f>
        <v>Jun</v>
      </c>
      <c r="AX1111" s="40">
        <f>VLOOKUP(Table1[[#This Row],[Assigned to]],GD_Resource[[#All],[SNOW ID Unique]:[Team]],4,0)</f>
        <v>0</v>
      </c>
    </row>
    <row r="1112" spans="1:50" ht="49.95" customHeight="1" x14ac:dyDescent="0.25">
      <c r="A1112" s="37" t="s">
        <v>4345</v>
      </c>
      <c r="B1112" s="37" t="s">
        <v>115</v>
      </c>
      <c r="C1112" s="37" t="s">
        <v>116</v>
      </c>
      <c r="D1112" s="37" t="s">
        <v>204</v>
      </c>
      <c r="E1112" s="37" t="s">
        <v>141</v>
      </c>
      <c r="F1112" s="37" t="s">
        <v>4346</v>
      </c>
      <c r="G1112" s="60">
        <v>43858.984675925924</v>
      </c>
      <c r="H1112" s="37" t="s">
        <v>37</v>
      </c>
      <c r="I1112" s="60"/>
      <c r="J1112" s="37" t="s">
        <v>120</v>
      </c>
      <c r="K1112" s="37" t="s">
        <v>4347</v>
      </c>
      <c r="L1112" s="60">
        <v>43858.984675925924</v>
      </c>
      <c r="M1112" s="37" t="s">
        <v>37</v>
      </c>
      <c r="N1112" s="60">
        <v>43629.919062499997</v>
      </c>
      <c r="O1112" s="37" t="s">
        <v>3846</v>
      </c>
      <c r="P1112" s="38" t="b">
        <v>0</v>
      </c>
      <c r="Q1112" s="37"/>
      <c r="R1112" s="37" t="s">
        <v>123</v>
      </c>
      <c r="S1112" s="38">
        <v>0</v>
      </c>
      <c r="T1112" s="37" t="s">
        <v>124</v>
      </c>
      <c r="U1112" s="37" t="s">
        <v>120</v>
      </c>
      <c r="V1112" s="60"/>
      <c r="W1112" s="38">
        <v>19791333</v>
      </c>
      <c r="X1112" s="37" t="s">
        <v>208</v>
      </c>
      <c r="Y1112" s="38">
        <v>0</v>
      </c>
      <c r="Z1112" s="38" t="b">
        <v>0</v>
      </c>
      <c r="AA1112" s="60">
        <v>43629.919062499997</v>
      </c>
      <c r="AB1112" s="60"/>
      <c r="AC1112" s="38">
        <v>0</v>
      </c>
      <c r="AD1112" s="60"/>
      <c r="AE1112" s="60">
        <v>43629.919062499997</v>
      </c>
      <c r="AF1112" s="60">
        <v>43629.919062499997</v>
      </c>
      <c r="AG1112" s="37"/>
      <c r="AH1112" s="37"/>
      <c r="AI1112" s="37"/>
      <c r="AJ1112" s="16">
        <f ca="1">IF(Table1[[#This Row],[State]]="Closed","Zero",IF(Table1[[#This Row],[State]]="Resolved","Zero",TODAY()-Table1[[#This Row],[First Assigned to Osprey-Resolver]]))</f>
        <v>1069.0809375000026</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24</v>
      </c>
      <c r="AM1112" s="39">
        <f>WEEKNUM(Table1[[#This Row],[Resolved]])</f>
        <v>0</v>
      </c>
      <c r="AN1112" s="39">
        <f>WEEKNUM(Table1[[#This Row],[Closed]])</f>
        <v>5</v>
      </c>
      <c r="AO1112" s="39" t="str">
        <f>IFERROR(INDEX(GD_Resource[], MATCH(Table1[[#This Row],[Assigned to]], GD_Resource[SNOW ID Unique], 0), 2), "Not GD")</f>
        <v>Not GD</v>
      </c>
      <c r="AP1112" s="39" t="str">
        <f t="shared" si="17"/>
        <v>Geo</v>
      </c>
      <c r="AQ1112" s="39">
        <f>YEAR(Table1[[#This Row],[Closed]])</f>
        <v>2020</v>
      </c>
      <c r="AR1112" s="39">
        <f>YEAR(Table1[[#This Row],[Resolved]])</f>
        <v>1900</v>
      </c>
      <c r="AS1112" s="39">
        <f>YEAR(Table1[[#This Row],[Created]])</f>
        <v>2019</v>
      </c>
      <c r="AT1112" s="39">
        <f>DAY(Table1[[#This Row],[Resolved]])</f>
        <v>0</v>
      </c>
      <c r="AU1112" s="39" t="str">
        <f>TEXT(Table1[[#This Row],[Resolved]],"MMM")</f>
        <v>Jan</v>
      </c>
      <c r="AV1112" s="39">
        <f>DAY(Table1[[#This Row],[Created]])</f>
        <v>13</v>
      </c>
      <c r="AW1112" s="39" t="str">
        <f>TEXT(Table1[[#This Row],[Created]],"MMM")</f>
        <v>Jun</v>
      </c>
      <c r="AX1112" s="40" t="e">
        <f>VLOOKUP(Table1[[#This Row],[Assigned to]],GD_Resource[[#All],[SNOW ID Unique]:[Team]],4,0)</f>
        <v>#N/A</v>
      </c>
    </row>
    <row r="1113" spans="1:50" ht="49.95" customHeight="1" x14ac:dyDescent="0.25">
      <c r="A1113" s="37" t="s">
        <v>4348</v>
      </c>
      <c r="B1113" s="37" t="s">
        <v>138</v>
      </c>
      <c r="C1113" s="37" t="s">
        <v>295</v>
      </c>
      <c r="D1113" s="37" t="s">
        <v>690</v>
      </c>
      <c r="E1113" s="37" t="s">
        <v>141</v>
      </c>
      <c r="F1113" s="37" t="s">
        <v>4349</v>
      </c>
      <c r="G1113" s="60">
        <v>44160.912557870368</v>
      </c>
      <c r="H1113" s="37"/>
      <c r="I1113" s="60"/>
      <c r="J1113" s="37" t="s">
        <v>120</v>
      </c>
      <c r="K1113" s="37" t="s">
        <v>4350</v>
      </c>
      <c r="L1113" s="60">
        <v>44160.912557870368</v>
      </c>
      <c r="M1113" s="37" t="s">
        <v>10</v>
      </c>
      <c r="N1113" s="60">
        <v>43635.844780092593</v>
      </c>
      <c r="O1113" s="37" t="s">
        <v>3316</v>
      </c>
      <c r="P1113" s="38" t="b">
        <v>0</v>
      </c>
      <c r="Q1113" s="37"/>
      <c r="R1113" s="37" t="s">
        <v>147</v>
      </c>
      <c r="S1113" s="38">
        <v>0</v>
      </c>
      <c r="T1113" s="37" t="s">
        <v>124</v>
      </c>
      <c r="U1113" s="37" t="s">
        <v>120</v>
      </c>
      <c r="V1113" s="60"/>
      <c r="W1113" s="38">
        <v>45365857</v>
      </c>
      <c r="X1113" s="37" t="s">
        <v>247</v>
      </c>
      <c r="Y1113" s="38">
        <v>0</v>
      </c>
      <c r="Z1113" s="38" t="b">
        <v>0</v>
      </c>
      <c r="AA1113" s="60">
        <v>43635.957743055558</v>
      </c>
      <c r="AB1113" s="60">
        <v>43635.855451388888</v>
      </c>
      <c r="AC1113" s="38">
        <v>1</v>
      </c>
      <c r="AD1113" s="60">
        <v>43636.067858796298</v>
      </c>
      <c r="AE1113" s="60"/>
      <c r="AF1113" s="60">
        <v>43636.067858796298</v>
      </c>
      <c r="AG1113" s="37"/>
      <c r="AH1113" s="37"/>
      <c r="AI1113" s="37" t="s">
        <v>165</v>
      </c>
      <c r="AJ1113" s="16">
        <f ca="1">IF(Table1[[#This Row],[State]]="Closed","Zero",IF(Table1[[#This Row],[State]]="Resolved","Zero",TODAY()-Table1[[#This Row],[First Assigned to Osprey-Resolver]]))</f>
        <v>44699</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25</v>
      </c>
      <c r="AM1113" s="39">
        <f>WEEKNUM(Table1[[#This Row],[Resolved]])</f>
        <v>0</v>
      </c>
      <c r="AN1113" s="39">
        <f>WEEKNUM(Table1[[#This Row],[Closed]])</f>
        <v>48</v>
      </c>
      <c r="AO1113" s="39" t="str">
        <f>IFERROR(INDEX(GD_Resource[], MATCH(Table1[[#This Row],[Assigned to]], GD_Resource[SNOW ID Unique], 0), 2), "Not GD")</f>
        <v>Not GD</v>
      </c>
      <c r="AP1113" s="39" t="str">
        <f t="shared" si="17"/>
        <v>Geo</v>
      </c>
      <c r="AQ1113" s="39">
        <f>YEAR(Table1[[#This Row],[Closed]])</f>
        <v>2020</v>
      </c>
      <c r="AR1113" s="39">
        <f>YEAR(Table1[[#This Row],[Resolved]])</f>
        <v>1900</v>
      </c>
      <c r="AS1113" s="39">
        <f>YEAR(Table1[[#This Row],[Created]])</f>
        <v>2019</v>
      </c>
      <c r="AT1113" s="39">
        <f>DAY(Table1[[#This Row],[Resolved]])</f>
        <v>0</v>
      </c>
      <c r="AU1113" s="39" t="str">
        <f>TEXT(Table1[[#This Row],[Resolved]],"MMM")</f>
        <v>Jan</v>
      </c>
      <c r="AV1113" s="39">
        <f>DAY(Table1[[#This Row],[Created]])</f>
        <v>19</v>
      </c>
      <c r="AW1113" s="39" t="str">
        <f>TEXT(Table1[[#This Row],[Created]],"MMM")</f>
        <v>Jun</v>
      </c>
      <c r="AX1113" s="40" t="e">
        <f>VLOOKUP(Table1[[#This Row],[Assigned to]],GD_Resource[[#All],[SNOW ID Unique]:[Team]],4,0)</f>
        <v>#N/A</v>
      </c>
    </row>
    <row r="1114" spans="1:50" ht="37.5" customHeight="1" x14ac:dyDescent="0.25">
      <c r="A1114" s="37" t="s">
        <v>4351</v>
      </c>
      <c r="B1114" s="37" t="s">
        <v>115</v>
      </c>
      <c r="C1114" s="37" t="s">
        <v>295</v>
      </c>
      <c r="D1114" s="37" t="s">
        <v>2467</v>
      </c>
      <c r="E1114" s="37" t="s">
        <v>12</v>
      </c>
      <c r="F1114" s="37" t="s">
        <v>4352</v>
      </c>
      <c r="G1114" s="60">
        <v>43753.812743055547</v>
      </c>
      <c r="H1114" s="37"/>
      <c r="I1114" s="60"/>
      <c r="J1114" s="37" t="s">
        <v>120</v>
      </c>
      <c r="K1114" s="37" t="s">
        <v>4353</v>
      </c>
      <c r="L1114" s="60">
        <v>43753.812743055547</v>
      </c>
      <c r="M1114" s="37" t="s">
        <v>2587</v>
      </c>
      <c r="N1114" s="60">
        <v>43643.010520833333</v>
      </c>
      <c r="O1114" s="37" t="s">
        <v>2467</v>
      </c>
      <c r="P1114" s="38" t="b">
        <v>0</v>
      </c>
      <c r="Q1114" s="37"/>
      <c r="R1114" s="37" t="s">
        <v>147</v>
      </c>
      <c r="S1114" s="38">
        <v>0</v>
      </c>
      <c r="T1114" s="37" t="s">
        <v>124</v>
      </c>
      <c r="U1114" s="37" t="s">
        <v>120</v>
      </c>
      <c r="V1114" s="60"/>
      <c r="W1114" s="38">
        <v>9573507</v>
      </c>
      <c r="X1114" s="37" t="s">
        <v>2587</v>
      </c>
      <c r="Y1114" s="38">
        <v>0</v>
      </c>
      <c r="Z1114" s="38" t="b">
        <v>0</v>
      </c>
      <c r="AA1114" s="60">
        <v>43643.010520833333</v>
      </c>
      <c r="AB1114" s="60"/>
      <c r="AC1114" s="38">
        <v>3</v>
      </c>
      <c r="AD1114" s="60"/>
      <c r="AE1114" s="60"/>
      <c r="AF1114" s="60">
        <v>43657.005659722221</v>
      </c>
      <c r="AG1114" s="37"/>
      <c r="AH1114" s="37"/>
      <c r="AI1114" s="37"/>
      <c r="AJ1114" s="16">
        <f ca="1">IF(Table1[[#This Row],[State]]="Closed","Zero",IF(Table1[[#This Row],[State]]="Resolved","Zero",TODAY()-Table1[[#This Row],[First Assigned to Osprey-Resolver]]))</f>
        <v>44699</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26</v>
      </c>
      <c r="AM1114" s="39">
        <f>WEEKNUM(Table1[[#This Row],[Resolved]])</f>
        <v>0</v>
      </c>
      <c r="AN1114" s="39">
        <f>WEEKNUM(Table1[[#This Row],[Closed]])</f>
        <v>42</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27</v>
      </c>
      <c r="AW1114" s="39" t="str">
        <f>TEXT(Table1[[#This Row],[Created]],"MMM")</f>
        <v>Jun</v>
      </c>
      <c r="AX1114" s="40" t="e">
        <f>VLOOKUP(Table1[[#This Row],[Assigned to]],GD_Resource[[#All],[SNOW ID Unique]:[Team]],4,0)</f>
        <v>#N/A</v>
      </c>
    </row>
    <row r="1115" spans="1:50" ht="62.7" customHeight="1" x14ac:dyDescent="0.25">
      <c r="A1115" s="37" t="s">
        <v>4354</v>
      </c>
      <c r="B1115" s="37" t="s">
        <v>115</v>
      </c>
      <c r="C1115" s="37" t="s">
        <v>159</v>
      </c>
      <c r="D1115" s="37" t="s">
        <v>4355</v>
      </c>
      <c r="E1115" s="37" t="s">
        <v>7</v>
      </c>
      <c r="F1115" s="37" t="s">
        <v>4356</v>
      </c>
      <c r="G1115" s="60">
        <v>43644.077476851853</v>
      </c>
      <c r="H1115" s="37" t="s">
        <v>27</v>
      </c>
      <c r="I1115" s="60"/>
      <c r="J1115" s="37" t="s">
        <v>130</v>
      </c>
      <c r="K1115" s="37" t="s">
        <v>4357</v>
      </c>
      <c r="L1115" s="60">
        <v>43644.077488425923</v>
      </c>
      <c r="M1115" s="37" t="s">
        <v>4358</v>
      </c>
      <c r="N1115" s="60">
        <v>43643.915925925918</v>
      </c>
      <c r="O1115" s="37" t="s">
        <v>4359</v>
      </c>
      <c r="P1115" s="38" t="b">
        <v>0</v>
      </c>
      <c r="Q1115" s="37"/>
      <c r="R1115" s="37" t="s">
        <v>123</v>
      </c>
      <c r="S1115" s="38">
        <v>0</v>
      </c>
      <c r="T1115" s="37" t="s">
        <v>124</v>
      </c>
      <c r="U1115" s="37" t="s">
        <v>120</v>
      </c>
      <c r="V1115" s="60"/>
      <c r="W1115" s="38">
        <v>13986</v>
      </c>
      <c r="X1115" s="37" t="s">
        <v>4360</v>
      </c>
      <c r="Y1115" s="38">
        <v>0</v>
      </c>
      <c r="Z1115" s="38" t="b">
        <v>0</v>
      </c>
      <c r="AA1115" s="60">
        <v>43643.915925925918</v>
      </c>
      <c r="AB1115" s="60">
        <v>43643.915925925918</v>
      </c>
      <c r="AC1115" s="38">
        <v>1</v>
      </c>
      <c r="AD1115" s="60">
        <v>43643.916828703703</v>
      </c>
      <c r="AE1115" s="60">
        <v>43643.919918981483</v>
      </c>
      <c r="AF1115" s="60">
        <v>43643.916828703703</v>
      </c>
      <c r="AG1115" s="37" t="s">
        <v>135</v>
      </c>
      <c r="AH1115" s="37"/>
      <c r="AI1115" s="37" t="s">
        <v>534</v>
      </c>
      <c r="AJ1115" s="16">
        <f ca="1">IF(Table1[[#This Row],[State]]="Closed","Zero",IF(Table1[[#This Row],[State]]="Resolved","Zero",TODAY()-Table1[[#This Row],[First Assigned to Osprey-Resolver]]))</f>
        <v>1055.0800810185174</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26</v>
      </c>
      <c r="AM1115" s="39">
        <f>WEEKNUM(Table1[[#This Row],[Resolved]])</f>
        <v>0</v>
      </c>
      <c r="AN1115" s="39">
        <f>WEEKNUM(Table1[[#This Row],[Closed]])</f>
        <v>26</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27</v>
      </c>
      <c r="AW1115" s="39" t="str">
        <f>TEXT(Table1[[#This Row],[Created]],"MMM")</f>
        <v>Jun</v>
      </c>
      <c r="AX1115" s="40">
        <f>VLOOKUP(Table1[[#This Row],[Assigned to]],GD_Resource[[#All],[SNOW ID Unique]:[Team]],4,0)</f>
        <v>0</v>
      </c>
    </row>
    <row r="1116" spans="1:50" ht="37.5" customHeight="1" x14ac:dyDescent="0.25">
      <c r="A1116" s="37" t="s">
        <v>4361</v>
      </c>
      <c r="B1116" s="37" t="s">
        <v>115</v>
      </c>
      <c r="C1116" s="37" t="s">
        <v>183</v>
      </c>
      <c r="D1116" s="37" t="s">
        <v>204</v>
      </c>
      <c r="E1116" s="37" t="s">
        <v>141</v>
      </c>
      <c r="F1116" s="37" t="s">
        <v>4362</v>
      </c>
      <c r="G1116" s="60">
        <v>43698.294571759259</v>
      </c>
      <c r="H1116" s="37" t="s">
        <v>3453</v>
      </c>
      <c r="I1116" s="60"/>
      <c r="J1116" s="37" t="s">
        <v>120</v>
      </c>
      <c r="K1116" s="37" t="s">
        <v>4363</v>
      </c>
      <c r="L1116" s="60">
        <v>43698.294571759259</v>
      </c>
      <c r="M1116" s="37" t="s">
        <v>37</v>
      </c>
      <c r="N1116" s="60">
        <v>43648.513969907413</v>
      </c>
      <c r="O1116" s="37" t="s">
        <v>3532</v>
      </c>
      <c r="P1116" s="38" t="b">
        <v>0</v>
      </c>
      <c r="Q1116" s="37"/>
      <c r="R1116" s="37" t="s">
        <v>189</v>
      </c>
      <c r="S1116" s="38">
        <v>0</v>
      </c>
      <c r="T1116" s="37" t="s">
        <v>124</v>
      </c>
      <c r="U1116" s="37" t="s">
        <v>120</v>
      </c>
      <c r="V1116" s="60"/>
      <c r="W1116" s="38">
        <v>3720776</v>
      </c>
      <c r="X1116" s="37" t="s">
        <v>3533</v>
      </c>
      <c r="Y1116" s="38">
        <v>1</v>
      </c>
      <c r="Z1116" s="38" t="b">
        <v>0</v>
      </c>
      <c r="AA1116" s="60">
        <v>43648.538865740738</v>
      </c>
      <c r="AB1116" s="60">
        <v>43648.513969907413</v>
      </c>
      <c r="AC1116" s="38">
        <v>1</v>
      </c>
      <c r="AD1116" s="60">
        <v>43648.530659722222</v>
      </c>
      <c r="AE1116" s="60">
        <v>43648.538865740738</v>
      </c>
      <c r="AF1116" s="60">
        <v>43648.530659722222</v>
      </c>
      <c r="AG1116" s="37"/>
      <c r="AH1116" s="37"/>
      <c r="AI1116" s="37"/>
      <c r="AJ1116" s="16">
        <f ca="1">IF(Table1[[#This Row],[State]]="Closed","Zero",IF(Table1[[#This Row],[State]]="Resolved","Zero",TODAY()-Table1[[#This Row],[First Assigned to Osprey-Resolver]]))</f>
        <v>1050.4611342592616</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27</v>
      </c>
      <c r="AM1116" s="39">
        <f>WEEKNUM(Table1[[#This Row],[Resolved]])</f>
        <v>0</v>
      </c>
      <c r="AN1116" s="39">
        <f>WEEKNUM(Table1[[#This Row],[Closed]])</f>
        <v>34</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2</v>
      </c>
      <c r="AW1116" s="39" t="str">
        <f>TEXT(Table1[[#This Row],[Created]],"MMM")</f>
        <v>Jul</v>
      </c>
      <c r="AX1116" s="40">
        <f>VLOOKUP(Table1[[#This Row],[Assigned to]],GD_Resource[[#All],[SNOW ID Unique]:[Team]],4,0)</f>
        <v>0</v>
      </c>
    </row>
    <row r="1117" spans="1:50" ht="37.5" customHeight="1" x14ac:dyDescent="0.25">
      <c r="A1117" s="37" t="s">
        <v>4364</v>
      </c>
      <c r="B1117" s="37" t="s">
        <v>115</v>
      </c>
      <c r="C1117" s="37" t="s">
        <v>116</v>
      </c>
      <c r="D1117" s="37" t="s">
        <v>204</v>
      </c>
      <c r="E1117" s="37" t="s">
        <v>141</v>
      </c>
      <c r="F1117" s="37" t="s">
        <v>4365</v>
      </c>
      <c r="G1117" s="60">
        <v>43812.093773148154</v>
      </c>
      <c r="H1117" s="37" t="s">
        <v>37</v>
      </c>
      <c r="I1117" s="60"/>
      <c r="J1117" s="37" t="s">
        <v>120</v>
      </c>
      <c r="K1117" s="37" t="s">
        <v>4366</v>
      </c>
      <c r="L1117" s="60">
        <v>43812.093773148154</v>
      </c>
      <c r="M1117" s="37" t="s">
        <v>37</v>
      </c>
      <c r="N1117" s="60">
        <v>43648.713564814818</v>
      </c>
      <c r="O1117" s="37" t="s">
        <v>4367</v>
      </c>
      <c r="P1117" s="38" t="b">
        <v>1</v>
      </c>
      <c r="Q1117" s="37"/>
      <c r="R1117" s="37" t="s">
        <v>123</v>
      </c>
      <c r="S1117" s="38">
        <v>1</v>
      </c>
      <c r="T1117" s="37" t="s">
        <v>124</v>
      </c>
      <c r="U1117" s="37" t="s">
        <v>120</v>
      </c>
      <c r="V1117" s="60"/>
      <c r="W1117" s="38">
        <v>14116050</v>
      </c>
      <c r="X1117" s="37" t="s">
        <v>4368</v>
      </c>
      <c r="Y1117" s="38">
        <v>0</v>
      </c>
      <c r="Z1117" s="38" t="b">
        <v>0</v>
      </c>
      <c r="AA1117" s="60">
        <v>43649.687013888892</v>
      </c>
      <c r="AB1117" s="60">
        <v>43648.714768518519</v>
      </c>
      <c r="AC1117" s="38">
        <v>1</v>
      </c>
      <c r="AD1117" s="60">
        <v>43649.682268518518</v>
      </c>
      <c r="AE1117" s="60">
        <v>43649.687013888892</v>
      </c>
      <c r="AF1117" s="60">
        <v>43649.682268518518</v>
      </c>
      <c r="AG1117" s="37"/>
      <c r="AH1117" s="37"/>
      <c r="AI1117" s="37"/>
      <c r="AJ1117" s="16">
        <f ca="1">IF(Table1[[#This Row],[State]]="Closed","Zero",IF(Table1[[#This Row],[State]]="Resolved","Zero",TODAY()-Table1[[#This Row],[First Assigned to Osprey-Resolver]]))</f>
        <v>1049.3129861111083</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27</v>
      </c>
      <c r="AM1117" s="39">
        <f>WEEKNUM(Table1[[#This Row],[Resolved]])</f>
        <v>0</v>
      </c>
      <c r="AN1117" s="39">
        <f>WEEKNUM(Table1[[#This Row],[Closed]])</f>
        <v>50</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2</v>
      </c>
      <c r="AW1117" s="39" t="str">
        <f>TEXT(Table1[[#This Row],[Created]],"MMM")</f>
        <v>Jul</v>
      </c>
      <c r="AX1117" s="40" t="e">
        <f>VLOOKUP(Table1[[#This Row],[Assigned to]],GD_Resource[[#All],[SNOW ID Unique]:[Team]],4,0)</f>
        <v>#N/A</v>
      </c>
    </row>
    <row r="1118" spans="1:50" ht="37.5" customHeight="1" x14ac:dyDescent="0.25">
      <c r="A1118" s="37" t="s">
        <v>4369</v>
      </c>
      <c r="B1118" s="37" t="s">
        <v>138</v>
      </c>
      <c r="C1118" s="37" t="s">
        <v>139</v>
      </c>
      <c r="D1118" s="37" t="s">
        <v>276</v>
      </c>
      <c r="E1118" s="37" t="s">
        <v>12</v>
      </c>
      <c r="F1118" s="37" t="s">
        <v>4370</v>
      </c>
      <c r="G1118" s="60">
        <v>43649.704618055563</v>
      </c>
      <c r="H1118" s="37" t="s">
        <v>280</v>
      </c>
      <c r="I1118" s="60"/>
      <c r="J1118" s="37" t="s">
        <v>130</v>
      </c>
      <c r="K1118" s="37" t="s">
        <v>4371</v>
      </c>
      <c r="L1118" s="60">
        <v>43649.704618055563</v>
      </c>
      <c r="M1118" s="37" t="s">
        <v>280</v>
      </c>
      <c r="N1118" s="60">
        <v>43648.846076388887</v>
      </c>
      <c r="O1118" s="37" t="s">
        <v>4372</v>
      </c>
      <c r="P1118" s="38" t="b">
        <v>0</v>
      </c>
      <c r="Q1118" s="37"/>
      <c r="R1118" s="37" t="s">
        <v>189</v>
      </c>
      <c r="S1118" s="38">
        <v>0</v>
      </c>
      <c r="T1118" s="37" t="s">
        <v>124</v>
      </c>
      <c r="U1118" s="37" t="s">
        <v>120</v>
      </c>
      <c r="V1118" s="60"/>
      <c r="W1118" s="38">
        <v>74178</v>
      </c>
      <c r="X1118" s="37" t="s">
        <v>4373</v>
      </c>
      <c r="Y1118" s="38">
        <v>0</v>
      </c>
      <c r="Z1118" s="38" t="b">
        <v>0</v>
      </c>
      <c r="AA1118" s="60">
        <v>43649.006944444453</v>
      </c>
      <c r="AB1118" s="60">
        <v>43648.857303240737</v>
      </c>
      <c r="AC1118" s="38">
        <v>1</v>
      </c>
      <c r="AD1118" s="60">
        <v>43649.039710648147</v>
      </c>
      <c r="AE1118" s="60">
        <v>43649.42759259259</v>
      </c>
      <c r="AF1118" s="60">
        <v>43649.039710648147</v>
      </c>
      <c r="AG1118" s="37"/>
      <c r="AH1118" s="37"/>
      <c r="AI1118" s="37"/>
      <c r="AJ1118" s="16">
        <f ca="1">IF(Table1[[#This Row],[State]]="Closed","Zero",IF(Table1[[#This Row],[State]]="Resolved","Zero",TODAY()-Table1[[#This Row],[First Assigned to Osprey-Resolver]]))</f>
        <v>1049.5724074074096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27</v>
      </c>
      <c r="AM1118" s="39">
        <f>WEEKNUM(Table1[[#This Row],[Resolved]])</f>
        <v>0</v>
      </c>
      <c r="AN1118" s="39">
        <f>WEEKNUM(Table1[[#This Row],[Closed]])</f>
        <v>27</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2</v>
      </c>
      <c r="AW1118" s="39" t="str">
        <f>TEXT(Table1[[#This Row],[Created]],"MMM")</f>
        <v>Jul</v>
      </c>
      <c r="AX1118" s="40">
        <f>VLOOKUP(Table1[[#This Row],[Assigned to]],GD_Resource[[#All],[SNOW ID Unique]:[Team]],4,0)</f>
        <v>0</v>
      </c>
    </row>
    <row r="1119" spans="1:50" ht="49.95" customHeight="1" x14ac:dyDescent="0.25">
      <c r="A1119" s="37" t="s">
        <v>4374</v>
      </c>
      <c r="B1119" s="37" t="s">
        <v>115</v>
      </c>
      <c r="C1119" s="37" t="s">
        <v>116</v>
      </c>
      <c r="D1119" s="37" t="s">
        <v>204</v>
      </c>
      <c r="E1119" s="37" t="s">
        <v>141</v>
      </c>
      <c r="F1119" s="37" t="s">
        <v>4375</v>
      </c>
      <c r="G1119" s="60">
        <v>43698.310208333343</v>
      </c>
      <c r="H1119" s="37" t="s">
        <v>37</v>
      </c>
      <c r="I1119" s="60"/>
      <c r="J1119" s="37" t="s">
        <v>120</v>
      </c>
      <c r="K1119" s="37" t="s">
        <v>4376</v>
      </c>
      <c r="L1119" s="60">
        <v>43698.310208333343</v>
      </c>
      <c r="M1119" s="37" t="s">
        <v>37</v>
      </c>
      <c r="N1119" s="60">
        <v>43649.572129629632</v>
      </c>
      <c r="O1119" s="37" t="s">
        <v>4377</v>
      </c>
      <c r="P1119" s="38" t="b">
        <v>0</v>
      </c>
      <c r="Q1119" s="37"/>
      <c r="R1119" s="37" t="s">
        <v>123</v>
      </c>
      <c r="S1119" s="38">
        <v>0</v>
      </c>
      <c r="T1119" s="37" t="s">
        <v>124</v>
      </c>
      <c r="U1119" s="37" t="s">
        <v>120</v>
      </c>
      <c r="V1119" s="60"/>
      <c r="W1119" s="38">
        <v>4210970</v>
      </c>
      <c r="X1119" s="37" t="s">
        <v>4378</v>
      </c>
      <c r="Y1119" s="38">
        <v>0</v>
      </c>
      <c r="Z1119" s="38" t="b">
        <v>0</v>
      </c>
      <c r="AA1119" s="60">
        <v>43649.752523148149</v>
      </c>
      <c r="AB1119" s="60">
        <v>43649.57230324074</v>
      </c>
      <c r="AC1119" s="38">
        <v>1</v>
      </c>
      <c r="AD1119" s="60">
        <v>43649.760034722232</v>
      </c>
      <c r="AE1119" s="60">
        <v>43649.768819444442</v>
      </c>
      <c r="AF1119" s="60">
        <v>43649.760034722232</v>
      </c>
      <c r="AG1119" s="37" t="s">
        <v>331</v>
      </c>
      <c r="AH1119" s="37"/>
      <c r="AI1119" s="37" t="s">
        <v>877</v>
      </c>
      <c r="AJ1119" s="16">
        <f ca="1">IF(Table1[[#This Row],[State]]="Closed","Zero",IF(Table1[[#This Row],[State]]="Resolved","Zero",TODAY()-Table1[[#This Row],[First Assigned to Osprey-Resolver]]))</f>
        <v>1049.2311805555582</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27</v>
      </c>
      <c r="AM1119" s="39">
        <f>WEEKNUM(Table1[[#This Row],[Resolved]])</f>
        <v>0</v>
      </c>
      <c r="AN1119" s="39">
        <f>WEEKNUM(Table1[[#This Row],[Closed]])</f>
        <v>34</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3</v>
      </c>
      <c r="AW1119" s="39" t="str">
        <f>TEXT(Table1[[#This Row],[Created]],"MMM")</f>
        <v>Jul</v>
      </c>
      <c r="AX1119" s="40" t="e">
        <f>VLOOKUP(Table1[[#This Row],[Assigned to]],GD_Resource[[#All],[SNOW ID Unique]:[Team]],4,0)</f>
        <v>#N/A</v>
      </c>
    </row>
    <row r="1120" spans="1:50" ht="37.5" customHeight="1" x14ac:dyDescent="0.25">
      <c r="A1120" s="37" t="s">
        <v>4379</v>
      </c>
      <c r="B1120" s="37" t="s">
        <v>138</v>
      </c>
      <c r="C1120" s="37" t="s">
        <v>251</v>
      </c>
      <c r="D1120" s="37" t="s">
        <v>128</v>
      </c>
      <c r="E1120" s="37" t="s">
        <v>141</v>
      </c>
      <c r="F1120" s="37" t="s">
        <v>4380</v>
      </c>
      <c r="G1120" s="60">
        <v>44425.002638888887</v>
      </c>
      <c r="H1120" s="37" t="s">
        <v>36</v>
      </c>
      <c r="I1120" s="60"/>
      <c r="J1120" s="37" t="s">
        <v>120</v>
      </c>
      <c r="K1120" s="37" t="s">
        <v>2998</v>
      </c>
      <c r="L1120" s="60">
        <v>44425.002638888887</v>
      </c>
      <c r="M1120" s="37" t="s">
        <v>39</v>
      </c>
      <c r="N1120" s="60">
        <v>43649.802743055552</v>
      </c>
      <c r="O1120" s="37" t="s">
        <v>4381</v>
      </c>
      <c r="P1120" s="38" t="b">
        <v>0</v>
      </c>
      <c r="Q1120" s="37"/>
      <c r="R1120" s="37" t="s">
        <v>147</v>
      </c>
      <c r="S1120" s="38">
        <v>0</v>
      </c>
      <c r="T1120" s="37" t="s">
        <v>124</v>
      </c>
      <c r="U1120" s="37" t="s">
        <v>120</v>
      </c>
      <c r="V1120" s="60"/>
      <c r="W1120" s="38">
        <v>66977271</v>
      </c>
      <c r="X1120" s="37" t="s">
        <v>4382</v>
      </c>
      <c r="Y1120" s="38">
        <v>0</v>
      </c>
      <c r="Z1120" s="38" t="b">
        <v>0</v>
      </c>
      <c r="AA1120" s="60">
        <v>43650.13</v>
      </c>
      <c r="AB1120" s="60">
        <v>43649.814560185187</v>
      </c>
      <c r="AC1120" s="38">
        <v>1</v>
      </c>
      <c r="AD1120" s="60">
        <v>43650.140300925923</v>
      </c>
      <c r="AE1120" s="60">
        <v>43654.728912037041</v>
      </c>
      <c r="AF1120" s="60">
        <v>43650.140300925923</v>
      </c>
      <c r="AG1120" s="37"/>
      <c r="AH1120" s="37"/>
      <c r="AI1120" s="37"/>
      <c r="AJ1120" s="16">
        <f ca="1">IF(Table1[[#This Row],[State]]="Closed","Zero",IF(Table1[[#This Row],[State]]="Resolved","Zero",TODAY()-Table1[[#This Row],[First Assigned to Osprey-Resolver]]))</f>
        <v>1044.2710879629594</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27</v>
      </c>
      <c r="AM1120" s="39">
        <f>WEEKNUM(Table1[[#This Row],[Resolved]])</f>
        <v>0</v>
      </c>
      <c r="AN1120" s="39">
        <f>WEEKNUM(Table1[[#This Row],[Closed]])</f>
        <v>34</v>
      </c>
      <c r="AO1120" s="39" t="str">
        <f>IFERROR(INDEX(GD_Resource[], MATCH(Table1[[#This Row],[Assigned to]], GD_Resource[SNOW ID Unique], 0), 2), "Not GD")</f>
        <v>Not GD</v>
      </c>
      <c r="AP1120" s="39" t="str">
        <f t="shared" si="17"/>
        <v>Geo</v>
      </c>
      <c r="AQ1120" s="39">
        <f>YEAR(Table1[[#This Row],[Closed]])</f>
        <v>2021</v>
      </c>
      <c r="AR1120" s="39">
        <f>YEAR(Table1[[#This Row],[Resolved]])</f>
        <v>1900</v>
      </c>
      <c r="AS1120" s="39">
        <f>YEAR(Table1[[#This Row],[Created]])</f>
        <v>2019</v>
      </c>
      <c r="AT1120" s="39">
        <f>DAY(Table1[[#This Row],[Resolved]])</f>
        <v>0</v>
      </c>
      <c r="AU1120" s="39" t="str">
        <f>TEXT(Table1[[#This Row],[Resolved]],"MMM")</f>
        <v>Jan</v>
      </c>
      <c r="AV1120" s="39">
        <f>DAY(Table1[[#This Row],[Created]])</f>
        <v>3</v>
      </c>
      <c r="AW1120" s="39" t="str">
        <f>TEXT(Table1[[#This Row],[Created]],"MMM")</f>
        <v>Jul</v>
      </c>
      <c r="AX1120" s="40" t="e">
        <f>VLOOKUP(Table1[[#This Row],[Assigned to]],GD_Resource[[#All],[SNOW ID Unique]:[Team]],4,0)</f>
        <v>#N/A</v>
      </c>
    </row>
    <row r="1121" spans="1:50" ht="37.5" customHeight="1" x14ac:dyDescent="0.25">
      <c r="A1121" s="37" t="s">
        <v>4383</v>
      </c>
      <c r="B1121" s="37" t="s">
        <v>115</v>
      </c>
      <c r="C1121" s="37" t="s">
        <v>116</v>
      </c>
      <c r="D1121" s="37" t="s">
        <v>4384</v>
      </c>
      <c r="E1121" s="37" t="s">
        <v>12</v>
      </c>
      <c r="F1121" s="37" t="s">
        <v>4385</v>
      </c>
      <c r="G1121" s="60">
        <v>43656.489872685182</v>
      </c>
      <c r="H1121" s="37" t="s">
        <v>3111</v>
      </c>
      <c r="I1121" s="60"/>
      <c r="J1121" s="37" t="s">
        <v>120</v>
      </c>
      <c r="K1121" s="37" t="s">
        <v>4386</v>
      </c>
      <c r="L1121" s="60">
        <v>43656.489872685182</v>
      </c>
      <c r="M1121" s="37" t="s">
        <v>3111</v>
      </c>
      <c r="N1121" s="60">
        <v>43654.591516203713</v>
      </c>
      <c r="O1121" s="37" t="s">
        <v>266</v>
      </c>
      <c r="P1121" s="38" t="b">
        <v>0</v>
      </c>
      <c r="Q1121" s="37"/>
      <c r="R1121" s="37" t="s">
        <v>123</v>
      </c>
      <c r="S1121" s="38">
        <v>0</v>
      </c>
      <c r="T1121" s="37" t="s">
        <v>124</v>
      </c>
      <c r="U1121" s="37" t="s">
        <v>120</v>
      </c>
      <c r="V1121" s="60"/>
      <c r="W1121" s="38">
        <v>164018</v>
      </c>
      <c r="X1121" s="37" t="s">
        <v>267</v>
      </c>
      <c r="Y1121" s="38">
        <v>0</v>
      </c>
      <c r="Z1121" s="38" t="b">
        <v>0</v>
      </c>
      <c r="AA1121" s="60">
        <v>43654.614768518521</v>
      </c>
      <c r="AB1121" s="60">
        <v>43654.591516203713</v>
      </c>
      <c r="AC1121" s="38">
        <v>1</v>
      </c>
      <c r="AD1121" s="60">
        <v>43654.60900462963</v>
      </c>
      <c r="AE1121" s="60">
        <v>43654.614768518521</v>
      </c>
      <c r="AF1121" s="60">
        <v>43654.60900462963</v>
      </c>
      <c r="AG1121" s="37"/>
      <c r="AH1121" s="37"/>
      <c r="AI1121" s="37"/>
      <c r="AJ1121" s="16">
        <f ca="1">IF(Table1[[#This Row],[State]]="Closed","Zero",IF(Table1[[#This Row],[State]]="Resolved","Zero",TODAY()-Table1[[#This Row],[First Assigned to Osprey-Resolver]]))</f>
        <v>1044.3852314814794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28</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8</v>
      </c>
      <c r="AW1121" s="39" t="str">
        <f>TEXT(Table1[[#This Row],[Created]],"MMM")</f>
        <v>Jul</v>
      </c>
      <c r="AX1121" s="40">
        <f>VLOOKUP(Table1[[#This Row],[Assigned to]],GD_Resource[[#All],[SNOW ID Unique]:[Team]],4,0)</f>
        <v>0</v>
      </c>
    </row>
    <row r="1122" spans="1:50" ht="49.95" customHeight="1" x14ac:dyDescent="0.25">
      <c r="A1122" s="37" t="s">
        <v>4387</v>
      </c>
      <c r="B1122" s="37" t="s">
        <v>138</v>
      </c>
      <c r="C1122" s="37" t="s">
        <v>1653</v>
      </c>
      <c r="D1122" s="37" t="s">
        <v>690</v>
      </c>
      <c r="E1122" s="37" t="s">
        <v>141</v>
      </c>
      <c r="F1122" s="37" t="s">
        <v>4388</v>
      </c>
      <c r="G1122" s="60">
        <v>44615.935972222222</v>
      </c>
      <c r="H1122" s="37" t="s">
        <v>4389</v>
      </c>
      <c r="I1122" s="60"/>
      <c r="J1122" s="37" t="s">
        <v>120</v>
      </c>
      <c r="K1122" s="37" t="s">
        <v>392</v>
      </c>
      <c r="L1122" s="60">
        <v>44615.935972222222</v>
      </c>
      <c r="M1122" s="37" t="s">
        <v>10</v>
      </c>
      <c r="N1122" s="60">
        <v>43654.786099537043</v>
      </c>
      <c r="O1122" s="37" t="s">
        <v>281</v>
      </c>
      <c r="P1122" s="38" t="b">
        <v>0</v>
      </c>
      <c r="Q1122" s="37"/>
      <c r="R1122" s="37" t="s">
        <v>215</v>
      </c>
      <c r="S1122" s="38">
        <v>0</v>
      </c>
      <c r="T1122" s="37" t="s">
        <v>124</v>
      </c>
      <c r="U1122" s="37" t="s">
        <v>120</v>
      </c>
      <c r="V1122" s="60"/>
      <c r="W1122" s="38">
        <v>83043349</v>
      </c>
      <c r="X1122" s="37" t="s">
        <v>282</v>
      </c>
      <c r="Y1122" s="38">
        <v>0</v>
      </c>
      <c r="Z1122" s="38" t="b">
        <v>0</v>
      </c>
      <c r="AA1122" s="60">
        <v>43654.80972222222</v>
      </c>
      <c r="AB1122" s="60">
        <v>43654.795347222222</v>
      </c>
      <c r="AC1122" s="38">
        <v>2</v>
      </c>
      <c r="AD1122" s="60">
        <v>43654.857048611113</v>
      </c>
      <c r="AE1122" s="60">
        <v>44610.018738425933</v>
      </c>
      <c r="AF1122" s="60">
        <v>43654.857048611113</v>
      </c>
      <c r="AG1122" s="37"/>
      <c r="AH1122" s="37"/>
      <c r="AI1122" s="37"/>
      <c r="AJ1122" s="16">
        <f ca="1">IF(Table1[[#This Row],[State]]="Closed","Zero",IF(Table1[[#This Row],[State]]="Resolved","Zero",TODAY()-Table1[[#This Row],[First Assigned to Osprey-Resolver]]))</f>
        <v>88.981261574066593</v>
      </c>
      <c r="AK1122" s="16" t="str">
        <f ca="1">IF(Table1[[#This Row],[Days Open]]&lt;=5,"00 - 05",IF(Table1[[#This Row],[Days Open]]&lt;=15,"06 - 15",IF(Table1[[#This Row],[Days Open]]&lt;=30,"16 - 30", IF(Table1[[#This Row],[Days Open]]&lt;=60,"31 - 60",IF(Table1[[#This Row],[Days Open]]&lt;=90,"61 - 90",IF(Table1[[#This Row],[Days Open]]="Zero","Closed","&gt;91 and above"))))))</f>
        <v>61 - 90</v>
      </c>
      <c r="AL1122" s="39">
        <f>WEEKNUM(Table1[[#This Row],[Created]])</f>
        <v>28</v>
      </c>
      <c r="AM1122" s="39">
        <f>WEEKNUM(Table1[[#This Row],[Resolved]])</f>
        <v>0</v>
      </c>
      <c r="AN1122" s="39">
        <f>WEEKNUM(Table1[[#This Row],[Closed]])</f>
        <v>9</v>
      </c>
      <c r="AO1122" s="39" t="str">
        <f>IFERROR(INDEX(GD_Resource[], MATCH(Table1[[#This Row],[Assigned to]], GD_Resource[SNOW ID Unique], 0), 2), "Not GD")</f>
        <v>Not GD</v>
      </c>
      <c r="AP1122" s="39" t="str">
        <f t="shared" si="17"/>
        <v>Geo</v>
      </c>
      <c r="AQ1122" s="39">
        <f>YEAR(Table1[[#This Row],[Closed]])</f>
        <v>2022</v>
      </c>
      <c r="AR1122" s="39">
        <f>YEAR(Table1[[#This Row],[Resolved]])</f>
        <v>1900</v>
      </c>
      <c r="AS1122" s="39">
        <f>YEAR(Table1[[#This Row],[Created]])</f>
        <v>2019</v>
      </c>
      <c r="AT1122" s="39">
        <f>DAY(Table1[[#This Row],[Resolved]])</f>
        <v>0</v>
      </c>
      <c r="AU1122" s="39" t="str">
        <f>TEXT(Table1[[#This Row],[Resolved]],"MMM")</f>
        <v>Jan</v>
      </c>
      <c r="AV1122" s="39">
        <f>DAY(Table1[[#This Row],[Created]])</f>
        <v>8</v>
      </c>
      <c r="AW1122" s="39" t="str">
        <f>TEXT(Table1[[#This Row],[Created]],"MMM")</f>
        <v>Jul</v>
      </c>
      <c r="AX1122" s="40" t="e">
        <f>VLOOKUP(Table1[[#This Row],[Assigned to]],GD_Resource[[#All],[SNOW ID Unique]:[Team]],4,0)</f>
        <v>#N/A</v>
      </c>
    </row>
    <row r="1123" spans="1:50" ht="37.5" customHeight="1" x14ac:dyDescent="0.25">
      <c r="A1123" s="37" t="s">
        <v>4390</v>
      </c>
      <c r="B1123" s="37" t="s">
        <v>138</v>
      </c>
      <c r="C1123" s="37" t="s">
        <v>295</v>
      </c>
      <c r="D1123" s="37" t="s">
        <v>140</v>
      </c>
      <c r="E1123" s="37" t="s">
        <v>141</v>
      </c>
      <c r="F1123" s="37" t="s">
        <v>4391</v>
      </c>
      <c r="G1123" s="60">
        <v>44610.019247685188</v>
      </c>
      <c r="H1123" s="37"/>
      <c r="I1123" s="60"/>
      <c r="J1123" s="37" t="s">
        <v>120</v>
      </c>
      <c r="K1123" s="37" t="s">
        <v>392</v>
      </c>
      <c r="L1123" s="60">
        <v>44610.019247685188</v>
      </c>
      <c r="M1123" s="37" t="s">
        <v>145</v>
      </c>
      <c r="N1123" s="60">
        <v>43654.788622685177</v>
      </c>
      <c r="O1123" s="37" t="s">
        <v>281</v>
      </c>
      <c r="P1123" s="38" t="b">
        <v>0</v>
      </c>
      <c r="Q1123" s="37"/>
      <c r="R1123" s="37" t="s">
        <v>147</v>
      </c>
      <c r="S1123" s="38">
        <v>0</v>
      </c>
      <c r="T1123" s="37" t="s">
        <v>124</v>
      </c>
      <c r="U1123" s="37" t="s">
        <v>120</v>
      </c>
      <c r="V1123" s="60"/>
      <c r="W1123" s="38">
        <v>82531926</v>
      </c>
      <c r="X1123" s="37" t="s">
        <v>282</v>
      </c>
      <c r="Y1123" s="38">
        <v>0</v>
      </c>
      <c r="Z1123" s="38" t="b">
        <v>0</v>
      </c>
      <c r="AA1123" s="60">
        <v>43654.809351851851</v>
      </c>
      <c r="AB1123" s="60">
        <v>43654.794027777767</v>
      </c>
      <c r="AC1123" s="38">
        <v>1</v>
      </c>
      <c r="AD1123" s="60">
        <v>43654.869560185187</v>
      </c>
      <c r="AE1123" s="60"/>
      <c r="AF1123" s="60">
        <v>43654.869560185187</v>
      </c>
      <c r="AG1123" s="37"/>
      <c r="AH1123" s="37"/>
      <c r="AI1123" s="37"/>
      <c r="AJ1123" s="16">
        <f ca="1">IF(Table1[[#This Row],[State]]="Closed","Zero",IF(Table1[[#This Row],[State]]="Resolved","Zero",TODAY()-Table1[[#This Row],[First Assigned to Osprey-Resolver]]))</f>
        <v>44699</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28</v>
      </c>
      <c r="AM1123" s="39">
        <f>WEEKNUM(Table1[[#This Row],[Resolved]])</f>
        <v>0</v>
      </c>
      <c r="AN1123" s="39">
        <f>WEEKNUM(Table1[[#This Row],[Closed]])</f>
        <v>8</v>
      </c>
      <c r="AO1123" s="39" t="str">
        <f>IFERROR(INDEX(GD_Resource[], MATCH(Table1[[#This Row],[Assigned to]], GD_Resource[SNOW ID Unique], 0), 2), "Not GD")</f>
        <v>Not GD</v>
      </c>
      <c r="AP1123" s="39" t="str">
        <f t="shared" si="17"/>
        <v>Geo</v>
      </c>
      <c r="AQ1123" s="39">
        <f>YEAR(Table1[[#This Row],[Closed]])</f>
        <v>2022</v>
      </c>
      <c r="AR1123" s="39">
        <f>YEAR(Table1[[#This Row],[Resolved]])</f>
        <v>1900</v>
      </c>
      <c r="AS1123" s="39">
        <f>YEAR(Table1[[#This Row],[Created]])</f>
        <v>2019</v>
      </c>
      <c r="AT1123" s="39">
        <f>DAY(Table1[[#This Row],[Resolved]])</f>
        <v>0</v>
      </c>
      <c r="AU1123" s="39" t="str">
        <f>TEXT(Table1[[#This Row],[Resolved]],"MMM")</f>
        <v>Jan</v>
      </c>
      <c r="AV1123" s="39">
        <f>DAY(Table1[[#This Row],[Created]])</f>
        <v>8</v>
      </c>
      <c r="AW1123" s="39" t="str">
        <f>TEXT(Table1[[#This Row],[Created]],"MMM")</f>
        <v>Jul</v>
      </c>
      <c r="AX1123" s="40" t="e">
        <f>VLOOKUP(Table1[[#This Row],[Assigned to]],GD_Resource[[#All],[SNOW ID Unique]:[Team]],4,0)</f>
        <v>#N/A</v>
      </c>
    </row>
    <row r="1124" spans="1:50" ht="49.95" customHeight="1" x14ac:dyDescent="0.25">
      <c r="A1124" s="37" t="s">
        <v>4392</v>
      </c>
      <c r="B1124" s="37" t="s">
        <v>115</v>
      </c>
      <c r="C1124" s="37" t="s">
        <v>295</v>
      </c>
      <c r="D1124" s="37" t="s">
        <v>2360</v>
      </c>
      <c r="E1124" s="37" t="s">
        <v>141</v>
      </c>
      <c r="F1124" s="37" t="s">
        <v>4393</v>
      </c>
      <c r="G1124" s="60">
        <v>43762.063715277778</v>
      </c>
      <c r="H1124" s="37"/>
      <c r="I1124" s="60"/>
      <c r="J1124" s="37" t="s">
        <v>120</v>
      </c>
      <c r="K1124" s="37" t="s">
        <v>4394</v>
      </c>
      <c r="L1124" s="60">
        <v>43762.063715277778</v>
      </c>
      <c r="M1124" s="37" t="s">
        <v>2363</v>
      </c>
      <c r="N1124" s="60">
        <v>43654.79</v>
      </c>
      <c r="O1124" s="37" t="s">
        <v>281</v>
      </c>
      <c r="P1124" s="38" t="b">
        <v>0</v>
      </c>
      <c r="Q1124" s="37"/>
      <c r="R1124" s="37" t="s">
        <v>147</v>
      </c>
      <c r="S1124" s="38">
        <v>0</v>
      </c>
      <c r="T1124" s="37" t="s">
        <v>124</v>
      </c>
      <c r="U1124" s="37" t="s">
        <v>120</v>
      </c>
      <c r="V1124" s="60"/>
      <c r="W1124" s="38">
        <v>9268449</v>
      </c>
      <c r="X1124" s="37" t="s">
        <v>282</v>
      </c>
      <c r="Y1124" s="38">
        <v>0</v>
      </c>
      <c r="Z1124" s="38" t="b">
        <v>0</v>
      </c>
      <c r="AA1124" s="60"/>
      <c r="AB1124" s="60">
        <v>43654.819861111107</v>
      </c>
      <c r="AC1124" s="38">
        <v>1</v>
      </c>
      <c r="AD1124" s="60">
        <v>43656.082696759258</v>
      </c>
      <c r="AE1124" s="60"/>
      <c r="AF1124" s="60">
        <v>43656.082696759258</v>
      </c>
      <c r="AG1124" s="37"/>
      <c r="AH1124" s="37"/>
      <c r="AI1124" s="37"/>
      <c r="AJ1124" s="16">
        <f ca="1">IF(Table1[[#This Row],[State]]="Closed","Zero",IF(Table1[[#This Row],[State]]="Resolved","Zero",TODAY()-Table1[[#This Row],[First Assigned to Osprey-Resolver]]))</f>
        <v>44699</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28</v>
      </c>
      <c r="AM1124" s="39">
        <f>WEEKNUM(Table1[[#This Row],[Resolved]])</f>
        <v>0</v>
      </c>
      <c r="AN1124" s="39">
        <f>WEEKNUM(Table1[[#This Row],[Closed]])</f>
        <v>43</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8</v>
      </c>
      <c r="AW1124" s="39" t="str">
        <f>TEXT(Table1[[#This Row],[Created]],"MMM")</f>
        <v>Jul</v>
      </c>
      <c r="AX1124" s="40" t="e">
        <f>VLOOKUP(Table1[[#This Row],[Assigned to]],GD_Resource[[#All],[SNOW ID Unique]:[Team]],4,0)</f>
        <v>#N/A</v>
      </c>
    </row>
    <row r="1125" spans="1:50" ht="49.95" customHeight="1" x14ac:dyDescent="0.25">
      <c r="A1125" s="37" t="s">
        <v>4395</v>
      </c>
      <c r="B1125" s="37" t="s">
        <v>138</v>
      </c>
      <c r="C1125" s="37" t="s">
        <v>295</v>
      </c>
      <c r="D1125" s="37" t="s">
        <v>140</v>
      </c>
      <c r="E1125" s="37" t="s">
        <v>141</v>
      </c>
      <c r="F1125" s="37" t="s">
        <v>4396</v>
      </c>
      <c r="G1125" s="60">
        <v>44610.019861111112</v>
      </c>
      <c r="H1125" s="37"/>
      <c r="I1125" s="60"/>
      <c r="J1125" s="37" t="s">
        <v>120</v>
      </c>
      <c r="K1125" s="37" t="s">
        <v>392</v>
      </c>
      <c r="L1125" s="60">
        <v>44610.019861111112</v>
      </c>
      <c r="M1125" s="37" t="s">
        <v>145</v>
      </c>
      <c r="N1125" s="60">
        <v>43654.798101851848</v>
      </c>
      <c r="O1125" s="37" t="s">
        <v>281</v>
      </c>
      <c r="P1125" s="38" t="b">
        <v>0</v>
      </c>
      <c r="Q1125" s="37"/>
      <c r="R1125" s="37" t="s">
        <v>147</v>
      </c>
      <c r="S1125" s="38">
        <v>0</v>
      </c>
      <c r="T1125" s="37" t="s">
        <v>124</v>
      </c>
      <c r="U1125" s="37" t="s">
        <v>120</v>
      </c>
      <c r="V1125" s="60"/>
      <c r="W1125" s="38">
        <v>82531160</v>
      </c>
      <c r="X1125" s="37" t="s">
        <v>282</v>
      </c>
      <c r="Y1125" s="38">
        <v>0</v>
      </c>
      <c r="Z1125" s="38" t="b">
        <v>0</v>
      </c>
      <c r="AA1125" s="60">
        <v>43654.83934027778</v>
      </c>
      <c r="AB1125" s="60">
        <v>43654.819918981477</v>
      </c>
      <c r="AC1125" s="38">
        <v>1</v>
      </c>
      <c r="AD1125" s="60">
        <v>43654.908796296288</v>
      </c>
      <c r="AE1125" s="60"/>
      <c r="AF1125" s="60">
        <v>43654.908796296288</v>
      </c>
      <c r="AG1125" s="37"/>
      <c r="AH1125" s="37"/>
      <c r="AI1125" s="37"/>
      <c r="AJ1125" s="16">
        <f ca="1">IF(Table1[[#This Row],[State]]="Closed","Zero",IF(Table1[[#This Row],[State]]="Resolved","Zero",TODAY()-Table1[[#This Row],[First Assigned to Osprey-Resolver]]))</f>
        <v>44699</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28</v>
      </c>
      <c r="AM1125" s="39">
        <f>WEEKNUM(Table1[[#This Row],[Resolved]])</f>
        <v>0</v>
      </c>
      <c r="AN1125" s="39">
        <f>WEEKNUM(Table1[[#This Row],[Closed]])</f>
        <v>8</v>
      </c>
      <c r="AO1125" s="39" t="str">
        <f>IFERROR(INDEX(GD_Resource[], MATCH(Table1[[#This Row],[Assigned to]], GD_Resource[SNOW ID Unique], 0), 2), "Not GD")</f>
        <v>Not GD</v>
      </c>
      <c r="AP1125" s="39" t="str">
        <f t="shared" si="17"/>
        <v>Geo</v>
      </c>
      <c r="AQ1125" s="39">
        <f>YEAR(Table1[[#This Row],[Closed]])</f>
        <v>2022</v>
      </c>
      <c r="AR1125" s="39">
        <f>YEAR(Table1[[#This Row],[Resolved]])</f>
        <v>1900</v>
      </c>
      <c r="AS1125" s="39">
        <f>YEAR(Table1[[#This Row],[Created]])</f>
        <v>2019</v>
      </c>
      <c r="AT1125" s="39">
        <f>DAY(Table1[[#This Row],[Resolved]])</f>
        <v>0</v>
      </c>
      <c r="AU1125" s="39" t="str">
        <f>TEXT(Table1[[#This Row],[Resolved]],"MMM")</f>
        <v>Jan</v>
      </c>
      <c r="AV1125" s="39">
        <f>DAY(Table1[[#This Row],[Created]])</f>
        <v>8</v>
      </c>
      <c r="AW1125" s="39" t="str">
        <f>TEXT(Table1[[#This Row],[Created]],"MMM")</f>
        <v>Jul</v>
      </c>
      <c r="AX1125" s="40" t="e">
        <f>VLOOKUP(Table1[[#This Row],[Assigned to]],GD_Resource[[#All],[SNOW ID Unique]:[Team]],4,0)</f>
        <v>#N/A</v>
      </c>
    </row>
    <row r="1126" spans="1:50" ht="49.95" customHeight="1" x14ac:dyDescent="0.25">
      <c r="A1126" s="37" t="s">
        <v>4397</v>
      </c>
      <c r="B1126" s="37" t="s">
        <v>115</v>
      </c>
      <c r="C1126" s="37" t="s">
        <v>159</v>
      </c>
      <c r="D1126" s="37" t="s">
        <v>3925</v>
      </c>
      <c r="E1126" s="37" t="s">
        <v>12</v>
      </c>
      <c r="F1126" s="37" t="s">
        <v>4398</v>
      </c>
      <c r="G1126" s="60">
        <v>43657.994756944441</v>
      </c>
      <c r="H1126" s="37" t="s">
        <v>3927</v>
      </c>
      <c r="I1126" s="60"/>
      <c r="J1126" s="37" t="s">
        <v>120</v>
      </c>
      <c r="K1126" s="37" t="s">
        <v>4399</v>
      </c>
      <c r="L1126" s="60">
        <v>43657.994756944441</v>
      </c>
      <c r="M1126" s="37" t="s">
        <v>3927</v>
      </c>
      <c r="N1126" s="60">
        <v>43655.919606481482</v>
      </c>
      <c r="O1126" s="37" t="s">
        <v>4400</v>
      </c>
      <c r="P1126" s="38" t="b">
        <v>0</v>
      </c>
      <c r="Q1126" s="37"/>
      <c r="R1126" s="37" t="s">
        <v>123</v>
      </c>
      <c r="S1126" s="38">
        <v>0</v>
      </c>
      <c r="T1126" s="37" t="s">
        <v>124</v>
      </c>
      <c r="U1126" s="37" t="s">
        <v>120</v>
      </c>
      <c r="V1126" s="60"/>
      <c r="W1126" s="38">
        <v>179293</v>
      </c>
      <c r="X1126" s="37" t="s">
        <v>4401</v>
      </c>
      <c r="Y1126" s="38">
        <v>0</v>
      </c>
      <c r="Z1126" s="38" t="b">
        <v>0</v>
      </c>
      <c r="AA1126" s="60">
        <v>43655.974895833337</v>
      </c>
      <c r="AB1126" s="60">
        <v>43655.939016203702</v>
      </c>
      <c r="AC1126" s="38">
        <v>1</v>
      </c>
      <c r="AD1126" s="60">
        <v>43655.991122685176</v>
      </c>
      <c r="AE1126" s="60">
        <v>43656.011064814818</v>
      </c>
      <c r="AF1126" s="60">
        <v>43655.991122685176</v>
      </c>
      <c r="AG1126" s="37"/>
      <c r="AH1126" s="37"/>
      <c r="AI1126" s="37"/>
      <c r="AJ1126" s="16">
        <f ca="1">IF(Table1[[#This Row],[State]]="Closed","Zero",IF(Table1[[#This Row],[State]]="Resolved","Zero",TODAY()-Table1[[#This Row],[First Assigned to Osprey-Resolver]]))</f>
        <v>1042.9889351851816</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28</v>
      </c>
      <c r="AM1126" s="39">
        <f>WEEKNUM(Table1[[#This Row],[Resolved]])</f>
        <v>0</v>
      </c>
      <c r="AN1126" s="39">
        <f>WEEKNUM(Table1[[#This Row],[Closed]])</f>
        <v>28</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9</v>
      </c>
      <c r="AW1126" s="39" t="str">
        <f>TEXT(Table1[[#This Row],[Created]],"MMM")</f>
        <v>Jul</v>
      </c>
      <c r="AX1126" s="40">
        <f>VLOOKUP(Table1[[#This Row],[Assigned to]],GD_Resource[[#All],[SNOW ID Unique]:[Team]],4,0)</f>
        <v>0</v>
      </c>
    </row>
    <row r="1127" spans="1:50" ht="37.5" customHeight="1" x14ac:dyDescent="0.25">
      <c r="A1127" s="37" t="s">
        <v>4402</v>
      </c>
      <c r="B1127" s="37" t="s">
        <v>115</v>
      </c>
      <c r="C1127" s="37" t="s">
        <v>251</v>
      </c>
      <c r="D1127" s="37" t="s">
        <v>128</v>
      </c>
      <c r="E1127" s="37" t="s">
        <v>141</v>
      </c>
      <c r="F1127" s="37" t="s">
        <v>4403</v>
      </c>
      <c r="G1127" s="60">
        <v>44424.997557870367</v>
      </c>
      <c r="H1127" s="37" t="s">
        <v>9</v>
      </c>
      <c r="I1127" s="60"/>
      <c r="J1127" s="37" t="s">
        <v>120</v>
      </c>
      <c r="K1127" s="37" t="s">
        <v>2998</v>
      </c>
      <c r="L1127" s="60">
        <v>44424.997557870367</v>
      </c>
      <c r="M1127" s="37" t="s">
        <v>39</v>
      </c>
      <c r="N1127" s="60">
        <v>43656.992442129631</v>
      </c>
      <c r="O1127" s="37" t="s">
        <v>2242</v>
      </c>
      <c r="P1127" s="38" t="b">
        <v>0</v>
      </c>
      <c r="Q1127" s="37"/>
      <c r="R1127" s="37" t="s">
        <v>147</v>
      </c>
      <c r="S1127" s="38">
        <v>0</v>
      </c>
      <c r="T1127" s="37" t="s">
        <v>124</v>
      </c>
      <c r="U1127" s="37" t="s">
        <v>120</v>
      </c>
      <c r="V1127" s="60"/>
      <c r="W1127" s="38">
        <v>66355929</v>
      </c>
      <c r="X1127" s="37" t="s">
        <v>4404</v>
      </c>
      <c r="Y1127" s="38">
        <v>0</v>
      </c>
      <c r="Z1127" s="38" t="b">
        <v>0</v>
      </c>
      <c r="AA1127" s="60">
        <v>43656.992442129631</v>
      </c>
      <c r="AB1127" s="60"/>
      <c r="AC1127" s="38">
        <v>0</v>
      </c>
      <c r="AD1127" s="60"/>
      <c r="AE1127" s="60">
        <v>43656.992442129631</v>
      </c>
      <c r="AF1127" s="60">
        <v>43656.992442129631</v>
      </c>
      <c r="AG1127" s="37"/>
      <c r="AH1127" s="37"/>
      <c r="AI1127" s="37" t="s">
        <v>256</v>
      </c>
      <c r="AJ1127" s="16">
        <f ca="1">IF(Table1[[#This Row],[State]]="Closed","Zero",IF(Table1[[#This Row],[State]]="Resolved","Zero",TODAY()-Table1[[#This Row],[First Assigned to Osprey-Resolver]]))</f>
        <v>1042.0075578703691</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28</v>
      </c>
      <c r="AM1127" s="39">
        <f>WEEKNUM(Table1[[#This Row],[Resolved]])</f>
        <v>0</v>
      </c>
      <c r="AN1127" s="39">
        <f>WEEKNUM(Table1[[#This Row],[Closed]])</f>
        <v>34</v>
      </c>
      <c r="AO1127" s="39" t="str">
        <f>IFERROR(INDEX(GD_Resource[], MATCH(Table1[[#This Row],[Assigned to]], GD_Resource[SNOW ID Unique], 0), 2), "Not GD")</f>
        <v>WPP-US</v>
      </c>
      <c r="AP1127" s="39" t="str">
        <f t="shared" si="17"/>
        <v>GD</v>
      </c>
      <c r="AQ1127" s="39">
        <f>YEAR(Table1[[#This Row],[Closed]])</f>
        <v>2021</v>
      </c>
      <c r="AR1127" s="39">
        <f>YEAR(Table1[[#This Row],[Resolved]])</f>
        <v>1900</v>
      </c>
      <c r="AS1127" s="39">
        <f>YEAR(Table1[[#This Row],[Created]])</f>
        <v>2019</v>
      </c>
      <c r="AT1127" s="39">
        <f>DAY(Table1[[#This Row],[Resolved]])</f>
        <v>0</v>
      </c>
      <c r="AU1127" s="39" t="str">
        <f>TEXT(Table1[[#This Row],[Resolved]],"MMM")</f>
        <v>Jan</v>
      </c>
      <c r="AV1127" s="39">
        <f>DAY(Table1[[#This Row],[Created]])</f>
        <v>10</v>
      </c>
      <c r="AW1127" s="39" t="str">
        <f>TEXT(Table1[[#This Row],[Created]],"MMM")</f>
        <v>Jul</v>
      </c>
      <c r="AX1127" s="40">
        <f>VLOOKUP(Table1[[#This Row],[Assigned to]],GD_Resource[[#All],[SNOW ID Unique]:[Team]],4,0)</f>
        <v>0</v>
      </c>
    </row>
    <row r="1128" spans="1:50" ht="37.5" customHeight="1" x14ac:dyDescent="0.25">
      <c r="A1128" s="37" t="s">
        <v>4405</v>
      </c>
      <c r="B1128" s="37" t="s">
        <v>115</v>
      </c>
      <c r="C1128" s="37" t="s">
        <v>251</v>
      </c>
      <c r="D1128" s="37" t="s">
        <v>128</v>
      </c>
      <c r="E1128" s="37" t="s">
        <v>141</v>
      </c>
      <c r="F1128" s="37" t="s">
        <v>4406</v>
      </c>
      <c r="G1128" s="60">
        <v>44424.99894675926</v>
      </c>
      <c r="H1128" s="37" t="s">
        <v>9</v>
      </c>
      <c r="I1128" s="60"/>
      <c r="J1128" s="37" t="s">
        <v>120</v>
      </c>
      <c r="K1128" s="37" t="s">
        <v>2998</v>
      </c>
      <c r="L1128" s="60">
        <v>44424.99894675926</v>
      </c>
      <c r="M1128" s="37" t="s">
        <v>39</v>
      </c>
      <c r="N1128" s="60">
        <v>43656.996481481481</v>
      </c>
      <c r="O1128" s="37" t="s">
        <v>2242</v>
      </c>
      <c r="P1128" s="38" t="b">
        <v>0</v>
      </c>
      <c r="Q1128" s="37"/>
      <c r="R1128" s="37" t="s">
        <v>147</v>
      </c>
      <c r="S1128" s="38">
        <v>0</v>
      </c>
      <c r="T1128" s="37" t="s">
        <v>124</v>
      </c>
      <c r="U1128" s="37" t="s">
        <v>120</v>
      </c>
      <c r="V1128" s="60"/>
      <c r="W1128" s="38">
        <v>66355547</v>
      </c>
      <c r="X1128" s="37" t="s">
        <v>4404</v>
      </c>
      <c r="Y1128" s="38">
        <v>0</v>
      </c>
      <c r="Z1128" s="38" t="b">
        <v>0</v>
      </c>
      <c r="AA1128" s="60">
        <v>43656.996481481481</v>
      </c>
      <c r="AB1128" s="60"/>
      <c r="AC1128" s="38">
        <v>0</v>
      </c>
      <c r="AD1128" s="60"/>
      <c r="AE1128" s="60">
        <v>43656.996481481481</v>
      </c>
      <c r="AF1128" s="60">
        <v>43656.996481481481</v>
      </c>
      <c r="AG1128" s="37"/>
      <c r="AH1128" s="37"/>
      <c r="AI1128" s="37" t="s">
        <v>256</v>
      </c>
      <c r="AJ1128" s="16">
        <f ca="1">IF(Table1[[#This Row],[State]]="Closed","Zero",IF(Table1[[#This Row],[State]]="Resolved","Zero",TODAY()-Table1[[#This Row],[First Assigned to Osprey-Resolver]]))</f>
        <v>1042.0035185185188</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34</v>
      </c>
      <c r="AO1128" s="39" t="str">
        <f>IFERROR(INDEX(GD_Resource[], MATCH(Table1[[#This Row],[Assigned to]], GD_Resource[SNOW ID Unique], 0), 2), "Not GD")</f>
        <v>WPP-US</v>
      </c>
      <c r="AP1128" s="39" t="str">
        <f t="shared" si="17"/>
        <v>GD</v>
      </c>
      <c r="AQ1128" s="39">
        <f>YEAR(Table1[[#This Row],[Closed]])</f>
        <v>2021</v>
      </c>
      <c r="AR1128" s="39">
        <f>YEAR(Table1[[#This Row],[Resolved]])</f>
        <v>1900</v>
      </c>
      <c r="AS1128" s="39">
        <f>YEAR(Table1[[#This Row],[Created]])</f>
        <v>2019</v>
      </c>
      <c r="AT1128" s="39">
        <f>DAY(Table1[[#This Row],[Resolved]])</f>
        <v>0</v>
      </c>
      <c r="AU1128" s="39" t="str">
        <f>TEXT(Table1[[#This Row],[Resolved]],"MMM")</f>
        <v>Jan</v>
      </c>
      <c r="AV1128" s="39">
        <f>DAY(Table1[[#This Row],[Created]])</f>
        <v>10</v>
      </c>
      <c r="AW1128" s="39" t="str">
        <f>TEXT(Table1[[#This Row],[Created]],"MMM")</f>
        <v>Jul</v>
      </c>
      <c r="AX1128" s="40">
        <f>VLOOKUP(Table1[[#This Row],[Assigned to]],GD_Resource[[#All],[SNOW ID Unique]:[Team]],4,0)</f>
        <v>0</v>
      </c>
    </row>
    <row r="1129" spans="1:50" ht="37.5" customHeight="1" x14ac:dyDescent="0.25">
      <c r="A1129" s="37" t="s">
        <v>4407</v>
      </c>
      <c r="B1129" s="37" t="s">
        <v>138</v>
      </c>
      <c r="C1129" s="37" t="s">
        <v>295</v>
      </c>
      <c r="D1129" s="37" t="s">
        <v>2360</v>
      </c>
      <c r="E1129" s="37" t="s">
        <v>141</v>
      </c>
      <c r="F1129" s="37" t="s">
        <v>4408</v>
      </c>
      <c r="G1129" s="60">
        <v>43883.054560185177</v>
      </c>
      <c r="H1129" s="37" t="s">
        <v>2587</v>
      </c>
      <c r="I1129" s="60"/>
      <c r="J1129" s="37" t="s">
        <v>120</v>
      </c>
      <c r="K1129" s="37" t="s">
        <v>4409</v>
      </c>
      <c r="L1129" s="60">
        <v>43883.054571759261</v>
      </c>
      <c r="M1129" s="37" t="s">
        <v>2363</v>
      </c>
      <c r="N1129" s="60">
        <v>43659.012557870366</v>
      </c>
      <c r="O1129" s="37" t="s">
        <v>281</v>
      </c>
      <c r="P1129" s="38" t="b">
        <v>0</v>
      </c>
      <c r="Q1129" s="37"/>
      <c r="R1129" s="37" t="s">
        <v>147</v>
      </c>
      <c r="S1129" s="38">
        <v>0</v>
      </c>
      <c r="T1129" s="37" t="s">
        <v>124</v>
      </c>
      <c r="U1129" s="37" t="s">
        <v>120</v>
      </c>
      <c r="V1129" s="60"/>
      <c r="W1129" s="38">
        <v>19357230</v>
      </c>
      <c r="X1129" s="37" t="s">
        <v>282</v>
      </c>
      <c r="Y1129" s="38">
        <v>0</v>
      </c>
      <c r="Z1129" s="38" t="b">
        <v>0</v>
      </c>
      <c r="AA1129" s="60">
        <v>43659.051006944443</v>
      </c>
      <c r="AB1129" s="60">
        <v>43659.019467592603</v>
      </c>
      <c r="AC1129" s="38">
        <v>2</v>
      </c>
      <c r="AD1129" s="60">
        <v>43659.061053240737</v>
      </c>
      <c r="AE1129" s="60">
        <v>43659.123090277782</v>
      </c>
      <c r="AF1129" s="60">
        <v>43659.061053240737</v>
      </c>
      <c r="AG1129" s="37"/>
      <c r="AH1129" s="37"/>
      <c r="AI1129" s="37"/>
      <c r="AJ1129" s="16">
        <f ca="1">IF(Table1[[#This Row],[State]]="Closed","Zero",IF(Table1[[#This Row],[State]]="Resolved","Zero",TODAY()-Table1[[#This Row],[First Assigned to Osprey-Resolver]]))</f>
        <v>1039.8769097222175</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28</v>
      </c>
      <c r="AM1129" s="39">
        <f>WEEKNUM(Table1[[#This Row],[Resolved]])</f>
        <v>0</v>
      </c>
      <c r="AN1129" s="39">
        <f>WEEKNUM(Table1[[#This Row],[Closed]])</f>
        <v>8</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13</v>
      </c>
      <c r="AW1129" s="39" t="str">
        <f>TEXT(Table1[[#This Row],[Created]],"MMM")</f>
        <v>Jul</v>
      </c>
      <c r="AX1129" s="40" t="e">
        <f>VLOOKUP(Table1[[#This Row],[Assigned to]],GD_Resource[[#All],[SNOW ID Unique]:[Team]],4,0)</f>
        <v>#N/A</v>
      </c>
    </row>
    <row r="1130" spans="1:50" ht="137.69999999999999" customHeight="1" x14ac:dyDescent="0.25">
      <c r="A1130" s="37" t="s">
        <v>4410</v>
      </c>
      <c r="B1130" s="37" t="s">
        <v>138</v>
      </c>
      <c r="C1130" s="37" t="s">
        <v>433</v>
      </c>
      <c r="D1130" s="37" t="s">
        <v>434</v>
      </c>
      <c r="E1130" s="37" t="s">
        <v>12</v>
      </c>
      <c r="F1130" s="37" t="s">
        <v>4411</v>
      </c>
      <c r="G1130" s="60">
        <v>43662.969490740739</v>
      </c>
      <c r="H1130" s="37" t="s">
        <v>436</v>
      </c>
      <c r="I1130" s="60"/>
      <c r="J1130" s="37" t="s">
        <v>328</v>
      </c>
      <c r="K1130" s="37" t="s">
        <v>4412</v>
      </c>
      <c r="L1130" s="60">
        <v>43662.969490740739</v>
      </c>
      <c r="M1130" s="37" t="s">
        <v>436</v>
      </c>
      <c r="N1130" s="60">
        <v>43661.896134259259</v>
      </c>
      <c r="O1130" s="37" t="s">
        <v>4413</v>
      </c>
      <c r="P1130" s="38" t="b">
        <v>0</v>
      </c>
      <c r="Q1130" s="37"/>
      <c r="R1130" s="37" t="s">
        <v>215</v>
      </c>
      <c r="S1130" s="38">
        <v>0</v>
      </c>
      <c r="T1130" s="37" t="s">
        <v>124</v>
      </c>
      <c r="U1130" s="37" t="s">
        <v>120</v>
      </c>
      <c r="V1130" s="60"/>
      <c r="W1130" s="38">
        <v>92738</v>
      </c>
      <c r="X1130" s="37" t="s">
        <v>4414</v>
      </c>
      <c r="Y1130" s="38">
        <v>0</v>
      </c>
      <c r="Z1130" s="38" t="b">
        <v>0</v>
      </c>
      <c r="AA1130" s="60">
        <v>43661.947881944441</v>
      </c>
      <c r="AB1130" s="60">
        <v>43661.917430555557</v>
      </c>
      <c r="AC1130" s="38">
        <v>1</v>
      </c>
      <c r="AD1130" s="60">
        <v>43661.981134259258</v>
      </c>
      <c r="AE1130" s="60">
        <v>43662.326863425929</v>
      </c>
      <c r="AF1130" s="60">
        <v>43661.981134259258</v>
      </c>
      <c r="AG1130" s="37"/>
      <c r="AH1130" s="37"/>
      <c r="AI1130" s="37"/>
      <c r="AJ1130" s="16">
        <f ca="1">IF(Table1[[#This Row],[State]]="Closed","Zero",IF(Table1[[#This Row],[State]]="Resolved","Zero",TODAY()-Table1[[#This Row],[First Assigned to Osprey-Resolver]]))</f>
        <v>1036.6731365740707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29</v>
      </c>
      <c r="AM1130" s="39">
        <f>WEEKNUM(Table1[[#This Row],[Resolved]])</f>
        <v>0</v>
      </c>
      <c r="AN1130" s="39">
        <f>WEEKNUM(Table1[[#This Row],[Closed]])</f>
        <v>29</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15</v>
      </c>
      <c r="AW1130" s="39" t="str">
        <f>TEXT(Table1[[#This Row],[Created]],"MMM")</f>
        <v>Jul</v>
      </c>
      <c r="AX1130" s="40" t="e">
        <f>VLOOKUP(Table1[[#This Row],[Assigned to]],GD_Resource[[#All],[SNOW ID Unique]:[Team]],4,0)</f>
        <v>#N/A</v>
      </c>
    </row>
    <row r="1131" spans="1:50" ht="37.5" customHeight="1" x14ac:dyDescent="0.25">
      <c r="A1131" s="37" t="s">
        <v>4415</v>
      </c>
      <c r="B1131" s="37" t="s">
        <v>115</v>
      </c>
      <c r="C1131" s="37" t="s">
        <v>116</v>
      </c>
      <c r="D1131" s="37" t="s">
        <v>204</v>
      </c>
      <c r="E1131" s="37" t="s">
        <v>141</v>
      </c>
      <c r="F1131" s="37" t="s">
        <v>4416</v>
      </c>
      <c r="G1131" s="60">
        <v>43768.315393518518</v>
      </c>
      <c r="H1131" s="37" t="s">
        <v>48</v>
      </c>
      <c r="I1131" s="60"/>
      <c r="J1131" s="37" t="s">
        <v>120</v>
      </c>
      <c r="K1131" s="37" t="s">
        <v>4417</v>
      </c>
      <c r="L1131" s="60">
        <v>43768.315393518518</v>
      </c>
      <c r="M1131" s="37" t="s">
        <v>37</v>
      </c>
      <c r="N1131" s="60">
        <v>43662.527002314811</v>
      </c>
      <c r="O1131" s="37" t="s">
        <v>2657</v>
      </c>
      <c r="P1131" s="38" t="b">
        <v>0</v>
      </c>
      <c r="Q1131" s="37"/>
      <c r="R1131" s="37" t="s">
        <v>123</v>
      </c>
      <c r="S1131" s="38">
        <v>0</v>
      </c>
      <c r="T1131" s="37" t="s">
        <v>124</v>
      </c>
      <c r="U1131" s="37" t="s">
        <v>120</v>
      </c>
      <c r="V1131" s="60"/>
      <c r="W1131" s="38">
        <v>9140117</v>
      </c>
      <c r="X1131" s="37" t="s">
        <v>2658</v>
      </c>
      <c r="Y1131" s="38">
        <v>0</v>
      </c>
      <c r="Z1131" s="38" t="b">
        <v>0</v>
      </c>
      <c r="AA1131" s="60">
        <v>43662.645439814813</v>
      </c>
      <c r="AB1131" s="60">
        <v>43662.527800925927</v>
      </c>
      <c r="AC1131" s="38">
        <v>2</v>
      </c>
      <c r="AD1131" s="60">
        <v>43662.573275462957</v>
      </c>
      <c r="AE1131" s="60">
        <v>43662.645439814813</v>
      </c>
      <c r="AF1131" s="60">
        <v>43662.573275462957</v>
      </c>
      <c r="AG1131" s="37"/>
      <c r="AH1131" s="37"/>
      <c r="AI1131" s="37"/>
      <c r="AJ1131" s="16">
        <f ca="1">IF(Table1[[#This Row],[State]]="Closed","Zero",IF(Table1[[#This Row],[State]]="Resolved","Zero",TODAY()-Table1[[#This Row],[First Assigned to Osprey-Resolver]]))</f>
        <v>1036.3545601851874</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29</v>
      </c>
      <c r="AM1131" s="39">
        <f>WEEKNUM(Table1[[#This Row],[Resolved]])</f>
        <v>0</v>
      </c>
      <c r="AN1131" s="39">
        <f>WEEKNUM(Table1[[#This Row],[Closed]])</f>
        <v>44</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16</v>
      </c>
      <c r="AW1131" s="39" t="str">
        <f>TEXT(Table1[[#This Row],[Created]],"MMM")</f>
        <v>Jul</v>
      </c>
      <c r="AX1131" s="40">
        <f>VLOOKUP(Table1[[#This Row],[Assigned to]],GD_Resource[[#All],[SNOW ID Unique]:[Team]],4,0)</f>
        <v>0</v>
      </c>
    </row>
    <row r="1132" spans="1:50" ht="124.95" customHeight="1" x14ac:dyDescent="0.25">
      <c r="A1132" s="37" t="s">
        <v>4418</v>
      </c>
      <c r="B1132" s="37" t="s">
        <v>138</v>
      </c>
      <c r="C1132" s="37" t="s">
        <v>709</v>
      </c>
      <c r="D1132" s="37" t="s">
        <v>204</v>
      </c>
      <c r="E1132" s="37" t="s">
        <v>141</v>
      </c>
      <c r="F1132" s="37" t="s">
        <v>4419</v>
      </c>
      <c r="G1132" s="60">
        <v>44105.291192129633</v>
      </c>
      <c r="H1132" s="37" t="s">
        <v>38</v>
      </c>
      <c r="I1132" s="60"/>
      <c r="J1132" s="37" t="s">
        <v>120</v>
      </c>
      <c r="K1132" s="37" t="s">
        <v>4420</v>
      </c>
      <c r="L1132" s="60">
        <v>44105.291203703702</v>
      </c>
      <c r="M1132" s="37" t="s">
        <v>37</v>
      </c>
      <c r="N1132" s="60">
        <v>43662.727569444447</v>
      </c>
      <c r="O1132" s="37" t="s">
        <v>170</v>
      </c>
      <c r="P1132" s="38" t="b">
        <v>1</v>
      </c>
      <c r="Q1132" s="37"/>
      <c r="R1132" s="37" t="s">
        <v>123</v>
      </c>
      <c r="S1132" s="38">
        <v>2</v>
      </c>
      <c r="T1132" s="37" t="s">
        <v>124</v>
      </c>
      <c r="U1132" s="37" t="s">
        <v>120</v>
      </c>
      <c r="V1132" s="60"/>
      <c r="W1132" s="38">
        <v>38237498</v>
      </c>
      <c r="X1132" s="37" t="s">
        <v>171</v>
      </c>
      <c r="Y1132" s="38">
        <v>0</v>
      </c>
      <c r="Z1132" s="38" t="b">
        <v>0</v>
      </c>
      <c r="AA1132" s="60">
        <v>43662.757523148153</v>
      </c>
      <c r="AB1132" s="60">
        <v>43662.730358796303</v>
      </c>
      <c r="AC1132" s="38">
        <v>4</v>
      </c>
      <c r="AD1132" s="60">
        <v>43662.760277777779</v>
      </c>
      <c r="AE1132" s="60">
        <v>43662.761377314811</v>
      </c>
      <c r="AF1132" s="60">
        <v>43662.760277777779</v>
      </c>
      <c r="AG1132" s="37"/>
      <c r="AH1132" s="37"/>
      <c r="AI1132" s="37"/>
      <c r="AJ1132" s="16">
        <f ca="1">IF(Table1[[#This Row],[State]]="Closed","Zero",IF(Table1[[#This Row],[State]]="Resolved","Zero",TODAY()-Table1[[#This Row],[First Assigned to Osprey-Resolver]]))</f>
        <v>1036.2386226851886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29</v>
      </c>
      <c r="AM1132" s="39">
        <f>WEEKNUM(Table1[[#This Row],[Resolved]])</f>
        <v>0</v>
      </c>
      <c r="AN1132" s="39">
        <f>WEEKNUM(Table1[[#This Row],[Closed]])</f>
        <v>40</v>
      </c>
      <c r="AO1132" s="39" t="str">
        <f>IFERROR(INDEX(GD_Resource[], MATCH(Table1[[#This Row],[Assigned to]], GD_Resource[SNOW ID Unique], 0), 2), "Not GD")</f>
        <v>Not GD</v>
      </c>
      <c r="AP1132" s="39" t="str">
        <f t="shared" si="17"/>
        <v>Geo</v>
      </c>
      <c r="AQ1132" s="39">
        <f>YEAR(Table1[[#This Row],[Closed]])</f>
        <v>2020</v>
      </c>
      <c r="AR1132" s="39">
        <f>YEAR(Table1[[#This Row],[Resolved]])</f>
        <v>1900</v>
      </c>
      <c r="AS1132" s="39">
        <f>YEAR(Table1[[#This Row],[Created]])</f>
        <v>2019</v>
      </c>
      <c r="AT1132" s="39">
        <f>DAY(Table1[[#This Row],[Resolved]])</f>
        <v>0</v>
      </c>
      <c r="AU1132" s="39" t="str">
        <f>TEXT(Table1[[#This Row],[Resolved]],"MMM")</f>
        <v>Jan</v>
      </c>
      <c r="AV1132" s="39">
        <f>DAY(Table1[[#This Row],[Created]])</f>
        <v>16</v>
      </c>
      <c r="AW1132" s="39" t="str">
        <f>TEXT(Table1[[#This Row],[Created]],"MMM")</f>
        <v>Jul</v>
      </c>
      <c r="AX1132" s="40" t="e">
        <f>VLOOKUP(Table1[[#This Row],[Assigned to]],GD_Resource[[#All],[SNOW ID Unique]:[Team]],4,0)</f>
        <v>#N/A</v>
      </c>
    </row>
    <row r="1133" spans="1:50" ht="37.5" customHeight="1" x14ac:dyDescent="0.25">
      <c r="A1133" s="37" t="s">
        <v>4421</v>
      </c>
      <c r="B1133" s="37" t="s">
        <v>115</v>
      </c>
      <c r="C1133" s="37" t="s">
        <v>295</v>
      </c>
      <c r="D1133" s="37" t="s">
        <v>4422</v>
      </c>
      <c r="E1133" s="37" t="s">
        <v>12</v>
      </c>
      <c r="F1133" s="37" t="s">
        <v>4423</v>
      </c>
      <c r="G1133" s="60">
        <v>43664.051504629628</v>
      </c>
      <c r="H1133" s="37" t="s">
        <v>2930</v>
      </c>
      <c r="I1133" s="60"/>
      <c r="J1133" s="37" t="s">
        <v>120</v>
      </c>
      <c r="K1133" s="37" t="s">
        <v>4424</v>
      </c>
      <c r="L1133" s="60">
        <v>43664.051516203697</v>
      </c>
      <c r="M1133" s="37" t="s">
        <v>4425</v>
      </c>
      <c r="N1133" s="60">
        <v>43662.951909722222</v>
      </c>
      <c r="O1133" s="37" t="s">
        <v>4422</v>
      </c>
      <c r="P1133" s="38" t="b">
        <v>0</v>
      </c>
      <c r="Q1133" s="37"/>
      <c r="R1133" s="37" t="s">
        <v>147</v>
      </c>
      <c r="S1133" s="38">
        <v>0</v>
      </c>
      <c r="T1133" s="37" t="s">
        <v>124</v>
      </c>
      <c r="U1133" s="37" t="s">
        <v>120</v>
      </c>
      <c r="V1133" s="60"/>
      <c r="W1133" s="38">
        <v>95290</v>
      </c>
      <c r="X1133" s="37" t="s">
        <v>4426</v>
      </c>
      <c r="Y1133" s="38">
        <v>0</v>
      </c>
      <c r="Z1133" s="38" t="b">
        <v>0</v>
      </c>
      <c r="AA1133" s="60">
        <v>43662.991215277783</v>
      </c>
      <c r="AB1133" s="60">
        <v>43662.951909722222</v>
      </c>
      <c r="AC1133" s="38">
        <v>2</v>
      </c>
      <c r="AD1133" s="60">
        <v>43662.999606481477</v>
      </c>
      <c r="AE1133" s="60">
        <v>43663.080682870372</v>
      </c>
      <c r="AF1133" s="60">
        <v>43663.016099537039</v>
      </c>
      <c r="AG1133" s="37"/>
      <c r="AH1133" s="37"/>
      <c r="AI1133" s="37"/>
      <c r="AJ1133" s="16">
        <f ca="1">IF(Table1[[#This Row],[State]]="Closed","Zero",IF(Table1[[#This Row],[State]]="Resolved","Zero",TODAY()-Table1[[#This Row],[First Assigned to Osprey-Resolver]]))</f>
        <v>1035.9193171296283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29</v>
      </c>
      <c r="AM1133" s="39">
        <f>WEEKNUM(Table1[[#This Row],[Resolved]])</f>
        <v>0</v>
      </c>
      <c r="AN1133" s="39">
        <f>WEEKNUM(Table1[[#This Row],[Closed]])</f>
        <v>29</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16</v>
      </c>
      <c r="AW1133" s="39" t="str">
        <f>TEXT(Table1[[#This Row],[Created]],"MMM")</f>
        <v>Jul</v>
      </c>
      <c r="AX1133" s="40">
        <f>VLOOKUP(Table1[[#This Row],[Assigned to]],GD_Resource[[#All],[SNOW ID Unique]:[Team]],4,0)</f>
        <v>0</v>
      </c>
    </row>
    <row r="1134" spans="1:50" ht="49.95" customHeight="1" x14ac:dyDescent="0.25">
      <c r="A1134" s="37" t="s">
        <v>4427</v>
      </c>
      <c r="B1134" s="37" t="s">
        <v>115</v>
      </c>
      <c r="C1134" s="37" t="s">
        <v>251</v>
      </c>
      <c r="D1134" s="37" t="s">
        <v>258</v>
      </c>
      <c r="E1134" s="37" t="s">
        <v>12</v>
      </c>
      <c r="F1134" s="37" t="s">
        <v>4428</v>
      </c>
      <c r="G1134" s="60">
        <v>43663.911527777767</v>
      </c>
      <c r="H1134" s="37" t="s">
        <v>36</v>
      </c>
      <c r="I1134" s="60"/>
      <c r="J1134" s="37" t="s">
        <v>130</v>
      </c>
      <c r="K1134" s="37" t="s">
        <v>4429</v>
      </c>
      <c r="L1134" s="60">
        <v>43663.911527777767</v>
      </c>
      <c r="M1134" s="37" t="s">
        <v>36</v>
      </c>
      <c r="N1134" s="60">
        <v>43663.180023148147</v>
      </c>
      <c r="O1134" s="37" t="s">
        <v>4430</v>
      </c>
      <c r="P1134" s="38" t="b">
        <v>0</v>
      </c>
      <c r="Q1134" s="37"/>
      <c r="R1134" s="37" t="s">
        <v>147</v>
      </c>
      <c r="S1134" s="38">
        <v>0</v>
      </c>
      <c r="T1134" s="37" t="s">
        <v>124</v>
      </c>
      <c r="U1134" s="37" t="s">
        <v>120</v>
      </c>
      <c r="V1134" s="60"/>
      <c r="W1134" s="38">
        <v>63203</v>
      </c>
      <c r="X1134" s="37" t="s">
        <v>4431</v>
      </c>
      <c r="Y1134" s="38">
        <v>0</v>
      </c>
      <c r="Z1134" s="38" t="b">
        <v>0</v>
      </c>
      <c r="AA1134" s="60">
        <v>43663.216331018521</v>
      </c>
      <c r="AB1134" s="60">
        <v>43663.188750000001</v>
      </c>
      <c r="AC1134" s="38">
        <v>1</v>
      </c>
      <c r="AD1134" s="60">
        <v>43663.887465277781</v>
      </c>
      <c r="AE1134" s="60">
        <v>43663.909560185188</v>
      </c>
      <c r="AF1134" s="60">
        <v>43663.887465277781</v>
      </c>
      <c r="AG1134" s="37"/>
      <c r="AH1134" s="37"/>
      <c r="AI1134" s="37"/>
      <c r="AJ1134" s="16">
        <f ca="1">IF(Table1[[#This Row],[State]]="Closed","Zero",IF(Table1[[#This Row],[State]]="Resolved","Zero",TODAY()-Table1[[#This Row],[First Assigned to Osprey-Resolver]]))</f>
        <v>1035.0904398148123</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29</v>
      </c>
      <c r="AM1134" s="39">
        <f>WEEKNUM(Table1[[#This Row],[Resolved]])</f>
        <v>0</v>
      </c>
      <c r="AN1134" s="39">
        <f>WEEKNUM(Table1[[#This Row],[Closed]])</f>
        <v>29</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17</v>
      </c>
      <c r="AW1134" s="39" t="str">
        <f>TEXT(Table1[[#This Row],[Created]],"MMM")</f>
        <v>Jul</v>
      </c>
      <c r="AX1134" s="40" t="e">
        <f>VLOOKUP(Table1[[#This Row],[Assigned to]],GD_Resource[[#All],[SNOW ID Unique]:[Team]],4,0)</f>
        <v>#N/A</v>
      </c>
    </row>
    <row r="1135" spans="1:50" ht="49.95" customHeight="1" x14ac:dyDescent="0.25">
      <c r="A1135" s="37" t="s">
        <v>4432</v>
      </c>
      <c r="B1135" s="37" t="s">
        <v>115</v>
      </c>
      <c r="C1135" s="37" t="s">
        <v>379</v>
      </c>
      <c r="D1135" s="37" t="s">
        <v>3836</v>
      </c>
      <c r="E1135" s="37" t="s">
        <v>7</v>
      </c>
      <c r="F1135" s="37" t="s">
        <v>4433</v>
      </c>
      <c r="G1135" s="60">
        <v>43663.72084490741</v>
      </c>
      <c r="H1135" s="37" t="s">
        <v>2752</v>
      </c>
      <c r="I1135" s="60"/>
      <c r="J1135" s="37" t="s">
        <v>120</v>
      </c>
      <c r="K1135" s="37" t="s">
        <v>4434</v>
      </c>
      <c r="L1135" s="60">
        <v>43663.72084490741</v>
      </c>
      <c r="M1135" s="37" t="s">
        <v>2752</v>
      </c>
      <c r="N1135" s="60">
        <v>43663.578159722223</v>
      </c>
      <c r="O1135" s="37" t="s">
        <v>4435</v>
      </c>
      <c r="P1135" s="38" t="b">
        <v>0</v>
      </c>
      <c r="Q1135" s="37"/>
      <c r="R1135" s="37" t="s">
        <v>133</v>
      </c>
      <c r="S1135" s="38">
        <v>0</v>
      </c>
      <c r="T1135" s="37" t="s">
        <v>124</v>
      </c>
      <c r="U1135" s="37" t="s">
        <v>120</v>
      </c>
      <c r="V1135" s="60"/>
      <c r="W1135" s="38">
        <v>12328</v>
      </c>
      <c r="X1135" s="37" t="s">
        <v>4436</v>
      </c>
      <c r="Y1135" s="38">
        <v>0</v>
      </c>
      <c r="Z1135" s="38" t="b">
        <v>0</v>
      </c>
      <c r="AA1135" s="60">
        <v>43663.612673611111</v>
      </c>
      <c r="AB1135" s="60">
        <v>43663.584097222221</v>
      </c>
      <c r="AC1135" s="38">
        <v>3</v>
      </c>
      <c r="AD1135" s="60">
        <v>43663.629143518519</v>
      </c>
      <c r="AE1135" s="60">
        <v>43663.675787037027</v>
      </c>
      <c r="AF1135" s="60">
        <v>43663.629143518519</v>
      </c>
      <c r="AG1135" s="37"/>
      <c r="AH1135" s="37"/>
      <c r="AI1135" s="37"/>
      <c r="AJ1135" s="16">
        <f ca="1">IF(Table1[[#This Row],[State]]="Closed","Zero",IF(Table1[[#This Row],[State]]="Resolved","Zero",TODAY()-Table1[[#This Row],[First Assigned to Osprey-Resolver]]))</f>
        <v>1035.3242129629725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29</v>
      </c>
      <c r="AM1135" s="39">
        <f>WEEKNUM(Table1[[#This Row],[Resolved]])</f>
        <v>0</v>
      </c>
      <c r="AN1135" s="39">
        <f>WEEKNUM(Table1[[#This Row],[Closed]])</f>
        <v>29</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17</v>
      </c>
      <c r="AW1135" s="39" t="str">
        <f>TEXT(Table1[[#This Row],[Created]],"MMM")</f>
        <v>Jul</v>
      </c>
      <c r="AX1135" s="40">
        <f>VLOOKUP(Table1[[#This Row],[Assigned to]],GD_Resource[[#All],[SNOW ID Unique]:[Team]],4,0)</f>
        <v>0</v>
      </c>
    </row>
    <row r="1136" spans="1:50" ht="49.95" customHeight="1" x14ac:dyDescent="0.25">
      <c r="A1136" s="37" t="s">
        <v>4437</v>
      </c>
      <c r="B1136" s="37" t="s">
        <v>115</v>
      </c>
      <c r="C1136" s="37" t="s">
        <v>433</v>
      </c>
      <c r="D1136" s="37" t="s">
        <v>434</v>
      </c>
      <c r="E1136" s="37" t="s">
        <v>7</v>
      </c>
      <c r="F1136" s="37" t="s">
        <v>3739</v>
      </c>
      <c r="G1136" s="60">
        <v>43664.036261574067</v>
      </c>
      <c r="H1136" s="37" t="s">
        <v>436</v>
      </c>
      <c r="I1136" s="60"/>
      <c r="J1136" s="37" t="s">
        <v>120</v>
      </c>
      <c r="K1136" s="37" t="s">
        <v>4438</v>
      </c>
      <c r="L1136" s="60">
        <v>43664.036261574067</v>
      </c>
      <c r="M1136" s="37" t="s">
        <v>436</v>
      </c>
      <c r="N1136" s="60">
        <v>43663.946342592593</v>
      </c>
      <c r="O1136" s="37" t="s">
        <v>4439</v>
      </c>
      <c r="P1136" s="38" t="b">
        <v>0</v>
      </c>
      <c r="Q1136" s="37"/>
      <c r="R1136" s="37" t="s">
        <v>215</v>
      </c>
      <c r="S1136" s="38">
        <v>0</v>
      </c>
      <c r="T1136" s="37" t="s">
        <v>124</v>
      </c>
      <c r="U1136" s="37" t="s">
        <v>120</v>
      </c>
      <c r="V1136" s="60"/>
      <c r="W1136" s="38">
        <v>7769</v>
      </c>
      <c r="X1136" s="37" t="s">
        <v>4440</v>
      </c>
      <c r="Y1136" s="38">
        <v>0</v>
      </c>
      <c r="Z1136" s="38" t="b">
        <v>0</v>
      </c>
      <c r="AA1136" s="60">
        <v>43663.988159722219</v>
      </c>
      <c r="AB1136" s="60">
        <v>43663.946342592593</v>
      </c>
      <c r="AC1136" s="38">
        <v>1</v>
      </c>
      <c r="AD1136" s="60">
        <v>43664.009166666663</v>
      </c>
      <c r="AE1136" s="60">
        <v>43664.03570601852</v>
      </c>
      <c r="AF1136" s="60">
        <v>43664.009166666663</v>
      </c>
      <c r="AG1136" s="37"/>
      <c r="AH1136" s="37"/>
      <c r="AI1136" s="37"/>
      <c r="AJ1136" s="16">
        <f ca="1">IF(Table1[[#This Row],[State]]="Closed","Zero",IF(Table1[[#This Row],[State]]="Resolved","Zero",TODAY()-Table1[[#This Row],[First Assigned to Osprey-Resolver]]))</f>
        <v>1034.9642939814803</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29</v>
      </c>
      <c r="AM1136" s="39">
        <f>WEEKNUM(Table1[[#This Row],[Resolved]])</f>
        <v>0</v>
      </c>
      <c r="AN1136" s="39">
        <f>WEEKNUM(Table1[[#This Row],[Closed]])</f>
        <v>29</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17</v>
      </c>
      <c r="AW1136" s="39" t="str">
        <f>TEXT(Table1[[#This Row],[Created]],"MMM")</f>
        <v>Jul</v>
      </c>
      <c r="AX1136" s="40" t="e">
        <f>VLOOKUP(Table1[[#This Row],[Assigned to]],GD_Resource[[#All],[SNOW ID Unique]:[Team]],4,0)</f>
        <v>#N/A</v>
      </c>
    </row>
    <row r="1137" spans="1:50" ht="150" customHeight="1" x14ac:dyDescent="0.25">
      <c r="A1137" s="37" t="s">
        <v>4441</v>
      </c>
      <c r="B1137" s="37" t="s">
        <v>138</v>
      </c>
      <c r="C1137" s="37" t="s">
        <v>433</v>
      </c>
      <c r="D1137" s="37" t="s">
        <v>434</v>
      </c>
      <c r="E1137" s="37" t="s">
        <v>12</v>
      </c>
      <c r="F1137" s="37" t="s">
        <v>4442</v>
      </c>
      <c r="G1137" s="60">
        <v>43668.789490740739</v>
      </c>
      <c r="H1137" s="37" t="s">
        <v>436</v>
      </c>
      <c r="I1137" s="60"/>
      <c r="J1137" s="37" t="s">
        <v>120</v>
      </c>
      <c r="K1137" s="37" t="s">
        <v>4443</v>
      </c>
      <c r="L1137" s="60">
        <v>43668.789490740739</v>
      </c>
      <c r="M1137" s="37" t="s">
        <v>436</v>
      </c>
      <c r="N1137" s="60">
        <v>43665.891643518517</v>
      </c>
      <c r="O1137" s="37" t="s">
        <v>4444</v>
      </c>
      <c r="P1137" s="38" t="b">
        <v>0</v>
      </c>
      <c r="Q1137" s="37"/>
      <c r="R1137" s="37" t="s">
        <v>215</v>
      </c>
      <c r="S1137" s="38">
        <v>0</v>
      </c>
      <c r="T1137" s="37" t="s">
        <v>124</v>
      </c>
      <c r="U1137" s="37" t="s">
        <v>120</v>
      </c>
      <c r="V1137" s="60"/>
      <c r="W1137" s="38">
        <v>251111</v>
      </c>
      <c r="X1137" s="37" t="s">
        <v>4445</v>
      </c>
      <c r="Y1137" s="38">
        <v>0</v>
      </c>
      <c r="Z1137" s="38" t="b">
        <v>0</v>
      </c>
      <c r="AA1137" s="60">
        <v>43668.786365740743</v>
      </c>
      <c r="AB1137" s="60"/>
      <c r="AC1137" s="38">
        <v>0</v>
      </c>
      <c r="AD1137" s="60"/>
      <c r="AE1137" s="60">
        <v>43668.786365740743</v>
      </c>
      <c r="AF1137" s="60">
        <v>43665.891643518517</v>
      </c>
      <c r="AG1137" s="37"/>
      <c r="AH1137" s="37"/>
      <c r="AI1137" s="37"/>
      <c r="AJ1137" s="16">
        <f ca="1">IF(Table1[[#This Row],[State]]="Closed","Zero",IF(Table1[[#This Row],[State]]="Resolved","Zero",TODAY()-Table1[[#This Row],[First Assigned to Osprey-Resolver]]))</f>
        <v>1030.2136342592567</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29</v>
      </c>
      <c r="AM1137" s="39">
        <f>WEEKNUM(Table1[[#This Row],[Resolved]])</f>
        <v>0</v>
      </c>
      <c r="AN1137" s="39">
        <f>WEEKNUM(Table1[[#This Row],[Closed]])</f>
        <v>30</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19</v>
      </c>
      <c r="AW1137" s="39" t="str">
        <f>TEXT(Table1[[#This Row],[Created]],"MMM")</f>
        <v>Jul</v>
      </c>
      <c r="AX1137" s="40" t="e">
        <f>VLOOKUP(Table1[[#This Row],[Assigned to]],GD_Resource[[#All],[SNOW ID Unique]:[Team]],4,0)</f>
        <v>#N/A</v>
      </c>
    </row>
    <row r="1138" spans="1:50" ht="37.5" customHeight="1" x14ac:dyDescent="0.25">
      <c r="A1138" s="37" t="s">
        <v>4446</v>
      </c>
      <c r="B1138" s="37" t="s">
        <v>115</v>
      </c>
      <c r="C1138" s="37" t="s">
        <v>116</v>
      </c>
      <c r="D1138" s="37" t="s">
        <v>204</v>
      </c>
      <c r="E1138" s="37" t="s">
        <v>141</v>
      </c>
      <c r="F1138" s="37" t="s">
        <v>4447</v>
      </c>
      <c r="G1138" s="60">
        <v>43810.131782407407</v>
      </c>
      <c r="H1138" s="37" t="s">
        <v>194</v>
      </c>
      <c r="I1138" s="60"/>
      <c r="J1138" s="37" t="s">
        <v>120</v>
      </c>
      <c r="K1138" s="37" t="s">
        <v>4448</v>
      </c>
      <c r="L1138" s="60">
        <v>43810.131782407407</v>
      </c>
      <c r="M1138" s="37" t="s">
        <v>37</v>
      </c>
      <c r="N1138" s="60">
        <v>43668.540567129632</v>
      </c>
      <c r="O1138" s="37" t="s">
        <v>388</v>
      </c>
      <c r="P1138" s="38" t="b">
        <v>0</v>
      </c>
      <c r="Q1138" s="37"/>
      <c r="R1138" s="37" t="s">
        <v>123</v>
      </c>
      <c r="S1138" s="38">
        <v>0</v>
      </c>
      <c r="T1138" s="37" t="s">
        <v>124</v>
      </c>
      <c r="U1138" s="37" t="s">
        <v>120</v>
      </c>
      <c r="V1138" s="60"/>
      <c r="W1138" s="38">
        <v>12233481</v>
      </c>
      <c r="X1138" s="37" t="s">
        <v>389</v>
      </c>
      <c r="Y1138" s="38">
        <v>0</v>
      </c>
      <c r="Z1138" s="38" t="b">
        <v>0</v>
      </c>
      <c r="AA1138" s="60">
        <v>43668.609247685177</v>
      </c>
      <c r="AB1138" s="60">
        <v>43668.54074074074</v>
      </c>
      <c r="AC1138" s="38">
        <v>1</v>
      </c>
      <c r="AD1138" s="60">
        <v>43668.593599537038</v>
      </c>
      <c r="AE1138" s="60">
        <v>43668.609247685177</v>
      </c>
      <c r="AF1138" s="60">
        <v>43668.593599537038</v>
      </c>
      <c r="AG1138" s="37"/>
      <c r="AH1138" s="37"/>
      <c r="AI1138" s="37"/>
      <c r="AJ1138" s="16">
        <f ca="1">IF(Table1[[#This Row],[State]]="Closed","Zero",IF(Table1[[#This Row],[State]]="Resolved","Zero",TODAY()-Table1[[#This Row],[First Assigned to Osprey-Resolver]]))</f>
        <v>1030.3907523148227</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50</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22</v>
      </c>
      <c r="AW1138" s="39" t="str">
        <f>TEXT(Table1[[#This Row],[Created]],"MMM")</f>
        <v>Jul</v>
      </c>
      <c r="AX1138" s="40">
        <f>VLOOKUP(Table1[[#This Row],[Assigned to]],GD_Resource[[#All],[SNOW ID Unique]:[Team]],4,0)</f>
        <v>0</v>
      </c>
    </row>
    <row r="1139" spans="1:50" ht="49.95" customHeight="1" x14ac:dyDescent="0.25">
      <c r="A1139" s="37" t="s">
        <v>4449</v>
      </c>
      <c r="B1139" s="37" t="s">
        <v>138</v>
      </c>
      <c r="C1139" s="37" t="s">
        <v>251</v>
      </c>
      <c r="D1139" s="37" t="s">
        <v>258</v>
      </c>
      <c r="E1139" s="37" t="s">
        <v>12</v>
      </c>
      <c r="F1139" s="37" t="s">
        <v>4450</v>
      </c>
      <c r="G1139" s="60">
        <v>43669.753750000003</v>
      </c>
      <c r="H1139" s="37" t="s">
        <v>36</v>
      </c>
      <c r="I1139" s="60"/>
      <c r="J1139" s="37" t="s">
        <v>547</v>
      </c>
      <c r="K1139" s="37" t="s">
        <v>4451</v>
      </c>
      <c r="L1139" s="60">
        <v>43669.753750000003</v>
      </c>
      <c r="M1139" s="37" t="s">
        <v>36</v>
      </c>
      <c r="N1139" s="60">
        <v>43668.851597222223</v>
      </c>
      <c r="O1139" s="37" t="s">
        <v>4452</v>
      </c>
      <c r="P1139" s="38" t="b">
        <v>0</v>
      </c>
      <c r="Q1139" s="37"/>
      <c r="R1139" s="37" t="s">
        <v>147</v>
      </c>
      <c r="S1139" s="38">
        <v>0</v>
      </c>
      <c r="T1139" s="37" t="s">
        <v>124</v>
      </c>
      <c r="U1139" s="37" t="s">
        <v>120</v>
      </c>
      <c r="V1139" s="60"/>
      <c r="W1139" s="38">
        <v>77097</v>
      </c>
      <c r="X1139" s="37" t="s">
        <v>4453</v>
      </c>
      <c r="Y1139" s="38">
        <v>2</v>
      </c>
      <c r="Z1139" s="38" t="b">
        <v>0</v>
      </c>
      <c r="AA1139" s="60">
        <v>43668.974328703713</v>
      </c>
      <c r="AB1139" s="60">
        <v>43668.851597222223</v>
      </c>
      <c r="AC1139" s="38">
        <v>1</v>
      </c>
      <c r="AD1139" s="60">
        <v>43669.049513888887</v>
      </c>
      <c r="AE1139" s="60">
        <v>43669.110833333332</v>
      </c>
      <c r="AF1139" s="60">
        <v>43669.049513888887</v>
      </c>
      <c r="AG1139" s="37"/>
      <c r="AH1139" s="37"/>
      <c r="AI1139" s="37"/>
      <c r="AJ1139" s="16">
        <f ca="1">IF(Table1[[#This Row],[State]]="Closed","Zero",IF(Table1[[#This Row],[State]]="Resolved","Zero",TODAY()-Table1[[#This Row],[First Assigned to Osprey-Resolver]]))</f>
        <v>1029.8891666666677</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30</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22</v>
      </c>
      <c r="AW1139" s="39" t="str">
        <f>TEXT(Table1[[#This Row],[Created]],"MMM")</f>
        <v>Jul</v>
      </c>
      <c r="AX1139" s="40" t="e">
        <f>VLOOKUP(Table1[[#This Row],[Assigned to]],GD_Resource[[#All],[SNOW ID Unique]:[Team]],4,0)</f>
        <v>#N/A</v>
      </c>
    </row>
    <row r="1140" spans="1:50" ht="112.5" customHeight="1" x14ac:dyDescent="0.25">
      <c r="A1140" s="37" t="s">
        <v>4454</v>
      </c>
      <c r="B1140" s="37" t="s">
        <v>115</v>
      </c>
      <c r="C1140" s="37" t="s">
        <v>116</v>
      </c>
      <c r="D1140" s="37" t="s">
        <v>204</v>
      </c>
      <c r="E1140" s="37" t="s">
        <v>141</v>
      </c>
      <c r="F1140" s="37" t="s">
        <v>4455</v>
      </c>
      <c r="G1140" s="60">
        <v>43740.067569444444</v>
      </c>
      <c r="H1140" s="37" t="s">
        <v>194</v>
      </c>
      <c r="I1140" s="60"/>
      <c r="J1140" s="37" t="s">
        <v>120</v>
      </c>
      <c r="K1140" s="37" t="s">
        <v>4456</v>
      </c>
      <c r="L1140" s="60">
        <v>43740.067569444444</v>
      </c>
      <c r="M1140" s="37" t="s">
        <v>37</v>
      </c>
      <c r="N1140" s="60">
        <v>43669.575497685182</v>
      </c>
      <c r="O1140" s="37" t="s">
        <v>388</v>
      </c>
      <c r="P1140" s="38" t="b">
        <v>0</v>
      </c>
      <c r="Q1140" s="37"/>
      <c r="R1140" s="37" t="s">
        <v>123</v>
      </c>
      <c r="S1140" s="38">
        <v>0</v>
      </c>
      <c r="T1140" s="37" t="s">
        <v>124</v>
      </c>
      <c r="U1140" s="37" t="s">
        <v>120</v>
      </c>
      <c r="V1140" s="60"/>
      <c r="W1140" s="38">
        <v>6090515</v>
      </c>
      <c r="X1140" s="37" t="s">
        <v>389</v>
      </c>
      <c r="Y1140" s="38">
        <v>0</v>
      </c>
      <c r="Z1140" s="38" t="b">
        <v>0</v>
      </c>
      <c r="AA1140" s="60">
        <v>43669.709756944438</v>
      </c>
      <c r="AB1140" s="60">
        <v>43669.575833333343</v>
      </c>
      <c r="AC1140" s="38">
        <v>1</v>
      </c>
      <c r="AD1140" s="60">
        <v>43669.698113425933</v>
      </c>
      <c r="AE1140" s="60">
        <v>43669.709756944438</v>
      </c>
      <c r="AF1140" s="60">
        <v>43669.698113425933</v>
      </c>
      <c r="AG1140" s="37"/>
      <c r="AH1140" s="37"/>
      <c r="AI1140" s="37"/>
      <c r="AJ1140" s="16">
        <f ca="1">IF(Table1[[#This Row],[State]]="Closed","Zero",IF(Table1[[#This Row],[State]]="Resolved","Zero",TODAY()-Table1[[#This Row],[First Assigned to Osprey-Resolver]]))</f>
        <v>1029.2902430555623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40</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Jul</v>
      </c>
      <c r="AX1140" s="40">
        <f>VLOOKUP(Table1[[#This Row],[Assigned to]],GD_Resource[[#All],[SNOW ID Unique]:[Team]],4,0)</f>
        <v>0</v>
      </c>
    </row>
    <row r="1141" spans="1:50" ht="37.5" customHeight="1" x14ac:dyDescent="0.25">
      <c r="A1141" s="37" t="s">
        <v>4457</v>
      </c>
      <c r="B1141" s="37" t="s">
        <v>115</v>
      </c>
      <c r="C1141" s="37" t="s">
        <v>116</v>
      </c>
      <c r="D1141" s="37" t="s">
        <v>204</v>
      </c>
      <c r="E1141" s="37" t="s">
        <v>141</v>
      </c>
      <c r="F1141" s="37" t="s">
        <v>4458</v>
      </c>
      <c r="G1141" s="60">
        <v>43774.853495370371</v>
      </c>
      <c r="H1141" s="37" t="s">
        <v>48</v>
      </c>
      <c r="I1141" s="60"/>
      <c r="J1141" s="37" t="s">
        <v>120</v>
      </c>
      <c r="K1141" s="37" t="s">
        <v>4459</v>
      </c>
      <c r="L1141" s="60">
        <v>43774.853495370371</v>
      </c>
      <c r="M1141" s="37" t="s">
        <v>37</v>
      </c>
      <c r="N1141" s="60">
        <v>43669.59269675926</v>
      </c>
      <c r="O1141" s="37" t="s">
        <v>388</v>
      </c>
      <c r="P1141" s="38" t="b">
        <v>0</v>
      </c>
      <c r="Q1141" s="37"/>
      <c r="R1141" s="37" t="s">
        <v>123</v>
      </c>
      <c r="S1141" s="38">
        <v>0</v>
      </c>
      <c r="T1141" s="37" t="s">
        <v>124</v>
      </c>
      <c r="U1141" s="37" t="s">
        <v>120</v>
      </c>
      <c r="V1141" s="60"/>
      <c r="W1141" s="38">
        <v>9094534</v>
      </c>
      <c r="X1141" s="37" t="s">
        <v>389</v>
      </c>
      <c r="Y1141" s="38">
        <v>0</v>
      </c>
      <c r="Z1141" s="38" t="b">
        <v>0</v>
      </c>
      <c r="AA1141" s="60">
        <v>43669.692210648151</v>
      </c>
      <c r="AB1141" s="60">
        <v>43669.592905092592</v>
      </c>
      <c r="AC1141" s="38">
        <v>1</v>
      </c>
      <c r="AD1141" s="60">
        <v>43669.689780092587</v>
      </c>
      <c r="AE1141" s="60">
        <v>43669.692210648151</v>
      </c>
      <c r="AF1141" s="60">
        <v>43669.689780092587</v>
      </c>
      <c r="AG1141" s="37"/>
      <c r="AH1141" s="37"/>
      <c r="AI1141" s="37"/>
      <c r="AJ1141" s="16">
        <f ca="1">IF(Table1[[#This Row],[State]]="Closed","Zero",IF(Table1[[#This Row],[State]]="Resolved","Zero",TODAY()-Table1[[#This Row],[First Assigned to Osprey-Resolver]]))</f>
        <v>1029.3077893518494</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30</v>
      </c>
      <c r="AM1141" s="39">
        <f>WEEKNUM(Table1[[#This Row],[Resolved]])</f>
        <v>0</v>
      </c>
      <c r="AN1141" s="39">
        <f>WEEKNUM(Table1[[#This Row],[Closed]])</f>
        <v>45</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23</v>
      </c>
      <c r="AW1141" s="39" t="str">
        <f>TEXT(Table1[[#This Row],[Created]],"MMM")</f>
        <v>Jul</v>
      </c>
      <c r="AX1141" s="40">
        <f>VLOOKUP(Table1[[#This Row],[Assigned to]],GD_Resource[[#All],[SNOW ID Unique]:[Team]],4,0)</f>
        <v>0</v>
      </c>
    </row>
    <row r="1142" spans="1:50" ht="37.5" customHeight="1" x14ac:dyDescent="0.25">
      <c r="A1142" s="37" t="s">
        <v>4460</v>
      </c>
      <c r="B1142" s="37" t="s">
        <v>115</v>
      </c>
      <c r="C1142" s="37" t="s">
        <v>116</v>
      </c>
      <c r="D1142" s="37" t="s">
        <v>204</v>
      </c>
      <c r="E1142" s="37" t="s">
        <v>141</v>
      </c>
      <c r="F1142" s="37" t="s">
        <v>4461</v>
      </c>
      <c r="G1142" s="60">
        <v>43761.946296296293</v>
      </c>
      <c r="H1142" s="37" t="s">
        <v>194</v>
      </c>
      <c r="I1142" s="60"/>
      <c r="J1142" s="37" t="s">
        <v>120</v>
      </c>
      <c r="K1142" s="37" t="s">
        <v>4462</v>
      </c>
      <c r="L1142" s="60">
        <v>43761.946296296293</v>
      </c>
      <c r="M1142" s="37" t="s">
        <v>37</v>
      </c>
      <c r="N1142" s="60">
        <v>43669.639490740738</v>
      </c>
      <c r="O1142" s="37" t="s">
        <v>388</v>
      </c>
      <c r="P1142" s="38" t="b">
        <v>0</v>
      </c>
      <c r="Q1142" s="37"/>
      <c r="R1142" s="37" t="s">
        <v>123</v>
      </c>
      <c r="S1142" s="38">
        <v>0</v>
      </c>
      <c r="T1142" s="37" t="s">
        <v>124</v>
      </c>
      <c r="U1142" s="37" t="s">
        <v>120</v>
      </c>
      <c r="V1142" s="60"/>
      <c r="W1142" s="38">
        <v>7975308</v>
      </c>
      <c r="X1142" s="37" t="s">
        <v>389</v>
      </c>
      <c r="Y1142" s="38">
        <v>0</v>
      </c>
      <c r="Z1142" s="38" t="b">
        <v>0</v>
      </c>
      <c r="AA1142" s="60">
        <v>43669.693506944437</v>
      </c>
      <c r="AB1142" s="60">
        <v>43669.639756944453</v>
      </c>
      <c r="AC1142" s="38">
        <v>1</v>
      </c>
      <c r="AD1142" s="60">
        <v>43669.691423611112</v>
      </c>
      <c r="AE1142" s="60">
        <v>43669.693506944437</v>
      </c>
      <c r="AF1142" s="60">
        <v>43669.691423611112</v>
      </c>
      <c r="AG1142" s="37"/>
      <c r="AH1142" s="37"/>
      <c r="AI1142" s="37"/>
      <c r="AJ1142" s="16">
        <f ca="1">IF(Table1[[#This Row],[State]]="Closed","Zero",IF(Table1[[#This Row],[State]]="Resolved","Zero",TODAY()-Table1[[#This Row],[First Assigned to Osprey-Resolver]]))</f>
        <v>1029.3064930555629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30</v>
      </c>
      <c r="AM1142" s="39">
        <f>WEEKNUM(Table1[[#This Row],[Resolved]])</f>
        <v>0</v>
      </c>
      <c r="AN1142" s="39">
        <f>WEEKNUM(Table1[[#This Row],[Closed]])</f>
        <v>43</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23</v>
      </c>
      <c r="AW1142" s="39" t="str">
        <f>TEXT(Table1[[#This Row],[Created]],"MMM")</f>
        <v>Jul</v>
      </c>
      <c r="AX1142" s="40">
        <f>VLOOKUP(Table1[[#This Row],[Assigned to]],GD_Resource[[#All],[SNOW ID Unique]:[Team]],4,0)</f>
        <v>0</v>
      </c>
    </row>
    <row r="1143" spans="1:50" ht="49.95" customHeight="1" x14ac:dyDescent="0.25">
      <c r="A1143" s="37" t="s">
        <v>4463</v>
      </c>
      <c r="B1143" s="37" t="s">
        <v>115</v>
      </c>
      <c r="C1143" s="37" t="s">
        <v>116</v>
      </c>
      <c r="D1143" s="37" t="s">
        <v>204</v>
      </c>
      <c r="E1143" s="37" t="s">
        <v>141</v>
      </c>
      <c r="F1143" s="37" t="s">
        <v>4464</v>
      </c>
      <c r="G1143" s="60">
        <v>43774.858275462961</v>
      </c>
      <c r="H1143" s="37" t="s">
        <v>48</v>
      </c>
      <c r="I1143" s="60"/>
      <c r="J1143" s="37" t="s">
        <v>120</v>
      </c>
      <c r="K1143" s="37" t="s">
        <v>4459</v>
      </c>
      <c r="L1143" s="60">
        <v>43774.858275462961</v>
      </c>
      <c r="M1143" s="37" t="s">
        <v>37</v>
      </c>
      <c r="N1143" s="60">
        <v>43669.640462962961</v>
      </c>
      <c r="O1143" s="37" t="s">
        <v>388</v>
      </c>
      <c r="P1143" s="38" t="b">
        <v>0</v>
      </c>
      <c r="Q1143" s="37"/>
      <c r="R1143" s="37" t="s">
        <v>123</v>
      </c>
      <c r="S1143" s="38">
        <v>0</v>
      </c>
      <c r="T1143" s="37" t="s">
        <v>124</v>
      </c>
      <c r="U1143" s="37" t="s">
        <v>120</v>
      </c>
      <c r="V1143" s="60"/>
      <c r="W1143" s="38">
        <v>9090819</v>
      </c>
      <c r="X1143" s="37" t="s">
        <v>389</v>
      </c>
      <c r="Y1143" s="38">
        <v>0</v>
      </c>
      <c r="Z1143" s="38" t="b">
        <v>0</v>
      </c>
      <c r="AA1143" s="60">
        <v>43669.69425925926</v>
      </c>
      <c r="AB1143" s="60">
        <v>43669.640740740739</v>
      </c>
      <c r="AC1143" s="38">
        <v>1</v>
      </c>
      <c r="AD1143" s="60">
        <v>43669.693981481483</v>
      </c>
      <c r="AE1143" s="60">
        <v>43669.69425925926</v>
      </c>
      <c r="AF1143" s="60">
        <v>43669.693981481483</v>
      </c>
      <c r="AG1143" s="37"/>
      <c r="AH1143" s="37"/>
      <c r="AI1143" s="37"/>
      <c r="AJ1143" s="16">
        <f ca="1">IF(Table1[[#This Row],[State]]="Closed","Zero",IF(Table1[[#This Row],[State]]="Resolved","Zero",TODAY()-Table1[[#This Row],[First Assigned to Osprey-Resolver]]))</f>
        <v>1029.3057407407396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30</v>
      </c>
      <c r="AM1143" s="39">
        <f>WEEKNUM(Table1[[#This Row],[Resolved]])</f>
        <v>0</v>
      </c>
      <c r="AN1143" s="39">
        <f>WEEKNUM(Table1[[#This Row],[Closed]])</f>
        <v>45</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23</v>
      </c>
      <c r="AW1143" s="39" t="str">
        <f>TEXT(Table1[[#This Row],[Created]],"MMM")</f>
        <v>Jul</v>
      </c>
      <c r="AX1143" s="40">
        <f>VLOOKUP(Table1[[#This Row],[Assigned to]],GD_Resource[[#All],[SNOW ID Unique]:[Team]],4,0)</f>
        <v>0</v>
      </c>
    </row>
    <row r="1144" spans="1:50" ht="49.95" customHeight="1" x14ac:dyDescent="0.25">
      <c r="A1144" s="37" t="s">
        <v>4465</v>
      </c>
      <c r="B1144" s="37" t="s">
        <v>115</v>
      </c>
      <c r="C1144" s="37" t="s">
        <v>116</v>
      </c>
      <c r="D1144" s="37" t="s">
        <v>204</v>
      </c>
      <c r="E1144" s="37" t="s">
        <v>141</v>
      </c>
      <c r="F1144" s="37" t="s">
        <v>4466</v>
      </c>
      <c r="G1144" s="60">
        <v>43774.859236111108</v>
      </c>
      <c r="H1144" s="37" t="s">
        <v>48</v>
      </c>
      <c r="I1144" s="60"/>
      <c r="J1144" s="37" t="s">
        <v>120</v>
      </c>
      <c r="K1144" s="37" t="s">
        <v>4459</v>
      </c>
      <c r="L1144" s="60">
        <v>43774.859236111108</v>
      </c>
      <c r="M1144" s="37" t="s">
        <v>37</v>
      </c>
      <c r="N1144" s="60">
        <v>43669.641458333332</v>
      </c>
      <c r="O1144" s="37" t="s">
        <v>388</v>
      </c>
      <c r="P1144" s="38" t="b">
        <v>0</v>
      </c>
      <c r="Q1144" s="37"/>
      <c r="R1144" s="37" t="s">
        <v>123</v>
      </c>
      <c r="S1144" s="38">
        <v>0</v>
      </c>
      <c r="T1144" s="37" t="s">
        <v>124</v>
      </c>
      <c r="U1144" s="37" t="s">
        <v>120</v>
      </c>
      <c r="V1144" s="60"/>
      <c r="W1144" s="38">
        <v>9090816</v>
      </c>
      <c r="X1144" s="37" t="s">
        <v>389</v>
      </c>
      <c r="Y1144" s="38">
        <v>0</v>
      </c>
      <c r="Z1144" s="38" t="b">
        <v>0</v>
      </c>
      <c r="AA1144" s="60">
        <v>43669.693043981482</v>
      </c>
      <c r="AB1144" s="60">
        <v>43669.641701388893</v>
      </c>
      <c r="AC1144" s="38">
        <v>1</v>
      </c>
      <c r="AD1144" s="60">
        <v>43669.692615740743</v>
      </c>
      <c r="AE1144" s="60">
        <v>43669.693043981482</v>
      </c>
      <c r="AF1144" s="60">
        <v>43669.692615740743</v>
      </c>
      <c r="AG1144" s="37"/>
      <c r="AH1144" s="37"/>
      <c r="AI1144" s="37"/>
      <c r="AJ1144" s="16">
        <f ca="1">IF(Table1[[#This Row],[State]]="Closed","Zero",IF(Table1[[#This Row],[State]]="Resolved","Zero",TODAY()-Table1[[#This Row],[First Assigned to Osprey-Resolver]]))</f>
        <v>1029.3069560185177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45</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23</v>
      </c>
      <c r="AW1144" s="39" t="str">
        <f>TEXT(Table1[[#This Row],[Created]],"MMM")</f>
        <v>Jul</v>
      </c>
      <c r="AX1144" s="40">
        <f>VLOOKUP(Table1[[#This Row],[Assigned to]],GD_Resource[[#All],[SNOW ID Unique]:[Team]],4,0)</f>
        <v>0</v>
      </c>
    </row>
    <row r="1145" spans="1:50" ht="49.95" customHeight="1" x14ac:dyDescent="0.25">
      <c r="A1145" s="37" t="s">
        <v>4467</v>
      </c>
      <c r="B1145" s="37" t="s">
        <v>115</v>
      </c>
      <c r="C1145" s="37" t="s">
        <v>116</v>
      </c>
      <c r="D1145" s="37" t="s">
        <v>204</v>
      </c>
      <c r="E1145" s="37" t="s">
        <v>141</v>
      </c>
      <c r="F1145" s="37" t="s">
        <v>4468</v>
      </c>
      <c r="G1145" s="60">
        <v>43753.788865740738</v>
      </c>
      <c r="H1145" s="37" t="s">
        <v>194</v>
      </c>
      <c r="I1145" s="60"/>
      <c r="J1145" s="37" t="s">
        <v>120</v>
      </c>
      <c r="K1145" s="37" t="s">
        <v>4459</v>
      </c>
      <c r="L1145" s="60">
        <v>43753.788865740738</v>
      </c>
      <c r="M1145" s="37" t="s">
        <v>37</v>
      </c>
      <c r="N1145" s="60">
        <v>43669.642395833333</v>
      </c>
      <c r="O1145" s="37" t="s">
        <v>388</v>
      </c>
      <c r="P1145" s="38" t="b">
        <v>0</v>
      </c>
      <c r="Q1145" s="37"/>
      <c r="R1145" s="37" t="s">
        <v>123</v>
      </c>
      <c r="S1145" s="38">
        <v>0</v>
      </c>
      <c r="T1145" s="37" t="s">
        <v>124</v>
      </c>
      <c r="U1145" s="37" t="s">
        <v>120</v>
      </c>
      <c r="V1145" s="60"/>
      <c r="W1145" s="38">
        <v>7270255</v>
      </c>
      <c r="X1145" s="37" t="s">
        <v>389</v>
      </c>
      <c r="Y1145" s="38">
        <v>0</v>
      </c>
      <c r="Z1145" s="38" t="b">
        <v>0</v>
      </c>
      <c r="AA1145" s="60">
        <v>43669.692696759259</v>
      </c>
      <c r="AB1145" s="60">
        <v>43669.642650462964</v>
      </c>
      <c r="AC1145" s="38">
        <v>1</v>
      </c>
      <c r="AD1145" s="60">
        <v>43669.692106481481</v>
      </c>
      <c r="AE1145" s="60">
        <v>43669.692696759259</v>
      </c>
      <c r="AF1145" s="60">
        <v>43669.692106481481</v>
      </c>
      <c r="AG1145" s="37"/>
      <c r="AH1145" s="37"/>
      <c r="AI1145" s="37"/>
      <c r="AJ1145" s="16">
        <f ca="1">IF(Table1[[#This Row],[State]]="Closed","Zero",IF(Table1[[#This Row],[State]]="Resolved","Zero",TODAY()-Table1[[#This Row],[First Assigned to Osprey-Resolver]]))</f>
        <v>1029.307303240741</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42</v>
      </c>
      <c r="AO1145" s="39" t="str">
        <f>IFERROR(INDEX(GD_Resource[], MATCH(Table1[[#This Row],[Assigned to]], GD_Resource[SNOW ID Unique], 0), 2), "Not GD")</f>
        <v>WPP-US</v>
      </c>
      <c r="AP1145" s="39" t="str">
        <f t="shared" si="17"/>
        <v>GD</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23</v>
      </c>
      <c r="AW1145" s="39" t="str">
        <f>TEXT(Table1[[#This Row],[Created]],"MMM")</f>
        <v>Jul</v>
      </c>
      <c r="AX1145" s="40">
        <f>VLOOKUP(Table1[[#This Row],[Assigned to]],GD_Resource[[#All],[SNOW ID Unique]:[Team]],4,0)</f>
        <v>0</v>
      </c>
    </row>
    <row r="1146" spans="1:50" ht="49.95" customHeight="1" x14ac:dyDescent="0.25">
      <c r="A1146" s="37" t="s">
        <v>4469</v>
      </c>
      <c r="B1146" s="37" t="s">
        <v>115</v>
      </c>
      <c r="C1146" s="37" t="s">
        <v>641</v>
      </c>
      <c r="D1146" s="37" t="s">
        <v>308</v>
      </c>
      <c r="E1146" s="37" t="s">
        <v>141</v>
      </c>
      <c r="F1146" s="37" t="s">
        <v>4470</v>
      </c>
      <c r="G1146" s="60">
        <v>43929.006296296298</v>
      </c>
      <c r="H1146" s="37" t="s">
        <v>246</v>
      </c>
      <c r="I1146" s="60"/>
      <c r="J1146" s="37" t="s">
        <v>120</v>
      </c>
      <c r="K1146" s="37" t="s">
        <v>4471</v>
      </c>
      <c r="L1146" s="60">
        <v>43929.006296296298</v>
      </c>
      <c r="M1146" s="37" t="s">
        <v>246</v>
      </c>
      <c r="N1146" s="60">
        <v>43669.892847222232</v>
      </c>
      <c r="O1146" s="37" t="s">
        <v>4472</v>
      </c>
      <c r="P1146" s="38" t="b">
        <v>0</v>
      </c>
      <c r="Q1146" s="37"/>
      <c r="R1146" s="37" t="s">
        <v>133</v>
      </c>
      <c r="S1146" s="38">
        <v>0</v>
      </c>
      <c r="T1146" s="37" t="s">
        <v>124</v>
      </c>
      <c r="U1146" s="37" t="s">
        <v>120</v>
      </c>
      <c r="V1146" s="60"/>
      <c r="W1146" s="38">
        <v>22387402</v>
      </c>
      <c r="X1146" s="37" t="s">
        <v>4473</v>
      </c>
      <c r="Y1146" s="38">
        <v>0</v>
      </c>
      <c r="Z1146" s="38" t="b">
        <v>0</v>
      </c>
      <c r="AA1146" s="60">
        <v>43669.998935185176</v>
      </c>
      <c r="AB1146" s="60">
        <v>43669.896990740737</v>
      </c>
      <c r="AC1146" s="38">
        <v>1</v>
      </c>
      <c r="AD1146" s="60">
        <v>43669.998935185176</v>
      </c>
      <c r="AE1146" s="60">
        <v>43669.998935185176</v>
      </c>
      <c r="AF1146" s="60">
        <v>43669.998935185176</v>
      </c>
      <c r="AG1146" s="37"/>
      <c r="AH1146" s="37"/>
      <c r="AI1146" s="37"/>
      <c r="AJ1146" s="16">
        <f ca="1">IF(Table1[[#This Row],[State]]="Closed","Zero",IF(Table1[[#This Row],[State]]="Resolved","Zero",TODAY()-Table1[[#This Row],[First Assigned to Osprey-Resolver]]))</f>
        <v>1029.0010648148236</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15</v>
      </c>
      <c r="AO1146" s="39" t="str">
        <f>IFERROR(INDEX(GD_Resource[], MATCH(Table1[[#This Row],[Assigned to]], GD_Resource[SNOW ID Unique], 0), 2), "Not GD")</f>
        <v>Not GD</v>
      </c>
      <c r="AP1146" s="39" t="str">
        <f t="shared" si="17"/>
        <v>Geo</v>
      </c>
      <c r="AQ1146" s="39">
        <f>YEAR(Table1[[#This Row],[Closed]])</f>
        <v>2020</v>
      </c>
      <c r="AR1146" s="39">
        <f>YEAR(Table1[[#This Row],[Resolved]])</f>
        <v>1900</v>
      </c>
      <c r="AS1146" s="39">
        <f>YEAR(Table1[[#This Row],[Created]])</f>
        <v>2019</v>
      </c>
      <c r="AT1146" s="39">
        <f>DAY(Table1[[#This Row],[Resolved]])</f>
        <v>0</v>
      </c>
      <c r="AU1146" s="39" t="str">
        <f>TEXT(Table1[[#This Row],[Resolved]],"MMM")</f>
        <v>Jan</v>
      </c>
      <c r="AV1146" s="39">
        <f>DAY(Table1[[#This Row],[Created]])</f>
        <v>23</v>
      </c>
      <c r="AW1146" s="39" t="str">
        <f>TEXT(Table1[[#This Row],[Created]],"MMM")</f>
        <v>Jul</v>
      </c>
      <c r="AX1146" s="40" t="e">
        <f>VLOOKUP(Table1[[#This Row],[Assigned to]],GD_Resource[[#All],[SNOW ID Unique]:[Team]],4,0)</f>
        <v>#N/A</v>
      </c>
    </row>
    <row r="1147" spans="1:50" ht="49.95" customHeight="1" x14ac:dyDescent="0.25">
      <c r="A1147" s="37" t="s">
        <v>4474</v>
      </c>
      <c r="B1147" s="37" t="s">
        <v>138</v>
      </c>
      <c r="C1147" s="37" t="s">
        <v>116</v>
      </c>
      <c r="D1147" s="37" t="s">
        <v>204</v>
      </c>
      <c r="E1147" s="37" t="s">
        <v>141</v>
      </c>
      <c r="F1147" s="37" t="s">
        <v>4475</v>
      </c>
      <c r="G1147" s="60">
        <v>43740.901307870372</v>
      </c>
      <c r="H1147" s="37" t="s">
        <v>37</v>
      </c>
      <c r="I1147" s="60"/>
      <c r="J1147" s="37" t="s">
        <v>120</v>
      </c>
      <c r="K1147" s="37" t="s">
        <v>3811</v>
      </c>
      <c r="L1147" s="60">
        <v>43740.901307870372</v>
      </c>
      <c r="M1147" s="37" t="s">
        <v>37</v>
      </c>
      <c r="N1147" s="60">
        <v>43670.536863425928</v>
      </c>
      <c r="O1147" s="37" t="s">
        <v>4476</v>
      </c>
      <c r="P1147" s="38" t="b">
        <v>0</v>
      </c>
      <c r="Q1147" s="37"/>
      <c r="R1147" s="37" t="s">
        <v>123</v>
      </c>
      <c r="S1147" s="38">
        <v>0</v>
      </c>
      <c r="T1147" s="37" t="s">
        <v>124</v>
      </c>
      <c r="U1147" s="37" t="s">
        <v>120</v>
      </c>
      <c r="V1147" s="60"/>
      <c r="W1147" s="38">
        <v>6079488</v>
      </c>
      <c r="X1147" s="37" t="s">
        <v>4477</v>
      </c>
      <c r="Y1147" s="38">
        <v>0</v>
      </c>
      <c r="Z1147" s="38" t="b">
        <v>0</v>
      </c>
      <c r="AA1147" s="60">
        <v>43670.54824074074</v>
      </c>
      <c r="AB1147" s="60">
        <v>43670.539837962962</v>
      </c>
      <c r="AC1147" s="38">
        <v>1</v>
      </c>
      <c r="AD1147" s="60">
        <v>43670.561018518521</v>
      </c>
      <c r="AE1147" s="60">
        <v>43670.565370370372</v>
      </c>
      <c r="AF1147" s="60">
        <v>43670.561018518521</v>
      </c>
      <c r="AG1147" s="37" t="s">
        <v>331</v>
      </c>
      <c r="AH1147" s="37"/>
      <c r="AI1147" s="37"/>
      <c r="AJ1147" s="16">
        <f ca="1">IF(Table1[[#This Row],[State]]="Closed","Zero",IF(Table1[[#This Row],[State]]="Resolved","Zero",TODAY()-Table1[[#This Row],[First Assigned to Osprey-Resolver]]))</f>
        <v>1028.434629629628</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40</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24</v>
      </c>
      <c r="AW1147" s="39" t="str">
        <f>TEXT(Table1[[#This Row],[Created]],"MMM")</f>
        <v>Jul</v>
      </c>
      <c r="AX1147" s="40" t="e">
        <f>VLOOKUP(Table1[[#This Row],[Assigned to]],GD_Resource[[#All],[SNOW ID Unique]:[Team]],4,0)</f>
        <v>#N/A</v>
      </c>
    </row>
    <row r="1148" spans="1:50" ht="87.45" customHeight="1" x14ac:dyDescent="0.25">
      <c r="A1148" s="37" t="s">
        <v>4478</v>
      </c>
      <c r="B1148" s="37" t="s">
        <v>115</v>
      </c>
      <c r="C1148" s="37" t="s">
        <v>251</v>
      </c>
      <c r="D1148" s="37" t="s">
        <v>258</v>
      </c>
      <c r="E1148" s="37" t="s">
        <v>7</v>
      </c>
      <c r="F1148" s="37" t="s">
        <v>4479</v>
      </c>
      <c r="G1148" s="60">
        <v>43672.027708333328</v>
      </c>
      <c r="H1148" s="37" t="s">
        <v>36</v>
      </c>
      <c r="I1148" s="60"/>
      <c r="J1148" s="37" t="s">
        <v>178</v>
      </c>
      <c r="K1148" s="37" t="s">
        <v>4480</v>
      </c>
      <c r="L1148" s="60">
        <v>43672.027685185189</v>
      </c>
      <c r="M1148" s="37" t="s">
        <v>36</v>
      </c>
      <c r="N1148" s="60">
        <v>43671.150671296287</v>
      </c>
      <c r="O1148" s="37" t="s">
        <v>4481</v>
      </c>
      <c r="P1148" s="38" t="b">
        <v>0</v>
      </c>
      <c r="Q1148" s="37"/>
      <c r="R1148" s="37" t="s">
        <v>147</v>
      </c>
      <c r="S1148" s="38">
        <v>0</v>
      </c>
      <c r="T1148" s="37" t="s">
        <v>124</v>
      </c>
      <c r="U1148" s="37" t="s">
        <v>120</v>
      </c>
      <c r="V1148" s="60"/>
      <c r="W1148" s="38">
        <v>75774</v>
      </c>
      <c r="X1148" s="37" t="s">
        <v>4482</v>
      </c>
      <c r="Y1148" s="38">
        <v>0</v>
      </c>
      <c r="Z1148" s="38" t="b">
        <v>0</v>
      </c>
      <c r="AA1148" s="60">
        <v>43671.905462962961</v>
      </c>
      <c r="AB1148" s="60">
        <v>43671.150671296287</v>
      </c>
      <c r="AC1148" s="38">
        <v>1</v>
      </c>
      <c r="AD1148" s="60">
        <v>43671.983680555553</v>
      </c>
      <c r="AE1148" s="60">
        <v>43671.99019675926</v>
      </c>
      <c r="AF1148" s="60">
        <v>43671.983680555553</v>
      </c>
      <c r="AG1148" s="37"/>
      <c r="AH1148" s="37"/>
      <c r="AI1148" s="37"/>
      <c r="AJ1148" s="16">
        <f ca="1">IF(Table1[[#This Row],[State]]="Closed","Zero",IF(Table1[[#This Row],[State]]="Resolved","Zero",TODAY()-Table1[[#This Row],[First Assigned to Osprey-Resolver]]))</f>
        <v>1027.0098032407404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30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25</v>
      </c>
      <c r="AW1148" s="39" t="str">
        <f>TEXT(Table1[[#This Row],[Created]],"MMM")</f>
        <v>Jul</v>
      </c>
      <c r="AX1148" s="40" t="e">
        <f>VLOOKUP(Table1[[#This Row],[Assigned to]],GD_Resource[[#All],[SNOW ID Unique]:[Team]],4,0)</f>
        <v>#N/A</v>
      </c>
    </row>
    <row r="1149" spans="1:50" ht="37.5" customHeight="1" x14ac:dyDescent="0.25">
      <c r="A1149" s="37" t="s">
        <v>4483</v>
      </c>
      <c r="B1149" s="37" t="s">
        <v>138</v>
      </c>
      <c r="C1149" s="37" t="s">
        <v>116</v>
      </c>
      <c r="D1149" s="37" t="s">
        <v>204</v>
      </c>
      <c r="E1149" s="37" t="s">
        <v>141</v>
      </c>
      <c r="F1149" s="37" t="s">
        <v>4484</v>
      </c>
      <c r="G1149" s="60">
        <v>43742.76835648148</v>
      </c>
      <c r="H1149" s="37" t="s">
        <v>37</v>
      </c>
      <c r="I1149" s="60"/>
      <c r="J1149" s="37" t="s">
        <v>120</v>
      </c>
      <c r="K1149" s="37" t="s">
        <v>4459</v>
      </c>
      <c r="L1149" s="60">
        <v>43742.76835648148</v>
      </c>
      <c r="M1149" s="37" t="s">
        <v>37</v>
      </c>
      <c r="N1149" s="60">
        <v>43675.764826388891</v>
      </c>
      <c r="O1149" s="37" t="s">
        <v>4485</v>
      </c>
      <c r="P1149" s="38" t="b">
        <v>0</v>
      </c>
      <c r="Q1149" s="37"/>
      <c r="R1149" s="37" t="s">
        <v>123</v>
      </c>
      <c r="S1149" s="38">
        <v>0</v>
      </c>
      <c r="T1149" s="37" t="s">
        <v>124</v>
      </c>
      <c r="U1149" s="37" t="s">
        <v>120</v>
      </c>
      <c r="V1149" s="60"/>
      <c r="W1149" s="38">
        <v>5789105</v>
      </c>
      <c r="X1149" s="37" t="s">
        <v>4486</v>
      </c>
      <c r="Y1149" s="38">
        <v>0</v>
      </c>
      <c r="Z1149" s="38" t="b">
        <v>0</v>
      </c>
      <c r="AA1149" s="60">
        <v>43678.591365740736</v>
      </c>
      <c r="AB1149" s="60">
        <v>43675.770150462973</v>
      </c>
      <c r="AC1149" s="38">
        <v>4</v>
      </c>
      <c r="AD1149" s="60">
        <v>43678.742280092592</v>
      </c>
      <c r="AE1149" s="60">
        <v>43678.744050925918</v>
      </c>
      <c r="AF1149" s="60">
        <v>43678.742280092592</v>
      </c>
      <c r="AG1149" s="37" t="s">
        <v>331</v>
      </c>
      <c r="AH1149" s="37"/>
      <c r="AI1149" s="37"/>
      <c r="AJ1149" s="16">
        <f ca="1">IF(Table1[[#This Row],[State]]="Closed","Zero",IF(Table1[[#This Row],[State]]="Resolved","Zero",TODAY()-Table1[[#This Row],[First Assigned to Osprey-Resolver]]))</f>
        <v>1020.2559490740823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31</v>
      </c>
      <c r="AM1149" s="39">
        <f>WEEKNUM(Table1[[#This Row],[Resolved]])</f>
        <v>0</v>
      </c>
      <c r="AN1149" s="39">
        <f>WEEKNUM(Table1[[#This Row],[Closed]])</f>
        <v>40</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29</v>
      </c>
      <c r="AW1149" s="39" t="str">
        <f>TEXT(Table1[[#This Row],[Created]],"MMM")</f>
        <v>Jul</v>
      </c>
      <c r="AX1149" s="40" t="e">
        <f>VLOOKUP(Table1[[#This Row],[Assigned to]],GD_Resource[[#All],[SNOW ID Unique]:[Team]],4,0)</f>
        <v>#N/A</v>
      </c>
    </row>
    <row r="1150" spans="1:50" ht="37.5" customHeight="1" x14ac:dyDescent="0.25">
      <c r="A1150" s="37" t="s">
        <v>4487</v>
      </c>
      <c r="B1150" s="37" t="s">
        <v>115</v>
      </c>
      <c r="C1150" s="37" t="s">
        <v>295</v>
      </c>
      <c r="D1150" s="37" t="s">
        <v>140</v>
      </c>
      <c r="E1150" s="37" t="s">
        <v>141</v>
      </c>
      <c r="F1150" s="37" t="s">
        <v>4488</v>
      </c>
      <c r="G1150" s="60">
        <v>44610.020266203697</v>
      </c>
      <c r="H1150" s="37"/>
      <c r="I1150" s="60"/>
      <c r="J1150" s="37" t="s">
        <v>120</v>
      </c>
      <c r="K1150" s="37" t="s">
        <v>392</v>
      </c>
      <c r="L1150" s="60">
        <v>44610.020266203697</v>
      </c>
      <c r="M1150" s="37" t="s">
        <v>145</v>
      </c>
      <c r="N1150" s="60">
        <v>43675.833611111113</v>
      </c>
      <c r="O1150" s="37" t="s">
        <v>2360</v>
      </c>
      <c r="P1150" s="38" t="b">
        <v>0</v>
      </c>
      <c r="Q1150" s="37"/>
      <c r="R1150" s="37" t="s">
        <v>147</v>
      </c>
      <c r="S1150" s="38">
        <v>0</v>
      </c>
      <c r="T1150" s="37" t="s">
        <v>124</v>
      </c>
      <c r="U1150" s="37" t="s">
        <v>120</v>
      </c>
      <c r="V1150" s="60"/>
      <c r="W1150" s="38">
        <v>80713932</v>
      </c>
      <c r="X1150" s="37" t="s">
        <v>4489</v>
      </c>
      <c r="Y1150" s="38">
        <v>0</v>
      </c>
      <c r="Z1150" s="38" t="b">
        <v>0</v>
      </c>
      <c r="AA1150" s="60">
        <v>43675.833611111113</v>
      </c>
      <c r="AB1150" s="60"/>
      <c r="AC1150" s="38">
        <v>0</v>
      </c>
      <c r="AD1150" s="60"/>
      <c r="AE1150" s="60">
        <v>43675.833611111113</v>
      </c>
      <c r="AF1150" s="60">
        <v>43675.833611111113</v>
      </c>
      <c r="AG1150" s="37"/>
      <c r="AH1150" s="37"/>
      <c r="AI1150" s="37"/>
      <c r="AJ1150" s="16">
        <f ca="1">IF(Table1[[#This Row],[State]]="Closed","Zero",IF(Table1[[#This Row],[State]]="Resolved","Zero",TODAY()-Table1[[#This Row],[First Assigned to Osprey-Resolver]]))</f>
        <v>1023.166388888887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31</v>
      </c>
      <c r="AM1150" s="39">
        <f>WEEKNUM(Table1[[#This Row],[Resolved]])</f>
        <v>0</v>
      </c>
      <c r="AN1150" s="39">
        <f>WEEKNUM(Table1[[#This Row],[Closed]])</f>
        <v>8</v>
      </c>
      <c r="AO1150" s="39" t="str">
        <f>IFERROR(INDEX(GD_Resource[], MATCH(Table1[[#This Row],[Assigned to]], GD_Resource[SNOW ID Unique], 0), 2), "Not GD")</f>
        <v>Not GD</v>
      </c>
      <c r="AP1150" s="39" t="str">
        <f t="shared" si="17"/>
        <v>Geo</v>
      </c>
      <c r="AQ1150" s="39">
        <f>YEAR(Table1[[#This Row],[Closed]])</f>
        <v>2022</v>
      </c>
      <c r="AR1150" s="39">
        <f>YEAR(Table1[[#This Row],[Resolved]])</f>
        <v>1900</v>
      </c>
      <c r="AS1150" s="39">
        <f>YEAR(Table1[[#This Row],[Created]])</f>
        <v>2019</v>
      </c>
      <c r="AT1150" s="39">
        <f>DAY(Table1[[#This Row],[Resolved]])</f>
        <v>0</v>
      </c>
      <c r="AU1150" s="39" t="str">
        <f>TEXT(Table1[[#This Row],[Resolved]],"MMM")</f>
        <v>Jan</v>
      </c>
      <c r="AV1150" s="39">
        <f>DAY(Table1[[#This Row],[Created]])</f>
        <v>29</v>
      </c>
      <c r="AW1150" s="39" t="str">
        <f>TEXT(Table1[[#This Row],[Created]],"MMM")</f>
        <v>Jul</v>
      </c>
      <c r="AX1150" s="40" t="e">
        <f>VLOOKUP(Table1[[#This Row],[Assigned to]],GD_Resource[[#All],[SNOW ID Unique]:[Team]],4,0)</f>
        <v>#N/A</v>
      </c>
    </row>
    <row r="1151" spans="1:50" ht="49.95" customHeight="1" x14ac:dyDescent="0.25">
      <c r="A1151" s="37" t="s">
        <v>4490</v>
      </c>
      <c r="B1151" s="37" t="s">
        <v>138</v>
      </c>
      <c r="C1151" s="37" t="s">
        <v>433</v>
      </c>
      <c r="D1151" s="37" t="s">
        <v>434</v>
      </c>
      <c r="E1151" s="37" t="s">
        <v>12</v>
      </c>
      <c r="F1151" s="37" t="s">
        <v>4491</v>
      </c>
      <c r="G1151" s="60">
        <v>43685.055335648147</v>
      </c>
      <c r="H1151" s="37" t="s">
        <v>436</v>
      </c>
      <c r="I1151" s="60"/>
      <c r="J1151" s="37" t="s">
        <v>120</v>
      </c>
      <c r="K1151" s="37" t="s">
        <v>4492</v>
      </c>
      <c r="L1151" s="60">
        <v>43685.055335648147</v>
      </c>
      <c r="M1151" s="37" t="s">
        <v>436</v>
      </c>
      <c r="N1151" s="60">
        <v>43676.095150462963</v>
      </c>
      <c r="O1151" s="37" t="s">
        <v>4493</v>
      </c>
      <c r="P1151" s="38" t="b">
        <v>0</v>
      </c>
      <c r="Q1151" s="37"/>
      <c r="R1151" s="37" t="s">
        <v>215</v>
      </c>
      <c r="S1151" s="38">
        <v>0</v>
      </c>
      <c r="T1151" s="37" t="s">
        <v>124</v>
      </c>
      <c r="U1151" s="37" t="s">
        <v>120</v>
      </c>
      <c r="V1151" s="60"/>
      <c r="W1151" s="38">
        <v>774160</v>
      </c>
      <c r="X1151" s="37" t="s">
        <v>4494</v>
      </c>
      <c r="Y1151" s="38">
        <v>0</v>
      </c>
      <c r="Z1151" s="38" t="b">
        <v>0</v>
      </c>
      <c r="AA1151" s="60">
        <v>43684.877002314817</v>
      </c>
      <c r="AB1151" s="60">
        <v>43676.102962962963</v>
      </c>
      <c r="AC1151" s="38">
        <v>1</v>
      </c>
      <c r="AD1151" s="60">
        <v>43685.036192129628</v>
      </c>
      <c r="AE1151" s="60">
        <v>43685.054895833331</v>
      </c>
      <c r="AF1151" s="60">
        <v>43685.036192129628</v>
      </c>
      <c r="AG1151" s="37" t="s">
        <v>135</v>
      </c>
      <c r="AH1151" s="37"/>
      <c r="AI1151" s="37"/>
      <c r="AJ1151" s="16">
        <f ca="1">IF(Table1[[#This Row],[State]]="Closed","Zero",IF(Table1[[#This Row],[State]]="Resolved","Zero",TODAY()-Table1[[#This Row],[First Assigned to Osprey-Resolver]]))</f>
        <v>1013.9451041666689</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31</v>
      </c>
      <c r="AM1151" s="39">
        <f>WEEKNUM(Table1[[#This Row],[Resolved]])</f>
        <v>0</v>
      </c>
      <c r="AN1151" s="39">
        <f>WEEKNUM(Table1[[#This Row],[Closed]])</f>
        <v>32</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30</v>
      </c>
      <c r="AW1151" s="39" t="str">
        <f>TEXT(Table1[[#This Row],[Created]],"MMM")</f>
        <v>Jul</v>
      </c>
      <c r="AX1151" s="40" t="e">
        <f>VLOOKUP(Table1[[#This Row],[Assigned to]],GD_Resource[[#All],[SNOW ID Unique]:[Team]],4,0)</f>
        <v>#N/A</v>
      </c>
    </row>
    <row r="1152" spans="1:50" ht="37.5" customHeight="1" x14ac:dyDescent="0.25">
      <c r="A1152" s="37" t="s">
        <v>4495</v>
      </c>
      <c r="B1152" s="37" t="s">
        <v>115</v>
      </c>
      <c r="C1152" s="37" t="s">
        <v>251</v>
      </c>
      <c r="D1152" s="37" t="s">
        <v>128</v>
      </c>
      <c r="E1152" s="37" t="s">
        <v>141</v>
      </c>
      <c r="F1152" s="37" t="s">
        <v>4496</v>
      </c>
      <c r="G1152" s="60">
        <v>44425.026805555557</v>
      </c>
      <c r="H1152" s="37" t="s">
        <v>8</v>
      </c>
      <c r="I1152" s="60"/>
      <c r="J1152" s="37" t="s">
        <v>120</v>
      </c>
      <c r="K1152" s="37" t="s">
        <v>2998</v>
      </c>
      <c r="L1152" s="60">
        <v>44425.026805555557</v>
      </c>
      <c r="M1152" s="37" t="s">
        <v>39</v>
      </c>
      <c r="N1152" s="60">
        <v>43678.079675925917</v>
      </c>
      <c r="O1152" s="37" t="s">
        <v>2242</v>
      </c>
      <c r="P1152" s="38" t="b">
        <v>0</v>
      </c>
      <c r="Q1152" s="37"/>
      <c r="R1152" s="37" t="s">
        <v>147</v>
      </c>
      <c r="S1152" s="38">
        <v>0</v>
      </c>
      <c r="T1152" s="37" t="s">
        <v>124</v>
      </c>
      <c r="U1152" s="37" t="s">
        <v>120</v>
      </c>
      <c r="V1152" s="60"/>
      <c r="W1152" s="38">
        <v>64536560</v>
      </c>
      <c r="X1152" s="37" t="s">
        <v>2246</v>
      </c>
      <c r="Y1152" s="38">
        <v>0</v>
      </c>
      <c r="Z1152" s="38" t="b">
        <v>0</v>
      </c>
      <c r="AA1152" s="60">
        <v>43678.101273148153</v>
      </c>
      <c r="AB1152" s="60"/>
      <c r="AC1152" s="38">
        <v>0</v>
      </c>
      <c r="AD1152" s="60"/>
      <c r="AE1152" s="60">
        <v>43678.101273148153</v>
      </c>
      <c r="AF1152" s="60">
        <v>43678.079675925917</v>
      </c>
      <c r="AG1152" s="37"/>
      <c r="AH1152" s="37"/>
      <c r="AI1152" s="37" t="s">
        <v>256</v>
      </c>
      <c r="AJ1152" s="16">
        <f ca="1">IF(Table1[[#This Row],[State]]="Closed","Zero",IF(Table1[[#This Row],[State]]="Resolved","Zero",TODAY()-Table1[[#This Row],[First Assigned to Osprey-Resolver]]))</f>
        <v>1020.8987268518467</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31</v>
      </c>
      <c r="AM1152" s="39">
        <f>WEEKNUM(Table1[[#This Row],[Resolved]])</f>
        <v>0</v>
      </c>
      <c r="AN1152" s="39">
        <f>WEEKNUM(Table1[[#This Row],[Closed]])</f>
        <v>34</v>
      </c>
      <c r="AO1152" s="39" t="str">
        <f>IFERROR(INDEX(GD_Resource[], MATCH(Table1[[#This Row],[Assigned to]], GD_Resource[SNOW ID Unique], 0), 2), "Not GD")</f>
        <v>WPP-US</v>
      </c>
      <c r="AP1152" s="39" t="str">
        <f t="shared" si="17"/>
        <v>GD</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1</v>
      </c>
      <c r="AW1152" s="39" t="str">
        <f>TEXT(Table1[[#This Row],[Created]],"MMM")</f>
        <v>Aug</v>
      </c>
      <c r="AX1152" s="40">
        <f>VLOOKUP(Table1[[#This Row],[Assigned to]],GD_Resource[[#All],[SNOW ID Unique]:[Team]],4,0)</f>
        <v>0</v>
      </c>
    </row>
    <row r="1153" spans="1:50" ht="49.95" customHeight="1" x14ac:dyDescent="0.25">
      <c r="A1153" s="37" t="s">
        <v>4497</v>
      </c>
      <c r="B1153" s="37" t="s">
        <v>138</v>
      </c>
      <c r="C1153" s="37" t="s">
        <v>159</v>
      </c>
      <c r="D1153" s="37" t="s">
        <v>2602</v>
      </c>
      <c r="E1153" s="37" t="s">
        <v>12</v>
      </c>
      <c r="F1153" s="37" t="s">
        <v>4498</v>
      </c>
      <c r="G1153" s="60">
        <v>43718.632118055553</v>
      </c>
      <c r="H1153" s="37"/>
      <c r="I1153" s="60"/>
      <c r="J1153" s="37" t="s">
        <v>130</v>
      </c>
      <c r="K1153" s="37" t="s">
        <v>4499</v>
      </c>
      <c r="L1153" s="60">
        <v>43718.632118055553</v>
      </c>
      <c r="M1153" s="37" t="s">
        <v>2905</v>
      </c>
      <c r="N1153" s="60">
        <v>43679.168888888889</v>
      </c>
      <c r="O1153" s="37" t="s">
        <v>1050</v>
      </c>
      <c r="P1153" s="38" t="b">
        <v>0</v>
      </c>
      <c r="Q1153" s="37"/>
      <c r="R1153" s="37" t="s">
        <v>123</v>
      </c>
      <c r="S1153" s="38">
        <v>0</v>
      </c>
      <c r="T1153" s="37" t="s">
        <v>124</v>
      </c>
      <c r="U1153" s="37" t="s">
        <v>120</v>
      </c>
      <c r="V1153" s="60"/>
      <c r="W1153" s="38">
        <v>3409623</v>
      </c>
      <c r="X1153" s="37" t="s">
        <v>979</v>
      </c>
      <c r="Y1153" s="38">
        <v>0</v>
      </c>
      <c r="Z1153" s="38" t="b">
        <v>0</v>
      </c>
      <c r="AA1153" s="60">
        <v>43679.888773148137</v>
      </c>
      <c r="AB1153" s="60">
        <v>43679.188043981478</v>
      </c>
      <c r="AC1153" s="38">
        <v>1</v>
      </c>
      <c r="AD1153" s="60">
        <v>43680.123645833337</v>
      </c>
      <c r="AE1153" s="60">
        <v>43680.385775462957</v>
      </c>
      <c r="AF1153" s="60">
        <v>43680.123645833337</v>
      </c>
      <c r="AG1153" s="37"/>
      <c r="AH1153" s="37"/>
      <c r="AI1153" s="37"/>
      <c r="AJ1153" s="16">
        <f ca="1">IF(Table1[[#This Row],[State]]="Closed","Zero",IF(Table1[[#This Row],[State]]="Resolved","Zero",TODAY()-Table1[[#This Row],[First Assigned to Osprey-Resolver]]))</f>
        <v>1018.6142245370429</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31</v>
      </c>
      <c r="AM1153" s="39">
        <f>WEEKNUM(Table1[[#This Row],[Resolved]])</f>
        <v>0</v>
      </c>
      <c r="AN1153" s="39">
        <f>WEEKNUM(Table1[[#This Row],[Closed]])</f>
        <v>37</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v>
      </c>
      <c r="AW1153" s="39" t="str">
        <f>TEXT(Table1[[#This Row],[Created]],"MMM")</f>
        <v>Aug</v>
      </c>
      <c r="AX1153" s="40" t="e">
        <f>VLOOKUP(Table1[[#This Row],[Assigned to]],GD_Resource[[#All],[SNOW ID Unique]:[Team]],4,0)</f>
        <v>#N/A</v>
      </c>
    </row>
    <row r="1154" spans="1:50" ht="49.95" customHeight="1" x14ac:dyDescent="0.25">
      <c r="A1154" s="37" t="s">
        <v>4500</v>
      </c>
      <c r="B1154" s="37" t="s">
        <v>115</v>
      </c>
      <c r="C1154" s="37" t="s">
        <v>159</v>
      </c>
      <c r="D1154" s="37" t="s">
        <v>355</v>
      </c>
      <c r="E1154" s="37" t="s">
        <v>141</v>
      </c>
      <c r="F1154" s="37" t="s">
        <v>4501</v>
      </c>
      <c r="G1154" s="60">
        <v>43721.630694444437</v>
      </c>
      <c r="H1154" s="37"/>
      <c r="I1154" s="60"/>
      <c r="J1154" s="37" t="s">
        <v>130</v>
      </c>
      <c r="K1154" s="37" t="s">
        <v>4502</v>
      </c>
      <c r="L1154" s="60">
        <v>43721.630694444437</v>
      </c>
      <c r="M1154" s="37" t="s">
        <v>357</v>
      </c>
      <c r="N1154" s="60">
        <v>43679.684976851851</v>
      </c>
      <c r="O1154" s="37" t="s">
        <v>355</v>
      </c>
      <c r="P1154" s="38" t="b">
        <v>0</v>
      </c>
      <c r="Q1154" s="37"/>
      <c r="R1154" s="37" t="s">
        <v>123</v>
      </c>
      <c r="S1154" s="38">
        <v>0</v>
      </c>
      <c r="T1154" s="37" t="s">
        <v>124</v>
      </c>
      <c r="U1154" s="37" t="s">
        <v>120</v>
      </c>
      <c r="V1154" s="60"/>
      <c r="W1154" s="38">
        <v>3624513</v>
      </c>
      <c r="X1154" s="37" t="s">
        <v>892</v>
      </c>
      <c r="Y1154" s="38">
        <v>0</v>
      </c>
      <c r="Z1154" s="38" t="b">
        <v>0</v>
      </c>
      <c r="AA1154" s="60"/>
      <c r="AB1154" s="60"/>
      <c r="AC1154" s="38">
        <v>0</v>
      </c>
      <c r="AD1154" s="60"/>
      <c r="AE1154" s="60"/>
      <c r="AF1154" s="60">
        <v>43679.684976851851</v>
      </c>
      <c r="AG1154" s="37"/>
      <c r="AH1154" s="37"/>
      <c r="AI1154" s="37"/>
      <c r="AJ1154" s="16">
        <f ca="1">IF(Table1[[#This Row],[State]]="Closed","Zero",IF(Table1[[#This Row],[State]]="Resolved","Zero",TODAY()-Table1[[#This Row],[First Assigned to Osprey-Resolver]]))</f>
        <v>44699</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31</v>
      </c>
      <c r="AM1154" s="39">
        <f>WEEKNUM(Table1[[#This Row],[Resolved]])</f>
        <v>0</v>
      </c>
      <c r="AN1154" s="39">
        <f>WEEKNUM(Table1[[#This Row],[Closed]])</f>
        <v>37</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v>
      </c>
      <c r="AW1154" s="39" t="str">
        <f>TEXT(Table1[[#This Row],[Created]],"MMM")</f>
        <v>Aug</v>
      </c>
      <c r="AX1154" s="40" t="e">
        <f>VLOOKUP(Table1[[#This Row],[Assigned to]],GD_Resource[[#All],[SNOW ID Unique]:[Team]],4,0)</f>
        <v>#N/A</v>
      </c>
    </row>
    <row r="1155" spans="1:50" ht="37.5" customHeight="1" x14ac:dyDescent="0.25">
      <c r="A1155" s="37" t="s">
        <v>4503</v>
      </c>
      <c r="B1155" s="37" t="s">
        <v>115</v>
      </c>
      <c r="C1155" s="37" t="s">
        <v>159</v>
      </c>
      <c r="D1155" s="37" t="s">
        <v>355</v>
      </c>
      <c r="E1155" s="37" t="s">
        <v>141</v>
      </c>
      <c r="F1155" s="37" t="s">
        <v>4504</v>
      </c>
      <c r="G1155" s="60">
        <v>43903.852152777778</v>
      </c>
      <c r="H1155" s="37"/>
      <c r="I1155" s="60"/>
      <c r="J1155" s="37" t="s">
        <v>120</v>
      </c>
      <c r="K1155" s="37" t="s">
        <v>4505</v>
      </c>
      <c r="L1155" s="60">
        <v>43903.852152777778</v>
      </c>
      <c r="M1155" s="37" t="s">
        <v>357</v>
      </c>
      <c r="N1155" s="60">
        <v>43679.702407407407</v>
      </c>
      <c r="O1155" s="37" t="s">
        <v>355</v>
      </c>
      <c r="P1155" s="38" t="b">
        <v>0</v>
      </c>
      <c r="Q1155" s="37"/>
      <c r="R1155" s="37" t="s">
        <v>123</v>
      </c>
      <c r="S1155" s="38">
        <v>0</v>
      </c>
      <c r="T1155" s="37" t="s">
        <v>124</v>
      </c>
      <c r="U1155" s="37" t="s">
        <v>120</v>
      </c>
      <c r="V1155" s="60"/>
      <c r="W1155" s="38">
        <v>19367127</v>
      </c>
      <c r="X1155" s="37" t="s">
        <v>4506</v>
      </c>
      <c r="Y1155" s="38">
        <v>0</v>
      </c>
      <c r="Z1155" s="38" t="b">
        <v>0</v>
      </c>
      <c r="AA1155" s="60"/>
      <c r="AB1155" s="60"/>
      <c r="AC1155" s="38">
        <v>0</v>
      </c>
      <c r="AD1155" s="60"/>
      <c r="AE1155" s="60"/>
      <c r="AF1155" s="60">
        <v>43679.702407407407</v>
      </c>
      <c r="AG1155" s="37"/>
      <c r="AH1155" s="37"/>
      <c r="AI1155" s="37"/>
      <c r="AJ1155" s="16">
        <f ca="1">IF(Table1[[#This Row],[State]]="Closed","Zero",IF(Table1[[#This Row],[State]]="Resolved","Zero",TODAY()-Table1[[#This Row],[First Assigned to Osprey-Resolver]]))</f>
        <v>44699</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31</v>
      </c>
      <c r="AM1155" s="39">
        <f>WEEKNUM(Table1[[#This Row],[Resolved]])</f>
        <v>0</v>
      </c>
      <c r="AN1155" s="39">
        <f>WEEKNUM(Table1[[#This Row],[Closed]])</f>
        <v>11</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2</v>
      </c>
      <c r="AW1155" s="39" t="str">
        <f>TEXT(Table1[[#This Row],[Created]],"MMM")</f>
        <v>Aug</v>
      </c>
      <c r="AX1155" s="40" t="e">
        <f>VLOOKUP(Table1[[#This Row],[Assigned to]],GD_Resource[[#All],[SNOW ID Unique]:[Team]],4,0)</f>
        <v>#N/A</v>
      </c>
    </row>
    <row r="1156" spans="1:50" ht="175.2" customHeight="1" x14ac:dyDescent="0.25">
      <c r="A1156" s="37" t="s">
        <v>4507</v>
      </c>
      <c r="B1156" s="37" t="s">
        <v>138</v>
      </c>
      <c r="C1156" s="37" t="s">
        <v>361</v>
      </c>
      <c r="D1156" s="37" t="s">
        <v>204</v>
      </c>
      <c r="E1156" s="37" t="s">
        <v>141</v>
      </c>
      <c r="F1156" s="37" t="s">
        <v>4508</v>
      </c>
      <c r="G1156" s="60">
        <v>44000.959710648152</v>
      </c>
      <c r="H1156" s="37" t="s">
        <v>37</v>
      </c>
      <c r="I1156" s="60"/>
      <c r="J1156" s="37" t="s">
        <v>120</v>
      </c>
      <c r="K1156" s="37" t="s">
        <v>4509</v>
      </c>
      <c r="L1156" s="60">
        <v>44000.959710648152</v>
      </c>
      <c r="M1156" s="37" t="s">
        <v>37</v>
      </c>
      <c r="N1156" s="60">
        <v>43682.928807870368</v>
      </c>
      <c r="O1156" s="37" t="s">
        <v>1015</v>
      </c>
      <c r="P1156" s="38" t="b">
        <v>0</v>
      </c>
      <c r="Q1156" s="37"/>
      <c r="R1156" s="37" t="s">
        <v>123</v>
      </c>
      <c r="S1156" s="38">
        <v>0</v>
      </c>
      <c r="T1156" s="37" t="s">
        <v>124</v>
      </c>
      <c r="U1156" s="37" t="s">
        <v>120</v>
      </c>
      <c r="V1156" s="60"/>
      <c r="W1156" s="38">
        <v>27477870</v>
      </c>
      <c r="X1156" s="37" t="s">
        <v>874</v>
      </c>
      <c r="Y1156" s="38">
        <v>0</v>
      </c>
      <c r="Z1156" s="38" t="b">
        <v>0</v>
      </c>
      <c r="AA1156" s="60">
        <v>43683.129131944443</v>
      </c>
      <c r="AB1156" s="60">
        <v>43682.9371875</v>
      </c>
      <c r="AC1156" s="38">
        <v>1</v>
      </c>
      <c r="AD1156" s="60">
        <v>43683.151006944441</v>
      </c>
      <c r="AE1156" s="60">
        <v>43683.816828703697</v>
      </c>
      <c r="AF1156" s="60">
        <v>43683.151006944441</v>
      </c>
      <c r="AG1156" s="37"/>
      <c r="AH1156" s="37"/>
      <c r="AI1156" s="37"/>
      <c r="AJ1156" s="16">
        <f ca="1">IF(Table1[[#This Row],[State]]="Closed","Zero",IF(Table1[[#This Row],[State]]="Resolved","Zero",TODAY()-Table1[[#This Row],[First Assigned to Osprey-Resolver]]))</f>
        <v>1015.183171296303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32</v>
      </c>
      <c r="AM1156" s="39">
        <f>WEEKNUM(Table1[[#This Row],[Resolved]])</f>
        <v>0</v>
      </c>
      <c r="AN1156" s="39">
        <f>WEEKNUM(Table1[[#This Row],[Closed]])</f>
        <v>25</v>
      </c>
      <c r="AO1156" s="39" t="str">
        <f>IFERROR(INDEX(GD_Resource[], MATCH(Table1[[#This Row],[Assigned to]], GD_Resource[SNOW ID Unique], 0), 2), "Not GD")</f>
        <v>Not GD</v>
      </c>
      <c r="AP1156" s="39" t="str">
        <f t="shared" si="18"/>
        <v>Geo</v>
      </c>
      <c r="AQ1156" s="39">
        <f>YEAR(Table1[[#This Row],[Closed]])</f>
        <v>2020</v>
      </c>
      <c r="AR1156" s="39">
        <f>YEAR(Table1[[#This Row],[Resolved]])</f>
        <v>1900</v>
      </c>
      <c r="AS1156" s="39">
        <f>YEAR(Table1[[#This Row],[Created]])</f>
        <v>2019</v>
      </c>
      <c r="AT1156" s="39">
        <f>DAY(Table1[[#This Row],[Resolved]])</f>
        <v>0</v>
      </c>
      <c r="AU1156" s="39" t="str">
        <f>TEXT(Table1[[#This Row],[Resolved]],"MMM")</f>
        <v>Jan</v>
      </c>
      <c r="AV1156" s="39">
        <f>DAY(Table1[[#This Row],[Created]])</f>
        <v>5</v>
      </c>
      <c r="AW1156" s="39" t="str">
        <f>TEXT(Table1[[#This Row],[Created]],"MMM")</f>
        <v>Aug</v>
      </c>
      <c r="AX1156" s="40" t="e">
        <f>VLOOKUP(Table1[[#This Row],[Assigned to]],GD_Resource[[#All],[SNOW ID Unique]:[Team]],4,0)</f>
        <v>#N/A</v>
      </c>
    </row>
    <row r="1157" spans="1:50" ht="75" customHeight="1" x14ac:dyDescent="0.25">
      <c r="A1157" s="37" t="s">
        <v>4510</v>
      </c>
      <c r="B1157" s="37" t="s">
        <v>138</v>
      </c>
      <c r="C1157" s="37" t="s">
        <v>361</v>
      </c>
      <c r="D1157" s="37" t="s">
        <v>204</v>
      </c>
      <c r="E1157" s="37" t="s">
        <v>141</v>
      </c>
      <c r="F1157" s="37" t="s">
        <v>4511</v>
      </c>
      <c r="G1157" s="60">
        <v>43950.25582175926</v>
      </c>
      <c r="H1157" s="37" t="s">
        <v>37</v>
      </c>
      <c r="I1157" s="60"/>
      <c r="J1157" s="37" t="s">
        <v>120</v>
      </c>
      <c r="K1157" s="37" t="s">
        <v>3811</v>
      </c>
      <c r="L1157" s="60">
        <v>43950.25582175926</v>
      </c>
      <c r="M1157" s="37" t="s">
        <v>37</v>
      </c>
      <c r="N1157" s="60">
        <v>43682.932893518519</v>
      </c>
      <c r="O1157" s="37" t="s">
        <v>1015</v>
      </c>
      <c r="P1157" s="38" t="b">
        <v>0</v>
      </c>
      <c r="Q1157" s="37"/>
      <c r="R1157" s="37" t="s">
        <v>123</v>
      </c>
      <c r="S1157" s="38">
        <v>0</v>
      </c>
      <c r="T1157" s="37" t="s">
        <v>124</v>
      </c>
      <c r="U1157" s="37" t="s">
        <v>120</v>
      </c>
      <c r="V1157" s="60"/>
      <c r="W1157" s="38">
        <v>23096701</v>
      </c>
      <c r="X1157" s="37" t="s">
        <v>874</v>
      </c>
      <c r="Y1157" s="38">
        <v>0</v>
      </c>
      <c r="Z1157" s="38" t="b">
        <v>0</v>
      </c>
      <c r="AA1157" s="60">
        <v>43683.129050925927</v>
      </c>
      <c r="AB1157" s="60">
        <v>43682.937002314808</v>
      </c>
      <c r="AC1157" s="38">
        <v>1</v>
      </c>
      <c r="AD1157" s="60">
        <v>43683.155023148152</v>
      </c>
      <c r="AE1157" s="60">
        <v>43683.817210648151</v>
      </c>
      <c r="AF1157" s="60">
        <v>43683.155023148152</v>
      </c>
      <c r="AG1157" s="37"/>
      <c r="AH1157" s="37"/>
      <c r="AI1157" s="37"/>
      <c r="AJ1157" s="16">
        <f ca="1">IF(Table1[[#This Row],[State]]="Closed","Zero",IF(Table1[[#This Row],[State]]="Resolved","Zero",TODAY()-Table1[[#This Row],[First Assigned to Osprey-Resolver]]))</f>
        <v>1015.1827893518494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32</v>
      </c>
      <c r="AM1157" s="39">
        <f>WEEKNUM(Table1[[#This Row],[Resolved]])</f>
        <v>0</v>
      </c>
      <c r="AN1157" s="39">
        <f>WEEKNUM(Table1[[#This Row],[Closed]])</f>
        <v>18</v>
      </c>
      <c r="AO1157" s="39" t="str">
        <f>IFERROR(INDEX(GD_Resource[], MATCH(Table1[[#This Row],[Assigned to]], GD_Resource[SNOW ID Unique], 0), 2), "Not GD")</f>
        <v>Not GD</v>
      </c>
      <c r="AP1157" s="39" t="str">
        <f t="shared" si="18"/>
        <v>Geo</v>
      </c>
      <c r="AQ1157" s="39">
        <f>YEAR(Table1[[#This Row],[Closed]])</f>
        <v>2020</v>
      </c>
      <c r="AR1157" s="39">
        <f>YEAR(Table1[[#This Row],[Resolved]])</f>
        <v>1900</v>
      </c>
      <c r="AS1157" s="39">
        <f>YEAR(Table1[[#This Row],[Created]])</f>
        <v>2019</v>
      </c>
      <c r="AT1157" s="39">
        <f>DAY(Table1[[#This Row],[Resolved]])</f>
        <v>0</v>
      </c>
      <c r="AU1157" s="39" t="str">
        <f>TEXT(Table1[[#This Row],[Resolved]],"MMM")</f>
        <v>Jan</v>
      </c>
      <c r="AV1157" s="39">
        <f>DAY(Table1[[#This Row],[Created]])</f>
        <v>5</v>
      </c>
      <c r="AW1157" s="39" t="str">
        <f>TEXT(Table1[[#This Row],[Created]],"MMM")</f>
        <v>Aug</v>
      </c>
      <c r="AX1157" s="40" t="e">
        <f>VLOOKUP(Table1[[#This Row],[Assigned to]],GD_Resource[[#All],[SNOW ID Unique]:[Team]],4,0)</f>
        <v>#N/A</v>
      </c>
    </row>
    <row r="1158" spans="1:50" ht="62.7" customHeight="1" x14ac:dyDescent="0.25">
      <c r="A1158" s="37" t="s">
        <v>4512</v>
      </c>
      <c r="B1158" s="37" t="s">
        <v>115</v>
      </c>
      <c r="C1158" s="37" t="s">
        <v>116</v>
      </c>
      <c r="D1158" s="37" t="s">
        <v>3872</v>
      </c>
      <c r="E1158" s="37" t="s">
        <v>12</v>
      </c>
      <c r="F1158" s="37" t="s">
        <v>4513</v>
      </c>
      <c r="G1158" s="60">
        <v>43689.663217592592</v>
      </c>
      <c r="H1158" s="37"/>
      <c r="I1158" s="60"/>
      <c r="J1158" s="37" t="s">
        <v>547</v>
      </c>
      <c r="K1158" s="37" t="s">
        <v>4514</v>
      </c>
      <c r="L1158" s="60">
        <v>43689.663217592592</v>
      </c>
      <c r="M1158" s="37" t="s">
        <v>3874</v>
      </c>
      <c r="N1158" s="60">
        <v>43689.566388888888</v>
      </c>
      <c r="O1158" s="37" t="s">
        <v>3872</v>
      </c>
      <c r="P1158" s="38" t="b">
        <v>0</v>
      </c>
      <c r="Q1158" s="37"/>
      <c r="R1158" s="37" t="s">
        <v>123</v>
      </c>
      <c r="S1158" s="38">
        <v>0</v>
      </c>
      <c r="T1158" s="37" t="s">
        <v>124</v>
      </c>
      <c r="U1158" s="37" t="s">
        <v>120</v>
      </c>
      <c r="V1158" s="60"/>
      <c r="W1158" s="38">
        <v>8630</v>
      </c>
      <c r="X1158" s="37" t="s">
        <v>3874</v>
      </c>
      <c r="Y1158" s="38">
        <v>0</v>
      </c>
      <c r="Z1158" s="38" t="b">
        <v>0</v>
      </c>
      <c r="AA1158" s="60">
        <v>43689.57172453704</v>
      </c>
      <c r="AB1158" s="60"/>
      <c r="AC1158" s="38">
        <v>0</v>
      </c>
      <c r="AD1158" s="60"/>
      <c r="AE1158" s="60">
        <v>43689.57172453704</v>
      </c>
      <c r="AF1158" s="60">
        <v>43689.566388888888</v>
      </c>
      <c r="AG1158" s="37"/>
      <c r="AH1158" s="37"/>
      <c r="AI1158" s="37"/>
      <c r="AJ1158" s="16">
        <f ca="1">IF(Table1[[#This Row],[State]]="Closed","Zero",IF(Table1[[#This Row],[State]]="Resolved","Zero",TODAY()-Table1[[#This Row],[First Assigned to Osprey-Resolver]]))</f>
        <v>1009.4282754629603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33</v>
      </c>
      <c r="AM1158" s="39">
        <f>WEEKNUM(Table1[[#This Row],[Resolved]])</f>
        <v>0</v>
      </c>
      <c r="AN1158" s="39">
        <f>WEEKNUM(Table1[[#This Row],[Closed]])</f>
        <v>33</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12</v>
      </c>
      <c r="AW1158" s="39" t="str">
        <f>TEXT(Table1[[#This Row],[Created]],"MMM")</f>
        <v>Aug</v>
      </c>
      <c r="AX1158" s="40" t="e">
        <f>VLOOKUP(Table1[[#This Row],[Assigned to]],GD_Resource[[#All],[SNOW ID Unique]:[Team]],4,0)</f>
        <v>#N/A</v>
      </c>
    </row>
    <row r="1159" spans="1:50" ht="49.95" customHeight="1" x14ac:dyDescent="0.25">
      <c r="A1159" s="37" t="s">
        <v>4515</v>
      </c>
      <c r="B1159" s="37" t="s">
        <v>115</v>
      </c>
      <c r="C1159" s="37" t="s">
        <v>116</v>
      </c>
      <c r="D1159" s="37" t="s">
        <v>3872</v>
      </c>
      <c r="E1159" s="37" t="s">
        <v>12</v>
      </c>
      <c r="F1159" s="37" t="s">
        <v>4516</v>
      </c>
      <c r="G1159" s="60">
        <v>43689.656631944446</v>
      </c>
      <c r="H1159" s="37"/>
      <c r="I1159" s="60"/>
      <c r="J1159" s="37" t="s">
        <v>328</v>
      </c>
      <c r="K1159" s="37" t="s">
        <v>4517</v>
      </c>
      <c r="L1159" s="60">
        <v>43689.656631944446</v>
      </c>
      <c r="M1159" s="37" t="s">
        <v>3874</v>
      </c>
      <c r="N1159" s="60">
        <v>43689.572615740741</v>
      </c>
      <c r="O1159" s="37" t="s">
        <v>3872</v>
      </c>
      <c r="P1159" s="38" t="b">
        <v>0</v>
      </c>
      <c r="Q1159" s="37"/>
      <c r="R1159" s="37" t="s">
        <v>123</v>
      </c>
      <c r="S1159" s="38">
        <v>0</v>
      </c>
      <c r="T1159" s="37" t="s">
        <v>124</v>
      </c>
      <c r="U1159" s="37" t="s">
        <v>120</v>
      </c>
      <c r="V1159" s="60"/>
      <c r="W1159" s="38">
        <v>7445</v>
      </c>
      <c r="X1159" s="37" t="s">
        <v>3874</v>
      </c>
      <c r="Y1159" s="38">
        <v>0</v>
      </c>
      <c r="Z1159" s="38" t="b">
        <v>0</v>
      </c>
      <c r="AA1159" s="60"/>
      <c r="AB1159" s="60"/>
      <c r="AC1159" s="38">
        <v>0</v>
      </c>
      <c r="AD1159" s="60"/>
      <c r="AE1159" s="60"/>
      <c r="AF1159" s="60">
        <v>43689.572615740741</v>
      </c>
      <c r="AG1159" s="37"/>
      <c r="AH1159" s="37"/>
      <c r="AI1159" s="37"/>
      <c r="AJ1159" s="16">
        <f ca="1">IF(Table1[[#This Row],[State]]="Closed","Zero",IF(Table1[[#This Row],[State]]="Resolved","Zero",TODAY()-Table1[[#This Row],[First Assigned to Osprey-Resolver]]))</f>
        <v>44699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33</v>
      </c>
      <c r="AM1159" s="39">
        <f>WEEKNUM(Table1[[#This Row],[Resolved]])</f>
        <v>0</v>
      </c>
      <c r="AN1159" s="39">
        <f>WEEKNUM(Table1[[#This Row],[Closed]])</f>
        <v>33</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12</v>
      </c>
      <c r="AW1159" s="39" t="str">
        <f>TEXT(Table1[[#This Row],[Created]],"MMM")</f>
        <v>Aug</v>
      </c>
      <c r="AX1159" s="40" t="e">
        <f>VLOOKUP(Table1[[#This Row],[Assigned to]],GD_Resource[[#All],[SNOW ID Unique]:[Team]],4,0)</f>
        <v>#N/A</v>
      </c>
    </row>
    <row r="1160" spans="1:50" ht="112.5" customHeight="1" x14ac:dyDescent="0.25">
      <c r="A1160" s="37" t="s">
        <v>4518</v>
      </c>
      <c r="B1160" s="37" t="s">
        <v>115</v>
      </c>
      <c r="C1160" s="37" t="s">
        <v>641</v>
      </c>
      <c r="D1160" s="37" t="s">
        <v>1050</v>
      </c>
      <c r="E1160" s="37" t="s">
        <v>141</v>
      </c>
      <c r="F1160" s="37" t="s">
        <v>4519</v>
      </c>
      <c r="G1160" s="60">
        <v>43740.843194444453</v>
      </c>
      <c r="H1160" s="37" t="s">
        <v>246</v>
      </c>
      <c r="I1160" s="60"/>
      <c r="J1160" s="37" t="s">
        <v>120</v>
      </c>
      <c r="K1160" s="37" t="s">
        <v>4520</v>
      </c>
      <c r="L1160" s="60">
        <v>43740.843194444453</v>
      </c>
      <c r="M1160" s="37" t="s">
        <v>979</v>
      </c>
      <c r="N1160" s="60">
        <v>43690.855925925927</v>
      </c>
      <c r="O1160" s="37" t="s">
        <v>1050</v>
      </c>
      <c r="P1160" s="38" t="b">
        <v>0</v>
      </c>
      <c r="Q1160" s="37"/>
      <c r="R1160" s="37" t="s">
        <v>147</v>
      </c>
      <c r="S1160" s="38">
        <v>0</v>
      </c>
      <c r="T1160" s="37" t="s">
        <v>124</v>
      </c>
      <c r="U1160" s="37" t="s">
        <v>120</v>
      </c>
      <c r="V1160" s="60"/>
      <c r="W1160" s="38">
        <v>4318900</v>
      </c>
      <c r="X1160" s="37" t="s">
        <v>979</v>
      </c>
      <c r="Y1160" s="38">
        <v>0</v>
      </c>
      <c r="Z1160" s="38" t="b">
        <v>0</v>
      </c>
      <c r="AA1160" s="60">
        <v>43690.859884259262</v>
      </c>
      <c r="AB1160" s="60"/>
      <c r="AC1160" s="38">
        <v>2</v>
      </c>
      <c r="AD1160" s="60"/>
      <c r="AE1160" s="60">
        <v>43690.859884259262</v>
      </c>
      <c r="AF1160" s="60">
        <v>43690.859884259262</v>
      </c>
      <c r="AG1160" s="37"/>
      <c r="AH1160" s="37"/>
      <c r="AI1160" s="37"/>
      <c r="AJ1160" s="16">
        <f ca="1">IF(Table1[[#This Row],[State]]="Closed","Zero",IF(Table1[[#This Row],[State]]="Resolved","Zero",TODAY()-Table1[[#This Row],[First Assigned to Osprey-Resolver]]))</f>
        <v>1008.1401157407381</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33</v>
      </c>
      <c r="AM1160" s="39">
        <f>WEEKNUM(Table1[[#This Row],[Resolved]])</f>
        <v>0</v>
      </c>
      <c r="AN1160" s="39">
        <f>WEEKNUM(Table1[[#This Row],[Closed]])</f>
        <v>40</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13</v>
      </c>
      <c r="AW1160" s="39" t="str">
        <f>TEXT(Table1[[#This Row],[Created]],"MMM")</f>
        <v>Aug</v>
      </c>
      <c r="AX1160" s="40" t="e">
        <f>VLOOKUP(Table1[[#This Row],[Assigned to]],GD_Resource[[#All],[SNOW ID Unique]:[Team]],4,0)</f>
        <v>#N/A</v>
      </c>
    </row>
    <row r="1161" spans="1:50" ht="37.5" customHeight="1" x14ac:dyDescent="0.25">
      <c r="A1161" s="37" t="s">
        <v>4521</v>
      </c>
      <c r="B1161" s="37" t="s">
        <v>138</v>
      </c>
      <c r="C1161" s="37" t="s">
        <v>116</v>
      </c>
      <c r="D1161" s="37" t="s">
        <v>204</v>
      </c>
      <c r="E1161" s="37" t="s">
        <v>141</v>
      </c>
      <c r="F1161" s="37" t="s">
        <v>4522</v>
      </c>
      <c r="G1161" s="60">
        <v>44148.205011574071</v>
      </c>
      <c r="H1161" s="37" t="s">
        <v>38</v>
      </c>
      <c r="I1161" s="60"/>
      <c r="J1161" s="37" t="s">
        <v>120</v>
      </c>
      <c r="K1161" s="37" t="s">
        <v>4523</v>
      </c>
      <c r="L1161" s="60">
        <v>44148.205011574071</v>
      </c>
      <c r="M1161" s="37" t="s">
        <v>37</v>
      </c>
      <c r="N1161" s="60">
        <v>43690.922881944447</v>
      </c>
      <c r="O1161" s="37" t="s">
        <v>681</v>
      </c>
      <c r="P1161" s="38" t="b">
        <v>0</v>
      </c>
      <c r="Q1161" s="37"/>
      <c r="R1161" s="37" t="s">
        <v>123</v>
      </c>
      <c r="S1161" s="38">
        <v>0</v>
      </c>
      <c r="T1161" s="37" t="s">
        <v>124</v>
      </c>
      <c r="U1161" s="37" t="s">
        <v>120</v>
      </c>
      <c r="V1161" s="60"/>
      <c r="W1161" s="38">
        <v>39509176</v>
      </c>
      <c r="X1161" s="37" t="s">
        <v>682</v>
      </c>
      <c r="Y1161" s="38">
        <v>0</v>
      </c>
      <c r="Z1161" s="38" t="b">
        <v>0</v>
      </c>
      <c r="AA1161" s="60">
        <v>43691.001250000001</v>
      </c>
      <c r="AB1161" s="60">
        <v>43690.922881944447</v>
      </c>
      <c r="AC1161" s="38">
        <v>1</v>
      </c>
      <c r="AD1161" s="60">
        <v>43691.046307870369</v>
      </c>
      <c r="AE1161" s="60">
        <v>43691.170104166667</v>
      </c>
      <c r="AF1161" s="60">
        <v>43691.046307870369</v>
      </c>
      <c r="AG1161" s="37"/>
      <c r="AH1161" s="37"/>
      <c r="AI1161" s="37"/>
      <c r="AJ1161" s="16">
        <f ca="1">IF(Table1[[#This Row],[State]]="Closed","Zero",IF(Table1[[#This Row],[State]]="Resolved","Zero",TODAY()-Table1[[#This Row],[First Assigned to Osprey-Resolver]]))</f>
        <v>1007.8298958333326</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33</v>
      </c>
      <c r="AM1161" s="39">
        <f>WEEKNUM(Table1[[#This Row],[Resolved]])</f>
        <v>0</v>
      </c>
      <c r="AN1161" s="39">
        <f>WEEKNUM(Table1[[#This Row],[Closed]])</f>
        <v>46</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13</v>
      </c>
      <c r="AW1161" s="39" t="str">
        <f>TEXT(Table1[[#This Row],[Created]],"MMM")</f>
        <v>Aug</v>
      </c>
      <c r="AX1161" s="40" t="e">
        <f>VLOOKUP(Table1[[#This Row],[Assigned to]],GD_Resource[[#All],[SNOW ID Unique]:[Team]],4,0)</f>
        <v>#N/A</v>
      </c>
    </row>
    <row r="1162" spans="1:50" ht="37.5" customHeight="1" x14ac:dyDescent="0.25">
      <c r="A1162" s="37" t="s">
        <v>4524</v>
      </c>
      <c r="B1162" s="37" t="s">
        <v>115</v>
      </c>
      <c r="C1162" s="37" t="s">
        <v>251</v>
      </c>
      <c r="D1162" s="37" t="s">
        <v>128</v>
      </c>
      <c r="E1162" s="37" t="s">
        <v>141</v>
      </c>
      <c r="F1162" s="37" t="s">
        <v>4525</v>
      </c>
      <c r="G1162" s="60">
        <v>43792.128784722219</v>
      </c>
      <c r="H1162" s="37" t="s">
        <v>8</v>
      </c>
      <c r="I1162" s="60"/>
      <c r="J1162" s="37" t="s">
        <v>120</v>
      </c>
      <c r="K1162" s="37" t="s">
        <v>4084</v>
      </c>
      <c r="L1162" s="60">
        <v>43792.128796296303</v>
      </c>
      <c r="M1162" s="37" t="s">
        <v>39</v>
      </c>
      <c r="N1162" s="60">
        <v>43692.758263888893</v>
      </c>
      <c r="O1162" s="37" t="s">
        <v>2242</v>
      </c>
      <c r="P1162" s="38" t="b">
        <v>0</v>
      </c>
      <c r="Q1162" s="37"/>
      <c r="R1162" s="37" t="s">
        <v>147</v>
      </c>
      <c r="S1162" s="38">
        <v>0</v>
      </c>
      <c r="T1162" s="37" t="s">
        <v>124</v>
      </c>
      <c r="U1162" s="37" t="s">
        <v>120</v>
      </c>
      <c r="V1162" s="60"/>
      <c r="W1162" s="38">
        <v>8585881</v>
      </c>
      <c r="X1162" s="37" t="s">
        <v>2246</v>
      </c>
      <c r="Y1162" s="38">
        <v>0</v>
      </c>
      <c r="Z1162" s="38" t="b">
        <v>0</v>
      </c>
      <c r="AA1162" s="60">
        <v>43692.758263888893</v>
      </c>
      <c r="AB1162" s="60"/>
      <c r="AC1162" s="38">
        <v>0</v>
      </c>
      <c r="AD1162" s="60"/>
      <c r="AE1162" s="60">
        <v>43692.758263888893</v>
      </c>
      <c r="AF1162" s="60">
        <v>43692.758263888893</v>
      </c>
      <c r="AG1162" s="37"/>
      <c r="AH1162" s="37"/>
      <c r="AI1162" s="37"/>
      <c r="AJ1162" s="16">
        <f ca="1">IF(Table1[[#This Row],[State]]="Closed","Zero",IF(Table1[[#This Row],[State]]="Resolved","Zero",TODAY()-Table1[[#This Row],[First Assigned to Osprey-Resolver]]))</f>
        <v>1006.2417361111075</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33</v>
      </c>
      <c r="AM1162" s="39">
        <f>WEEKNUM(Table1[[#This Row],[Resolved]])</f>
        <v>0</v>
      </c>
      <c r="AN1162" s="39">
        <f>WEEKNUM(Table1[[#This Row],[Closed]])</f>
        <v>47</v>
      </c>
      <c r="AO1162" s="39" t="str">
        <f>IFERROR(INDEX(GD_Resource[], MATCH(Table1[[#This Row],[Assigned to]], GD_Resource[SNOW ID Unique], 0), 2), "Not GD")</f>
        <v>WPP-US</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15</v>
      </c>
      <c r="AW1162" s="39" t="str">
        <f>TEXT(Table1[[#This Row],[Created]],"MMM")</f>
        <v>Aug</v>
      </c>
      <c r="AX1162" s="40">
        <f>VLOOKUP(Table1[[#This Row],[Assigned to]],GD_Resource[[#All],[SNOW ID Unique]:[Team]],4,0)</f>
        <v>0</v>
      </c>
    </row>
    <row r="1163" spans="1:50" ht="49.95" customHeight="1" x14ac:dyDescent="0.25">
      <c r="A1163" s="37" t="s">
        <v>4526</v>
      </c>
      <c r="B1163" s="37" t="s">
        <v>115</v>
      </c>
      <c r="C1163" s="37" t="s">
        <v>251</v>
      </c>
      <c r="D1163" s="37" t="s">
        <v>4527</v>
      </c>
      <c r="E1163" s="37" t="s">
        <v>12</v>
      </c>
      <c r="F1163" s="37" t="s">
        <v>4528</v>
      </c>
      <c r="G1163" s="60">
        <v>43693.81627314815</v>
      </c>
      <c r="H1163" s="37" t="s">
        <v>36</v>
      </c>
      <c r="I1163" s="60"/>
      <c r="J1163" s="37"/>
      <c r="K1163" s="37"/>
      <c r="L1163" s="60">
        <v>43693.813993055563</v>
      </c>
      <c r="M1163" s="37" t="s">
        <v>4529</v>
      </c>
      <c r="N1163" s="60">
        <v>43692.794027777767</v>
      </c>
      <c r="O1163" s="37" t="s">
        <v>4527</v>
      </c>
      <c r="P1163" s="38" t="b">
        <v>0</v>
      </c>
      <c r="Q1163" s="37"/>
      <c r="R1163" s="37" t="s">
        <v>147</v>
      </c>
      <c r="S1163" s="38">
        <v>0</v>
      </c>
      <c r="T1163" s="37" t="s">
        <v>124</v>
      </c>
      <c r="U1163" s="37" t="s">
        <v>4530</v>
      </c>
      <c r="V1163" s="60"/>
      <c r="W1163" s="38"/>
      <c r="X1163" s="37" t="s">
        <v>4529</v>
      </c>
      <c r="Y1163" s="38">
        <v>0</v>
      </c>
      <c r="Z1163" s="38" t="b">
        <v>1</v>
      </c>
      <c r="AA1163" s="60">
        <v>43692.998206018521</v>
      </c>
      <c r="AB1163" s="60">
        <v>43692.794560185182</v>
      </c>
      <c r="AC1163" s="38">
        <v>1</v>
      </c>
      <c r="AD1163" s="60">
        <v>43693.043310185189</v>
      </c>
      <c r="AE1163" s="60">
        <v>43693.096446759257</v>
      </c>
      <c r="AF1163" s="60">
        <v>43693.043310185189</v>
      </c>
      <c r="AG1163" s="37"/>
      <c r="AH1163" s="37" t="s">
        <v>248</v>
      </c>
      <c r="AI1163" s="37"/>
      <c r="AJ1163" s="16">
        <f ca="1">IF(Table1[[#This Row],[State]]="Closed","Zero",IF(Table1[[#This Row],[State]]="Resolved","Zero",TODAY()-Table1[[#This Row],[First Assigned to Osprey-Resolver]]))</f>
        <v>1005.9035532407433</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33</v>
      </c>
      <c r="AM1163" s="39">
        <f>WEEKNUM(Table1[[#This Row],[Resolved]])</f>
        <v>0</v>
      </c>
      <c r="AN1163" s="39">
        <f>WEEKNUM(Table1[[#This Row],[Closed]])</f>
        <v>33</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15</v>
      </c>
      <c r="AW1163" s="39" t="str">
        <f>TEXT(Table1[[#This Row],[Created]],"MMM")</f>
        <v>Aug</v>
      </c>
      <c r="AX1163" s="40" t="e">
        <f>VLOOKUP(Table1[[#This Row],[Assigned to]],GD_Resource[[#All],[SNOW ID Unique]:[Team]],4,0)</f>
        <v>#N/A</v>
      </c>
    </row>
    <row r="1164" spans="1:50" ht="37.5" customHeight="1" x14ac:dyDescent="0.25">
      <c r="A1164" s="37" t="s">
        <v>4531</v>
      </c>
      <c r="B1164" s="37" t="s">
        <v>138</v>
      </c>
      <c r="C1164" s="37" t="s">
        <v>361</v>
      </c>
      <c r="D1164" s="37" t="s">
        <v>204</v>
      </c>
      <c r="E1164" s="37" t="s">
        <v>141</v>
      </c>
      <c r="F1164" s="37" t="s">
        <v>4532</v>
      </c>
      <c r="G1164" s="60">
        <v>43950.256585648152</v>
      </c>
      <c r="H1164" s="37" t="s">
        <v>37</v>
      </c>
      <c r="I1164" s="60"/>
      <c r="J1164" s="37" t="s">
        <v>120</v>
      </c>
      <c r="K1164" s="37" t="s">
        <v>3811</v>
      </c>
      <c r="L1164" s="60">
        <v>43950.256585648152</v>
      </c>
      <c r="M1164" s="37" t="s">
        <v>37</v>
      </c>
      <c r="N1164" s="60">
        <v>43692.820069444453</v>
      </c>
      <c r="O1164" s="37" t="s">
        <v>1015</v>
      </c>
      <c r="P1164" s="38" t="b">
        <v>0</v>
      </c>
      <c r="Q1164" s="37"/>
      <c r="R1164" s="37" t="s">
        <v>123</v>
      </c>
      <c r="S1164" s="38">
        <v>0</v>
      </c>
      <c r="T1164" s="37" t="s">
        <v>124</v>
      </c>
      <c r="U1164" s="37" t="s">
        <v>120</v>
      </c>
      <c r="V1164" s="60"/>
      <c r="W1164" s="38">
        <v>22242515</v>
      </c>
      <c r="X1164" s="37" t="s">
        <v>874</v>
      </c>
      <c r="Y1164" s="38">
        <v>0</v>
      </c>
      <c r="Z1164" s="38" t="b">
        <v>0</v>
      </c>
      <c r="AA1164" s="60">
        <v>43696.634768518517</v>
      </c>
      <c r="AB1164" s="60">
        <v>43692.832835648151</v>
      </c>
      <c r="AC1164" s="38">
        <v>1</v>
      </c>
      <c r="AD1164" s="60">
        <v>43696.637592592589</v>
      </c>
      <c r="AE1164" s="60">
        <v>43696.813692129632</v>
      </c>
      <c r="AF1164" s="60">
        <v>43696.637592592589</v>
      </c>
      <c r="AG1164" s="37" t="s">
        <v>331</v>
      </c>
      <c r="AH1164" s="37"/>
      <c r="AI1164" s="37" t="s">
        <v>217</v>
      </c>
      <c r="AJ1164" s="16">
        <f ca="1">IF(Table1[[#This Row],[State]]="Closed","Zero",IF(Table1[[#This Row],[State]]="Resolved","Zero",TODAY()-Table1[[#This Row],[First Assigned to Osprey-Resolver]]))</f>
        <v>1002.1863078703682</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33</v>
      </c>
      <c r="AM1164" s="39">
        <f>WEEKNUM(Table1[[#This Row],[Resolved]])</f>
        <v>0</v>
      </c>
      <c r="AN1164" s="39">
        <f>WEEKNUM(Table1[[#This Row],[Closed]])</f>
        <v>18</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15</v>
      </c>
      <c r="AW1164" s="39" t="str">
        <f>TEXT(Table1[[#This Row],[Created]],"MMM")</f>
        <v>Aug</v>
      </c>
      <c r="AX1164" s="40" t="e">
        <f>VLOOKUP(Table1[[#This Row],[Assigned to]],GD_Resource[[#All],[SNOW ID Unique]:[Team]],4,0)</f>
        <v>#N/A</v>
      </c>
    </row>
    <row r="1165" spans="1:50" ht="37.5" customHeight="1" x14ac:dyDescent="0.25">
      <c r="A1165" s="37" t="s">
        <v>4533</v>
      </c>
      <c r="B1165" s="37" t="s">
        <v>138</v>
      </c>
      <c r="C1165" s="37" t="s">
        <v>433</v>
      </c>
      <c r="D1165" s="37" t="s">
        <v>128</v>
      </c>
      <c r="E1165" s="37" t="s">
        <v>12</v>
      </c>
      <c r="F1165" s="37" t="s">
        <v>4534</v>
      </c>
      <c r="G1165" s="60">
        <v>43704.913275462961</v>
      </c>
      <c r="H1165" s="37" t="s">
        <v>39</v>
      </c>
      <c r="I1165" s="60"/>
      <c r="J1165" s="37" t="s">
        <v>130</v>
      </c>
      <c r="K1165" s="37" t="s">
        <v>4535</v>
      </c>
      <c r="L1165" s="60">
        <v>43704.913275462961</v>
      </c>
      <c r="M1165" s="37" t="s">
        <v>39</v>
      </c>
      <c r="N1165" s="60">
        <v>43697.931342592587</v>
      </c>
      <c r="O1165" s="37" t="s">
        <v>4536</v>
      </c>
      <c r="P1165" s="38" t="b">
        <v>0</v>
      </c>
      <c r="Q1165" s="37"/>
      <c r="R1165" s="37" t="s">
        <v>215</v>
      </c>
      <c r="S1165" s="38">
        <v>0</v>
      </c>
      <c r="T1165" s="37" t="s">
        <v>124</v>
      </c>
      <c r="U1165" s="37" t="s">
        <v>120</v>
      </c>
      <c r="V1165" s="60"/>
      <c r="W1165" s="38">
        <v>603239</v>
      </c>
      <c r="X1165" s="37" t="s">
        <v>4537</v>
      </c>
      <c r="Y1165" s="38">
        <v>0</v>
      </c>
      <c r="Z1165" s="38" t="b">
        <v>0</v>
      </c>
      <c r="AA1165" s="60">
        <v>43698.851122685177</v>
      </c>
      <c r="AB1165" s="60">
        <v>43697.931342592587</v>
      </c>
      <c r="AC1165" s="38">
        <v>1</v>
      </c>
      <c r="AD1165" s="60">
        <v>43699.028587962966</v>
      </c>
      <c r="AE1165" s="60">
        <v>43699.999166666668</v>
      </c>
      <c r="AF1165" s="60">
        <v>43699.028587962966</v>
      </c>
      <c r="AG1165" s="37" t="s">
        <v>135</v>
      </c>
      <c r="AH1165" s="37"/>
      <c r="AI1165" s="37"/>
      <c r="AJ1165" s="16">
        <f ca="1">IF(Table1[[#This Row],[State]]="Closed","Zero",IF(Table1[[#This Row],[State]]="Resolved","Zero",TODAY()-Table1[[#This Row],[First Assigned to Osprey-Resolver]]))</f>
        <v>999.00083333333168</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34</v>
      </c>
      <c r="AM1165" s="39">
        <f>WEEKNUM(Table1[[#This Row],[Resolved]])</f>
        <v>0</v>
      </c>
      <c r="AN1165" s="39">
        <f>WEEKNUM(Table1[[#This Row],[Closed]])</f>
        <v>35</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20</v>
      </c>
      <c r="AW1165" s="39" t="str">
        <f>TEXT(Table1[[#This Row],[Created]],"MMM")</f>
        <v>Aug</v>
      </c>
      <c r="AX1165" s="40" t="e">
        <f>VLOOKUP(Table1[[#This Row],[Assigned to]],GD_Resource[[#All],[SNOW ID Unique]:[Team]],4,0)</f>
        <v>#N/A</v>
      </c>
    </row>
    <row r="1166" spans="1:50" ht="37.5" customHeight="1" x14ac:dyDescent="0.25">
      <c r="A1166" s="37" t="s">
        <v>4538</v>
      </c>
      <c r="B1166" s="37" t="s">
        <v>115</v>
      </c>
      <c r="C1166" s="37" t="s">
        <v>159</v>
      </c>
      <c r="D1166" s="37" t="s">
        <v>355</v>
      </c>
      <c r="E1166" s="37" t="s">
        <v>7</v>
      </c>
      <c r="F1166" s="37" t="s">
        <v>4539</v>
      </c>
      <c r="G1166" s="60">
        <v>43705.023726851847</v>
      </c>
      <c r="H1166" s="37" t="s">
        <v>357</v>
      </c>
      <c r="I1166" s="60"/>
      <c r="J1166" s="37" t="s">
        <v>130</v>
      </c>
      <c r="K1166" s="37" t="s">
        <v>4540</v>
      </c>
      <c r="L1166" s="60">
        <v>43705.023726851847</v>
      </c>
      <c r="M1166" s="37" t="s">
        <v>357</v>
      </c>
      <c r="N1166" s="60">
        <v>43698.180034722223</v>
      </c>
      <c r="O1166" s="37" t="s">
        <v>4541</v>
      </c>
      <c r="P1166" s="38" t="b">
        <v>0</v>
      </c>
      <c r="Q1166" s="37"/>
      <c r="R1166" s="37" t="s">
        <v>123</v>
      </c>
      <c r="S1166" s="38">
        <v>0</v>
      </c>
      <c r="T1166" s="37" t="s">
        <v>124</v>
      </c>
      <c r="U1166" s="37" t="s">
        <v>120</v>
      </c>
      <c r="V1166" s="60"/>
      <c r="W1166" s="38">
        <v>591360</v>
      </c>
      <c r="X1166" s="37" t="s">
        <v>4542</v>
      </c>
      <c r="Y1166" s="38">
        <v>0</v>
      </c>
      <c r="Z1166" s="38" t="b">
        <v>0</v>
      </c>
      <c r="AA1166" s="60">
        <v>43698.33934027778</v>
      </c>
      <c r="AB1166" s="60">
        <v>43698.180034722223</v>
      </c>
      <c r="AC1166" s="38">
        <v>1</v>
      </c>
      <c r="AD1166" s="60">
        <v>43698.181689814817</v>
      </c>
      <c r="AE1166" s="60">
        <v>43698.33934027778</v>
      </c>
      <c r="AF1166" s="60">
        <v>43698.181689814817</v>
      </c>
      <c r="AG1166" s="37" t="s">
        <v>135</v>
      </c>
      <c r="AH1166" s="37"/>
      <c r="AI1166" s="37" t="s">
        <v>534</v>
      </c>
      <c r="AJ1166" s="16">
        <f ca="1">IF(Table1[[#This Row],[State]]="Closed","Zero",IF(Table1[[#This Row],[State]]="Resolved","Zero",TODAY()-Table1[[#This Row],[First Assigned to Osprey-Resolver]]))</f>
        <v>1000.6606597222199</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34</v>
      </c>
      <c r="AM1166" s="39">
        <f>WEEKNUM(Table1[[#This Row],[Resolved]])</f>
        <v>0</v>
      </c>
      <c r="AN1166" s="39">
        <f>WEEKNUM(Table1[[#This Row],[Closed]])</f>
        <v>35</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21</v>
      </c>
      <c r="AW1166" s="39" t="str">
        <f>TEXT(Table1[[#This Row],[Created]],"MMM")</f>
        <v>Aug</v>
      </c>
      <c r="AX1166" s="40" t="e">
        <f>VLOOKUP(Table1[[#This Row],[Assigned to]],GD_Resource[[#All],[SNOW ID Unique]:[Team]],4,0)</f>
        <v>#N/A</v>
      </c>
    </row>
    <row r="1167" spans="1:50" ht="112.5" customHeight="1" x14ac:dyDescent="0.25">
      <c r="A1167" s="37" t="s">
        <v>4543</v>
      </c>
      <c r="B1167" s="37" t="s">
        <v>115</v>
      </c>
      <c r="C1167" s="37" t="s">
        <v>379</v>
      </c>
      <c r="D1167" s="37" t="s">
        <v>4544</v>
      </c>
      <c r="E1167" s="37" t="s">
        <v>12</v>
      </c>
      <c r="F1167" s="37" t="s">
        <v>4545</v>
      </c>
      <c r="G1167" s="60">
        <v>43698.604791666658</v>
      </c>
      <c r="H1167" s="37" t="s">
        <v>2752</v>
      </c>
      <c r="I1167" s="60"/>
      <c r="J1167" s="37" t="s">
        <v>130</v>
      </c>
      <c r="K1167" s="37" t="s">
        <v>325</v>
      </c>
      <c r="L1167" s="60">
        <v>43698.604803240742</v>
      </c>
      <c r="M1167" s="37" t="s">
        <v>4546</v>
      </c>
      <c r="N1167" s="60">
        <v>43698.588229166657</v>
      </c>
      <c r="O1167" s="37" t="s">
        <v>4544</v>
      </c>
      <c r="P1167" s="38" t="b">
        <v>0</v>
      </c>
      <c r="Q1167" s="37"/>
      <c r="R1167" s="37" t="s">
        <v>123</v>
      </c>
      <c r="S1167" s="38">
        <v>0</v>
      </c>
      <c r="T1167" s="37" t="s">
        <v>124</v>
      </c>
      <c r="U1167" s="37" t="s">
        <v>120</v>
      </c>
      <c r="V1167" s="60"/>
      <c r="W1167" s="38">
        <v>1979</v>
      </c>
      <c r="X1167" s="37" t="s">
        <v>4546</v>
      </c>
      <c r="Y1167" s="38">
        <v>0</v>
      </c>
      <c r="Z1167" s="38" t="b">
        <v>0</v>
      </c>
      <c r="AA1167" s="60">
        <v>43698.588229166657</v>
      </c>
      <c r="AB1167" s="60"/>
      <c r="AC1167" s="38">
        <v>0</v>
      </c>
      <c r="AD1167" s="60"/>
      <c r="AE1167" s="60">
        <v>43698.588229166657</v>
      </c>
      <c r="AF1167" s="60">
        <v>43698.588229166657</v>
      </c>
      <c r="AG1167" s="37"/>
      <c r="AH1167" s="37"/>
      <c r="AI1167" s="37"/>
      <c r="AJ1167" s="16">
        <f ca="1">IF(Table1[[#This Row],[State]]="Closed","Zero",IF(Table1[[#This Row],[State]]="Resolved","Zero",TODAY()-Table1[[#This Row],[First Assigned to Osprey-Resolver]]))</f>
        <v>1000.4117708333433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34</v>
      </c>
      <c r="AM1167" s="39">
        <f>WEEKNUM(Table1[[#This Row],[Resolved]])</f>
        <v>0</v>
      </c>
      <c r="AN1167" s="39">
        <f>WEEKNUM(Table1[[#This Row],[Closed]])</f>
        <v>34</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21</v>
      </c>
      <c r="AW1167" s="39" t="str">
        <f>TEXT(Table1[[#This Row],[Created]],"MMM")</f>
        <v>Aug</v>
      </c>
      <c r="AX1167" s="40">
        <f>VLOOKUP(Table1[[#This Row],[Assigned to]],GD_Resource[[#All],[SNOW ID Unique]:[Team]],4,0)</f>
        <v>0</v>
      </c>
    </row>
    <row r="1168" spans="1:50" ht="37.5" customHeight="1" x14ac:dyDescent="0.25">
      <c r="A1168" s="37" t="s">
        <v>4547</v>
      </c>
      <c r="B1168" s="37" t="s">
        <v>115</v>
      </c>
      <c r="C1168" s="37" t="s">
        <v>183</v>
      </c>
      <c r="D1168" s="37" t="s">
        <v>345</v>
      </c>
      <c r="E1168" s="37" t="s">
        <v>12</v>
      </c>
      <c r="F1168" s="37" t="s">
        <v>4548</v>
      </c>
      <c r="G1168" s="60">
        <v>43705.918298611112</v>
      </c>
      <c r="H1168" s="37" t="s">
        <v>2808</v>
      </c>
      <c r="I1168" s="60"/>
      <c r="J1168" s="37" t="s">
        <v>120</v>
      </c>
      <c r="K1168" s="37" t="s">
        <v>4549</v>
      </c>
      <c r="L1168" s="60">
        <v>43705.918298611112</v>
      </c>
      <c r="M1168" s="37" t="s">
        <v>40</v>
      </c>
      <c r="N1168" s="60">
        <v>43705.915011574078</v>
      </c>
      <c r="O1168" s="37" t="s">
        <v>345</v>
      </c>
      <c r="P1168" s="38" t="b">
        <v>0</v>
      </c>
      <c r="Q1168" s="37"/>
      <c r="R1168" s="37" t="s">
        <v>189</v>
      </c>
      <c r="S1168" s="38">
        <v>0</v>
      </c>
      <c r="T1168" s="37" t="s">
        <v>124</v>
      </c>
      <c r="U1168" s="37" t="s">
        <v>120</v>
      </c>
      <c r="V1168" s="60"/>
      <c r="W1168" s="38">
        <v>506</v>
      </c>
      <c r="X1168" s="37" t="s">
        <v>40</v>
      </c>
      <c r="Y1168" s="38">
        <v>0</v>
      </c>
      <c r="Z1168" s="38" t="b">
        <v>0</v>
      </c>
      <c r="AA1168" s="60">
        <v>43705.915011574078</v>
      </c>
      <c r="AB1168" s="60"/>
      <c r="AC1168" s="38">
        <v>0</v>
      </c>
      <c r="AD1168" s="60"/>
      <c r="AE1168" s="60">
        <v>43705.915011574078</v>
      </c>
      <c r="AF1168" s="60">
        <v>43705.915011574078</v>
      </c>
      <c r="AG1168" s="37"/>
      <c r="AH1168" s="37"/>
      <c r="AI1168" s="37"/>
      <c r="AJ1168" s="16">
        <f ca="1">IF(Table1[[#This Row],[State]]="Closed","Zero",IF(Table1[[#This Row],[State]]="Resolved","Zero",TODAY()-Table1[[#This Row],[First Assigned to Osprey-Resolver]]))</f>
        <v>993.08498842592235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35</v>
      </c>
      <c r="AM1168" s="39">
        <f>WEEKNUM(Table1[[#This Row],[Resolved]])</f>
        <v>0</v>
      </c>
      <c r="AN1168" s="39">
        <f>WEEKNUM(Table1[[#This Row],[Closed]])</f>
        <v>35</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28</v>
      </c>
      <c r="AW1168" s="39" t="str">
        <f>TEXT(Table1[[#This Row],[Created]],"MMM")</f>
        <v>Aug</v>
      </c>
      <c r="AX1168" s="40">
        <f>VLOOKUP(Table1[[#This Row],[Assigned to]],GD_Resource[[#All],[SNOW ID Unique]:[Team]],4,0)</f>
        <v>0</v>
      </c>
    </row>
    <row r="1169" spans="1:50" ht="62.7" customHeight="1" x14ac:dyDescent="0.25">
      <c r="A1169" s="37" t="s">
        <v>4550</v>
      </c>
      <c r="B1169" s="37" t="s">
        <v>138</v>
      </c>
      <c r="C1169" s="37" t="s">
        <v>240</v>
      </c>
      <c r="D1169" s="37" t="s">
        <v>241</v>
      </c>
      <c r="E1169" s="37" t="s">
        <v>12</v>
      </c>
      <c r="F1169" s="37" t="s">
        <v>4551</v>
      </c>
      <c r="G1169" s="60">
        <v>43715.063425925917</v>
      </c>
      <c r="H1169" s="37" t="s">
        <v>21</v>
      </c>
      <c r="I1169" s="60"/>
      <c r="J1169" s="37" t="s">
        <v>130</v>
      </c>
      <c r="K1169" s="37" t="s">
        <v>4552</v>
      </c>
      <c r="L1169" s="60">
        <v>43715.063425925917</v>
      </c>
      <c r="M1169" s="37" t="s">
        <v>24</v>
      </c>
      <c r="N1169" s="60">
        <v>43706.8906712963</v>
      </c>
      <c r="O1169" s="37" t="s">
        <v>4553</v>
      </c>
      <c r="P1169" s="38" t="b">
        <v>0</v>
      </c>
      <c r="Q1169" s="37"/>
      <c r="R1169" s="37" t="s">
        <v>147</v>
      </c>
      <c r="S1169" s="38">
        <v>0</v>
      </c>
      <c r="T1169" s="37" t="s">
        <v>124</v>
      </c>
      <c r="U1169" s="37" t="s">
        <v>120</v>
      </c>
      <c r="V1169" s="60"/>
      <c r="W1169" s="38">
        <v>706126</v>
      </c>
      <c r="X1169" s="37" t="s">
        <v>4554</v>
      </c>
      <c r="Y1169" s="38">
        <v>0</v>
      </c>
      <c r="Z1169" s="38" t="b">
        <v>0</v>
      </c>
      <c r="AA1169" s="60">
        <v>43707.788761574076</v>
      </c>
      <c r="AB1169" s="60">
        <v>43706.89638888889</v>
      </c>
      <c r="AC1169" s="38">
        <v>1</v>
      </c>
      <c r="AD1169" s="60">
        <v>43707.947592592587</v>
      </c>
      <c r="AE1169" s="60">
        <v>43710.327962962961</v>
      </c>
      <c r="AF1169" s="60">
        <v>43707.947592592587</v>
      </c>
      <c r="AG1169" s="37"/>
      <c r="AH1169" s="37"/>
      <c r="AI1169" s="37"/>
      <c r="AJ1169" s="16">
        <f ca="1">IF(Table1[[#This Row],[State]]="Closed","Zero",IF(Table1[[#This Row],[State]]="Resolved","Zero",TODAY()-Table1[[#This Row],[First Assigned to Osprey-Resolver]]))</f>
        <v>988.67203703703854</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35</v>
      </c>
      <c r="AM1169" s="39">
        <f>WEEKNUM(Table1[[#This Row],[Resolved]])</f>
        <v>0</v>
      </c>
      <c r="AN1169" s="39">
        <f>WEEKNUM(Table1[[#This Row],[Closed]])</f>
        <v>36</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29</v>
      </c>
      <c r="AW1169" s="39" t="str">
        <f>TEXT(Table1[[#This Row],[Created]],"MMM")</f>
        <v>Aug</v>
      </c>
      <c r="AX1169" s="40">
        <f>VLOOKUP(Table1[[#This Row],[Assigned to]],GD_Resource[[#All],[SNOW ID Unique]:[Team]],4,0)</f>
        <v>0</v>
      </c>
    </row>
    <row r="1170" spans="1:50" ht="124.95" customHeight="1" x14ac:dyDescent="0.25">
      <c r="A1170" s="37" t="s">
        <v>4555</v>
      </c>
      <c r="B1170" s="37" t="s">
        <v>115</v>
      </c>
      <c r="C1170" s="37" t="s">
        <v>709</v>
      </c>
      <c r="D1170" s="37" t="s">
        <v>204</v>
      </c>
      <c r="E1170" s="37" t="s">
        <v>141</v>
      </c>
      <c r="F1170" s="37" t="s">
        <v>4556</v>
      </c>
      <c r="G1170" s="60">
        <v>44134.973460648151</v>
      </c>
      <c r="H1170" s="37" t="s">
        <v>37</v>
      </c>
      <c r="I1170" s="60"/>
      <c r="J1170" s="37" t="s">
        <v>120</v>
      </c>
      <c r="K1170" s="37" t="s">
        <v>4557</v>
      </c>
      <c r="L1170" s="60">
        <v>44134.973460648151</v>
      </c>
      <c r="M1170" s="37" t="s">
        <v>37</v>
      </c>
      <c r="N1170" s="60">
        <v>43707.83216435185</v>
      </c>
      <c r="O1170" s="37" t="s">
        <v>204</v>
      </c>
      <c r="P1170" s="38" t="b">
        <v>0</v>
      </c>
      <c r="Q1170" s="37"/>
      <c r="R1170" s="37" t="s">
        <v>123</v>
      </c>
      <c r="S1170" s="38">
        <v>0</v>
      </c>
      <c r="T1170" s="37" t="s">
        <v>124</v>
      </c>
      <c r="U1170" s="37" t="s">
        <v>120</v>
      </c>
      <c r="V1170" s="60"/>
      <c r="W1170" s="38">
        <v>36905355</v>
      </c>
      <c r="X1170" s="37" t="s">
        <v>688</v>
      </c>
      <c r="Y1170" s="38">
        <v>0</v>
      </c>
      <c r="Z1170" s="38" t="b">
        <v>0</v>
      </c>
      <c r="AA1170" s="60">
        <v>43707.83216435185</v>
      </c>
      <c r="AB1170" s="60"/>
      <c r="AC1170" s="38">
        <v>1</v>
      </c>
      <c r="AD1170" s="60"/>
      <c r="AE1170" s="60">
        <v>43707.83216435185</v>
      </c>
      <c r="AF1170" s="60">
        <v>43707.83216435185</v>
      </c>
      <c r="AG1170" s="37"/>
      <c r="AH1170" s="37"/>
      <c r="AI1170" s="37"/>
      <c r="AJ1170" s="16">
        <f ca="1">IF(Table1[[#This Row],[State]]="Closed","Zero",IF(Table1[[#This Row],[State]]="Resolved","Zero",TODAY()-Table1[[#This Row],[First Assigned to Osprey-Resolver]]))</f>
        <v>991.16783564814978</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35</v>
      </c>
      <c r="AM1170" s="39">
        <f>WEEKNUM(Table1[[#This Row],[Resolved]])</f>
        <v>0</v>
      </c>
      <c r="AN1170" s="39">
        <f>WEEKNUM(Table1[[#This Row],[Closed]])</f>
        <v>44</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30</v>
      </c>
      <c r="AW1170" s="39" t="str">
        <f>TEXT(Table1[[#This Row],[Created]],"MMM")</f>
        <v>Aug</v>
      </c>
      <c r="AX1170" s="40" t="e">
        <f>VLOOKUP(Table1[[#This Row],[Assigned to]],GD_Resource[[#All],[SNOW ID Unique]:[Team]],4,0)</f>
        <v>#N/A</v>
      </c>
    </row>
    <row r="1171" spans="1:50" ht="112.5" customHeight="1" x14ac:dyDescent="0.25">
      <c r="A1171" s="37" t="s">
        <v>4558</v>
      </c>
      <c r="B1171" s="37" t="s">
        <v>115</v>
      </c>
      <c r="C1171" s="37" t="s">
        <v>116</v>
      </c>
      <c r="D1171" s="37" t="s">
        <v>4559</v>
      </c>
      <c r="E1171" s="37" t="s">
        <v>7</v>
      </c>
      <c r="F1171" s="37" t="s">
        <v>4560</v>
      </c>
      <c r="G1171" s="60">
        <v>43714.489421296297</v>
      </c>
      <c r="H1171" s="37" t="s">
        <v>4561</v>
      </c>
      <c r="I1171" s="60"/>
      <c r="J1171" s="37" t="s">
        <v>120</v>
      </c>
      <c r="K1171" s="37" t="s">
        <v>3528</v>
      </c>
      <c r="L1171" s="60">
        <v>43714.489432870367</v>
      </c>
      <c r="M1171" s="37" t="s">
        <v>4561</v>
      </c>
      <c r="N1171" s="60">
        <v>43710.717430555553</v>
      </c>
      <c r="O1171" s="37" t="s">
        <v>4559</v>
      </c>
      <c r="P1171" s="38" t="b">
        <v>0</v>
      </c>
      <c r="Q1171" s="37"/>
      <c r="R1171" s="37" t="s">
        <v>123</v>
      </c>
      <c r="S1171" s="38">
        <v>0</v>
      </c>
      <c r="T1171" s="37" t="s">
        <v>124</v>
      </c>
      <c r="U1171" s="37" t="s">
        <v>120</v>
      </c>
      <c r="V1171" s="60"/>
      <c r="W1171" s="38">
        <v>325901</v>
      </c>
      <c r="X1171" s="37" t="s">
        <v>4561</v>
      </c>
      <c r="Y1171" s="38">
        <v>0</v>
      </c>
      <c r="Z1171" s="38" t="b">
        <v>0</v>
      </c>
      <c r="AA1171" s="60">
        <v>43713.735694444447</v>
      </c>
      <c r="AB1171" s="60">
        <v>43710.717430555553</v>
      </c>
      <c r="AC1171" s="38">
        <v>2</v>
      </c>
      <c r="AD1171" s="60">
        <v>43714.050937499997</v>
      </c>
      <c r="AE1171" s="60">
        <v>43714.050937499997</v>
      </c>
      <c r="AF1171" s="60">
        <v>43714.050937499997</v>
      </c>
      <c r="AG1171" s="37"/>
      <c r="AH1171" s="37"/>
      <c r="AI1171" s="37"/>
      <c r="AJ1171" s="16">
        <f ca="1">IF(Table1[[#This Row],[State]]="Closed","Zero",IF(Table1[[#This Row],[State]]="Resolved","Zero",TODAY()-Table1[[#This Row],[First Assigned to Osprey-Resolver]]))</f>
        <v>984.94906250000349</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36</v>
      </c>
      <c r="AM1171" s="39">
        <f>WEEKNUM(Table1[[#This Row],[Resolved]])</f>
        <v>0</v>
      </c>
      <c r="AN1171" s="39">
        <f>WEEKNUM(Table1[[#This Row],[Closed]])</f>
        <v>36</v>
      </c>
      <c r="AO1171" s="39" t="str">
        <f>IFERROR(INDEX(GD_Resource[], MATCH(Table1[[#This Row],[Assigned to]], GD_Resource[SNOW ID Unique], 0), 2), "Not GD")</f>
        <v>WPP-UK</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v>
      </c>
      <c r="AW1171" s="39" t="str">
        <f>TEXT(Table1[[#This Row],[Created]],"MMM")</f>
        <v>Sep</v>
      </c>
      <c r="AX1171" s="40">
        <f>VLOOKUP(Table1[[#This Row],[Assigned to]],GD_Resource[[#All],[SNOW ID Unique]:[Team]],4,0)</f>
        <v>0</v>
      </c>
    </row>
    <row r="1172" spans="1:50" ht="49.95" customHeight="1" x14ac:dyDescent="0.25">
      <c r="A1172" s="37" t="s">
        <v>4562</v>
      </c>
      <c r="B1172" s="37" t="s">
        <v>115</v>
      </c>
      <c r="C1172" s="37" t="s">
        <v>116</v>
      </c>
      <c r="D1172" s="37" t="s">
        <v>204</v>
      </c>
      <c r="E1172" s="37" t="s">
        <v>141</v>
      </c>
      <c r="F1172" s="37" t="s">
        <v>4563</v>
      </c>
      <c r="G1172" s="60">
        <v>43742.766736111109</v>
      </c>
      <c r="H1172" s="37" t="s">
        <v>37</v>
      </c>
      <c r="I1172" s="60"/>
      <c r="J1172" s="37" t="s">
        <v>120</v>
      </c>
      <c r="K1172" s="37" t="s">
        <v>4459</v>
      </c>
      <c r="L1172" s="60">
        <v>43742.766736111109</v>
      </c>
      <c r="M1172" s="37" t="s">
        <v>37</v>
      </c>
      <c r="N1172" s="60">
        <v>43711.442210648151</v>
      </c>
      <c r="O1172" s="37" t="s">
        <v>266</v>
      </c>
      <c r="P1172" s="38" t="b">
        <v>0</v>
      </c>
      <c r="Q1172" s="37"/>
      <c r="R1172" s="37" t="s">
        <v>123</v>
      </c>
      <c r="S1172" s="38">
        <v>0</v>
      </c>
      <c r="T1172" s="37" t="s">
        <v>124</v>
      </c>
      <c r="U1172" s="37" t="s">
        <v>120</v>
      </c>
      <c r="V1172" s="60"/>
      <c r="W1172" s="38">
        <v>2706439</v>
      </c>
      <c r="X1172" s="37" t="s">
        <v>267</v>
      </c>
      <c r="Y1172" s="38">
        <v>0</v>
      </c>
      <c r="Z1172" s="38" t="b">
        <v>0</v>
      </c>
      <c r="AA1172" s="60">
        <v>43711.459988425922</v>
      </c>
      <c r="AB1172" s="60">
        <v>43711.446562500001</v>
      </c>
      <c r="AC1172" s="38">
        <v>1</v>
      </c>
      <c r="AD1172" s="60">
        <v>43711.457488425927</v>
      </c>
      <c r="AE1172" s="60">
        <v>43711.459988425922</v>
      </c>
      <c r="AF1172" s="60">
        <v>43711.457488425927</v>
      </c>
      <c r="AG1172" s="37"/>
      <c r="AH1172" s="37"/>
      <c r="AI1172" s="37"/>
      <c r="AJ1172" s="16">
        <f ca="1">IF(Table1[[#This Row],[State]]="Closed","Zero",IF(Table1[[#This Row],[State]]="Resolved","Zero",TODAY()-Table1[[#This Row],[First Assigned to Osprey-Resolver]]))</f>
        <v>987.54001157407765</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36</v>
      </c>
      <c r="AM1172" s="39">
        <f>WEEKNUM(Table1[[#This Row],[Resolved]])</f>
        <v>0</v>
      </c>
      <c r="AN1172" s="39">
        <f>WEEKNUM(Table1[[#This Row],[Closed]])</f>
        <v>40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3</v>
      </c>
      <c r="AW1172" s="39" t="str">
        <f>TEXT(Table1[[#This Row],[Created]],"MMM")</f>
        <v>Sep</v>
      </c>
      <c r="AX1172" s="40" t="e">
        <f>VLOOKUP(Table1[[#This Row],[Assigned to]],GD_Resource[[#All],[SNOW ID Unique]:[Team]],4,0)</f>
        <v>#N/A</v>
      </c>
    </row>
    <row r="1173" spans="1:50" ht="37.5" customHeight="1" x14ac:dyDescent="0.25">
      <c r="A1173" s="37" t="s">
        <v>4564</v>
      </c>
      <c r="B1173" s="37" t="s">
        <v>115</v>
      </c>
      <c r="C1173" s="37" t="s">
        <v>295</v>
      </c>
      <c r="D1173" s="37" t="s">
        <v>140</v>
      </c>
      <c r="E1173" s="37" t="s">
        <v>141</v>
      </c>
      <c r="F1173" s="37" t="s">
        <v>4565</v>
      </c>
      <c r="G1173" s="60">
        <v>44610.02076388889</v>
      </c>
      <c r="H1173" s="37"/>
      <c r="I1173" s="60"/>
      <c r="J1173" s="37" t="s">
        <v>120</v>
      </c>
      <c r="K1173" s="37" t="s">
        <v>392</v>
      </c>
      <c r="L1173" s="60">
        <v>44610.020775462966</v>
      </c>
      <c r="M1173" s="37" t="s">
        <v>145</v>
      </c>
      <c r="N1173" s="60">
        <v>43713.054120370369</v>
      </c>
      <c r="O1173" s="37" t="s">
        <v>2360</v>
      </c>
      <c r="P1173" s="38" t="b">
        <v>0</v>
      </c>
      <c r="Q1173" s="37"/>
      <c r="R1173" s="37" t="s">
        <v>147</v>
      </c>
      <c r="S1173" s="38">
        <v>0</v>
      </c>
      <c r="T1173" s="37" t="s">
        <v>124</v>
      </c>
      <c r="U1173" s="37" t="s">
        <v>120</v>
      </c>
      <c r="V1173" s="60"/>
      <c r="W1173" s="38">
        <v>77498203</v>
      </c>
      <c r="X1173" s="37" t="s">
        <v>282</v>
      </c>
      <c r="Y1173" s="38">
        <v>0</v>
      </c>
      <c r="Z1173" s="38" t="b">
        <v>0</v>
      </c>
      <c r="AA1173" s="60"/>
      <c r="AB1173" s="60"/>
      <c r="AC1173" s="38">
        <v>0</v>
      </c>
      <c r="AD1173" s="60"/>
      <c r="AE1173" s="60"/>
      <c r="AF1173" s="60">
        <v>43713.054120370369</v>
      </c>
      <c r="AG1173" s="37"/>
      <c r="AH1173" s="37"/>
      <c r="AI1173" s="37"/>
      <c r="AJ1173" s="16">
        <f ca="1">IF(Table1[[#This Row],[State]]="Closed","Zero",IF(Table1[[#This Row],[State]]="Resolved","Zero",TODAY()-Table1[[#This Row],[First Assigned to Osprey-Resolver]]))</f>
        <v>44699</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36</v>
      </c>
      <c r="AM1173" s="39">
        <f>WEEKNUM(Table1[[#This Row],[Resolved]])</f>
        <v>0</v>
      </c>
      <c r="AN1173" s="39">
        <f>WEEKNUM(Table1[[#This Row],[Closed]])</f>
        <v>8</v>
      </c>
      <c r="AO1173" s="39" t="str">
        <f>IFERROR(INDEX(GD_Resource[], MATCH(Table1[[#This Row],[Assigned to]], GD_Resource[SNOW ID Unique], 0), 2), "Not GD")</f>
        <v>Not GD</v>
      </c>
      <c r="AP1173" s="39" t="str">
        <f t="shared" si="18"/>
        <v>Geo</v>
      </c>
      <c r="AQ1173" s="39">
        <f>YEAR(Table1[[#This Row],[Closed]])</f>
        <v>2022</v>
      </c>
      <c r="AR1173" s="39">
        <f>YEAR(Table1[[#This Row],[Resolved]])</f>
        <v>1900</v>
      </c>
      <c r="AS1173" s="39">
        <f>YEAR(Table1[[#This Row],[Created]])</f>
        <v>2019</v>
      </c>
      <c r="AT1173" s="39">
        <f>DAY(Table1[[#This Row],[Resolved]])</f>
        <v>0</v>
      </c>
      <c r="AU1173" s="39" t="str">
        <f>TEXT(Table1[[#This Row],[Resolved]],"MMM")</f>
        <v>Jan</v>
      </c>
      <c r="AV1173" s="39">
        <f>DAY(Table1[[#This Row],[Created]])</f>
        <v>5</v>
      </c>
      <c r="AW1173" s="39" t="str">
        <f>TEXT(Table1[[#This Row],[Created]],"MMM")</f>
        <v>Sep</v>
      </c>
      <c r="AX1173" s="40" t="e">
        <f>VLOOKUP(Table1[[#This Row],[Assigned to]],GD_Resource[[#All],[SNOW ID Unique]:[Team]],4,0)</f>
        <v>#N/A</v>
      </c>
    </row>
    <row r="1174" spans="1:50" ht="100.2" customHeight="1" x14ac:dyDescent="0.25">
      <c r="A1174" s="37" t="s">
        <v>4566</v>
      </c>
      <c r="B1174" s="37" t="s">
        <v>115</v>
      </c>
      <c r="C1174" s="37" t="s">
        <v>251</v>
      </c>
      <c r="D1174" s="37" t="s">
        <v>1109</v>
      </c>
      <c r="E1174" s="37" t="s">
        <v>12</v>
      </c>
      <c r="F1174" s="37" t="s">
        <v>4567</v>
      </c>
      <c r="G1174" s="60">
        <v>43718.492291666669</v>
      </c>
      <c r="H1174" s="37" t="s">
        <v>8</v>
      </c>
      <c r="I1174" s="60"/>
      <c r="J1174" s="37" t="s">
        <v>130</v>
      </c>
      <c r="K1174" s="37" t="s">
        <v>236</v>
      </c>
      <c r="L1174" s="60">
        <v>43718.492291666669</v>
      </c>
      <c r="M1174" s="37" t="s">
        <v>8</v>
      </c>
      <c r="N1174" s="60">
        <v>43713.334189814806</v>
      </c>
      <c r="O1174" s="37" t="s">
        <v>4568</v>
      </c>
      <c r="P1174" s="38" t="b">
        <v>0</v>
      </c>
      <c r="Q1174" s="37"/>
      <c r="R1174" s="37" t="s">
        <v>147</v>
      </c>
      <c r="S1174" s="38">
        <v>0</v>
      </c>
      <c r="T1174" s="37" t="s">
        <v>124</v>
      </c>
      <c r="U1174" s="37" t="s">
        <v>120</v>
      </c>
      <c r="V1174" s="60"/>
      <c r="W1174" s="38">
        <v>445965</v>
      </c>
      <c r="X1174" s="37" t="s">
        <v>2246</v>
      </c>
      <c r="Y1174" s="38">
        <v>0</v>
      </c>
      <c r="Z1174" s="38" t="b">
        <v>0</v>
      </c>
      <c r="AA1174" s="60">
        <v>43713.334189814806</v>
      </c>
      <c r="AB1174" s="60"/>
      <c r="AC1174" s="38">
        <v>0</v>
      </c>
      <c r="AD1174" s="60"/>
      <c r="AE1174" s="60">
        <v>43713.334189814806</v>
      </c>
      <c r="AF1174" s="60">
        <v>43713.334189814806</v>
      </c>
      <c r="AG1174" s="37"/>
      <c r="AH1174" s="37"/>
      <c r="AI1174" s="37"/>
      <c r="AJ1174" s="16">
        <f ca="1">IF(Table1[[#This Row],[State]]="Closed","Zero",IF(Table1[[#This Row],[State]]="Resolved","Zero",TODAY()-Table1[[#This Row],[First Assigned to Osprey-Resolver]]))</f>
        <v>985.66581018519355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36</v>
      </c>
      <c r="AM1174" s="39">
        <f>WEEKNUM(Table1[[#This Row],[Resolved]])</f>
        <v>0</v>
      </c>
      <c r="AN1174" s="39">
        <f>WEEKNUM(Table1[[#This Row],[Closed]])</f>
        <v>37</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5</v>
      </c>
      <c r="AW1174" s="39" t="str">
        <f>TEXT(Table1[[#This Row],[Created]],"MMM")</f>
        <v>Sep</v>
      </c>
      <c r="AX1174" s="40">
        <f>VLOOKUP(Table1[[#This Row],[Assigned to]],GD_Resource[[#All],[SNOW ID Unique]:[Team]],4,0)</f>
        <v>0</v>
      </c>
    </row>
    <row r="1175" spans="1:50" ht="75" customHeight="1" x14ac:dyDescent="0.25">
      <c r="A1175" s="37" t="s">
        <v>4569</v>
      </c>
      <c r="B1175" s="37" t="s">
        <v>115</v>
      </c>
      <c r="C1175" s="37" t="s">
        <v>240</v>
      </c>
      <c r="D1175" s="37" t="s">
        <v>241</v>
      </c>
      <c r="E1175" s="37" t="s">
        <v>12</v>
      </c>
      <c r="F1175" s="37" t="s">
        <v>4570</v>
      </c>
      <c r="G1175" s="60">
        <v>43721.038032407407</v>
      </c>
      <c r="H1175" s="37" t="s">
        <v>24</v>
      </c>
      <c r="I1175" s="60"/>
      <c r="J1175" s="37" t="s">
        <v>328</v>
      </c>
      <c r="K1175" s="37" t="s">
        <v>4571</v>
      </c>
      <c r="L1175" s="60">
        <v>43721.038032407407</v>
      </c>
      <c r="M1175" s="37" t="s">
        <v>24</v>
      </c>
      <c r="N1175" s="60">
        <v>43718.007210648153</v>
      </c>
      <c r="O1175" s="37" t="s">
        <v>552</v>
      </c>
      <c r="P1175" s="38" t="b">
        <v>0</v>
      </c>
      <c r="Q1175" s="37"/>
      <c r="R1175" s="37" t="s">
        <v>147</v>
      </c>
      <c r="S1175" s="38">
        <v>0</v>
      </c>
      <c r="T1175" s="37" t="s">
        <v>124</v>
      </c>
      <c r="U1175" s="37" t="s">
        <v>120</v>
      </c>
      <c r="V1175" s="60"/>
      <c r="W1175" s="38">
        <v>261863</v>
      </c>
      <c r="X1175" s="37" t="s">
        <v>553</v>
      </c>
      <c r="Y1175" s="38">
        <v>0</v>
      </c>
      <c r="Z1175" s="38" t="b">
        <v>0</v>
      </c>
      <c r="AA1175" s="60">
        <v>43718.115613425929</v>
      </c>
      <c r="AB1175" s="60">
        <v>43718.02140046296</v>
      </c>
      <c r="AC1175" s="38">
        <v>1</v>
      </c>
      <c r="AD1175" s="60">
        <v>43718.115613425929</v>
      </c>
      <c r="AE1175" s="60">
        <v>43718.115613425929</v>
      </c>
      <c r="AF1175" s="60">
        <v>43718.115613425929</v>
      </c>
      <c r="AG1175" s="37"/>
      <c r="AH1175" s="37"/>
      <c r="AI1175" s="37"/>
      <c r="AJ1175" s="16">
        <f ca="1">IF(Table1[[#This Row],[State]]="Closed","Zero",IF(Table1[[#This Row],[State]]="Resolved","Zero",TODAY()-Table1[[#This Row],[First Assigned to Osprey-Resolver]]))</f>
        <v>980.88438657407096</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37</v>
      </c>
      <c r="AM1175" s="39">
        <f>WEEKNUM(Table1[[#This Row],[Resolved]])</f>
        <v>0</v>
      </c>
      <c r="AN1175" s="39">
        <f>WEEKNUM(Table1[[#This Row],[Closed]])</f>
        <v>37</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10</v>
      </c>
      <c r="AW1175" s="39" t="str">
        <f>TEXT(Table1[[#This Row],[Created]],"MMM")</f>
        <v>Sep</v>
      </c>
      <c r="AX1175" s="40">
        <f>VLOOKUP(Table1[[#This Row],[Assigned to]],GD_Resource[[#All],[SNOW ID Unique]:[Team]],4,0)</f>
        <v>0</v>
      </c>
    </row>
    <row r="1176" spans="1:50" ht="49.95" customHeight="1" x14ac:dyDescent="0.25">
      <c r="A1176" s="37" t="s">
        <v>4572</v>
      </c>
      <c r="B1176" s="37" t="s">
        <v>115</v>
      </c>
      <c r="C1176" s="37" t="s">
        <v>116</v>
      </c>
      <c r="D1176" s="37" t="s">
        <v>204</v>
      </c>
      <c r="E1176" s="37" t="s">
        <v>141</v>
      </c>
      <c r="F1176" s="37" t="s">
        <v>4573</v>
      </c>
      <c r="G1176" s="60">
        <v>43721.959444444437</v>
      </c>
      <c r="H1176" s="37" t="s">
        <v>37</v>
      </c>
      <c r="I1176" s="60"/>
      <c r="J1176" s="37" t="s">
        <v>120</v>
      </c>
      <c r="K1176" s="37" t="s">
        <v>4574</v>
      </c>
      <c r="L1176" s="60">
        <v>43721.959444444437</v>
      </c>
      <c r="M1176" s="37" t="s">
        <v>37</v>
      </c>
      <c r="N1176" s="60">
        <v>43719.3981712963</v>
      </c>
      <c r="O1176" s="37" t="s">
        <v>266</v>
      </c>
      <c r="P1176" s="38" t="b">
        <v>0</v>
      </c>
      <c r="Q1176" s="37"/>
      <c r="R1176" s="37" t="s">
        <v>123</v>
      </c>
      <c r="S1176" s="38">
        <v>0</v>
      </c>
      <c r="T1176" s="37" t="s">
        <v>124</v>
      </c>
      <c r="U1176" s="37" t="s">
        <v>120</v>
      </c>
      <c r="V1176" s="60"/>
      <c r="W1176" s="38">
        <v>221294</v>
      </c>
      <c r="X1176" s="37" t="s">
        <v>267</v>
      </c>
      <c r="Y1176" s="38">
        <v>0</v>
      </c>
      <c r="Z1176" s="38" t="b">
        <v>0</v>
      </c>
      <c r="AA1176" s="60">
        <v>43719.405497685177</v>
      </c>
      <c r="AB1176" s="60"/>
      <c r="AC1176" s="38">
        <v>1</v>
      </c>
      <c r="AD1176" s="60"/>
      <c r="AE1176" s="60">
        <v>43719.405497685177</v>
      </c>
      <c r="AF1176" s="60">
        <v>43719.401782407411</v>
      </c>
      <c r="AG1176" s="37"/>
      <c r="AH1176" s="37"/>
      <c r="AI1176" s="37"/>
      <c r="AJ1176" s="16">
        <f ca="1">IF(Table1[[#This Row],[State]]="Closed","Zero",IF(Table1[[#This Row],[State]]="Resolved","Zero",TODAY()-Table1[[#This Row],[First Assigned to Osprey-Resolver]]))</f>
        <v>979.59450231482333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37</v>
      </c>
      <c r="AM1176" s="39">
        <f>WEEKNUM(Table1[[#This Row],[Resolved]])</f>
        <v>0</v>
      </c>
      <c r="AN1176" s="39">
        <f>WEEKNUM(Table1[[#This Row],[Closed]])</f>
        <v>37</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11</v>
      </c>
      <c r="AW1176" s="39" t="str">
        <f>TEXT(Table1[[#This Row],[Created]],"MMM")</f>
        <v>Sep</v>
      </c>
      <c r="AX1176" s="40" t="e">
        <f>VLOOKUP(Table1[[#This Row],[Assigned to]],GD_Resource[[#All],[SNOW ID Unique]:[Team]],4,0)</f>
        <v>#N/A</v>
      </c>
    </row>
    <row r="1177" spans="1:50" ht="150" customHeight="1" x14ac:dyDescent="0.25">
      <c r="A1177" s="37" t="s">
        <v>4575</v>
      </c>
      <c r="B1177" s="37" t="s">
        <v>138</v>
      </c>
      <c r="C1177" s="37" t="s">
        <v>251</v>
      </c>
      <c r="D1177" s="37" t="s">
        <v>128</v>
      </c>
      <c r="E1177" s="37" t="s">
        <v>141</v>
      </c>
      <c r="F1177" s="37" t="s">
        <v>4576</v>
      </c>
      <c r="G1177" s="60">
        <v>44460.8906712963</v>
      </c>
      <c r="H1177" s="37" t="s">
        <v>286</v>
      </c>
      <c r="I1177" s="60"/>
      <c r="J1177" s="37" t="s">
        <v>120</v>
      </c>
      <c r="K1177" s="37" t="s">
        <v>2753</v>
      </c>
      <c r="L1177" s="60">
        <v>44460.8906712963</v>
      </c>
      <c r="M1177" s="37" t="s">
        <v>39</v>
      </c>
      <c r="N1177" s="60">
        <v>43720.041504629633</v>
      </c>
      <c r="O1177" s="37" t="s">
        <v>2624</v>
      </c>
      <c r="P1177" s="38" t="b">
        <v>0</v>
      </c>
      <c r="Q1177" s="37"/>
      <c r="R1177" s="37" t="s">
        <v>147</v>
      </c>
      <c r="S1177" s="38">
        <v>0</v>
      </c>
      <c r="T1177" s="37" t="s">
        <v>124</v>
      </c>
      <c r="U1177" s="37" t="s">
        <v>120</v>
      </c>
      <c r="V1177" s="60"/>
      <c r="W1177" s="38">
        <v>64009368</v>
      </c>
      <c r="X1177" s="37" t="s">
        <v>2424</v>
      </c>
      <c r="Y1177" s="38">
        <v>0</v>
      </c>
      <c r="Z1177" s="38" t="b">
        <v>0</v>
      </c>
      <c r="AA1177" s="60">
        <v>43725.824826388889</v>
      </c>
      <c r="AB1177" s="60">
        <v>43720.045532407406</v>
      </c>
      <c r="AC1177" s="38">
        <v>1</v>
      </c>
      <c r="AD1177" s="60">
        <v>43726.057881944442</v>
      </c>
      <c r="AE1177" s="60">
        <v>43726.064525462964</v>
      </c>
      <c r="AF1177" s="60">
        <v>43726.057881944442</v>
      </c>
      <c r="AG1177" s="37"/>
      <c r="AH1177" s="37"/>
      <c r="AI1177" s="37" t="s">
        <v>256</v>
      </c>
      <c r="AJ1177" s="16">
        <f ca="1">IF(Table1[[#This Row],[State]]="Closed","Zero",IF(Table1[[#This Row],[State]]="Resolved","Zero",TODAY()-Table1[[#This Row],[First Assigned to Osprey-Resolver]]))</f>
        <v>972.9354745370365</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37</v>
      </c>
      <c r="AM1177" s="39">
        <f>WEEKNUM(Table1[[#This Row],[Resolved]])</f>
        <v>0</v>
      </c>
      <c r="AN1177" s="39">
        <f>WEEKNUM(Table1[[#This Row],[Closed]])</f>
        <v>39</v>
      </c>
      <c r="AO1177" s="39" t="str">
        <f>IFERROR(INDEX(GD_Resource[], MATCH(Table1[[#This Row],[Assigned to]], GD_Resource[SNOW ID Unique], 0), 2), "Not GD")</f>
        <v>WPP-US</v>
      </c>
      <c r="AP1177" s="39" t="str">
        <f t="shared" si="18"/>
        <v>GD</v>
      </c>
      <c r="AQ1177" s="39">
        <f>YEAR(Table1[[#This Row],[Closed]])</f>
        <v>2021</v>
      </c>
      <c r="AR1177" s="39">
        <f>YEAR(Table1[[#This Row],[Resolved]])</f>
        <v>1900</v>
      </c>
      <c r="AS1177" s="39">
        <f>YEAR(Table1[[#This Row],[Created]])</f>
        <v>2019</v>
      </c>
      <c r="AT1177" s="39">
        <f>DAY(Table1[[#This Row],[Resolved]])</f>
        <v>0</v>
      </c>
      <c r="AU1177" s="39" t="str">
        <f>TEXT(Table1[[#This Row],[Resolved]],"MMM")</f>
        <v>Jan</v>
      </c>
      <c r="AV1177" s="39">
        <f>DAY(Table1[[#This Row],[Created]])</f>
        <v>12</v>
      </c>
      <c r="AW1177" s="39" t="str">
        <f>TEXT(Table1[[#This Row],[Created]],"MMM")</f>
        <v>Sep</v>
      </c>
      <c r="AX1177" s="40">
        <f>VLOOKUP(Table1[[#This Row],[Assigned to]],GD_Resource[[#All],[SNOW ID Unique]:[Team]],4,0)</f>
        <v>0</v>
      </c>
    </row>
    <row r="1178" spans="1:50" ht="37.5" customHeight="1" x14ac:dyDescent="0.25">
      <c r="A1178" s="37" t="s">
        <v>4577</v>
      </c>
      <c r="B1178" s="37" t="s">
        <v>115</v>
      </c>
      <c r="C1178" s="37" t="s">
        <v>251</v>
      </c>
      <c r="D1178" s="37" t="s">
        <v>3277</v>
      </c>
      <c r="E1178" s="37" t="s">
        <v>12</v>
      </c>
      <c r="F1178" s="37" t="s">
        <v>4578</v>
      </c>
      <c r="G1178" s="60">
        <v>43721.281273148154</v>
      </c>
      <c r="H1178" s="37" t="s">
        <v>17</v>
      </c>
      <c r="I1178" s="60"/>
      <c r="J1178" s="37" t="s">
        <v>130</v>
      </c>
      <c r="K1178" s="37" t="s">
        <v>4579</v>
      </c>
      <c r="L1178" s="60">
        <v>43721.281273148154</v>
      </c>
      <c r="M1178" s="37" t="s">
        <v>2244</v>
      </c>
      <c r="N1178" s="60">
        <v>43720.965624999997</v>
      </c>
      <c r="O1178" s="37" t="s">
        <v>4580</v>
      </c>
      <c r="P1178" s="38" t="b">
        <v>0</v>
      </c>
      <c r="Q1178" s="37"/>
      <c r="R1178" s="37" t="s">
        <v>147</v>
      </c>
      <c r="S1178" s="38">
        <v>0</v>
      </c>
      <c r="T1178" s="37" t="s">
        <v>124</v>
      </c>
      <c r="U1178" s="37" t="s">
        <v>120</v>
      </c>
      <c r="V1178" s="60"/>
      <c r="W1178" s="38">
        <v>27525</v>
      </c>
      <c r="X1178" s="37" t="s">
        <v>2244</v>
      </c>
      <c r="Y1178" s="38">
        <v>0</v>
      </c>
      <c r="Z1178" s="38" t="b">
        <v>0</v>
      </c>
      <c r="AA1178" s="60">
        <v>43720.965624999997</v>
      </c>
      <c r="AB1178" s="60"/>
      <c r="AC1178" s="38">
        <v>0</v>
      </c>
      <c r="AD1178" s="60"/>
      <c r="AE1178" s="60">
        <v>43720.965624999997</v>
      </c>
      <c r="AF1178" s="60">
        <v>43720.965624999997</v>
      </c>
      <c r="AG1178" s="37"/>
      <c r="AH1178" s="37"/>
      <c r="AI1178" s="37"/>
      <c r="AJ1178" s="16">
        <f ca="1">IF(Table1[[#This Row],[State]]="Closed","Zero",IF(Table1[[#This Row],[State]]="Resolved","Zero",TODAY()-Table1[[#This Row],[First Assigned to Osprey-Resolver]]))</f>
        <v>978.03437500000291</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37</v>
      </c>
      <c r="AM1178" s="39">
        <f>WEEKNUM(Table1[[#This Row],[Resolved]])</f>
        <v>0</v>
      </c>
      <c r="AN1178" s="39">
        <f>WEEKNUM(Table1[[#This Row],[Closed]])</f>
        <v>37</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12</v>
      </c>
      <c r="AW1178" s="39" t="str">
        <f>TEXT(Table1[[#This Row],[Created]],"MMM")</f>
        <v>Sep</v>
      </c>
      <c r="AX1178" s="40">
        <f>VLOOKUP(Table1[[#This Row],[Assigned to]],GD_Resource[[#All],[SNOW ID Unique]:[Team]],4,0)</f>
        <v>0</v>
      </c>
    </row>
    <row r="1179" spans="1:50" ht="75" customHeight="1" x14ac:dyDescent="0.25">
      <c r="A1179" s="37" t="s">
        <v>4581</v>
      </c>
      <c r="B1179" s="37" t="s">
        <v>115</v>
      </c>
      <c r="C1179" s="37" t="s">
        <v>139</v>
      </c>
      <c r="D1179" s="37" t="s">
        <v>211</v>
      </c>
      <c r="E1179" s="37" t="s">
        <v>141</v>
      </c>
      <c r="F1179" s="37" t="s">
        <v>4582</v>
      </c>
      <c r="G1179" s="60">
        <v>44511.09516203704</v>
      </c>
      <c r="H1179" s="37" t="s">
        <v>143</v>
      </c>
      <c r="I1179" s="60"/>
      <c r="J1179" s="37" t="s">
        <v>120</v>
      </c>
      <c r="K1179" s="37" t="s">
        <v>4583</v>
      </c>
      <c r="L1179" s="60">
        <v>44511.09516203704</v>
      </c>
      <c r="M1179" s="37" t="s">
        <v>143</v>
      </c>
      <c r="N1179" s="60">
        <v>43725.962685185194</v>
      </c>
      <c r="O1179" s="37" t="s">
        <v>3430</v>
      </c>
      <c r="P1179" s="38" t="b">
        <v>0</v>
      </c>
      <c r="Q1179" s="37"/>
      <c r="R1179" s="37" t="s">
        <v>147</v>
      </c>
      <c r="S1179" s="38">
        <v>0</v>
      </c>
      <c r="T1179" s="37" t="s">
        <v>124</v>
      </c>
      <c r="U1179" s="37" t="s">
        <v>120</v>
      </c>
      <c r="V1179" s="60"/>
      <c r="W1179" s="38">
        <v>67835446</v>
      </c>
      <c r="X1179" s="37" t="s">
        <v>628</v>
      </c>
      <c r="Y1179" s="38">
        <v>0</v>
      </c>
      <c r="Z1179" s="38" t="b">
        <v>0</v>
      </c>
      <c r="AA1179" s="60">
        <v>43726.336944444447</v>
      </c>
      <c r="AB1179" s="60"/>
      <c r="AC1179" s="38">
        <v>1</v>
      </c>
      <c r="AD1179" s="60"/>
      <c r="AE1179" s="60">
        <v>43726.336944444447</v>
      </c>
      <c r="AF1179" s="60">
        <v>43725.97451388889</v>
      </c>
      <c r="AG1179" s="37"/>
      <c r="AH1179" s="37"/>
      <c r="AI1179" s="37" t="s">
        <v>165</v>
      </c>
      <c r="AJ1179" s="16">
        <f ca="1">IF(Table1[[#This Row],[State]]="Closed","Zero",IF(Table1[[#This Row],[State]]="Resolved","Zero",TODAY()-Table1[[#This Row],[First Assigned to Osprey-Resolver]]))</f>
        <v>972.663055555553</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38</v>
      </c>
      <c r="AM1179" s="39">
        <f>WEEKNUM(Table1[[#This Row],[Resolved]])</f>
        <v>0</v>
      </c>
      <c r="AN1179" s="39">
        <f>WEEKNUM(Table1[[#This Row],[Closed]])</f>
        <v>46</v>
      </c>
      <c r="AO1179" s="39" t="str">
        <f>IFERROR(INDEX(GD_Resource[], MATCH(Table1[[#This Row],[Assigned to]], GD_Resource[SNOW ID Unique], 0), 2), "Not GD")</f>
        <v>Not GD</v>
      </c>
      <c r="AP1179" s="39" t="str">
        <f t="shared" si="18"/>
        <v>Geo</v>
      </c>
      <c r="AQ1179" s="39">
        <f>YEAR(Table1[[#This Row],[Closed]])</f>
        <v>2021</v>
      </c>
      <c r="AR1179" s="39">
        <f>YEAR(Table1[[#This Row],[Resolved]])</f>
        <v>1900</v>
      </c>
      <c r="AS1179" s="39">
        <f>YEAR(Table1[[#This Row],[Created]])</f>
        <v>2019</v>
      </c>
      <c r="AT1179" s="39">
        <f>DAY(Table1[[#This Row],[Resolved]])</f>
        <v>0</v>
      </c>
      <c r="AU1179" s="39" t="str">
        <f>TEXT(Table1[[#This Row],[Resolved]],"MMM")</f>
        <v>Jan</v>
      </c>
      <c r="AV1179" s="39">
        <f>DAY(Table1[[#This Row],[Created]])</f>
        <v>17</v>
      </c>
      <c r="AW1179" s="39" t="str">
        <f>TEXT(Table1[[#This Row],[Created]],"MMM")</f>
        <v>Sep</v>
      </c>
      <c r="AX1179" s="40" t="e">
        <f>VLOOKUP(Table1[[#This Row],[Assigned to]],GD_Resource[[#All],[SNOW ID Unique]:[Team]],4,0)</f>
        <v>#N/A</v>
      </c>
    </row>
    <row r="1180" spans="1:50" ht="62.7" customHeight="1" x14ac:dyDescent="0.25">
      <c r="A1180" s="37" t="s">
        <v>4584</v>
      </c>
      <c r="B1180" s="37" t="s">
        <v>115</v>
      </c>
      <c r="C1180" s="37" t="s">
        <v>183</v>
      </c>
      <c r="D1180" s="37" t="s">
        <v>204</v>
      </c>
      <c r="E1180" s="37" t="s">
        <v>141</v>
      </c>
      <c r="F1180" s="37" t="s">
        <v>4585</v>
      </c>
      <c r="G1180" s="60">
        <v>43791.171770833331</v>
      </c>
      <c r="H1180" s="37" t="s">
        <v>3804</v>
      </c>
      <c r="I1180" s="60"/>
      <c r="J1180" s="37" t="s">
        <v>120</v>
      </c>
      <c r="K1180" s="37" t="s">
        <v>4586</v>
      </c>
      <c r="L1180" s="60">
        <v>43791.171770833331</v>
      </c>
      <c r="M1180" s="37" t="s">
        <v>37</v>
      </c>
      <c r="N1180" s="60">
        <v>43726.117719907408</v>
      </c>
      <c r="O1180" s="37" t="s">
        <v>3647</v>
      </c>
      <c r="P1180" s="38" t="b">
        <v>0</v>
      </c>
      <c r="Q1180" s="37"/>
      <c r="R1180" s="37" t="s">
        <v>189</v>
      </c>
      <c r="S1180" s="38">
        <v>0</v>
      </c>
      <c r="T1180" s="37" t="s">
        <v>124</v>
      </c>
      <c r="U1180" s="37" t="s">
        <v>120</v>
      </c>
      <c r="V1180" s="60"/>
      <c r="W1180" s="38">
        <v>5620670</v>
      </c>
      <c r="X1180" s="37" t="s">
        <v>3648</v>
      </c>
      <c r="Y1180" s="38">
        <v>0</v>
      </c>
      <c r="Z1180" s="38" t="b">
        <v>0</v>
      </c>
      <c r="AA1180" s="60">
        <v>43726.661053240743</v>
      </c>
      <c r="AB1180" s="60">
        <v>43726.117719907408</v>
      </c>
      <c r="AC1180" s="38">
        <v>1</v>
      </c>
      <c r="AD1180" s="60">
        <v>43726.661053240743</v>
      </c>
      <c r="AE1180" s="60">
        <v>43726.661053240743</v>
      </c>
      <c r="AF1180" s="60">
        <v>43726.661053240743</v>
      </c>
      <c r="AG1180" s="37"/>
      <c r="AH1180" s="37"/>
      <c r="AI1180" s="37"/>
      <c r="AJ1180" s="16">
        <f ca="1">IF(Table1[[#This Row],[State]]="Closed","Zero",IF(Table1[[#This Row],[State]]="Resolved","Zero",TODAY()-Table1[[#This Row],[First Assigned to Osprey-Resolver]]))</f>
        <v>972.33894675925694</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38</v>
      </c>
      <c r="AM1180" s="39">
        <f>WEEKNUM(Table1[[#This Row],[Resolved]])</f>
        <v>0</v>
      </c>
      <c r="AN1180" s="39">
        <f>WEEKNUM(Table1[[#This Row],[Closed]])</f>
        <v>47</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18</v>
      </c>
      <c r="AW1180" s="39" t="str">
        <f>TEXT(Table1[[#This Row],[Created]],"MMM")</f>
        <v>Sep</v>
      </c>
      <c r="AX1180" s="40">
        <f>VLOOKUP(Table1[[#This Row],[Assigned to]],GD_Resource[[#All],[SNOW ID Unique]:[Team]],4,0)</f>
        <v>0</v>
      </c>
    </row>
    <row r="1181" spans="1:50" ht="62.7" customHeight="1" x14ac:dyDescent="0.25">
      <c r="A1181" s="37" t="s">
        <v>4587</v>
      </c>
      <c r="B1181" s="37" t="s">
        <v>115</v>
      </c>
      <c r="C1181" s="37" t="s">
        <v>1622</v>
      </c>
      <c r="D1181" s="37" t="s">
        <v>3593</v>
      </c>
      <c r="E1181" s="37" t="s">
        <v>141</v>
      </c>
      <c r="F1181" s="37" t="s">
        <v>4588</v>
      </c>
      <c r="G1181" s="60">
        <v>43895.973865740743</v>
      </c>
      <c r="H1181" s="37" t="s">
        <v>3595</v>
      </c>
      <c r="I1181" s="60"/>
      <c r="J1181" s="37" t="s">
        <v>120</v>
      </c>
      <c r="K1181" s="37" t="s">
        <v>4589</v>
      </c>
      <c r="L1181" s="60">
        <v>43895.973865740743</v>
      </c>
      <c r="M1181" s="37" t="s">
        <v>3595</v>
      </c>
      <c r="N1181" s="60">
        <v>43726.741620370369</v>
      </c>
      <c r="O1181" s="37" t="s">
        <v>3593</v>
      </c>
      <c r="P1181" s="38" t="b">
        <v>0</v>
      </c>
      <c r="Q1181" s="37"/>
      <c r="R1181" s="37" t="s">
        <v>147</v>
      </c>
      <c r="S1181" s="38">
        <v>0</v>
      </c>
      <c r="T1181" s="37" t="s">
        <v>124</v>
      </c>
      <c r="U1181" s="37" t="s">
        <v>120</v>
      </c>
      <c r="V1181" s="60"/>
      <c r="W1181" s="38">
        <v>14621853</v>
      </c>
      <c r="X1181" s="37" t="s">
        <v>399</v>
      </c>
      <c r="Y1181" s="38">
        <v>0</v>
      </c>
      <c r="Z1181" s="38" t="b">
        <v>0</v>
      </c>
      <c r="AA1181" s="60">
        <v>43895.972141203703</v>
      </c>
      <c r="AB1181" s="60"/>
      <c r="AC1181" s="38">
        <v>0</v>
      </c>
      <c r="AD1181" s="60"/>
      <c r="AE1181" s="60">
        <v>43895.972141203703</v>
      </c>
      <c r="AF1181" s="60">
        <v>43726.741620370369</v>
      </c>
      <c r="AG1181" s="37"/>
      <c r="AH1181" s="37"/>
      <c r="AI1181" s="37"/>
      <c r="AJ1181" s="16">
        <f ca="1">IF(Table1[[#This Row],[State]]="Closed","Zero",IF(Table1[[#This Row],[State]]="Resolved","Zero",TODAY()-Table1[[#This Row],[First Assigned to Osprey-Resolver]]))</f>
        <v>803.02785879629664</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38</v>
      </c>
      <c r="AM1181" s="39">
        <f>WEEKNUM(Table1[[#This Row],[Resolved]])</f>
        <v>0</v>
      </c>
      <c r="AN1181" s="39">
        <f>WEEKNUM(Table1[[#This Row],[Closed]])</f>
        <v>10</v>
      </c>
      <c r="AO1181" s="39" t="str">
        <f>IFERROR(INDEX(GD_Resource[], MATCH(Table1[[#This Row],[Assigned to]], GD_Resource[SNOW ID Unique], 0), 2), "Not GD")</f>
        <v>WPP-US</v>
      </c>
      <c r="AP1181" s="39" t="str">
        <f t="shared" si="18"/>
        <v>GD</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18</v>
      </c>
      <c r="AW1181" s="39" t="str">
        <f>TEXT(Table1[[#This Row],[Created]],"MMM")</f>
        <v>Sep</v>
      </c>
      <c r="AX1181" s="40">
        <f>VLOOKUP(Table1[[#This Row],[Assigned to]],GD_Resource[[#All],[SNOW ID Unique]:[Team]],4,0)</f>
        <v>0</v>
      </c>
    </row>
    <row r="1182" spans="1:50" ht="37.5" customHeight="1" x14ac:dyDescent="0.25">
      <c r="A1182" s="37" t="s">
        <v>4590</v>
      </c>
      <c r="B1182" s="37" t="s">
        <v>115</v>
      </c>
      <c r="C1182" s="37" t="s">
        <v>116</v>
      </c>
      <c r="D1182" s="37" t="s">
        <v>204</v>
      </c>
      <c r="E1182" s="37" t="s">
        <v>141</v>
      </c>
      <c r="F1182" s="37" t="s">
        <v>4591</v>
      </c>
      <c r="G1182" s="60">
        <v>44041.738356481481</v>
      </c>
      <c r="H1182" s="37" t="s">
        <v>37</v>
      </c>
      <c r="I1182" s="60"/>
      <c r="J1182" s="37" t="s">
        <v>120</v>
      </c>
      <c r="K1182" s="37" t="s">
        <v>4592</v>
      </c>
      <c r="L1182" s="60">
        <v>44041.738356481481</v>
      </c>
      <c r="M1182" s="37" t="s">
        <v>37</v>
      </c>
      <c r="N1182" s="60">
        <v>43727.149039351847</v>
      </c>
      <c r="O1182" s="37" t="s">
        <v>509</v>
      </c>
      <c r="P1182" s="38" t="b">
        <v>0</v>
      </c>
      <c r="Q1182" s="37"/>
      <c r="R1182" s="37" t="s">
        <v>123</v>
      </c>
      <c r="S1182" s="38">
        <v>0</v>
      </c>
      <c r="T1182" s="37" t="s">
        <v>124</v>
      </c>
      <c r="U1182" s="37" t="s">
        <v>120</v>
      </c>
      <c r="V1182" s="60"/>
      <c r="W1182" s="38">
        <v>27202540</v>
      </c>
      <c r="X1182" s="37" t="s">
        <v>171</v>
      </c>
      <c r="Y1182" s="38">
        <v>0</v>
      </c>
      <c r="Z1182" s="38" t="b">
        <v>0</v>
      </c>
      <c r="AA1182" s="60">
        <v>43727.149039351847</v>
      </c>
      <c r="AB1182" s="60"/>
      <c r="AC1182" s="38">
        <v>0</v>
      </c>
      <c r="AD1182" s="60"/>
      <c r="AE1182" s="60">
        <v>43727.149039351847</v>
      </c>
      <c r="AF1182" s="60">
        <v>43727.149039351847</v>
      </c>
      <c r="AG1182" s="37"/>
      <c r="AH1182" s="37"/>
      <c r="AI1182" s="37"/>
      <c r="AJ1182" s="16">
        <f ca="1">IF(Table1[[#This Row],[State]]="Closed","Zero",IF(Table1[[#This Row],[State]]="Resolved","Zero",TODAY()-Table1[[#This Row],[First Assigned to Osprey-Resolver]]))</f>
        <v>971.85096064815298</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38</v>
      </c>
      <c r="AM1182" s="39">
        <f>WEEKNUM(Table1[[#This Row],[Resolved]])</f>
        <v>0</v>
      </c>
      <c r="AN1182" s="39">
        <f>WEEKNUM(Table1[[#This Row],[Closed]])</f>
        <v>31</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19</v>
      </c>
      <c r="AW1182" s="39" t="str">
        <f>TEXT(Table1[[#This Row],[Created]],"MMM")</f>
        <v>Sep</v>
      </c>
      <c r="AX1182" s="40" t="e">
        <f>VLOOKUP(Table1[[#This Row],[Assigned to]],GD_Resource[[#All],[SNOW ID Unique]:[Team]],4,0)</f>
        <v>#N/A</v>
      </c>
    </row>
    <row r="1183" spans="1:50" ht="37.5" customHeight="1" x14ac:dyDescent="0.25">
      <c r="A1183" s="37" t="s">
        <v>4593</v>
      </c>
      <c r="B1183" s="37" t="s">
        <v>115</v>
      </c>
      <c r="C1183" s="37" t="s">
        <v>379</v>
      </c>
      <c r="D1183" s="37" t="s">
        <v>3836</v>
      </c>
      <c r="E1183" s="37" t="s">
        <v>12</v>
      </c>
      <c r="F1183" s="37" t="s">
        <v>4594</v>
      </c>
      <c r="G1183" s="60">
        <v>43728.040277777778</v>
      </c>
      <c r="H1183" s="37" t="s">
        <v>2752</v>
      </c>
      <c r="I1183" s="60"/>
      <c r="J1183" s="37" t="s">
        <v>120</v>
      </c>
      <c r="K1183" s="37" t="s">
        <v>4595</v>
      </c>
      <c r="L1183" s="60">
        <v>43728.040277777778</v>
      </c>
      <c r="M1183" s="37" t="s">
        <v>2752</v>
      </c>
      <c r="N1183" s="60">
        <v>43727.292060185187</v>
      </c>
      <c r="O1183" s="37" t="s">
        <v>4596</v>
      </c>
      <c r="P1183" s="38" t="b">
        <v>0</v>
      </c>
      <c r="Q1183" s="37"/>
      <c r="R1183" s="37" t="s">
        <v>133</v>
      </c>
      <c r="S1183" s="38">
        <v>0</v>
      </c>
      <c r="T1183" s="37" t="s">
        <v>124</v>
      </c>
      <c r="U1183" s="37" t="s">
        <v>120</v>
      </c>
      <c r="V1183" s="60"/>
      <c r="W1183" s="38">
        <v>64646</v>
      </c>
      <c r="X1183" s="37" t="s">
        <v>4597</v>
      </c>
      <c r="Y1183" s="38">
        <v>0</v>
      </c>
      <c r="Z1183" s="38" t="b">
        <v>0</v>
      </c>
      <c r="AA1183" s="60">
        <v>43727.703842592593</v>
      </c>
      <c r="AB1183" s="60">
        <v>43727.310046296298</v>
      </c>
      <c r="AC1183" s="38">
        <v>2</v>
      </c>
      <c r="AD1183" s="60">
        <v>43727.605011574073</v>
      </c>
      <c r="AE1183" s="60">
        <v>43727.703842592593</v>
      </c>
      <c r="AF1183" s="60">
        <v>43727.605011574073</v>
      </c>
      <c r="AG1183" s="37"/>
      <c r="AH1183" s="37"/>
      <c r="AI1183" s="37"/>
      <c r="AJ1183" s="16">
        <f ca="1">IF(Table1[[#This Row],[State]]="Closed","Zero",IF(Table1[[#This Row],[State]]="Resolved","Zero",TODAY()-Table1[[#This Row],[First Assigned to Osprey-Resolver]]))</f>
        <v>971.29615740740701</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38</v>
      </c>
      <c r="AM1183" s="39">
        <f>WEEKNUM(Table1[[#This Row],[Resolved]])</f>
        <v>0</v>
      </c>
      <c r="AN1183" s="39">
        <f>WEEKNUM(Table1[[#This Row],[Closed]])</f>
        <v>38</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19</v>
      </c>
      <c r="AW1183" s="39" t="str">
        <f>TEXT(Table1[[#This Row],[Created]],"MMM")</f>
        <v>Sep</v>
      </c>
      <c r="AX1183" s="40">
        <f>VLOOKUP(Table1[[#This Row],[Assigned to]],GD_Resource[[#All],[SNOW ID Unique]:[Team]],4,0)</f>
        <v>0</v>
      </c>
    </row>
    <row r="1184" spans="1:50" ht="37.5" customHeight="1" x14ac:dyDescent="0.25">
      <c r="A1184" s="37" t="s">
        <v>4598</v>
      </c>
      <c r="B1184" s="37" t="s">
        <v>115</v>
      </c>
      <c r="C1184" s="37" t="s">
        <v>251</v>
      </c>
      <c r="D1184" s="37" t="s">
        <v>1511</v>
      </c>
      <c r="E1184" s="37" t="s">
        <v>12</v>
      </c>
      <c r="F1184" s="37" t="s">
        <v>4599</v>
      </c>
      <c r="G1184" s="60">
        <v>44085.102708333332</v>
      </c>
      <c r="H1184" s="37" t="s">
        <v>24</v>
      </c>
      <c r="I1184" s="60"/>
      <c r="J1184" s="37" t="s">
        <v>1459</v>
      </c>
      <c r="K1184" s="37" t="s">
        <v>4600</v>
      </c>
      <c r="L1184" s="60">
        <v>44082.094918981478</v>
      </c>
      <c r="M1184" s="37" t="s">
        <v>4601</v>
      </c>
      <c r="N1184" s="60">
        <v>43729.009143518517</v>
      </c>
      <c r="O1184" s="37" t="s">
        <v>2765</v>
      </c>
      <c r="P1184" s="38" t="b">
        <v>1</v>
      </c>
      <c r="Q1184" s="37"/>
      <c r="R1184" s="37" t="s">
        <v>147</v>
      </c>
      <c r="S1184" s="38">
        <v>1</v>
      </c>
      <c r="T1184" s="37" t="s">
        <v>124</v>
      </c>
      <c r="U1184" s="37" t="s">
        <v>120</v>
      </c>
      <c r="V1184" s="60"/>
      <c r="W1184" s="38">
        <v>30506612</v>
      </c>
      <c r="X1184" s="37" t="s">
        <v>1513</v>
      </c>
      <c r="Y1184" s="38">
        <v>0</v>
      </c>
      <c r="Z1184" s="38" t="b">
        <v>0</v>
      </c>
      <c r="AA1184" s="60">
        <v>43729.028344907398</v>
      </c>
      <c r="AB1184" s="60">
        <v>43729.028344907398</v>
      </c>
      <c r="AC1184" s="38">
        <v>1</v>
      </c>
      <c r="AD1184" s="60">
        <v>43729.029189814813</v>
      </c>
      <c r="AE1184" s="60">
        <v>43731.332615740743</v>
      </c>
      <c r="AF1184" s="60">
        <v>43729.029189814813</v>
      </c>
      <c r="AG1184" s="37" t="s">
        <v>135</v>
      </c>
      <c r="AH1184" s="37"/>
      <c r="AI1184" s="37" t="s">
        <v>1284</v>
      </c>
      <c r="AJ1184" s="16">
        <f ca="1">IF(Table1[[#This Row],[State]]="Closed","Zero",IF(Table1[[#This Row],[State]]="Resolved","Zero",TODAY()-Table1[[#This Row],[First Assigned to Osprey-Resolver]]))</f>
        <v>967.66738425925723</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38</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21</v>
      </c>
      <c r="AW1184" s="39" t="str">
        <f>TEXT(Table1[[#This Row],[Created]],"MMM")</f>
        <v>Sep</v>
      </c>
      <c r="AX1184" s="40">
        <f>VLOOKUP(Table1[[#This Row],[Assigned to]],GD_Resource[[#All],[SNOW ID Unique]:[Team]],4,0)</f>
        <v>0</v>
      </c>
    </row>
    <row r="1185" spans="1:50" ht="49.95" customHeight="1" x14ac:dyDescent="0.25">
      <c r="A1185" s="37" t="s">
        <v>4602</v>
      </c>
      <c r="B1185" s="37" t="s">
        <v>115</v>
      </c>
      <c r="C1185" s="37" t="s">
        <v>295</v>
      </c>
      <c r="D1185" s="37" t="s">
        <v>4603</v>
      </c>
      <c r="E1185" s="37" t="s">
        <v>12</v>
      </c>
      <c r="F1185" s="37" t="s">
        <v>4604</v>
      </c>
      <c r="G1185" s="60">
        <v>43732.019687499997</v>
      </c>
      <c r="H1185" s="37" t="s">
        <v>2930</v>
      </c>
      <c r="I1185" s="60"/>
      <c r="J1185" s="37" t="s">
        <v>130</v>
      </c>
      <c r="K1185" s="37" t="s">
        <v>4605</v>
      </c>
      <c r="L1185" s="60">
        <v>43731.998229166667</v>
      </c>
      <c r="M1185" s="37" t="s">
        <v>2587</v>
      </c>
      <c r="N1185" s="60">
        <v>43731.80505787037</v>
      </c>
      <c r="O1185" s="37" t="s">
        <v>4606</v>
      </c>
      <c r="P1185" s="38" t="b">
        <v>0</v>
      </c>
      <c r="Q1185" s="37"/>
      <c r="R1185" s="37" t="s">
        <v>147</v>
      </c>
      <c r="S1185" s="38">
        <v>0</v>
      </c>
      <c r="T1185" s="37" t="s">
        <v>124</v>
      </c>
      <c r="U1185" s="37" t="s">
        <v>120</v>
      </c>
      <c r="V1185" s="60"/>
      <c r="W1185" s="38">
        <v>16690</v>
      </c>
      <c r="X1185" s="37" t="s">
        <v>4607</v>
      </c>
      <c r="Y1185" s="38">
        <v>0</v>
      </c>
      <c r="Z1185" s="38" t="b">
        <v>0</v>
      </c>
      <c r="AA1185" s="60">
        <v>43731.933275462958</v>
      </c>
      <c r="AB1185" s="60">
        <v>43731.81287037037</v>
      </c>
      <c r="AC1185" s="38">
        <v>2</v>
      </c>
      <c r="AD1185" s="60">
        <v>43731.823819444442</v>
      </c>
      <c r="AE1185" s="60">
        <v>43731.933275462958</v>
      </c>
      <c r="AF1185" s="60">
        <v>43731.823819444442</v>
      </c>
      <c r="AG1185" s="37"/>
      <c r="AH1185" s="37"/>
      <c r="AI1185" s="37"/>
      <c r="AJ1185" s="16">
        <f ca="1">IF(Table1[[#This Row],[State]]="Closed","Zero",IF(Table1[[#This Row],[State]]="Resolved","Zero",TODAY()-Table1[[#This Row],[First Assigned to Osprey-Resolver]]))</f>
        <v>967.06672453704232</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39</v>
      </c>
      <c r="AM1185" s="39">
        <f>WEEKNUM(Table1[[#This Row],[Resolved]])</f>
        <v>0</v>
      </c>
      <c r="AN1185" s="39">
        <f>WEEKNUM(Table1[[#This Row],[Closed]])</f>
        <v>39</v>
      </c>
      <c r="AO1185" s="39" t="str">
        <f>IFERROR(INDEX(GD_Resource[], MATCH(Table1[[#This Row],[Assigned to]], GD_Resource[SNOW ID Unique], 0), 2), "Not GD")</f>
        <v>WPP-US</v>
      </c>
      <c r="AP1185" s="39" t="str">
        <f t="shared" si="18"/>
        <v>GD</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23</v>
      </c>
      <c r="AW1185" s="39" t="str">
        <f>TEXT(Table1[[#This Row],[Created]],"MMM")</f>
        <v>Sep</v>
      </c>
      <c r="AX1185" s="40">
        <f>VLOOKUP(Table1[[#This Row],[Assigned to]],GD_Resource[[#All],[SNOW ID Unique]:[Team]],4,0)</f>
        <v>0</v>
      </c>
    </row>
    <row r="1186" spans="1:50" ht="49.95" customHeight="1" x14ac:dyDescent="0.25">
      <c r="A1186" s="37" t="s">
        <v>4608</v>
      </c>
      <c r="B1186" s="37" t="s">
        <v>115</v>
      </c>
      <c r="C1186" s="37" t="s">
        <v>251</v>
      </c>
      <c r="D1186" s="37" t="s">
        <v>128</v>
      </c>
      <c r="E1186" s="37" t="s">
        <v>141</v>
      </c>
      <c r="F1186" s="37" t="s">
        <v>4609</v>
      </c>
      <c r="G1186" s="60">
        <v>44425.00577546296</v>
      </c>
      <c r="H1186" s="37" t="s">
        <v>8</v>
      </c>
      <c r="I1186" s="60"/>
      <c r="J1186" s="37" t="s">
        <v>120</v>
      </c>
      <c r="K1186" s="37" t="s">
        <v>2998</v>
      </c>
      <c r="L1186" s="60">
        <v>44425.00577546296</v>
      </c>
      <c r="M1186" s="37" t="s">
        <v>39</v>
      </c>
      <c r="N1186" s="60">
        <v>43732.784548611111</v>
      </c>
      <c r="O1186" s="37" t="s">
        <v>2624</v>
      </c>
      <c r="P1186" s="38" t="b">
        <v>0</v>
      </c>
      <c r="Q1186" s="37"/>
      <c r="R1186" s="37" t="s">
        <v>147</v>
      </c>
      <c r="S1186" s="38">
        <v>0</v>
      </c>
      <c r="T1186" s="37" t="s">
        <v>124</v>
      </c>
      <c r="U1186" s="37" t="s">
        <v>120</v>
      </c>
      <c r="V1186" s="60"/>
      <c r="W1186" s="38">
        <v>59807914</v>
      </c>
      <c r="X1186" s="37" t="s">
        <v>2424</v>
      </c>
      <c r="Y1186" s="38">
        <v>0</v>
      </c>
      <c r="Z1186" s="38" t="b">
        <v>0</v>
      </c>
      <c r="AA1186" s="60">
        <v>43732.885196759264</v>
      </c>
      <c r="AB1186" s="60">
        <v>43732.790590277778</v>
      </c>
      <c r="AC1186" s="38">
        <v>1</v>
      </c>
      <c r="AD1186" s="60">
        <v>43732.885196759264</v>
      </c>
      <c r="AE1186" s="60">
        <v>43732.885196759264</v>
      </c>
      <c r="AF1186" s="60">
        <v>43732.885196759264</v>
      </c>
      <c r="AG1186" s="37"/>
      <c r="AH1186" s="37"/>
      <c r="AI1186" s="37" t="s">
        <v>256</v>
      </c>
      <c r="AJ1186" s="16">
        <f ca="1">IF(Table1[[#This Row],[State]]="Closed","Zero",IF(Table1[[#This Row],[State]]="Resolved","Zero",TODAY()-Table1[[#This Row],[First Assigned to Osprey-Resolver]]))</f>
        <v>966.11480324073636</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39</v>
      </c>
      <c r="AM1186" s="39">
        <f>WEEKNUM(Table1[[#This Row],[Resolved]])</f>
        <v>0</v>
      </c>
      <c r="AN1186" s="39">
        <f>WEEKNUM(Table1[[#This Row],[Closed]])</f>
        <v>34</v>
      </c>
      <c r="AO1186" s="39" t="str">
        <f>IFERROR(INDEX(GD_Resource[], MATCH(Table1[[#This Row],[Assigned to]], GD_Resource[SNOW ID Unique], 0), 2), "Not GD")</f>
        <v>WPP-US</v>
      </c>
      <c r="AP1186" s="39" t="str">
        <f t="shared" si="18"/>
        <v>GD</v>
      </c>
      <c r="AQ1186" s="39">
        <f>YEAR(Table1[[#This Row],[Closed]])</f>
        <v>2021</v>
      </c>
      <c r="AR1186" s="39">
        <f>YEAR(Table1[[#This Row],[Resolved]])</f>
        <v>1900</v>
      </c>
      <c r="AS1186" s="39">
        <f>YEAR(Table1[[#This Row],[Created]])</f>
        <v>2019</v>
      </c>
      <c r="AT1186" s="39">
        <f>DAY(Table1[[#This Row],[Resolved]])</f>
        <v>0</v>
      </c>
      <c r="AU1186" s="39" t="str">
        <f>TEXT(Table1[[#This Row],[Resolved]],"MMM")</f>
        <v>Jan</v>
      </c>
      <c r="AV1186" s="39">
        <f>DAY(Table1[[#This Row],[Created]])</f>
        <v>24</v>
      </c>
      <c r="AW1186" s="39" t="str">
        <f>TEXT(Table1[[#This Row],[Created]],"MMM")</f>
        <v>Sep</v>
      </c>
      <c r="AX1186" s="40">
        <f>VLOOKUP(Table1[[#This Row],[Assigned to]],GD_Resource[[#All],[SNOW ID Unique]:[Team]],4,0)</f>
        <v>0</v>
      </c>
    </row>
    <row r="1187" spans="1:50" ht="37.5" customHeight="1" x14ac:dyDescent="0.25">
      <c r="A1187" s="37" t="s">
        <v>4610</v>
      </c>
      <c r="B1187" s="37" t="s">
        <v>115</v>
      </c>
      <c r="C1187" s="37" t="s">
        <v>159</v>
      </c>
      <c r="D1187" s="37" t="s">
        <v>503</v>
      </c>
      <c r="E1187" s="37" t="s">
        <v>141</v>
      </c>
      <c r="F1187" s="37" t="s">
        <v>4611</v>
      </c>
      <c r="G1187" s="60">
        <v>43861.904907407406</v>
      </c>
      <c r="H1187" s="37" t="s">
        <v>505</v>
      </c>
      <c r="I1187" s="60"/>
      <c r="J1187" s="37" t="s">
        <v>120</v>
      </c>
      <c r="K1187" s="37" t="s">
        <v>4612</v>
      </c>
      <c r="L1187" s="60">
        <v>43861.904907407406</v>
      </c>
      <c r="M1187" s="37" t="s">
        <v>505</v>
      </c>
      <c r="N1187" s="60">
        <v>43733.011805555558</v>
      </c>
      <c r="O1187" s="37" t="s">
        <v>503</v>
      </c>
      <c r="P1187" s="38" t="b">
        <v>0</v>
      </c>
      <c r="Q1187" s="37"/>
      <c r="R1187" s="37" t="s">
        <v>123</v>
      </c>
      <c r="S1187" s="38">
        <v>0</v>
      </c>
      <c r="T1187" s="37" t="s">
        <v>124</v>
      </c>
      <c r="U1187" s="37" t="s">
        <v>120</v>
      </c>
      <c r="V1187" s="60"/>
      <c r="W1187" s="38">
        <v>11136466</v>
      </c>
      <c r="X1187" s="37" t="s">
        <v>507</v>
      </c>
      <c r="Y1187" s="38">
        <v>0</v>
      </c>
      <c r="Z1187" s="38" t="b">
        <v>0</v>
      </c>
      <c r="AA1187" s="60">
        <v>43733.011805555558</v>
      </c>
      <c r="AB1187" s="60"/>
      <c r="AC1187" s="38">
        <v>0</v>
      </c>
      <c r="AD1187" s="60"/>
      <c r="AE1187" s="60">
        <v>43733.011805555558</v>
      </c>
      <c r="AF1187" s="60">
        <v>43733.011805555558</v>
      </c>
      <c r="AG1187" s="37"/>
      <c r="AH1187" s="37"/>
      <c r="AI1187" s="37"/>
      <c r="AJ1187" s="16">
        <f ca="1">IF(Table1[[#This Row],[State]]="Closed","Zero",IF(Table1[[#This Row],[State]]="Resolved","Zero",TODAY()-Table1[[#This Row],[First Assigned to Osprey-Resolver]]))</f>
        <v>965.98819444444234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39</v>
      </c>
      <c r="AM1187" s="39">
        <f>WEEKNUM(Table1[[#This Row],[Resolved]])</f>
        <v>0</v>
      </c>
      <c r="AN1187" s="39">
        <f>WEEKNUM(Table1[[#This Row],[Closed]])</f>
        <v>5</v>
      </c>
      <c r="AO1187" s="39" t="str">
        <f>IFERROR(INDEX(GD_Resource[], MATCH(Table1[[#This Row],[Assigned to]], GD_Resource[SNOW ID Unique], 0), 2), "Not GD")</f>
        <v>WPP-US</v>
      </c>
      <c r="AP1187" s="39" t="str">
        <f t="shared" si="18"/>
        <v>GD</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25</v>
      </c>
      <c r="AW1187" s="39" t="str">
        <f>TEXT(Table1[[#This Row],[Created]],"MMM")</f>
        <v>Sep</v>
      </c>
      <c r="AX1187" s="40">
        <f>VLOOKUP(Table1[[#This Row],[Assigned to]],GD_Resource[[#All],[SNOW ID Unique]:[Team]],4,0)</f>
        <v>0</v>
      </c>
    </row>
    <row r="1188" spans="1:50" ht="37.5" customHeight="1" x14ac:dyDescent="0.25">
      <c r="A1188" s="37" t="s">
        <v>4613</v>
      </c>
      <c r="B1188" s="37" t="s">
        <v>115</v>
      </c>
      <c r="C1188" s="37" t="s">
        <v>116</v>
      </c>
      <c r="D1188" s="37" t="s">
        <v>204</v>
      </c>
      <c r="E1188" s="37" t="s">
        <v>141</v>
      </c>
      <c r="F1188" s="37" t="s">
        <v>4614</v>
      </c>
      <c r="G1188" s="60">
        <v>43973.108425925922</v>
      </c>
      <c r="H1188" s="37" t="s">
        <v>37</v>
      </c>
      <c r="I1188" s="60"/>
      <c r="J1188" s="37" t="s">
        <v>120</v>
      </c>
      <c r="K1188" s="37" t="s">
        <v>3639</v>
      </c>
      <c r="L1188" s="60">
        <v>43973.108425925922</v>
      </c>
      <c r="M1188" s="37" t="s">
        <v>37</v>
      </c>
      <c r="N1188" s="60">
        <v>43735.420578703714</v>
      </c>
      <c r="O1188" s="37" t="s">
        <v>814</v>
      </c>
      <c r="P1188" s="38" t="b">
        <v>0</v>
      </c>
      <c r="Q1188" s="37"/>
      <c r="R1188" s="37" t="s">
        <v>123</v>
      </c>
      <c r="S1188" s="38">
        <v>0</v>
      </c>
      <c r="T1188" s="37" t="s">
        <v>124</v>
      </c>
      <c r="U1188" s="37" t="s">
        <v>120</v>
      </c>
      <c r="V1188" s="60"/>
      <c r="W1188" s="38">
        <v>20536230</v>
      </c>
      <c r="X1188" s="37" t="s">
        <v>815</v>
      </c>
      <c r="Y1188" s="38">
        <v>0</v>
      </c>
      <c r="Z1188" s="38" t="b">
        <v>0</v>
      </c>
      <c r="AA1188" s="60">
        <v>43735.430185185192</v>
      </c>
      <c r="AB1188" s="60">
        <v>43735.421111111107</v>
      </c>
      <c r="AC1188" s="38">
        <v>4</v>
      </c>
      <c r="AD1188" s="60">
        <v>43735.426481481481</v>
      </c>
      <c r="AE1188" s="60">
        <v>43735.430185185192</v>
      </c>
      <c r="AF1188" s="60">
        <v>43735.426481481481</v>
      </c>
      <c r="AG1188" s="37"/>
      <c r="AH1188" s="37"/>
      <c r="AI1188" s="37"/>
      <c r="AJ1188" s="16">
        <f ca="1">IF(Table1[[#This Row],[State]]="Closed","Zero",IF(Table1[[#This Row],[State]]="Resolved","Zero",TODAY()-Table1[[#This Row],[First Assigned to Osprey-Resolver]]))</f>
        <v>963.56981481480761</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39</v>
      </c>
      <c r="AM1188" s="39">
        <f>WEEKNUM(Table1[[#This Row],[Resolved]])</f>
        <v>0</v>
      </c>
      <c r="AN1188" s="39">
        <f>WEEKNUM(Table1[[#This Row],[Closed]])</f>
        <v>21</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27</v>
      </c>
      <c r="AW1188" s="39" t="str">
        <f>TEXT(Table1[[#This Row],[Created]],"MMM")</f>
        <v>Sep</v>
      </c>
      <c r="AX1188" s="40" t="e">
        <f>VLOOKUP(Table1[[#This Row],[Assigned to]],GD_Resource[[#All],[SNOW ID Unique]:[Team]],4,0)</f>
        <v>#N/A</v>
      </c>
    </row>
    <row r="1189" spans="1:50" ht="100.2" customHeight="1" x14ac:dyDescent="0.25">
      <c r="A1189" s="37" t="s">
        <v>4615</v>
      </c>
      <c r="B1189" s="37" t="s">
        <v>115</v>
      </c>
      <c r="C1189" s="37" t="s">
        <v>183</v>
      </c>
      <c r="D1189" s="37" t="s">
        <v>4616</v>
      </c>
      <c r="E1189" s="37" t="s">
        <v>7</v>
      </c>
      <c r="F1189" s="37" t="s">
        <v>4617</v>
      </c>
      <c r="G1189" s="60">
        <v>43747.75990740741</v>
      </c>
      <c r="H1189" s="37" t="s">
        <v>3567</v>
      </c>
      <c r="I1189" s="60"/>
      <c r="J1189" s="37" t="s">
        <v>4027</v>
      </c>
      <c r="K1189" s="37" t="s">
        <v>4618</v>
      </c>
      <c r="L1189" s="60">
        <v>43747.75990740741</v>
      </c>
      <c r="M1189" s="37" t="s">
        <v>3567</v>
      </c>
      <c r="N1189" s="60">
        <v>43736.875</v>
      </c>
      <c r="O1189" s="37" t="s">
        <v>821</v>
      </c>
      <c r="P1189" s="38" t="b">
        <v>0</v>
      </c>
      <c r="Q1189" s="37"/>
      <c r="R1189" s="37" t="s">
        <v>189</v>
      </c>
      <c r="S1189" s="38">
        <v>0</v>
      </c>
      <c r="T1189" s="37" t="s">
        <v>124</v>
      </c>
      <c r="U1189" s="37" t="s">
        <v>120</v>
      </c>
      <c r="V1189" s="60"/>
      <c r="W1189" s="38">
        <v>940456</v>
      </c>
      <c r="X1189" s="37" t="s">
        <v>822</v>
      </c>
      <c r="Y1189" s="38">
        <v>0</v>
      </c>
      <c r="Z1189" s="38" t="b">
        <v>0</v>
      </c>
      <c r="AA1189" s="60">
        <v>43737.302210648151</v>
      </c>
      <c r="AB1189" s="60">
        <v>43737.302210648151</v>
      </c>
      <c r="AC1189" s="38">
        <v>2</v>
      </c>
      <c r="AD1189" s="60">
        <v>43737.303113425929</v>
      </c>
      <c r="AE1189" s="60">
        <v>43738.280717592592</v>
      </c>
      <c r="AF1189" s="60">
        <v>43737.303113425929</v>
      </c>
      <c r="AG1189" s="37" t="s">
        <v>331</v>
      </c>
      <c r="AH1189" s="37"/>
      <c r="AI1189" s="37" t="s">
        <v>823</v>
      </c>
      <c r="AJ1189" s="16">
        <f ca="1">IF(Table1[[#This Row],[State]]="Closed","Zero",IF(Table1[[#This Row],[State]]="Resolved","Zero",TODAY()-Table1[[#This Row],[First Assigned to Osprey-Resolver]]))</f>
        <v>960.71928240740817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39</v>
      </c>
      <c r="AM1189" s="39">
        <f>WEEKNUM(Table1[[#This Row],[Resolved]])</f>
        <v>0</v>
      </c>
      <c r="AN1189" s="39">
        <f>WEEKNUM(Table1[[#This Row],[Closed]])</f>
        <v>41</v>
      </c>
      <c r="AO1189" s="39" t="str">
        <f>IFERROR(INDEX(GD_Resource[], MATCH(Table1[[#This Row],[Assigned to]], GD_Resource[SNOW ID Unique], 0), 2), "Not GD")</f>
        <v>WPP-UK</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28</v>
      </c>
      <c r="AW1189" s="39" t="str">
        <f>TEXT(Table1[[#This Row],[Created]],"MMM")</f>
        <v>Sep</v>
      </c>
      <c r="AX1189" s="40">
        <f>VLOOKUP(Table1[[#This Row],[Assigned to]],GD_Resource[[#All],[SNOW ID Unique]:[Team]],4,0)</f>
        <v>0</v>
      </c>
    </row>
    <row r="1190" spans="1:50" ht="124.95" customHeight="1" x14ac:dyDescent="0.25">
      <c r="A1190" s="37" t="s">
        <v>4619</v>
      </c>
      <c r="B1190" s="37" t="s">
        <v>115</v>
      </c>
      <c r="C1190" s="37" t="s">
        <v>116</v>
      </c>
      <c r="D1190" s="37" t="s">
        <v>204</v>
      </c>
      <c r="E1190" s="37" t="s">
        <v>141</v>
      </c>
      <c r="F1190" s="37" t="s">
        <v>4620</v>
      </c>
      <c r="G1190" s="60">
        <v>43843.909884259258</v>
      </c>
      <c r="H1190" s="37" t="s">
        <v>38</v>
      </c>
      <c r="I1190" s="60"/>
      <c r="J1190" s="37" t="s">
        <v>120</v>
      </c>
      <c r="K1190" s="37" t="s">
        <v>4621</v>
      </c>
      <c r="L1190" s="60">
        <v>43843.909884259258</v>
      </c>
      <c r="M1190" s="37" t="s">
        <v>37</v>
      </c>
      <c r="N1190" s="60">
        <v>43742.023784722223</v>
      </c>
      <c r="O1190" s="37" t="s">
        <v>207</v>
      </c>
      <c r="P1190" s="38" t="b">
        <v>0</v>
      </c>
      <c r="Q1190" s="37"/>
      <c r="R1190" s="37" t="s">
        <v>123</v>
      </c>
      <c r="S1190" s="38">
        <v>0</v>
      </c>
      <c r="T1190" s="37" t="s">
        <v>124</v>
      </c>
      <c r="U1190" s="37" t="s">
        <v>120</v>
      </c>
      <c r="V1190" s="60"/>
      <c r="W1190" s="38">
        <v>6385341</v>
      </c>
      <c r="X1190" s="37" t="s">
        <v>208</v>
      </c>
      <c r="Y1190" s="38">
        <v>1</v>
      </c>
      <c r="Z1190" s="38" t="b">
        <v>0</v>
      </c>
      <c r="AA1190" s="60">
        <v>43742.023784722223</v>
      </c>
      <c r="AB1190" s="60"/>
      <c r="AC1190" s="38">
        <v>0</v>
      </c>
      <c r="AD1190" s="60"/>
      <c r="AE1190" s="60">
        <v>43742.023784722223</v>
      </c>
      <c r="AF1190" s="60">
        <v>43742.023784722223</v>
      </c>
      <c r="AG1190" s="37"/>
      <c r="AH1190" s="37"/>
      <c r="AI1190" s="37"/>
      <c r="AJ1190" s="16">
        <f ca="1">IF(Table1[[#This Row],[State]]="Closed","Zero",IF(Table1[[#This Row],[State]]="Resolved","Zero",TODAY()-Table1[[#This Row],[First Assigned to Osprey-Resolver]]))</f>
        <v>956.97621527777665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40</v>
      </c>
      <c r="AM1190" s="39">
        <f>WEEKNUM(Table1[[#This Row],[Resolved]])</f>
        <v>0</v>
      </c>
      <c r="AN1190" s="39">
        <f>WEEKNUM(Table1[[#This Row],[Closed]])</f>
        <v>3</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4</v>
      </c>
      <c r="AW1190" s="39" t="str">
        <f>TEXT(Table1[[#This Row],[Created]],"MMM")</f>
        <v>Oct</v>
      </c>
      <c r="AX1190" s="40" t="e">
        <f>VLOOKUP(Table1[[#This Row],[Assigned to]],GD_Resource[[#All],[SNOW ID Unique]:[Team]],4,0)</f>
        <v>#N/A</v>
      </c>
    </row>
    <row r="1191" spans="1:50" ht="37.5" customHeight="1" x14ac:dyDescent="0.25">
      <c r="A1191" s="37" t="s">
        <v>4622</v>
      </c>
      <c r="B1191" s="37" t="s">
        <v>115</v>
      </c>
      <c r="C1191" s="37" t="s">
        <v>116</v>
      </c>
      <c r="D1191" s="37" t="s">
        <v>204</v>
      </c>
      <c r="E1191" s="37" t="s">
        <v>141</v>
      </c>
      <c r="F1191" s="37" t="s">
        <v>4623</v>
      </c>
      <c r="G1191" s="60">
        <v>43851.953101851846</v>
      </c>
      <c r="H1191" s="37" t="s">
        <v>38</v>
      </c>
      <c r="I1191" s="60"/>
      <c r="J1191" s="37" t="s">
        <v>547</v>
      </c>
      <c r="K1191" s="37" t="s">
        <v>4621</v>
      </c>
      <c r="L1191" s="60">
        <v>43851.953101851846</v>
      </c>
      <c r="M1191" s="37" t="s">
        <v>37</v>
      </c>
      <c r="N1191" s="60">
        <v>43742.024976851862</v>
      </c>
      <c r="O1191" s="37" t="s">
        <v>207</v>
      </c>
      <c r="P1191" s="38" t="b">
        <v>0</v>
      </c>
      <c r="Q1191" s="37"/>
      <c r="R1191" s="37" t="s">
        <v>123</v>
      </c>
      <c r="S1191" s="38">
        <v>0</v>
      </c>
      <c r="T1191" s="37" t="s">
        <v>124</v>
      </c>
      <c r="U1191" s="37" t="s">
        <v>120</v>
      </c>
      <c r="V1191" s="60"/>
      <c r="W1191" s="38">
        <v>6385427</v>
      </c>
      <c r="X1191" s="37" t="s">
        <v>208</v>
      </c>
      <c r="Y1191" s="38">
        <v>1</v>
      </c>
      <c r="Z1191" s="38" t="b">
        <v>0</v>
      </c>
      <c r="AA1191" s="60">
        <v>43742.024976851862</v>
      </c>
      <c r="AB1191" s="60"/>
      <c r="AC1191" s="38">
        <v>0</v>
      </c>
      <c r="AD1191" s="60"/>
      <c r="AE1191" s="60">
        <v>43742.024976851862</v>
      </c>
      <c r="AF1191" s="60">
        <v>43742.024976851862</v>
      </c>
      <c r="AG1191" s="37"/>
      <c r="AH1191" s="37"/>
      <c r="AI1191" s="37"/>
      <c r="AJ1191" s="16">
        <f ca="1">IF(Table1[[#This Row],[State]]="Closed","Zero",IF(Table1[[#This Row],[State]]="Resolved","Zero",TODAY()-Table1[[#This Row],[First Assigned to Osprey-Resolver]]))</f>
        <v>956.97502314813755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40</v>
      </c>
      <c r="AM1191" s="39">
        <f>WEEKNUM(Table1[[#This Row],[Resolved]])</f>
        <v>0</v>
      </c>
      <c r="AN1191" s="39">
        <f>WEEKNUM(Table1[[#This Row],[Closed]])</f>
        <v>4</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4</v>
      </c>
      <c r="AW1191" s="39" t="str">
        <f>TEXT(Table1[[#This Row],[Created]],"MMM")</f>
        <v>Oct</v>
      </c>
      <c r="AX1191" s="40" t="e">
        <f>VLOOKUP(Table1[[#This Row],[Assigned to]],GD_Resource[[#All],[SNOW ID Unique]:[Team]],4,0)</f>
        <v>#N/A</v>
      </c>
    </row>
    <row r="1192" spans="1:50" ht="37.5" customHeight="1" x14ac:dyDescent="0.25">
      <c r="A1192" s="37" t="s">
        <v>4624</v>
      </c>
      <c r="B1192" s="37" t="s">
        <v>115</v>
      </c>
      <c r="C1192" s="37" t="s">
        <v>116</v>
      </c>
      <c r="D1192" s="37" t="s">
        <v>204</v>
      </c>
      <c r="E1192" s="37" t="s">
        <v>141</v>
      </c>
      <c r="F1192" s="37" t="s">
        <v>4625</v>
      </c>
      <c r="G1192" s="60">
        <v>43843.907824074071</v>
      </c>
      <c r="H1192" s="37" t="s">
        <v>38</v>
      </c>
      <c r="I1192" s="60"/>
      <c r="J1192" s="37" t="s">
        <v>120</v>
      </c>
      <c r="K1192" s="37" t="s">
        <v>4621</v>
      </c>
      <c r="L1192" s="60">
        <v>43843.907824074071</v>
      </c>
      <c r="M1192" s="37" t="s">
        <v>37</v>
      </c>
      <c r="N1192" s="60">
        <v>43742.026087962957</v>
      </c>
      <c r="O1192" s="37" t="s">
        <v>207</v>
      </c>
      <c r="P1192" s="38" t="b">
        <v>0</v>
      </c>
      <c r="Q1192" s="37"/>
      <c r="R1192" s="37" t="s">
        <v>123</v>
      </c>
      <c r="S1192" s="38">
        <v>0</v>
      </c>
      <c r="T1192" s="37" t="s">
        <v>124</v>
      </c>
      <c r="U1192" s="37" t="s">
        <v>120</v>
      </c>
      <c r="V1192" s="60"/>
      <c r="W1192" s="38">
        <v>6385375</v>
      </c>
      <c r="X1192" s="37" t="s">
        <v>208</v>
      </c>
      <c r="Y1192" s="38">
        <v>1</v>
      </c>
      <c r="Z1192" s="38" t="b">
        <v>0</v>
      </c>
      <c r="AA1192" s="60">
        <v>43742.026087962957</v>
      </c>
      <c r="AB1192" s="60"/>
      <c r="AC1192" s="38">
        <v>0</v>
      </c>
      <c r="AD1192" s="60"/>
      <c r="AE1192" s="60">
        <v>43742.026087962957</v>
      </c>
      <c r="AF1192" s="60">
        <v>43742.026087962957</v>
      </c>
      <c r="AG1192" s="37"/>
      <c r="AH1192" s="37"/>
      <c r="AI1192" s="37"/>
      <c r="AJ1192" s="16">
        <f ca="1">IF(Table1[[#This Row],[State]]="Closed","Zero",IF(Table1[[#This Row],[State]]="Resolved","Zero",TODAY()-Table1[[#This Row],[First Assigned to Osprey-Resolver]]))</f>
        <v>956.97391203704319</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40</v>
      </c>
      <c r="AM1192" s="39">
        <f>WEEKNUM(Table1[[#This Row],[Resolved]])</f>
        <v>0</v>
      </c>
      <c r="AN1192" s="39">
        <f>WEEKNUM(Table1[[#This Row],[Closed]])</f>
        <v>3</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4</v>
      </c>
      <c r="AW1192" s="39" t="str">
        <f>TEXT(Table1[[#This Row],[Created]],"MMM")</f>
        <v>Oct</v>
      </c>
      <c r="AX1192" s="40" t="e">
        <f>VLOOKUP(Table1[[#This Row],[Assigned to]],GD_Resource[[#All],[SNOW ID Unique]:[Team]],4,0)</f>
        <v>#N/A</v>
      </c>
    </row>
    <row r="1193" spans="1:50" ht="37.5" customHeight="1" x14ac:dyDescent="0.25">
      <c r="A1193" s="37" t="s">
        <v>4626</v>
      </c>
      <c r="B1193" s="37" t="s">
        <v>115</v>
      </c>
      <c r="C1193" s="37" t="s">
        <v>116</v>
      </c>
      <c r="D1193" s="37" t="s">
        <v>204</v>
      </c>
      <c r="E1193" s="37" t="s">
        <v>141</v>
      </c>
      <c r="F1193" s="37" t="s">
        <v>4627</v>
      </c>
      <c r="G1193" s="60">
        <v>43843.907037037039</v>
      </c>
      <c r="H1193" s="37" t="s">
        <v>38</v>
      </c>
      <c r="I1193" s="60"/>
      <c r="J1193" s="37" t="s">
        <v>120</v>
      </c>
      <c r="K1193" s="37" t="s">
        <v>4621</v>
      </c>
      <c r="L1193" s="60">
        <v>43843.907037037039</v>
      </c>
      <c r="M1193" s="37" t="s">
        <v>37</v>
      </c>
      <c r="N1193" s="60">
        <v>43742.027199074073</v>
      </c>
      <c r="O1193" s="37" t="s">
        <v>207</v>
      </c>
      <c r="P1193" s="38" t="b">
        <v>0</v>
      </c>
      <c r="Q1193" s="37"/>
      <c r="R1193" s="37" t="s">
        <v>123</v>
      </c>
      <c r="S1193" s="38">
        <v>0</v>
      </c>
      <c r="T1193" s="37" t="s">
        <v>124</v>
      </c>
      <c r="U1193" s="37" t="s">
        <v>120</v>
      </c>
      <c r="V1193" s="60"/>
      <c r="W1193" s="38">
        <v>6385657</v>
      </c>
      <c r="X1193" s="37" t="s">
        <v>208</v>
      </c>
      <c r="Y1193" s="38">
        <v>1</v>
      </c>
      <c r="Z1193" s="38" t="b">
        <v>0</v>
      </c>
      <c r="AA1193" s="60">
        <v>43742.027199074073</v>
      </c>
      <c r="AB1193" s="60"/>
      <c r="AC1193" s="38">
        <v>0</v>
      </c>
      <c r="AD1193" s="60"/>
      <c r="AE1193" s="60">
        <v>43742.027199074073</v>
      </c>
      <c r="AF1193" s="60">
        <v>43742.027199074073</v>
      </c>
      <c r="AG1193" s="37"/>
      <c r="AH1193" s="37"/>
      <c r="AI1193" s="37"/>
      <c r="AJ1193" s="16">
        <f ca="1">IF(Table1[[#This Row],[State]]="Closed","Zero",IF(Table1[[#This Row],[State]]="Resolved","Zero",TODAY()-Table1[[#This Row],[First Assigned to Osprey-Resolver]]))</f>
        <v>956.972800925927</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40</v>
      </c>
      <c r="AM1193" s="39">
        <f>WEEKNUM(Table1[[#This Row],[Resolved]])</f>
        <v>0</v>
      </c>
      <c r="AN1193" s="39">
        <f>WEEKNUM(Table1[[#This Row],[Closed]])</f>
        <v>3</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4</v>
      </c>
      <c r="AW1193" s="39" t="str">
        <f>TEXT(Table1[[#This Row],[Created]],"MMM")</f>
        <v>Oct</v>
      </c>
      <c r="AX1193" s="40" t="e">
        <f>VLOOKUP(Table1[[#This Row],[Assigned to]],GD_Resource[[#All],[SNOW ID Unique]:[Team]],4,0)</f>
        <v>#N/A</v>
      </c>
    </row>
    <row r="1194" spans="1:50" ht="37.5" customHeight="1" x14ac:dyDescent="0.25">
      <c r="A1194" s="37" t="s">
        <v>4628</v>
      </c>
      <c r="B1194" s="37" t="s">
        <v>115</v>
      </c>
      <c r="C1194" s="37" t="s">
        <v>116</v>
      </c>
      <c r="D1194" s="37" t="s">
        <v>204</v>
      </c>
      <c r="E1194" s="37" t="s">
        <v>141</v>
      </c>
      <c r="F1194" s="37" t="s">
        <v>4629</v>
      </c>
      <c r="G1194" s="60">
        <v>43843.903217592589</v>
      </c>
      <c r="H1194" s="37" t="s">
        <v>38</v>
      </c>
      <c r="I1194" s="60"/>
      <c r="J1194" s="37" t="s">
        <v>120</v>
      </c>
      <c r="K1194" s="37" t="s">
        <v>4630</v>
      </c>
      <c r="L1194" s="60">
        <v>43843.903217592589</v>
      </c>
      <c r="M1194" s="37" t="s">
        <v>37</v>
      </c>
      <c r="N1194" s="60">
        <v>43742.02820601852</v>
      </c>
      <c r="O1194" s="37" t="s">
        <v>207</v>
      </c>
      <c r="P1194" s="38" t="b">
        <v>0</v>
      </c>
      <c r="Q1194" s="37"/>
      <c r="R1194" s="37" t="s">
        <v>123</v>
      </c>
      <c r="S1194" s="38">
        <v>0</v>
      </c>
      <c r="T1194" s="37" t="s">
        <v>124</v>
      </c>
      <c r="U1194" s="37" t="s">
        <v>120</v>
      </c>
      <c r="V1194" s="60"/>
      <c r="W1194" s="38">
        <v>6385626</v>
      </c>
      <c r="X1194" s="37" t="s">
        <v>208</v>
      </c>
      <c r="Y1194" s="38">
        <v>1</v>
      </c>
      <c r="Z1194" s="38" t="b">
        <v>0</v>
      </c>
      <c r="AA1194" s="60">
        <v>43742.02820601852</v>
      </c>
      <c r="AB1194" s="60"/>
      <c r="AC1194" s="38">
        <v>0</v>
      </c>
      <c r="AD1194" s="60"/>
      <c r="AE1194" s="60">
        <v>43742.02820601852</v>
      </c>
      <c r="AF1194" s="60">
        <v>43742.02820601852</v>
      </c>
      <c r="AG1194" s="37"/>
      <c r="AH1194" s="37"/>
      <c r="AI1194" s="37"/>
      <c r="AJ1194" s="16">
        <f ca="1">IF(Table1[[#This Row],[State]]="Closed","Zero",IF(Table1[[#This Row],[State]]="Resolved","Zero",TODAY()-Table1[[#This Row],[First Assigned to Osprey-Resolver]]))</f>
        <v>956.97179398148</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40</v>
      </c>
      <c r="AM1194" s="39">
        <f>WEEKNUM(Table1[[#This Row],[Resolved]])</f>
        <v>0</v>
      </c>
      <c r="AN1194" s="39">
        <f>WEEKNUM(Table1[[#This Row],[Closed]])</f>
        <v>3</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4</v>
      </c>
      <c r="AW1194" s="39" t="str">
        <f>TEXT(Table1[[#This Row],[Created]],"MMM")</f>
        <v>Oct</v>
      </c>
      <c r="AX1194" s="40" t="e">
        <f>VLOOKUP(Table1[[#This Row],[Assigned to]],GD_Resource[[#All],[SNOW ID Unique]:[Team]],4,0)</f>
        <v>#N/A</v>
      </c>
    </row>
    <row r="1195" spans="1:50" ht="49.95" customHeight="1" x14ac:dyDescent="0.25">
      <c r="A1195" s="37" t="s">
        <v>4631</v>
      </c>
      <c r="B1195" s="37" t="s">
        <v>115</v>
      </c>
      <c r="C1195" s="37" t="s">
        <v>116</v>
      </c>
      <c r="D1195" s="37" t="s">
        <v>204</v>
      </c>
      <c r="E1195" s="37" t="s">
        <v>141</v>
      </c>
      <c r="F1195" s="37" t="s">
        <v>4632</v>
      </c>
      <c r="G1195" s="60">
        <v>43843.9059837963</v>
      </c>
      <c r="H1195" s="37" t="s">
        <v>38</v>
      </c>
      <c r="I1195" s="60"/>
      <c r="J1195" s="37" t="s">
        <v>547</v>
      </c>
      <c r="K1195" s="37" t="s">
        <v>4633</v>
      </c>
      <c r="L1195" s="60">
        <v>43843.9059837963</v>
      </c>
      <c r="M1195" s="37" t="s">
        <v>37</v>
      </c>
      <c r="N1195" s="60">
        <v>43742.029270833344</v>
      </c>
      <c r="O1195" s="37" t="s">
        <v>207</v>
      </c>
      <c r="P1195" s="38" t="b">
        <v>0</v>
      </c>
      <c r="Q1195" s="37"/>
      <c r="R1195" s="37" t="s">
        <v>123</v>
      </c>
      <c r="S1195" s="38">
        <v>0</v>
      </c>
      <c r="T1195" s="37" t="s">
        <v>124</v>
      </c>
      <c r="U1195" s="37" t="s">
        <v>120</v>
      </c>
      <c r="V1195" s="60"/>
      <c r="W1195" s="38">
        <v>6385689</v>
      </c>
      <c r="X1195" s="37" t="s">
        <v>208</v>
      </c>
      <c r="Y1195" s="38">
        <v>1</v>
      </c>
      <c r="Z1195" s="38" t="b">
        <v>0</v>
      </c>
      <c r="AA1195" s="60">
        <v>43742.029270833344</v>
      </c>
      <c r="AB1195" s="60"/>
      <c r="AC1195" s="38">
        <v>0</v>
      </c>
      <c r="AD1195" s="60"/>
      <c r="AE1195" s="60">
        <v>43742.029270833344</v>
      </c>
      <c r="AF1195" s="60">
        <v>43742.029270833344</v>
      </c>
      <c r="AG1195" s="37"/>
      <c r="AH1195" s="37"/>
      <c r="AI1195" s="37"/>
      <c r="AJ1195" s="16">
        <f ca="1">IF(Table1[[#This Row],[State]]="Closed","Zero",IF(Table1[[#This Row],[State]]="Resolved","Zero",TODAY()-Table1[[#This Row],[First Assigned to Osprey-Resolver]]))</f>
        <v>956.97072916665638</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40</v>
      </c>
      <c r="AM1195" s="39">
        <f>WEEKNUM(Table1[[#This Row],[Resolved]])</f>
        <v>0</v>
      </c>
      <c r="AN1195" s="39">
        <f>WEEKNUM(Table1[[#This Row],[Closed]])</f>
        <v>3</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4</v>
      </c>
      <c r="AW1195" s="39" t="str">
        <f>TEXT(Table1[[#This Row],[Created]],"MMM")</f>
        <v>Oct</v>
      </c>
      <c r="AX1195" s="40" t="e">
        <f>VLOOKUP(Table1[[#This Row],[Assigned to]],GD_Resource[[#All],[SNOW ID Unique]:[Team]],4,0)</f>
        <v>#N/A</v>
      </c>
    </row>
    <row r="1196" spans="1:50" ht="37.5" customHeight="1" x14ac:dyDescent="0.25">
      <c r="A1196" s="37" t="s">
        <v>4634</v>
      </c>
      <c r="B1196" s="37" t="s">
        <v>115</v>
      </c>
      <c r="C1196" s="37" t="s">
        <v>116</v>
      </c>
      <c r="D1196" s="37" t="s">
        <v>204</v>
      </c>
      <c r="E1196" s="37" t="s">
        <v>141</v>
      </c>
      <c r="F1196" s="37" t="s">
        <v>4635</v>
      </c>
      <c r="G1196" s="60">
        <v>43843.904664351852</v>
      </c>
      <c r="H1196" s="37" t="s">
        <v>38</v>
      </c>
      <c r="I1196" s="60"/>
      <c r="J1196" s="37" t="s">
        <v>120</v>
      </c>
      <c r="K1196" s="37" t="s">
        <v>4636</v>
      </c>
      <c r="L1196" s="60">
        <v>43843.904664351852</v>
      </c>
      <c r="M1196" s="37" t="s">
        <v>37</v>
      </c>
      <c r="N1196" s="60">
        <v>43742.030300925922</v>
      </c>
      <c r="O1196" s="37" t="s">
        <v>207</v>
      </c>
      <c r="P1196" s="38" t="b">
        <v>0</v>
      </c>
      <c r="Q1196" s="37"/>
      <c r="R1196" s="37" t="s">
        <v>123</v>
      </c>
      <c r="S1196" s="38">
        <v>0</v>
      </c>
      <c r="T1196" s="37" t="s">
        <v>124</v>
      </c>
      <c r="U1196" s="37" t="s">
        <v>120</v>
      </c>
      <c r="V1196" s="60"/>
      <c r="W1196" s="38">
        <v>6385672</v>
      </c>
      <c r="X1196" s="37" t="s">
        <v>208</v>
      </c>
      <c r="Y1196" s="38">
        <v>1</v>
      </c>
      <c r="Z1196" s="38" t="b">
        <v>0</v>
      </c>
      <c r="AA1196" s="60">
        <v>43742.030300925922</v>
      </c>
      <c r="AB1196" s="60"/>
      <c r="AC1196" s="38">
        <v>0</v>
      </c>
      <c r="AD1196" s="60"/>
      <c r="AE1196" s="60">
        <v>43742.030300925922</v>
      </c>
      <c r="AF1196" s="60">
        <v>43742.030300925922</v>
      </c>
      <c r="AG1196" s="37"/>
      <c r="AH1196" s="37"/>
      <c r="AI1196" s="37"/>
      <c r="AJ1196" s="16">
        <f ca="1">IF(Table1[[#This Row],[State]]="Closed","Zero",IF(Table1[[#This Row],[State]]="Resolved","Zero",TODAY()-Table1[[#This Row],[First Assigned to Osprey-Resolver]]))</f>
        <v>956.96969907407765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40</v>
      </c>
      <c r="AM1196" s="39">
        <f>WEEKNUM(Table1[[#This Row],[Resolved]])</f>
        <v>0</v>
      </c>
      <c r="AN1196" s="39">
        <f>WEEKNUM(Table1[[#This Row],[Closed]])</f>
        <v>3</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4</v>
      </c>
      <c r="AW1196" s="39" t="str">
        <f>TEXT(Table1[[#This Row],[Created]],"MMM")</f>
        <v>Oct</v>
      </c>
      <c r="AX1196" s="40" t="e">
        <f>VLOOKUP(Table1[[#This Row],[Assigned to]],GD_Resource[[#All],[SNOW ID Unique]:[Team]],4,0)</f>
        <v>#N/A</v>
      </c>
    </row>
    <row r="1197" spans="1:50" ht="37.5" customHeight="1" x14ac:dyDescent="0.25">
      <c r="A1197" s="37" t="s">
        <v>4637</v>
      </c>
      <c r="B1197" s="37" t="s">
        <v>115</v>
      </c>
      <c r="C1197" s="37" t="s">
        <v>116</v>
      </c>
      <c r="D1197" s="37" t="s">
        <v>509</v>
      </c>
      <c r="E1197" s="37" t="s">
        <v>12</v>
      </c>
      <c r="F1197" s="37" t="s">
        <v>4638</v>
      </c>
      <c r="G1197" s="60">
        <v>43742.88789351852</v>
      </c>
      <c r="H1197" s="37" t="s">
        <v>38</v>
      </c>
      <c r="I1197" s="60"/>
      <c r="J1197" s="37" t="s">
        <v>130</v>
      </c>
      <c r="K1197" s="37" t="s">
        <v>4639</v>
      </c>
      <c r="L1197" s="60">
        <v>43742.88789351852</v>
      </c>
      <c r="M1197" s="37" t="s">
        <v>38</v>
      </c>
      <c r="N1197" s="60">
        <v>43742.856724537043</v>
      </c>
      <c r="O1197" s="37" t="s">
        <v>509</v>
      </c>
      <c r="P1197" s="38" t="b">
        <v>0</v>
      </c>
      <c r="Q1197" s="37"/>
      <c r="R1197" s="37" t="s">
        <v>123</v>
      </c>
      <c r="S1197" s="38">
        <v>0</v>
      </c>
      <c r="T1197" s="37" t="s">
        <v>124</v>
      </c>
      <c r="U1197" s="37" t="s">
        <v>120</v>
      </c>
      <c r="V1197" s="60"/>
      <c r="W1197" s="38">
        <v>3829</v>
      </c>
      <c r="X1197" s="37" t="s">
        <v>38</v>
      </c>
      <c r="Y1197" s="38">
        <v>0</v>
      </c>
      <c r="Z1197" s="38" t="b">
        <v>0</v>
      </c>
      <c r="AA1197" s="60">
        <v>43742.856724537043</v>
      </c>
      <c r="AB1197" s="60"/>
      <c r="AC1197" s="38">
        <v>0</v>
      </c>
      <c r="AD1197" s="60"/>
      <c r="AE1197" s="60">
        <v>43742.856724537043</v>
      </c>
      <c r="AF1197" s="60">
        <v>43742.856724537043</v>
      </c>
      <c r="AG1197" s="37"/>
      <c r="AH1197" s="37"/>
      <c r="AI1197" s="37"/>
      <c r="AJ1197" s="16">
        <f ca="1">IF(Table1[[#This Row],[State]]="Closed","Zero",IF(Table1[[#This Row],[State]]="Resolved","Zero",TODAY()-Table1[[#This Row],[First Assigned to Osprey-Resolver]]))</f>
        <v>956.14327546295681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40</v>
      </c>
      <c r="AM1197" s="39">
        <f>WEEKNUM(Table1[[#This Row],[Resolved]])</f>
        <v>0</v>
      </c>
      <c r="AN1197" s="39">
        <f>WEEKNUM(Table1[[#This Row],[Closed]])</f>
        <v>40</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Oct</v>
      </c>
      <c r="AX1197" s="40" t="e">
        <f>VLOOKUP(Table1[[#This Row],[Assigned to]],GD_Resource[[#All],[SNOW ID Unique]:[Team]],4,0)</f>
        <v>#N/A</v>
      </c>
    </row>
    <row r="1198" spans="1:50" ht="49.95" customHeight="1" x14ac:dyDescent="0.25">
      <c r="A1198" s="37" t="s">
        <v>4640</v>
      </c>
      <c r="B1198" s="37" t="s">
        <v>138</v>
      </c>
      <c r="C1198" s="37" t="s">
        <v>251</v>
      </c>
      <c r="D1198" s="37" t="s">
        <v>258</v>
      </c>
      <c r="E1198" s="37" t="s">
        <v>12</v>
      </c>
      <c r="F1198" s="37" t="s">
        <v>4641</v>
      </c>
      <c r="G1198" s="60">
        <v>43752.951631944437</v>
      </c>
      <c r="H1198" s="37" t="s">
        <v>36</v>
      </c>
      <c r="I1198" s="60"/>
      <c r="J1198" s="37" t="s">
        <v>120</v>
      </c>
      <c r="K1198" s="37" t="s">
        <v>4642</v>
      </c>
      <c r="L1198" s="60">
        <v>43752.951631944437</v>
      </c>
      <c r="M1198" s="37" t="s">
        <v>36</v>
      </c>
      <c r="N1198" s="60">
        <v>43748.131388888891</v>
      </c>
      <c r="O1198" s="37" t="s">
        <v>1466</v>
      </c>
      <c r="P1198" s="38" t="b">
        <v>0</v>
      </c>
      <c r="Q1198" s="37"/>
      <c r="R1198" s="37" t="s">
        <v>147</v>
      </c>
      <c r="S1198" s="38">
        <v>0</v>
      </c>
      <c r="T1198" s="37" t="s">
        <v>124</v>
      </c>
      <c r="U1198" s="37" t="s">
        <v>120</v>
      </c>
      <c r="V1198" s="60"/>
      <c r="W1198" s="38">
        <v>416469</v>
      </c>
      <c r="X1198" s="37" t="s">
        <v>1467</v>
      </c>
      <c r="Y1198" s="38">
        <v>0</v>
      </c>
      <c r="Z1198" s="38" t="b">
        <v>0</v>
      </c>
      <c r="AA1198" s="60">
        <v>43752.862488425933</v>
      </c>
      <c r="AB1198" s="60">
        <v>43748.1871875</v>
      </c>
      <c r="AC1198" s="38">
        <v>1</v>
      </c>
      <c r="AD1198" s="60">
        <v>43752.936874999999</v>
      </c>
      <c r="AE1198" s="60">
        <v>43752.947418981479</v>
      </c>
      <c r="AF1198" s="60">
        <v>43752.936874999999</v>
      </c>
      <c r="AG1198" s="37" t="s">
        <v>135</v>
      </c>
      <c r="AH1198" s="37"/>
      <c r="AI1198" s="37" t="s">
        <v>256</v>
      </c>
      <c r="AJ1198" s="16">
        <f ca="1">IF(Table1[[#This Row],[State]]="Closed","Zero",IF(Table1[[#This Row],[State]]="Resolved","Zero",TODAY()-Table1[[#This Row],[First Assigned to Osprey-Resolver]]))</f>
        <v>946.05258101852087</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41</v>
      </c>
      <c r="AM1198" s="39">
        <f>WEEKNUM(Table1[[#This Row],[Resolved]])</f>
        <v>0</v>
      </c>
      <c r="AN1198" s="39">
        <f>WEEKNUM(Table1[[#This Row],[Closed]])</f>
        <v>42</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10</v>
      </c>
      <c r="AW1198" s="39" t="str">
        <f>TEXT(Table1[[#This Row],[Created]],"MMM")</f>
        <v>Oct</v>
      </c>
      <c r="AX1198" s="40" t="e">
        <f>VLOOKUP(Table1[[#This Row],[Assigned to]],GD_Resource[[#All],[SNOW ID Unique]:[Team]],4,0)</f>
        <v>#N/A</v>
      </c>
    </row>
    <row r="1199" spans="1:50" ht="37.5" customHeight="1" x14ac:dyDescent="0.25">
      <c r="A1199" s="37" t="s">
        <v>4643</v>
      </c>
      <c r="B1199" s="37" t="s">
        <v>115</v>
      </c>
      <c r="C1199" s="37" t="s">
        <v>183</v>
      </c>
      <c r="D1199" s="37" t="s">
        <v>4616</v>
      </c>
      <c r="E1199" s="37" t="s">
        <v>7</v>
      </c>
      <c r="F1199" s="37" t="s">
        <v>4644</v>
      </c>
      <c r="G1199" s="60">
        <v>43749.59988425926</v>
      </c>
      <c r="H1199" s="37" t="s">
        <v>3567</v>
      </c>
      <c r="I1199" s="60"/>
      <c r="J1199" s="37" t="s">
        <v>120</v>
      </c>
      <c r="K1199" s="37" t="s">
        <v>4645</v>
      </c>
      <c r="L1199" s="60">
        <v>43749.599861111114</v>
      </c>
      <c r="M1199" s="37" t="s">
        <v>3567</v>
      </c>
      <c r="N1199" s="60">
        <v>43748.721064814818</v>
      </c>
      <c r="O1199" s="37" t="s">
        <v>814</v>
      </c>
      <c r="P1199" s="38" t="b">
        <v>0</v>
      </c>
      <c r="Q1199" s="37"/>
      <c r="R1199" s="37" t="s">
        <v>189</v>
      </c>
      <c r="S1199" s="38">
        <v>0</v>
      </c>
      <c r="T1199" s="37" t="s">
        <v>124</v>
      </c>
      <c r="U1199" s="37" t="s">
        <v>120</v>
      </c>
      <c r="V1199" s="60"/>
      <c r="W1199" s="38">
        <v>75929</v>
      </c>
      <c r="X1199" s="37" t="s">
        <v>815</v>
      </c>
      <c r="Y1199" s="38">
        <v>0</v>
      </c>
      <c r="Z1199" s="38" t="b">
        <v>0</v>
      </c>
      <c r="AA1199" s="60">
        <v>43748.933738425927</v>
      </c>
      <c r="AB1199" s="60">
        <v>43748.721331018518</v>
      </c>
      <c r="AC1199" s="38">
        <v>1</v>
      </c>
      <c r="AD1199" s="60">
        <v>43749.33011574074</v>
      </c>
      <c r="AE1199" s="60">
        <v>43749.333136574067</v>
      </c>
      <c r="AF1199" s="60">
        <v>43749.33011574074</v>
      </c>
      <c r="AG1199" s="37"/>
      <c r="AH1199" s="37"/>
      <c r="AI1199" s="37"/>
      <c r="AJ1199" s="16">
        <f ca="1">IF(Table1[[#This Row],[State]]="Closed","Zero",IF(Table1[[#This Row],[State]]="Resolved","Zero",TODAY()-Table1[[#This Row],[First Assigned to Osprey-Resolver]]))</f>
        <v>949.66686342593312</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41</v>
      </c>
      <c r="AM1199" s="39">
        <f>WEEKNUM(Table1[[#This Row],[Resolved]])</f>
        <v>0</v>
      </c>
      <c r="AN1199" s="39">
        <f>WEEKNUM(Table1[[#This Row],[Closed]])</f>
        <v>41</v>
      </c>
      <c r="AO1199" s="39" t="str">
        <f>IFERROR(INDEX(GD_Resource[], MATCH(Table1[[#This Row],[Assigned to]], GD_Resource[SNOW ID Unique], 0), 2), "Not GD")</f>
        <v>WPP-UK</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10</v>
      </c>
      <c r="AW1199" s="39" t="str">
        <f>TEXT(Table1[[#This Row],[Created]],"MMM")</f>
        <v>Oct</v>
      </c>
      <c r="AX1199" s="40">
        <f>VLOOKUP(Table1[[#This Row],[Assigned to]],GD_Resource[[#All],[SNOW ID Unique]:[Team]],4,0)</f>
        <v>0</v>
      </c>
    </row>
    <row r="1200" spans="1:50" ht="37.5" customHeight="1" x14ac:dyDescent="0.25">
      <c r="A1200" s="37" t="s">
        <v>4646</v>
      </c>
      <c r="B1200" s="37" t="s">
        <v>115</v>
      </c>
      <c r="C1200" s="37" t="s">
        <v>2309</v>
      </c>
      <c r="D1200" s="37" t="s">
        <v>204</v>
      </c>
      <c r="E1200" s="37" t="s">
        <v>141</v>
      </c>
      <c r="F1200" s="37" t="s">
        <v>4647</v>
      </c>
      <c r="G1200" s="60">
        <v>43760.825578703712</v>
      </c>
      <c r="H1200" s="37" t="s">
        <v>208</v>
      </c>
      <c r="I1200" s="60"/>
      <c r="J1200" s="37" t="s">
        <v>120</v>
      </c>
      <c r="K1200" s="37" t="s">
        <v>4648</v>
      </c>
      <c r="L1200" s="60">
        <v>43760.825578703712</v>
      </c>
      <c r="M1200" s="37" t="s">
        <v>37</v>
      </c>
      <c r="N1200" s="60">
        <v>43754.778414351851</v>
      </c>
      <c r="O1200" s="37" t="s">
        <v>3532</v>
      </c>
      <c r="P1200" s="38" t="b">
        <v>0</v>
      </c>
      <c r="Q1200" s="37"/>
      <c r="R1200" s="37" t="s">
        <v>189</v>
      </c>
      <c r="S1200" s="38">
        <v>0</v>
      </c>
      <c r="T1200" s="37" t="s">
        <v>124</v>
      </c>
      <c r="U1200" s="37" t="s">
        <v>120</v>
      </c>
      <c r="V1200" s="60"/>
      <c r="W1200" s="38">
        <v>522476</v>
      </c>
      <c r="X1200" s="37" t="s">
        <v>3533</v>
      </c>
      <c r="Y1200" s="38">
        <v>0</v>
      </c>
      <c r="Z1200" s="38" t="b">
        <v>0</v>
      </c>
      <c r="AA1200" s="60">
        <v>43754.828460648147</v>
      </c>
      <c r="AB1200" s="60">
        <v>43754.778414351851</v>
      </c>
      <c r="AC1200" s="38">
        <v>2</v>
      </c>
      <c r="AD1200" s="60">
        <v>43754.81</v>
      </c>
      <c r="AE1200" s="60">
        <v>43754.828460648147</v>
      </c>
      <c r="AF1200" s="60">
        <v>43754.81</v>
      </c>
      <c r="AG1200" s="37"/>
      <c r="AH1200" s="37"/>
      <c r="AI1200" s="37"/>
      <c r="AJ1200" s="16">
        <f ca="1">IF(Table1[[#This Row],[State]]="Closed","Zero",IF(Table1[[#This Row],[State]]="Resolved","Zero",TODAY()-Table1[[#This Row],[First Assigned to Osprey-Resolver]]))</f>
        <v>944.17153935185343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42</v>
      </c>
      <c r="AM1200" s="39">
        <f>WEEKNUM(Table1[[#This Row],[Resolved]])</f>
        <v>0</v>
      </c>
      <c r="AN1200" s="39">
        <f>WEEKNUM(Table1[[#This Row],[Closed]])</f>
        <v>43</v>
      </c>
      <c r="AO1200" s="39" t="str">
        <f>IFERROR(INDEX(GD_Resource[], MATCH(Table1[[#This Row],[Assigned to]], GD_Resource[SNOW ID Unique], 0), 2), "Not GD")</f>
        <v>Not GD</v>
      </c>
      <c r="AP1200" s="39" t="str">
        <f t="shared" si="18"/>
        <v>Geo</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16</v>
      </c>
      <c r="AW1200" s="39" t="str">
        <f>TEXT(Table1[[#This Row],[Created]],"MMM")</f>
        <v>Oct</v>
      </c>
      <c r="AX1200" s="40" t="e">
        <f>VLOOKUP(Table1[[#This Row],[Assigned to]],GD_Resource[[#All],[SNOW ID Unique]:[Team]],4,0)</f>
        <v>#N/A</v>
      </c>
    </row>
    <row r="1201" spans="1:50" ht="49.95" customHeight="1" x14ac:dyDescent="0.25">
      <c r="A1201" s="37" t="s">
        <v>4649</v>
      </c>
      <c r="B1201" s="37" t="s">
        <v>115</v>
      </c>
      <c r="C1201" s="37" t="s">
        <v>251</v>
      </c>
      <c r="D1201" s="37" t="s">
        <v>258</v>
      </c>
      <c r="E1201" s="37" t="s">
        <v>12</v>
      </c>
      <c r="F1201" s="37" t="s">
        <v>4650</v>
      </c>
      <c r="G1201" s="60">
        <v>43754.879953703698</v>
      </c>
      <c r="H1201" s="37" t="s">
        <v>36</v>
      </c>
      <c r="I1201" s="60"/>
      <c r="J1201" s="37" t="s">
        <v>130</v>
      </c>
      <c r="K1201" s="37" t="s">
        <v>4651</v>
      </c>
      <c r="L1201" s="60">
        <v>43754.879953703698</v>
      </c>
      <c r="M1201" s="37" t="s">
        <v>36</v>
      </c>
      <c r="N1201" s="60">
        <v>43754.828703703701</v>
      </c>
      <c r="O1201" s="37" t="s">
        <v>3304</v>
      </c>
      <c r="P1201" s="38" t="b">
        <v>0</v>
      </c>
      <c r="Q1201" s="37"/>
      <c r="R1201" s="37" t="s">
        <v>147</v>
      </c>
      <c r="S1201" s="38">
        <v>0</v>
      </c>
      <c r="T1201" s="37" t="s">
        <v>124</v>
      </c>
      <c r="U1201" s="37" t="s">
        <v>120</v>
      </c>
      <c r="V1201" s="60"/>
      <c r="W1201" s="38">
        <v>4428</v>
      </c>
      <c r="X1201" s="37" t="s">
        <v>1283</v>
      </c>
      <c r="Y1201" s="38">
        <v>0</v>
      </c>
      <c r="Z1201" s="38" t="b">
        <v>0</v>
      </c>
      <c r="AA1201" s="60">
        <v>43754.879953703698</v>
      </c>
      <c r="AB1201" s="60">
        <v>43754.828703703701</v>
      </c>
      <c r="AC1201" s="38">
        <v>1</v>
      </c>
      <c r="AD1201" s="60">
        <v>43754.869490740741</v>
      </c>
      <c r="AE1201" s="60">
        <v>43754.879953703698</v>
      </c>
      <c r="AF1201" s="60">
        <v>43754.869490740741</v>
      </c>
      <c r="AG1201" s="37" t="s">
        <v>135</v>
      </c>
      <c r="AH1201" s="37"/>
      <c r="AI1201" s="37" t="s">
        <v>1284</v>
      </c>
      <c r="AJ1201" s="16">
        <f ca="1">IF(Table1[[#This Row],[State]]="Closed","Zero",IF(Table1[[#This Row],[State]]="Resolved","Zero",TODAY()-Table1[[#This Row],[First Assigned to Osprey-Resolver]]))</f>
        <v>944.12004629630246</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42</v>
      </c>
      <c r="AM1201" s="39">
        <f>WEEKNUM(Table1[[#This Row],[Resolved]])</f>
        <v>0</v>
      </c>
      <c r="AN1201" s="39">
        <f>WEEKNUM(Table1[[#This Row],[Closed]])</f>
        <v>42</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16</v>
      </c>
      <c r="AW1201" s="39" t="str">
        <f>TEXT(Table1[[#This Row],[Created]],"MMM")</f>
        <v>Oct</v>
      </c>
      <c r="AX1201" s="40" t="e">
        <f>VLOOKUP(Table1[[#This Row],[Assigned to]],GD_Resource[[#All],[SNOW ID Unique]:[Team]],4,0)</f>
        <v>#N/A</v>
      </c>
    </row>
    <row r="1202" spans="1:50" ht="37.5" customHeight="1" x14ac:dyDescent="0.25">
      <c r="A1202" s="37" t="s">
        <v>4652</v>
      </c>
      <c r="B1202" s="37" t="s">
        <v>115</v>
      </c>
      <c r="C1202" s="37" t="s">
        <v>159</v>
      </c>
      <c r="D1202" s="37" t="s">
        <v>1715</v>
      </c>
      <c r="E1202" s="37" t="s">
        <v>12</v>
      </c>
      <c r="F1202" s="37" t="s">
        <v>4653</v>
      </c>
      <c r="G1202" s="60">
        <v>43864.95590277778</v>
      </c>
      <c r="H1202" s="37" t="s">
        <v>705</v>
      </c>
      <c r="I1202" s="60"/>
      <c r="J1202" s="37" t="s">
        <v>130</v>
      </c>
      <c r="K1202" s="37" t="s">
        <v>4654</v>
      </c>
      <c r="L1202" s="60">
        <v>43864.95590277778</v>
      </c>
      <c r="M1202" s="37" t="s">
        <v>11</v>
      </c>
      <c r="N1202" s="60">
        <v>43756.004664351851</v>
      </c>
      <c r="O1202" s="37" t="s">
        <v>4655</v>
      </c>
      <c r="P1202" s="38" t="b">
        <v>0</v>
      </c>
      <c r="Q1202" s="37"/>
      <c r="R1202" s="37" t="s">
        <v>123</v>
      </c>
      <c r="S1202" s="38">
        <v>0</v>
      </c>
      <c r="T1202" s="37" t="s">
        <v>124</v>
      </c>
      <c r="U1202" s="37" t="s">
        <v>120</v>
      </c>
      <c r="V1202" s="60"/>
      <c r="W1202" s="38">
        <v>9413387</v>
      </c>
      <c r="X1202" s="37" t="s">
        <v>1375</v>
      </c>
      <c r="Y1202" s="38">
        <v>0</v>
      </c>
      <c r="Z1202" s="38" t="b">
        <v>0</v>
      </c>
      <c r="AA1202" s="60">
        <v>43756.772152777783</v>
      </c>
      <c r="AB1202" s="60">
        <v>43756.019305555557</v>
      </c>
      <c r="AC1202" s="38">
        <v>1</v>
      </c>
      <c r="AD1202" s="60">
        <v>43760.070393518523</v>
      </c>
      <c r="AE1202" s="60">
        <v>43760.071331018517</v>
      </c>
      <c r="AF1202" s="60">
        <v>43760.070393518523</v>
      </c>
      <c r="AG1202" s="37"/>
      <c r="AH1202" s="37"/>
      <c r="AI1202" s="37"/>
      <c r="AJ1202" s="16">
        <f ca="1">IF(Table1[[#This Row],[State]]="Closed","Zero",IF(Table1[[#This Row],[State]]="Resolved","Zero",TODAY()-Table1[[#This Row],[First Assigned to Osprey-Resolver]]))</f>
        <v>938.9286689814835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42</v>
      </c>
      <c r="AM1202" s="39">
        <f>WEEKNUM(Table1[[#This Row],[Resolved]])</f>
        <v>0</v>
      </c>
      <c r="AN1202" s="39">
        <f>WEEKNUM(Table1[[#This Row],[Closed]])</f>
        <v>6</v>
      </c>
      <c r="AO1202" s="39" t="str">
        <f>IFERROR(INDEX(GD_Resource[], MATCH(Table1[[#This Row],[Assigned to]], GD_Resource[SNOW ID Unique], 0), 2), "Not GD")</f>
        <v>WPP-US</v>
      </c>
      <c r="AP1202" s="39" t="str">
        <f t="shared" si="18"/>
        <v>GD</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18</v>
      </c>
      <c r="AW1202" s="39" t="str">
        <f>TEXT(Table1[[#This Row],[Created]],"MMM")</f>
        <v>Oct</v>
      </c>
      <c r="AX1202" s="40">
        <f>VLOOKUP(Table1[[#This Row],[Assigned to]],GD_Resource[[#All],[SNOW ID Unique]:[Team]],4,0)</f>
        <v>0</v>
      </c>
    </row>
    <row r="1203" spans="1:50" ht="75" customHeight="1" x14ac:dyDescent="0.25">
      <c r="A1203" s="37" t="s">
        <v>4656</v>
      </c>
      <c r="B1203" s="37" t="s">
        <v>115</v>
      </c>
      <c r="C1203" s="37" t="s">
        <v>116</v>
      </c>
      <c r="D1203" s="37" t="s">
        <v>204</v>
      </c>
      <c r="E1203" s="37" t="s">
        <v>12</v>
      </c>
      <c r="F1203" s="37" t="s">
        <v>4657</v>
      </c>
      <c r="G1203" s="60">
        <v>43768.241909722223</v>
      </c>
      <c r="H1203" s="37" t="s">
        <v>413</v>
      </c>
      <c r="I1203" s="60"/>
      <c r="J1203" s="37" t="s">
        <v>120</v>
      </c>
      <c r="K1203" s="37" t="s">
        <v>4658</v>
      </c>
      <c r="L1203" s="60">
        <v>43768.241909722223</v>
      </c>
      <c r="M1203" s="37" t="s">
        <v>37</v>
      </c>
      <c r="N1203" s="60">
        <v>43756.491527777784</v>
      </c>
      <c r="O1203" s="37" t="s">
        <v>698</v>
      </c>
      <c r="P1203" s="38" t="b">
        <v>0</v>
      </c>
      <c r="Q1203" s="37"/>
      <c r="R1203" s="37" t="s">
        <v>123</v>
      </c>
      <c r="S1203" s="38">
        <v>0</v>
      </c>
      <c r="T1203" s="37" t="s">
        <v>124</v>
      </c>
      <c r="U1203" s="37" t="s">
        <v>120</v>
      </c>
      <c r="V1203" s="60"/>
      <c r="W1203" s="38">
        <v>1016750</v>
      </c>
      <c r="X1203" s="37" t="s">
        <v>413</v>
      </c>
      <c r="Y1203" s="38">
        <v>0</v>
      </c>
      <c r="Z1203" s="38" t="b">
        <v>0</v>
      </c>
      <c r="AA1203" s="60">
        <v>43756.491527777784</v>
      </c>
      <c r="AB1203" s="60"/>
      <c r="AC1203" s="38">
        <v>4</v>
      </c>
      <c r="AD1203" s="60"/>
      <c r="AE1203" s="60">
        <v>43756.491527777784</v>
      </c>
      <c r="AF1203" s="60">
        <v>43756.491527777784</v>
      </c>
      <c r="AG1203" s="37"/>
      <c r="AH1203" s="37"/>
      <c r="AI1203" s="37"/>
      <c r="AJ1203" s="16">
        <f ca="1">IF(Table1[[#This Row],[State]]="Closed","Zero",IF(Table1[[#This Row],[State]]="Resolved","Zero",TODAY()-Table1[[#This Row],[First Assigned to Osprey-Resolver]]))</f>
        <v>942.50847222221637</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42</v>
      </c>
      <c r="AM1203" s="39">
        <f>WEEKNUM(Table1[[#This Row],[Resolved]])</f>
        <v>0</v>
      </c>
      <c r="AN1203" s="39">
        <f>WEEKNUM(Table1[[#This Row],[Closed]])</f>
        <v>44</v>
      </c>
      <c r="AO1203" s="39" t="str">
        <f>IFERROR(INDEX(GD_Resource[], MATCH(Table1[[#This Row],[Assigned to]], GD_Resource[SNOW ID Unique], 0), 2), "Not GD")</f>
        <v>WPP-UK</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18</v>
      </c>
      <c r="AW1203" s="39" t="str">
        <f>TEXT(Table1[[#This Row],[Created]],"MMM")</f>
        <v>Oct</v>
      </c>
      <c r="AX1203" s="40">
        <f>VLOOKUP(Table1[[#This Row],[Assigned to]],GD_Resource[[#All],[SNOW ID Unique]:[Team]],4,0)</f>
        <v>0</v>
      </c>
    </row>
    <row r="1204" spans="1:50" ht="37.5" customHeight="1" x14ac:dyDescent="0.25">
      <c r="A1204" s="37" t="s">
        <v>4659</v>
      </c>
      <c r="B1204" s="37" t="s">
        <v>115</v>
      </c>
      <c r="C1204" s="37" t="s">
        <v>433</v>
      </c>
      <c r="D1204" s="37" t="s">
        <v>4267</v>
      </c>
      <c r="E1204" s="37" t="s">
        <v>141</v>
      </c>
      <c r="F1204" s="37" t="s">
        <v>4660</v>
      </c>
      <c r="G1204" s="60">
        <v>43801.722337962958</v>
      </c>
      <c r="H1204" s="37" t="s">
        <v>436</v>
      </c>
      <c r="I1204" s="60"/>
      <c r="J1204" s="37" t="s">
        <v>120</v>
      </c>
      <c r="K1204" s="37" t="s">
        <v>4661</v>
      </c>
      <c r="L1204" s="60">
        <v>43791.035613425927</v>
      </c>
      <c r="M1204" s="37" t="s">
        <v>436</v>
      </c>
      <c r="N1204" s="60">
        <v>43757.960312499999</v>
      </c>
      <c r="O1204" s="37" t="s">
        <v>128</v>
      </c>
      <c r="P1204" s="38" t="b">
        <v>0</v>
      </c>
      <c r="Q1204" s="37"/>
      <c r="R1204" s="37" t="s">
        <v>215</v>
      </c>
      <c r="S1204" s="38">
        <v>0</v>
      </c>
      <c r="T1204" s="37" t="s">
        <v>124</v>
      </c>
      <c r="U1204" s="37" t="s">
        <v>120</v>
      </c>
      <c r="V1204" s="60"/>
      <c r="W1204" s="38">
        <v>2857892</v>
      </c>
      <c r="X1204" s="37" t="s">
        <v>1019</v>
      </c>
      <c r="Y1204" s="38">
        <v>0</v>
      </c>
      <c r="Z1204" s="38" t="b">
        <v>0</v>
      </c>
      <c r="AA1204" s="60">
        <v>43757.960312499999</v>
      </c>
      <c r="AB1204" s="60"/>
      <c r="AC1204" s="38">
        <v>0</v>
      </c>
      <c r="AD1204" s="60"/>
      <c r="AE1204" s="60">
        <v>43757.960312499999</v>
      </c>
      <c r="AF1204" s="60">
        <v>43757.960312499999</v>
      </c>
      <c r="AG1204" s="37"/>
      <c r="AH1204" s="37"/>
      <c r="AI1204" s="37"/>
      <c r="AJ1204" s="16">
        <f ca="1">IF(Table1[[#This Row],[State]]="Closed","Zero",IF(Table1[[#This Row],[State]]="Resolved","Zero",TODAY()-Table1[[#This Row],[First Assigned to Osprey-Resolver]]))</f>
        <v>941.03968750000058</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42</v>
      </c>
      <c r="AM1204" s="39">
        <f>WEEKNUM(Table1[[#This Row],[Resolved]])</f>
        <v>0</v>
      </c>
      <c r="AN1204" s="39">
        <f>WEEKNUM(Table1[[#This Row],[Closed]])</f>
        <v>47</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19</v>
      </c>
      <c r="AW1204" s="39" t="str">
        <f>TEXT(Table1[[#This Row],[Created]],"MMM")</f>
        <v>Oct</v>
      </c>
      <c r="AX1204" s="40" t="e">
        <f>VLOOKUP(Table1[[#This Row],[Assigned to]],GD_Resource[[#All],[SNOW ID Unique]:[Team]],4,0)</f>
        <v>#N/A</v>
      </c>
    </row>
    <row r="1205" spans="1:50" ht="49.95" customHeight="1" x14ac:dyDescent="0.25">
      <c r="A1205" s="37" t="s">
        <v>4662</v>
      </c>
      <c r="B1205" s="37" t="s">
        <v>115</v>
      </c>
      <c r="C1205" s="37" t="s">
        <v>183</v>
      </c>
      <c r="D1205" s="37" t="s">
        <v>204</v>
      </c>
      <c r="E1205" s="37" t="s">
        <v>141</v>
      </c>
      <c r="F1205" s="37" t="s">
        <v>4663</v>
      </c>
      <c r="G1205" s="60">
        <v>44153.13449074074</v>
      </c>
      <c r="H1205" s="37" t="s">
        <v>37</v>
      </c>
      <c r="I1205" s="60"/>
      <c r="J1205" s="37" t="s">
        <v>120</v>
      </c>
      <c r="K1205" s="37" t="s">
        <v>3811</v>
      </c>
      <c r="L1205" s="60">
        <v>44153.13449074074</v>
      </c>
      <c r="M1205" s="37" t="s">
        <v>37</v>
      </c>
      <c r="N1205" s="60">
        <v>43759.501504629632</v>
      </c>
      <c r="O1205" s="37" t="s">
        <v>3532</v>
      </c>
      <c r="P1205" s="38" t="b">
        <v>0</v>
      </c>
      <c r="Q1205" s="37"/>
      <c r="R1205" s="37" t="s">
        <v>189</v>
      </c>
      <c r="S1205" s="38">
        <v>0</v>
      </c>
      <c r="T1205" s="37" t="s">
        <v>124</v>
      </c>
      <c r="U1205" s="37" t="s">
        <v>120</v>
      </c>
      <c r="V1205" s="60"/>
      <c r="W1205" s="38">
        <v>34009890</v>
      </c>
      <c r="X1205" s="37" t="s">
        <v>3533</v>
      </c>
      <c r="Y1205" s="38">
        <v>0</v>
      </c>
      <c r="Z1205" s="38" t="b">
        <v>0</v>
      </c>
      <c r="AA1205" s="60">
        <v>43759.703136574077</v>
      </c>
      <c r="AB1205" s="60">
        <v>43759.501504629632</v>
      </c>
      <c r="AC1205" s="38">
        <v>1</v>
      </c>
      <c r="AD1205" s="60">
        <v>43759.510520833333</v>
      </c>
      <c r="AE1205" s="60">
        <v>43759.703136574077</v>
      </c>
      <c r="AF1205" s="60">
        <v>43759.510520833333</v>
      </c>
      <c r="AG1205" s="37"/>
      <c r="AH1205" s="37"/>
      <c r="AI1205" s="37"/>
      <c r="AJ1205" s="16">
        <f ca="1">IF(Table1[[#This Row],[State]]="Closed","Zero",IF(Table1[[#This Row],[State]]="Resolved","Zero",TODAY()-Table1[[#This Row],[First Assigned to Osprey-Resolver]]))</f>
        <v>939.29686342592322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43</v>
      </c>
      <c r="AM1205" s="39">
        <f>WEEKNUM(Table1[[#This Row],[Resolved]])</f>
        <v>0</v>
      </c>
      <c r="AN1205" s="39">
        <f>WEEKNUM(Table1[[#This Row],[Closed]])</f>
        <v>47</v>
      </c>
      <c r="AO1205" s="39" t="str">
        <f>IFERROR(INDEX(GD_Resource[], MATCH(Table1[[#This Row],[Assigned to]], GD_Resource[SNOW ID Unique], 0), 2), "Not GD")</f>
        <v>Not GD</v>
      </c>
      <c r="AP1205" s="39" t="str">
        <f t="shared" si="18"/>
        <v>Geo</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21</v>
      </c>
      <c r="AW1205" s="39" t="str">
        <f>TEXT(Table1[[#This Row],[Created]],"MMM")</f>
        <v>Oct</v>
      </c>
      <c r="AX1205" s="40" t="e">
        <f>VLOOKUP(Table1[[#This Row],[Assigned to]],GD_Resource[[#All],[SNOW ID Unique]:[Team]],4,0)</f>
        <v>#N/A</v>
      </c>
    </row>
    <row r="1206" spans="1:50" ht="37.5" customHeight="1" x14ac:dyDescent="0.25">
      <c r="A1206" s="37" t="s">
        <v>4664</v>
      </c>
      <c r="B1206" s="37" t="s">
        <v>115</v>
      </c>
      <c r="C1206" s="37" t="s">
        <v>183</v>
      </c>
      <c r="D1206" s="37" t="s">
        <v>2144</v>
      </c>
      <c r="E1206" s="37" t="s">
        <v>7</v>
      </c>
      <c r="F1206" s="37" t="s">
        <v>4665</v>
      </c>
      <c r="G1206" s="60">
        <v>43761.660254629627</v>
      </c>
      <c r="H1206" s="37" t="s">
        <v>3804</v>
      </c>
      <c r="I1206" s="60"/>
      <c r="J1206" s="37" t="s">
        <v>120</v>
      </c>
      <c r="K1206" s="37" t="s">
        <v>4666</v>
      </c>
      <c r="L1206" s="60">
        <v>43761.660254629627</v>
      </c>
      <c r="M1206" s="37" t="s">
        <v>4667</v>
      </c>
      <c r="N1206" s="60">
        <v>43761.635729166657</v>
      </c>
      <c r="O1206" s="37" t="s">
        <v>2144</v>
      </c>
      <c r="P1206" s="38" t="b">
        <v>0</v>
      </c>
      <c r="Q1206" s="37"/>
      <c r="R1206" s="37" t="s">
        <v>189</v>
      </c>
      <c r="S1206" s="38">
        <v>0</v>
      </c>
      <c r="T1206" s="37" t="s">
        <v>124</v>
      </c>
      <c r="U1206" s="37" t="s">
        <v>120</v>
      </c>
      <c r="V1206" s="60"/>
      <c r="W1206" s="38">
        <v>2211</v>
      </c>
      <c r="X1206" s="37" t="s">
        <v>4667</v>
      </c>
      <c r="Y1206" s="38">
        <v>0</v>
      </c>
      <c r="Z1206" s="38" t="b">
        <v>0</v>
      </c>
      <c r="AA1206" s="60">
        <v>43761.653298611112</v>
      </c>
      <c r="AB1206" s="60"/>
      <c r="AC1206" s="38">
        <v>0</v>
      </c>
      <c r="AD1206" s="60"/>
      <c r="AE1206" s="60">
        <v>43761.653298611112</v>
      </c>
      <c r="AF1206" s="60">
        <v>43761.635729166657</v>
      </c>
      <c r="AG1206" s="37"/>
      <c r="AH1206" s="37"/>
      <c r="AI1206" s="37"/>
      <c r="AJ1206" s="16">
        <f ca="1">IF(Table1[[#This Row],[State]]="Closed","Zero",IF(Table1[[#This Row],[State]]="Resolved","Zero",TODAY()-Table1[[#This Row],[First Assigned to Osprey-Resolver]]))</f>
        <v>937.3467013888876</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43</v>
      </c>
      <c r="AM1206" s="39">
        <f>WEEKNUM(Table1[[#This Row],[Resolved]])</f>
        <v>0</v>
      </c>
      <c r="AN1206" s="39">
        <f>WEEKNUM(Table1[[#This Row],[Closed]])</f>
        <v>43</v>
      </c>
      <c r="AO1206" s="39" t="str">
        <f>IFERROR(INDEX(GD_Resource[], MATCH(Table1[[#This Row],[Assigned to]], GD_Resource[SNOW ID Unique], 0), 2), "Not GD")</f>
        <v>WPP-US</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23</v>
      </c>
      <c r="AW1206" s="39" t="str">
        <f>TEXT(Table1[[#This Row],[Created]],"MMM")</f>
        <v>Oct</v>
      </c>
      <c r="AX1206" s="40">
        <f>VLOOKUP(Table1[[#This Row],[Assigned to]],GD_Resource[[#All],[SNOW ID Unique]:[Team]],4,0)</f>
        <v>0</v>
      </c>
    </row>
    <row r="1207" spans="1:50" ht="87.45" customHeight="1" x14ac:dyDescent="0.25">
      <c r="A1207" s="37" t="s">
        <v>4668</v>
      </c>
      <c r="B1207" s="37" t="s">
        <v>138</v>
      </c>
      <c r="C1207" s="37" t="s">
        <v>361</v>
      </c>
      <c r="D1207" s="37" t="s">
        <v>204</v>
      </c>
      <c r="E1207" s="37" t="s">
        <v>141</v>
      </c>
      <c r="F1207" s="37" t="s">
        <v>4669</v>
      </c>
      <c r="G1207" s="60">
        <v>43900.810891203713</v>
      </c>
      <c r="H1207" s="37" t="s">
        <v>37</v>
      </c>
      <c r="I1207" s="60"/>
      <c r="J1207" s="37" t="s">
        <v>120</v>
      </c>
      <c r="K1207" s="37" t="s">
        <v>4670</v>
      </c>
      <c r="L1207" s="60">
        <v>43900.810891203713</v>
      </c>
      <c r="M1207" s="37" t="s">
        <v>37</v>
      </c>
      <c r="N1207" s="60">
        <v>43762.027662037042</v>
      </c>
      <c r="O1207" s="37" t="s">
        <v>2040</v>
      </c>
      <c r="P1207" s="38" t="b">
        <v>0</v>
      </c>
      <c r="Q1207" s="37"/>
      <c r="R1207" s="37" t="s">
        <v>123</v>
      </c>
      <c r="S1207" s="38">
        <v>0</v>
      </c>
      <c r="T1207" s="37" t="s">
        <v>124</v>
      </c>
      <c r="U1207" s="37" t="s">
        <v>120</v>
      </c>
      <c r="V1207" s="60"/>
      <c r="W1207" s="38">
        <v>11990871</v>
      </c>
      <c r="X1207" s="37" t="s">
        <v>2041</v>
      </c>
      <c r="Y1207" s="38">
        <v>0</v>
      </c>
      <c r="Z1207" s="38" t="b">
        <v>0</v>
      </c>
      <c r="AA1207" s="60">
        <v>43762.058715277781</v>
      </c>
      <c r="AB1207" s="60">
        <v>43762.04011574074</v>
      </c>
      <c r="AC1207" s="38">
        <v>7</v>
      </c>
      <c r="AD1207" s="60">
        <v>43762.114305555559</v>
      </c>
      <c r="AE1207" s="60">
        <v>43762.632870370369</v>
      </c>
      <c r="AF1207" s="60">
        <v>43762.114305555559</v>
      </c>
      <c r="AG1207" s="37"/>
      <c r="AH1207" s="37"/>
      <c r="AI1207" s="37"/>
      <c r="AJ1207" s="16">
        <f ca="1">IF(Table1[[#This Row],[State]]="Closed","Zero",IF(Table1[[#This Row],[State]]="Resolved","Zero",TODAY()-Table1[[#This Row],[First Assigned to Osprey-Resolver]]))</f>
        <v>936.36712962963065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43</v>
      </c>
      <c r="AM1207" s="39">
        <f>WEEKNUM(Table1[[#This Row],[Resolved]])</f>
        <v>0</v>
      </c>
      <c r="AN1207" s="39">
        <f>WEEKNUM(Table1[[#This Row],[Closed]])</f>
        <v>11</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24</v>
      </c>
      <c r="AW1207" s="39" t="str">
        <f>TEXT(Table1[[#This Row],[Created]],"MMM")</f>
        <v>Oct</v>
      </c>
      <c r="AX1207" s="40" t="e">
        <f>VLOOKUP(Table1[[#This Row],[Assigned to]],GD_Resource[[#All],[SNOW ID Unique]:[Team]],4,0)</f>
        <v>#N/A</v>
      </c>
    </row>
    <row r="1208" spans="1:50" ht="37.5" customHeight="1" x14ac:dyDescent="0.25">
      <c r="A1208" s="37" t="s">
        <v>4671</v>
      </c>
      <c r="B1208" s="37" t="s">
        <v>115</v>
      </c>
      <c r="C1208" s="37" t="s">
        <v>159</v>
      </c>
      <c r="D1208" s="37" t="s">
        <v>1715</v>
      </c>
      <c r="E1208" s="37" t="s">
        <v>141</v>
      </c>
      <c r="F1208" s="37" t="s">
        <v>4672</v>
      </c>
      <c r="G1208" s="60">
        <v>43913.699537037042</v>
      </c>
      <c r="H1208" s="37" t="s">
        <v>11</v>
      </c>
      <c r="I1208" s="60"/>
      <c r="J1208" s="37" t="s">
        <v>328</v>
      </c>
      <c r="K1208" s="37" t="s">
        <v>4673</v>
      </c>
      <c r="L1208" s="60">
        <v>43913.699537037042</v>
      </c>
      <c r="M1208" s="37" t="s">
        <v>11</v>
      </c>
      <c r="N1208" s="60">
        <v>43763.771527777782</v>
      </c>
      <c r="O1208" s="37" t="s">
        <v>4674</v>
      </c>
      <c r="P1208" s="38" t="b">
        <v>0</v>
      </c>
      <c r="Q1208" s="37"/>
      <c r="R1208" s="37" t="s">
        <v>123</v>
      </c>
      <c r="S1208" s="38">
        <v>0</v>
      </c>
      <c r="T1208" s="37" t="s">
        <v>124</v>
      </c>
      <c r="U1208" s="37" t="s">
        <v>120</v>
      </c>
      <c r="V1208" s="60"/>
      <c r="W1208" s="38">
        <v>12953780</v>
      </c>
      <c r="X1208" s="37" t="s">
        <v>4675</v>
      </c>
      <c r="Y1208" s="38">
        <v>0</v>
      </c>
      <c r="Z1208" s="38" t="b">
        <v>0</v>
      </c>
      <c r="AA1208" s="60">
        <v>43767.067476851851</v>
      </c>
      <c r="AB1208" s="60">
        <v>43763.79042824074</v>
      </c>
      <c r="AC1208" s="38">
        <v>1</v>
      </c>
      <c r="AD1208" s="60">
        <v>43767.08421296296</v>
      </c>
      <c r="AE1208" s="60">
        <v>43767.337199074071</v>
      </c>
      <c r="AF1208" s="60">
        <v>43767.08421296296</v>
      </c>
      <c r="AG1208" s="37"/>
      <c r="AH1208" s="37"/>
      <c r="AI1208" s="37"/>
      <c r="AJ1208" s="16">
        <f ca="1">IF(Table1[[#This Row],[State]]="Closed","Zero",IF(Table1[[#This Row],[State]]="Resolved","Zero",TODAY()-Table1[[#This Row],[First Assigned to Osprey-Resolver]]))</f>
        <v>931.66280092592933</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43</v>
      </c>
      <c r="AM1208" s="39">
        <f>WEEKNUM(Table1[[#This Row],[Resolved]])</f>
        <v>0</v>
      </c>
      <c r="AN1208" s="39">
        <f>WEEKNUM(Table1[[#This Row],[Closed]])</f>
        <v>13</v>
      </c>
      <c r="AO1208" s="39" t="str">
        <f>IFERROR(INDEX(GD_Resource[], MATCH(Table1[[#This Row],[Assigned to]], GD_Resource[SNOW ID Unique], 0), 2), "Not GD")</f>
        <v>WPP-US</v>
      </c>
      <c r="AP1208" s="39" t="str">
        <f t="shared" si="18"/>
        <v>GD</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25</v>
      </c>
      <c r="AW1208" s="39" t="str">
        <f>TEXT(Table1[[#This Row],[Created]],"MMM")</f>
        <v>Oct</v>
      </c>
      <c r="AX1208" s="40">
        <f>VLOOKUP(Table1[[#This Row],[Assigned to]],GD_Resource[[#All],[SNOW ID Unique]:[Team]],4,0)</f>
        <v>0</v>
      </c>
    </row>
    <row r="1209" spans="1:50" ht="37.5" customHeight="1" x14ac:dyDescent="0.25">
      <c r="A1209" s="37" t="s">
        <v>4676</v>
      </c>
      <c r="B1209" s="37" t="s">
        <v>138</v>
      </c>
      <c r="C1209" s="37" t="s">
        <v>251</v>
      </c>
      <c r="D1209" s="37" t="s">
        <v>128</v>
      </c>
      <c r="E1209" s="37" t="s">
        <v>141</v>
      </c>
      <c r="F1209" s="37" t="s">
        <v>4677</v>
      </c>
      <c r="G1209" s="60">
        <v>44439.018622685187</v>
      </c>
      <c r="H1209" s="37" t="s">
        <v>24</v>
      </c>
      <c r="I1209" s="60"/>
      <c r="J1209" s="37" t="s">
        <v>120</v>
      </c>
      <c r="K1209" s="37" t="s">
        <v>2753</v>
      </c>
      <c r="L1209" s="60">
        <v>44439.018622685187</v>
      </c>
      <c r="M1209" s="37" t="s">
        <v>39</v>
      </c>
      <c r="N1209" s="60">
        <v>43763.998437499999</v>
      </c>
      <c r="O1209" s="37" t="s">
        <v>2384</v>
      </c>
      <c r="P1209" s="38" t="b">
        <v>0</v>
      </c>
      <c r="Q1209" s="37"/>
      <c r="R1209" s="37" t="s">
        <v>147</v>
      </c>
      <c r="S1209" s="38">
        <v>0</v>
      </c>
      <c r="T1209" s="37" t="s">
        <v>124</v>
      </c>
      <c r="U1209" s="37" t="s">
        <v>120</v>
      </c>
      <c r="V1209" s="60"/>
      <c r="W1209" s="38">
        <v>58321744</v>
      </c>
      <c r="X1209" s="37" t="s">
        <v>2385</v>
      </c>
      <c r="Y1209" s="38">
        <v>0</v>
      </c>
      <c r="Z1209" s="38" t="b">
        <v>0</v>
      </c>
      <c r="AA1209" s="60">
        <v>43767.018958333327</v>
      </c>
      <c r="AB1209" s="60">
        <v>43763.998935185176</v>
      </c>
      <c r="AC1209" s="38">
        <v>3</v>
      </c>
      <c r="AD1209" s="60">
        <v>43773.597407407397</v>
      </c>
      <c r="AE1209" s="60">
        <v>43773.763136574067</v>
      </c>
      <c r="AF1209" s="60">
        <v>43773.597407407397</v>
      </c>
      <c r="AG1209" s="37"/>
      <c r="AH1209" s="37"/>
      <c r="AI1209" s="37" t="s">
        <v>256</v>
      </c>
      <c r="AJ1209" s="16">
        <f ca="1">IF(Table1[[#This Row],[State]]="Closed","Zero",IF(Table1[[#This Row],[State]]="Resolved","Zero",TODAY()-Table1[[#This Row],[First Assigned to Osprey-Resolver]]))</f>
        <v>925.23686342593282</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43</v>
      </c>
      <c r="AM1209" s="39">
        <f>WEEKNUM(Table1[[#This Row],[Resolved]])</f>
        <v>0</v>
      </c>
      <c r="AN1209" s="39">
        <f>WEEKNUM(Table1[[#This Row],[Closed]])</f>
        <v>36</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25</v>
      </c>
      <c r="AW1209" s="39" t="str">
        <f>TEXT(Table1[[#This Row],[Created]],"MMM")</f>
        <v>Oct</v>
      </c>
      <c r="AX1209" s="40">
        <f>VLOOKUP(Table1[[#This Row],[Assigned to]],GD_Resource[[#All],[SNOW ID Unique]:[Team]],4,0)</f>
        <v>0</v>
      </c>
    </row>
    <row r="1210" spans="1:50" ht="49.95" customHeight="1" x14ac:dyDescent="0.25">
      <c r="A1210" s="37" t="s">
        <v>4678</v>
      </c>
      <c r="B1210" s="37" t="s">
        <v>115</v>
      </c>
      <c r="C1210" s="37" t="s">
        <v>433</v>
      </c>
      <c r="D1210" s="37" t="s">
        <v>128</v>
      </c>
      <c r="E1210" s="37" t="s">
        <v>7</v>
      </c>
      <c r="F1210" s="37" t="s">
        <v>4679</v>
      </c>
      <c r="G1210" s="60">
        <v>43769.05060185185</v>
      </c>
      <c r="H1210" s="37" t="s">
        <v>39</v>
      </c>
      <c r="I1210" s="60"/>
      <c r="J1210" s="37" t="s">
        <v>130</v>
      </c>
      <c r="K1210" s="37" t="s">
        <v>4680</v>
      </c>
      <c r="L1210" s="60">
        <v>43769.05060185185</v>
      </c>
      <c r="M1210" s="37" t="s">
        <v>39</v>
      </c>
      <c r="N1210" s="60">
        <v>43764.20584490741</v>
      </c>
      <c r="O1210" s="37" t="s">
        <v>4681</v>
      </c>
      <c r="P1210" s="38" t="b">
        <v>0</v>
      </c>
      <c r="Q1210" s="37"/>
      <c r="R1210" s="37" t="s">
        <v>215</v>
      </c>
      <c r="S1210" s="38">
        <v>0</v>
      </c>
      <c r="T1210" s="37" t="s">
        <v>124</v>
      </c>
      <c r="U1210" s="37" t="s">
        <v>120</v>
      </c>
      <c r="V1210" s="60"/>
      <c r="W1210" s="38">
        <v>418634</v>
      </c>
      <c r="X1210" s="37" t="s">
        <v>4682</v>
      </c>
      <c r="Y1210" s="38">
        <v>0</v>
      </c>
      <c r="Z1210" s="38" t="b">
        <v>0</v>
      </c>
      <c r="AA1210" s="60">
        <v>43766.361030092587</v>
      </c>
      <c r="AB1210" s="60"/>
      <c r="AC1210" s="38">
        <v>0</v>
      </c>
      <c r="AD1210" s="60"/>
      <c r="AE1210" s="60">
        <v>43766.361030092587</v>
      </c>
      <c r="AF1210" s="60">
        <v>43764.20584490741</v>
      </c>
      <c r="AG1210" s="37"/>
      <c r="AH1210" s="37"/>
      <c r="AI1210" s="37"/>
      <c r="AJ1210" s="16">
        <f ca="1">IF(Table1[[#This Row],[State]]="Closed","Zero",IF(Table1[[#This Row],[State]]="Resolved","Zero",TODAY()-Table1[[#This Row],[First Assigned to Osprey-Resolver]]))</f>
        <v>932.63896990741341</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43</v>
      </c>
      <c r="AM1210" s="39">
        <f>WEEKNUM(Table1[[#This Row],[Resolved]])</f>
        <v>0</v>
      </c>
      <c r="AN1210" s="39">
        <f>WEEKNUM(Table1[[#This Row],[Closed]])</f>
        <v>44</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26</v>
      </c>
      <c r="AW1210" s="39" t="str">
        <f>TEXT(Table1[[#This Row],[Created]],"MMM")</f>
        <v>Oct</v>
      </c>
      <c r="AX1210" s="40" t="e">
        <f>VLOOKUP(Table1[[#This Row],[Assigned to]],GD_Resource[[#All],[SNOW ID Unique]:[Team]],4,0)</f>
        <v>#N/A</v>
      </c>
    </row>
    <row r="1211" spans="1:50" ht="37.5" customHeight="1" x14ac:dyDescent="0.25">
      <c r="A1211" s="37" t="s">
        <v>4683</v>
      </c>
      <c r="B1211" s="37" t="s">
        <v>115</v>
      </c>
      <c r="C1211" s="37" t="s">
        <v>240</v>
      </c>
      <c r="D1211" s="37" t="s">
        <v>241</v>
      </c>
      <c r="E1211" s="37" t="s">
        <v>12</v>
      </c>
      <c r="F1211" s="37" t="s">
        <v>4684</v>
      </c>
      <c r="G1211" s="60">
        <v>43769.006435185183</v>
      </c>
      <c r="H1211" s="37" t="s">
        <v>24</v>
      </c>
      <c r="I1211" s="60"/>
      <c r="J1211" s="37" t="s">
        <v>120</v>
      </c>
      <c r="K1211" s="37" t="s">
        <v>3259</v>
      </c>
      <c r="L1211" s="60">
        <v>43769.006435185183</v>
      </c>
      <c r="M1211" s="37" t="s">
        <v>24</v>
      </c>
      <c r="N1211" s="60">
        <v>43767.974039351851</v>
      </c>
      <c r="O1211" s="37" t="s">
        <v>4685</v>
      </c>
      <c r="P1211" s="38" t="b">
        <v>0</v>
      </c>
      <c r="Q1211" s="37"/>
      <c r="R1211" s="37" t="s">
        <v>147</v>
      </c>
      <c r="S1211" s="38">
        <v>0</v>
      </c>
      <c r="T1211" s="37" t="s">
        <v>124</v>
      </c>
      <c r="U1211" s="37" t="s">
        <v>120</v>
      </c>
      <c r="V1211" s="60"/>
      <c r="W1211" s="38">
        <v>89199</v>
      </c>
      <c r="X1211" s="37" t="s">
        <v>4686</v>
      </c>
      <c r="Y1211" s="38">
        <v>0</v>
      </c>
      <c r="Z1211" s="38" t="b">
        <v>0</v>
      </c>
      <c r="AA1211" s="60">
        <v>43768.598599537043</v>
      </c>
      <c r="AB1211" s="60">
        <v>43767.977986111109</v>
      </c>
      <c r="AC1211" s="38">
        <v>1</v>
      </c>
      <c r="AD1211" s="60">
        <v>43768.598599537043</v>
      </c>
      <c r="AE1211" s="60">
        <v>43768.598599537043</v>
      </c>
      <c r="AF1211" s="60">
        <v>43768.598599537043</v>
      </c>
      <c r="AG1211" s="37"/>
      <c r="AH1211" s="37"/>
      <c r="AI1211" s="37"/>
      <c r="AJ1211" s="16">
        <f ca="1">IF(Table1[[#This Row],[State]]="Closed","Zero",IF(Table1[[#This Row],[State]]="Resolved","Zero",TODAY()-Table1[[#This Row],[First Assigned to Osprey-Resolver]]))</f>
        <v>930.4014004629571</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44</v>
      </c>
      <c r="AM1211" s="39">
        <f>WEEKNUM(Table1[[#This Row],[Resolved]])</f>
        <v>0</v>
      </c>
      <c r="AN1211" s="39">
        <f>WEEKNUM(Table1[[#This Row],[Closed]])</f>
        <v>44</v>
      </c>
      <c r="AO1211" s="39" t="str">
        <f>IFERROR(INDEX(GD_Resource[], MATCH(Table1[[#This Row],[Assigned to]], GD_Resource[SNOW ID Unique], 0), 2), "Not GD")</f>
        <v>WPP-US</v>
      </c>
      <c r="AP1211" s="39" t="str">
        <f t="shared" si="18"/>
        <v>GD</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29</v>
      </c>
      <c r="AW1211" s="39" t="str">
        <f>TEXT(Table1[[#This Row],[Created]],"MMM")</f>
        <v>Oct</v>
      </c>
      <c r="AX1211" s="40">
        <f>VLOOKUP(Table1[[#This Row],[Assigned to]],GD_Resource[[#All],[SNOW ID Unique]:[Team]],4,0)</f>
        <v>0</v>
      </c>
    </row>
    <row r="1212" spans="1:50" ht="62.7" customHeight="1" x14ac:dyDescent="0.25">
      <c r="A1212" s="37" t="s">
        <v>4687</v>
      </c>
      <c r="B1212" s="37" t="s">
        <v>115</v>
      </c>
      <c r="C1212" s="37" t="s">
        <v>251</v>
      </c>
      <c r="D1212" s="37" t="s">
        <v>128</v>
      </c>
      <c r="E1212" s="37" t="s">
        <v>141</v>
      </c>
      <c r="F1212" s="37" t="s">
        <v>4688</v>
      </c>
      <c r="G1212" s="60">
        <v>44439.038298611107</v>
      </c>
      <c r="H1212" s="37" t="s">
        <v>8</v>
      </c>
      <c r="I1212" s="60"/>
      <c r="J1212" s="37" t="s">
        <v>120</v>
      </c>
      <c r="K1212" s="37" t="s">
        <v>2753</v>
      </c>
      <c r="L1212" s="60">
        <v>44439.038298611107</v>
      </c>
      <c r="M1212" s="37" t="s">
        <v>39</v>
      </c>
      <c r="N1212" s="60">
        <v>43767.98232638889</v>
      </c>
      <c r="O1212" s="37" t="s">
        <v>3607</v>
      </c>
      <c r="P1212" s="38" t="b">
        <v>0</v>
      </c>
      <c r="Q1212" s="37"/>
      <c r="R1212" s="37" t="s">
        <v>147</v>
      </c>
      <c r="S1212" s="38">
        <v>0</v>
      </c>
      <c r="T1212" s="37" t="s">
        <v>124</v>
      </c>
      <c r="U1212" s="37" t="s">
        <v>120</v>
      </c>
      <c r="V1212" s="60"/>
      <c r="W1212" s="38">
        <v>57979236</v>
      </c>
      <c r="X1212" s="37" t="s">
        <v>255</v>
      </c>
      <c r="Y1212" s="38">
        <v>0</v>
      </c>
      <c r="Z1212" s="38" t="b">
        <v>0</v>
      </c>
      <c r="AA1212" s="60">
        <v>43769.101678240739</v>
      </c>
      <c r="AB1212" s="60">
        <v>43767.999965277777</v>
      </c>
      <c r="AC1212" s="38">
        <v>1</v>
      </c>
      <c r="AD1212" s="60">
        <v>43769.093148148153</v>
      </c>
      <c r="AE1212" s="60">
        <v>43769.101678240739</v>
      </c>
      <c r="AF1212" s="60">
        <v>43769.093148148153</v>
      </c>
      <c r="AG1212" s="37"/>
      <c r="AH1212" s="37"/>
      <c r="AI1212" s="37" t="s">
        <v>256</v>
      </c>
      <c r="AJ1212" s="16">
        <f ca="1">IF(Table1[[#This Row],[State]]="Closed","Zero",IF(Table1[[#This Row],[State]]="Resolved","Zero",TODAY()-Table1[[#This Row],[First Assigned to Osprey-Resolver]]))</f>
        <v>929.89832175926131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44</v>
      </c>
      <c r="AM1212" s="39">
        <f>WEEKNUM(Table1[[#This Row],[Resolved]])</f>
        <v>0</v>
      </c>
      <c r="AN1212" s="39">
        <f>WEEKNUM(Table1[[#This Row],[Closed]])</f>
        <v>36</v>
      </c>
      <c r="AO1212" s="39" t="str">
        <f>IFERROR(INDEX(GD_Resource[], MATCH(Table1[[#This Row],[Assigned to]], GD_Resource[SNOW ID Unique], 0), 2), "Not GD")</f>
        <v>WPP-US</v>
      </c>
      <c r="AP1212" s="39" t="str">
        <f t="shared" si="18"/>
        <v>GD</v>
      </c>
      <c r="AQ1212" s="39">
        <f>YEAR(Table1[[#This Row],[Closed]])</f>
        <v>2021</v>
      </c>
      <c r="AR1212" s="39">
        <f>YEAR(Table1[[#This Row],[Resolved]])</f>
        <v>1900</v>
      </c>
      <c r="AS1212" s="39">
        <f>YEAR(Table1[[#This Row],[Created]])</f>
        <v>2019</v>
      </c>
      <c r="AT1212" s="39">
        <f>DAY(Table1[[#This Row],[Resolved]])</f>
        <v>0</v>
      </c>
      <c r="AU1212" s="39" t="str">
        <f>TEXT(Table1[[#This Row],[Resolved]],"MMM")</f>
        <v>Jan</v>
      </c>
      <c r="AV1212" s="39">
        <f>DAY(Table1[[#This Row],[Created]])</f>
        <v>29</v>
      </c>
      <c r="AW1212" s="39" t="str">
        <f>TEXT(Table1[[#This Row],[Created]],"MMM")</f>
        <v>Oct</v>
      </c>
      <c r="AX1212" s="40">
        <f>VLOOKUP(Table1[[#This Row],[Assigned to]],GD_Resource[[#All],[SNOW ID Unique]:[Team]],4,0)</f>
        <v>0</v>
      </c>
    </row>
    <row r="1213" spans="1:50" ht="37.5" customHeight="1" x14ac:dyDescent="0.25">
      <c r="A1213" s="37" t="s">
        <v>4689</v>
      </c>
      <c r="B1213" s="37" t="s">
        <v>115</v>
      </c>
      <c r="C1213" s="37" t="s">
        <v>116</v>
      </c>
      <c r="D1213" s="37" t="s">
        <v>204</v>
      </c>
      <c r="E1213" s="37" t="s">
        <v>12</v>
      </c>
      <c r="F1213" s="37" t="s">
        <v>4690</v>
      </c>
      <c r="G1213" s="60">
        <v>43902.031331018523</v>
      </c>
      <c r="H1213" s="37" t="s">
        <v>3200</v>
      </c>
      <c r="I1213" s="60"/>
      <c r="J1213" s="37" t="s">
        <v>120</v>
      </c>
      <c r="K1213" s="37" t="s">
        <v>4691</v>
      </c>
      <c r="L1213" s="60">
        <v>43902.031331018523</v>
      </c>
      <c r="M1213" s="37" t="s">
        <v>37</v>
      </c>
      <c r="N1213" s="60">
        <v>43769.013240740736</v>
      </c>
      <c r="O1213" s="37" t="s">
        <v>204</v>
      </c>
      <c r="P1213" s="38" t="b">
        <v>0</v>
      </c>
      <c r="Q1213" s="37"/>
      <c r="R1213" s="37" t="s">
        <v>123</v>
      </c>
      <c r="S1213" s="38">
        <v>0</v>
      </c>
      <c r="T1213" s="37" t="s">
        <v>124</v>
      </c>
      <c r="U1213" s="37" t="s">
        <v>120</v>
      </c>
      <c r="V1213" s="60"/>
      <c r="W1213" s="38">
        <v>11493869</v>
      </c>
      <c r="X1213" s="37" t="s">
        <v>4302</v>
      </c>
      <c r="Y1213" s="38">
        <v>0</v>
      </c>
      <c r="Z1213" s="38" t="b">
        <v>0</v>
      </c>
      <c r="AA1213" s="60">
        <v>43769.013240740736</v>
      </c>
      <c r="AB1213" s="60"/>
      <c r="AC1213" s="38">
        <v>0</v>
      </c>
      <c r="AD1213" s="60"/>
      <c r="AE1213" s="60">
        <v>43769.013240740736</v>
      </c>
      <c r="AF1213" s="60">
        <v>43769.013240740736</v>
      </c>
      <c r="AG1213" s="37"/>
      <c r="AH1213" s="37"/>
      <c r="AI1213" s="37"/>
      <c r="AJ1213" s="16">
        <f ca="1">IF(Table1[[#This Row],[State]]="Closed","Zero",IF(Table1[[#This Row],[State]]="Resolved","Zero",TODAY()-Table1[[#This Row],[First Assigned to Osprey-Resolver]]))</f>
        <v>929.98675925926364</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44</v>
      </c>
      <c r="AM1213" s="39">
        <f>WEEKNUM(Table1[[#This Row],[Resolved]])</f>
        <v>0</v>
      </c>
      <c r="AN1213" s="39">
        <f>WEEKNUM(Table1[[#This Row],[Closed]])</f>
        <v>11</v>
      </c>
      <c r="AO1213" s="39" t="str">
        <f>IFERROR(INDEX(GD_Resource[], MATCH(Table1[[#This Row],[Assigned to]], GD_Resource[SNOW ID Unique], 0), 2), "Not GD")</f>
        <v>WPP-US</v>
      </c>
      <c r="AP1213" s="39" t="str">
        <f t="shared" si="18"/>
        <v>GD</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31</v>
      </c>
      <c r="AW1213" s="39" t="str">
        <f>TEXT(Table1[[#This Row],[Created]],"MMM")</f>
        <v>Oct</v>
      </c>
      <c r="AX1213" s="40">
        <f>VLOOKUP(Table1[[#This Row],[Assigned to]],GD_Resource[[#All],[SNOW ID Unique]:[Team]],4,0)</f>
        <v>0</v>
      </c>
    </row>
    <row r="1214" spans="1:50" ht="62.7" customHeight="1" x14ac:dyDescent="0.25">
      <c r="A1214" s="37" t="s">
        <v>4692</v>
      </c>
      <c r="B1214" s="37" t="s">
        <v>115</v>
      </c>
      <c r="C1214" s="37" t="s">
        <v>251</v>
      </c>
      <c r="D1214" s="37" t="s">
        <v>258</v>
      </c>
      <c r="E1214" s="37" t="s">
        <v>12</v>
      </c>
      <c r="F1214" s="37" t="s">
        <v>4693</v>
      </c>
      <c r="G1214" s="60">
        <v>43776.008460648147</v>
      </c>
      <c r="H1214" s="37" t="s">
        <v>36</v>
      </c>
      <c r="I1214" s="60"/>
      <c r="J1214" s="37" t="s">
        <v>120</v>
      </c>
      <c r="K1214" s="37" t="s">
        <v>4694</v>
      </c>
      <c r="L1214" s="60">
        <v>43776.008460648147</v>
      </c>
      <c r="M1214" s="37" t="s">
        <v>36</v>
      </c>
      <c r="N1214" s="60">
        <v>43773.842187499999</v>
      </c>
      <c r="O1214" s="37" t="s">
        <v>4695</v>
      </c>
      <c r="P1214" s="38" t="b">
        <v>0</v>
      </c>
      <c r="Q1214" s="37"/>
      <c r="R1214" s="37" t="s">
        <v>147</v>
      </c>
      <c r="S1214" s="38">
        <v>0</v>
      </c>
      <c r="T1214" s="37" t="s">
        <v>124</v>
      </c>
      <c r="U1214" s="37" t="s">
        <v>120</v>
      </c>
      <c r="V1214" s="60"/>
      <c r="W1214" s="38">
        <v>187166</v>
      </c>
      <c r="X1214" s="37" t="s">
        <v>4696</v>
      </c>
      <c r="Y1214" s="38">
        <v>0</v>
      </c>
      <c r="Z1214" s="38" t="b">
        <v>0</v>
      </c>
      <c r="AA1214" s="60">
        <v>43774.862372685187</v>
      </c>
      <c r="AB1214" s="60">
        <v>43773.854421296302</v>
      </c>
      <c r="AC1214" s="38">
        <v>1</v>
      </c>
      <c r="AD1214" s="60">
        <v>43775.149895833332</v>
      </c>
      <c r="AE1214" s="60">
        <v>43775.154050925928</v>
      </c>
      <c r="AF1214" s="60">
        <v>43775.149895833332</v>
      </c>
      <c r="AG1214" s="37"/>
      <c r="AH1214" s="37"/>
      <c r="AI1214" s="37"/>
      <c r="AJ1214" s="16">
        <f ca="1">IF(Table1[[#This Row],[State]]="Closed","Zero",IF(Table1[[#This Row],[State]]="Resolved","Zero",TODAY()-Table1[[#This Row],[First Assigned to Osprey-Resolver]]))</f>
        <v>923.84594907407154</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45</v>
      </c>
      <c r="AM1214" s="39">
        <f>WEEKNUM(Table1[[#This Row],[Resolved]])</f>
        <v>0</v>
      </c>
      <c r="AN1214" s="39">
        <f>WEEKNUM(Table1[[#This Row],[Closed]])</f>
        <v>45</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4</v>
      </c>
      <c r="AW1214" s="39" t="str">
        <f>TEXT(Table1[[#This Row],[Created]],"MMM")</f>
        <v>Nov</v>
      </c>
      <c r="AX1214" s="40" t="e">
        <f>VLOOKUP(Table1[[#This Row],[Assigned to]],GD_Resource[[#All],[SNOW ID Unique]:[Team]],4,0)</f>
        <v>#N/A</v>
      </c>
    </row>
    <row r="1215" spans="1:50" ht="37.5" customHeight="1" x14ac:dyDescent="0.25">
      <c r="A1215" s="37" t="s">
        <v>4697</v>
      </c>
      <c r="B1215" s="37" t="s">
        <v>115</v>
      </c>
      <c r="C1215" s="37" t="s">
        <v>116</v>
      </c>
      <c r="D1215" s="37" t="s">
        <v>204</v>
      </c>
      <c r="E1215" s="37" t="s">
        <v>141</v>
      </c>
      <c r="F1215" s="37" t="s">
        <v>4698</v>
      </c>
      <c r="G1215" s="60">
        <v>43834.054988425924</v>
      </c>
      <c r="H1215" s="37" t="s">
        <v>48</v>
      </c>
      <c r="I1215" s="60"/>
      <c r="J1215" s="37" t="s">
        <v>120</v>
      </c>
      <c r="K1215" s="37" t="s">
        <v>4699</v>
      </c>
      <c r="L1215" s="60">
        <v>43834.054988425924</v>
      </c>
      <c r="M1215" s="37" t="s">
        <v>37</v>
      </c>
      <c r="N1215" s="60">
        <v>43775.344074074077</v>
      </c>
      <c r="O1215" s="37" t="s">
        <v>388</v>
      </c>
      <c r="P1215" s="38" t="b">
        <v>0</v>
      </c>
      <c r="Q1215" s="37"/>
      <c r="R1215" s="37" t="s">
        <v>123</v>
      </c>
      <c r="S1215" s="38">
        <v>0</v>
      </c>
      <c r="T1215" s="37" t="s">
        <v>124</v>
      </c>
      <c r="U1215" s="37" t="s">
        <v>120</v>
      </c>
      <c r="V1215" s="60"/>
      <c r="W1215" s="38">
        <v>5072623</v>
      </c>
      <c r="X1215" s="37" t="s">
        <v>389</v>
      </c>
      <c r="Y1215" s="38">
        <v>0</v>
      </c>
      <c r="Z1215" s="38" t="b">
        <v>0</v>
      </c>
      <c r="AA1215" s="60">
        <v>43775.400370370371</v>
      </c>
      <c r="AB1215" s="60">
        <v>43775.344340277778</v>
      </c>
      <c r="AC1215" s="38">
        <v>1</v>
      </c>
      <c r="AD1215" s="60">
        <v>43775.372303240743</v>
      </c>
      <c r="AE1215" s="60">
        <v>43775.400370370371</v>
      </c>
      <c r="AF1215" s="60">
        <v>43775.372303240743</v>
      </c>
      <c r="AG1215" s="37"/>
      <c r="AH1215" s="37"/>
      <c r="AI1215" s="37"/>
      <c r="AJ1215" s="16">
        <f ca="1">IF(Table1[[#This Row],[State]]="Closed","Zero",IF(Table1[[#This Row],[State]]="Resolved","Zero",TODAY()-Table1[[#This Row],[First Assigned to Osprey-Resolver]]))</f>
        <v>923.59962962962891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45</v>
      </c>
      <c r="AM1215" s="39">
        <f>WEEKNUM(Table1[[#This Row],[Resolved]])</f>
        <v>0</v>
      </c>
      <c r="AN1215" s="39">
        <f>WEEKNUM(Table1[[#This Row],[Closed]])</f>
        <v>1</v>
      </c>
      <c r="AO1215" s="39" t="str">
        <f>IFERROR(INDEX(GD_Resource[], MATCH(Table1[[#This Row],[Assigned to]], GD_Resource[SNOW ID Unique], 0), 2), "Not GD")</f>
        <v>WPP-US</v>
      </c>
      <c r="AP1215" s="39" t="str">
        <f t="shared" si="18"/>
        <v>GD</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6</v>
      </c>
      <c r="AW1215" s="39" t="str">
        <f>TEXT(Table1[[#This Row],[Created]],"MMM")</f>
        <v>Nov</v>
      </c>
      <c r="AX1215" s="40">
        <f>VLOOKUP(Table1[[#This Row],[Assigned to]],GD_Resource[[#All],[SNOW ID Unique]:[Team]],4,0)</f>
        <v>0</v>
      </c>
    </row>
    <row r="1216" spans="1:50" ht="75" customHeight="1" x14ac:dyDescent="0.25">
      <c r="A1216" s="37" t="s">
        <v>4700</v>
      </c>
      <c r="B1216" s="37" t="s">
        <v>138</v>
      </c>
      <c r="C1216" s="37" t="s">
        <v>251</v>
      </c>
      <c r="D1216" s="37" t="s">
        <v>128</v>
      </c>
      <c r="E1216" s="37" t="s">
        <v>141</v>
      </c>
      <c r="F1216" s="37" t="s">
        <v>4701</v>
      </c>
      <c r="G1216" s="60">
        <v>44433.966145833343</v>
      </c>
      <c r="H1216" s="37" t="s">
        <v>8</v>
      </c>
      <c r="I1216" s="60"/>
      <c r="J1216" s="37" t="s">
        <v>120</v>
      </c>
      <c r="K1216" s="37" t="s">
        <v>2998</v>
      </c>
      <c r="L1216" s="60">
        <v>44433.966145833343</v>
      </c>
      <c r="M1216" s="37" t="s">
        <v>39</v>
      </c>
      <c r="N1216" s="60">
        <v>43777.071377314824</v>
      </c>
      <c r="O1216" s="37" t="s">
        <v>4702</v>
      </c>
      <c r="P1216" s="38" t="b">
        <v>0</v>
      </c>
      <c r="Q1216" s="37"/>
      <c r="R1216" s="37" t="s">
        <v>147</v>
      </c>
      <c r="S1216" s="38">
        <v>0</v>
      </c>
      <c r="T1216" s="37" t="s">
        <v>124</v>
      </c>
      <c r="U1216" s="37" t="s">
        <v>120</v>
      </c>
      <c r="V1216" s="60"/>
      <c r="W1216" s="38">
        <v>56755708</v>
      </c>
      <c r="X1216" s="37" t="s">
        <v>4703</v>
      </c>
      <c r="Y1216" s="38">
        <v>0</v>
      </c>
      <c r="Z1216" s="38" t="b">
        <v>0</v>
      </c>
      <c r="AA1216" s="60">
        <v>43777.123449074083</v>
      </c>
      <c r="AB1216" s="60">
        <v>43777.081736111111</v>
      </c>
      <c r="AC1216" s="38">
        <v>1</v>
      </c>
      <c r="AD1216" s="60">
        <v>43777.84851851852</v>
      </c>
      <c r="AE1216" s="60">
        <v>43780.342303240737</v>
      </c>
      <c r="AF1216" s="60">
        <v>43777.84851851852</v>
      </c>
      <c r="AG1216" s="37" t="s">
        <v>135</v>
      </c>
      <c r="AH1216" s="37"/>
      <c r="AI1216" s="37" t="s">
        <v>256</v>
      </c>
      <c r="AJ1216" s="16">
        <f ca="1">IF(Table1[[#This Row],[State]]="Closed","Zero",IF(Table1[[#This Row],[State]]="Resolved","Zero",TODAY()-Table1[[#This Row],[First Assigned to Osprey-Resolver]]))</f>
        <v>918.65769675926276</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45</v>
      </c>
      <c r="AM1216" s="39">
        <f>WEEKNUM(Table1[[#This Row],[Resolved]])</f>
        <v>0</v>
      </c>
      <c r="AN1216" s="39">
        <f>WEEKNUM(Table1[[#This Row],[Closed]])</f>
        <v>35</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8</v>
      </c>
      <c r="AW1216" s="39" t="str">
        <f>TEXT(Table1[[#This Row],[Created]],"MMM")</f>
        <v>Nov</v>
      </c>
      <c r="AX1216" s="40">
        <f>VLOOKUP(Table1[[#This Row],[Assigned to]],GD_Resource[[#All],[SNOW ID Unique]:[Team]],4,0)</f>
        <v>0</v>
      </c>
    </row>
    <row r="1217" spans="1:50" ht="25.2" customHeight="1" x14ac:dyDescent="0.25">
      <c r="A1217" s="37" t="s">
        <v>4704</v>
      </c>
      <c r="B1217" s="37" t="s">
        <v>138</v>
      </c>
      <c r="C1217" s="37" t="s">
        <v>251</v>
      </c>
      <c r="D1217" s="37" t="s">
        <v>128</v>
      </c>
      <c r="E1217" s="37" t="s">
        <v>141</v>
      </c>
      <c r="F1217" s="37" t="s">
        <v>4705</v>
      </c>
      <c r="G1217" s="60">
        <v>44442.904027777768</v>
      </c>
      <c r="H1217" s="37" t="s">
        <v>8</v>
      </c>
      <c r="I1217" s="60"/>
      <c r="J1217" s="37" t="s">
        <v>120</v>
      </c>
      <c r="K1217" s="37" t="s">
        <v>2753</v>
      </c>
      <c r="L1217" s="60">
        <v>44442.904039351852</v>
      </c>
      <c r="M1217" s="37" t="s">
        <v>39</v>
      </c>
      <c r="N1217" s="60">
        <v>43777.075358796297</v>
      </c>
      <c r="O1217" s="37" t="s">
        <v>2384</v>
      </c>
      <c r="P1217" s="38" t="b">
        <v>0</v>
      </c>
      <c r="Q1217" s="37"/>
      <c r="R1217" s="37" t="s">
        <v>147</v>
      </c>
      <c r="S1217" s="38">
        <v>0</v>
      </c>
      <c r="T1217" s="37" t="s">
        <v>124</v>
      </c>
      <c r="U1217" s="37" t="s">
        <v>120</v>
      </c>
      <c r="V1217" s="60"/>
      <c r="W1217" s="38">
        <v>57527597</v>
      </c>
      <c r="X1217" s="37" t="s">
        <v>2385</v>
      </c>
      <c r="Y1217" s="38">
        <v>0</v>
      </c>
      <c r="Z1217" s="38" t="b">
        <v>0</v>
      </c>
      <c r="AA1217" s="60">
        <v>43777.123460648138</v>
      </c>
      <c r="AB1217" s="60">
        <v>43777.08189814815</v>
      </c>
      <c r="AC1217" s="38">
        <v>1</v>
      </c>
      <c r="AD1217" s="60">
        <v>43777.188252314823</v>
      </c>
      <c r="AE1217" s="60">
        <v>43777.35597222222</v>
      </c>
      <c r="AF1217" s="60">
        <v>43777.188252314823</v>
      </c>
      <c r="AG1217" s="37" t="s">
        <v>135</v>
      </c>
      <c r="AH1217" s="37"/>
      <c r="AI1217" s="37" t="s">
        <v>256</v>
      </c>
      <c r="AJ1217" s="16">
        <f ca="1">IF(Table1[[#This Row],[State]]="Closed","Zero",IF(Table1[[#This Row],[State]]="Resolved","Zero",TODAY()-Table1[[#This Row],[First Assigned to Osprey-Resolver]]))</f>
        <v>921.64402777778014</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45</v>
      </c>
      <c r="AM1217" s="39">
        <f>WEEKNUM(Table1[[#This Row],[Resolved]])</f>
        <v>0</v>
      </c>
      <c r="AN1217" s="39">
        <f>WEEKNUM(Table1[[#This Row],[Closed]])</f>
        <v>36</v>
      </c>
      <c r="AO1217" s="39" t="str">
        <f>IFERROR(INDEX(GD_Resource[], MATCH(Table1[[#This Row],[Assigned to]], GD_Resource[SNOW ID Unique], 0), 2), "Not GD")</f>
        <v>WPP-US</v>
      </c>
      <c r="AP1217" s="39" t="str">
        <f t="shared" si="18"/>
        <v>GD</v>
      </c>
      <c r="AQ1217" s="39">
        <f>YEAR(Table1[[#This Row],[Closed]])</f>
        <v>2021</v>
      </c>
      <c r="AR1217" s="39">
        <f>YEAR(Table1[[#This Row],[Resolved]])</f>
        <v>1900</v>
      </c>
      <c r="AS1217" s="39">
        <f>YEAR(Table1[[#This Row],[Created]])</f>
        <v>2019</v>
      </c>
      <c r="AT1217" s="39">
        <f>DAY(Table1[[#This Row],[Resolved]])</f>
        <v>0</v>
      </c>
      <c r="AU1217" s="39" t="str">
        <f>TEXT(Table1[[#This Row],[Resolved]],"MMM")</f>
        <v>Jan</v>
      </c>
      <c r="AV1217" s="39">
        <f>DAY(Table1[[#This Row],[Created]])</f>
        <v>8</v>
      </c>
      <c r="AW1217" s="39" t="str">
        <f>TEXT(Table1[[#This Row],[Created]],"MMM")</f>
        <v>Nov</v>
      </c>
      <c r="AX1217" s="40">
        <f>VLOOKUP(Table1[[#This Row],[Assigned to]],GD_Resource[[#All],[SNOW ID Unique]:[Team]],4,0)</f>
        <v>0</v>
      </c>
    </row>
    <row r="1218" spans="1:50" ht="75" customHeight="1" x14ac:dyDescent="0.25">
      <c r="A1218" s="37" t="s">
        <v>4706</v>
      </c>
      <c r="B1218" s="37" t="s">
        <v>115</v>
      </c>
      <c r="C1218" s="37" t="s">
        <v>361</v>
      </c>
      <c r="D1218" s="37" t="s">
        <v>204</v>
      </c>
      <c r="E1218" s="37" t="s">
        <v>141</v>
      </c>
      <c r="F1218" s="37" t="s">
        <v>4707</v>
      </c>
      <c r="G1218" s="60">
        <v>43948.27443287037</v>
      </c>
      <c r="H1218" s="37" t="s">
        <v>2640</v>
      </c>
      <c r="I1218" s="60"/>
      <c r="J1218" s="37" t="s">
        <v>120</v>
      </c>
      <c r="K1218" s="37" t="s">
        <v>4708</v>
      </c>
      <c r="L1218" s="60">
        <v>43948.27443287037</v>
      </c>
      <c r="M1218" s="37" t="s">
        <v>37</v>
      </c>
      <c r="N1218" s="60">
        <v>43780.524930555563</v>
      </c>
      <c r="O1218" s="37" t="s">
        <v>3532</v>
      </c>
      <c r="P1218" s="38" t="b">
        <v>0</v>
      </c>
      <c r="Q1218" s="37"/>
      <c r="R1218" s="37" t="s">
        <v>123</v>
      </c>
      <c r="S1218" s="38">
        <v>0</v>
      </c>
      <c r="T1218" s="37" t="s">
        <v>124</v>
      </c>
      <c r="U1218" s="37" t="s">
        <v>120</v>
      </c>
      <c r="V1218" s="60"/>
      <c r="W1218" s="38">
        <v>14493557</v>
      </c>
      <c r="X1218" s="37" t="s">
        <v>3533</v>
      </c>
      <c r="Y1218" s="38">
        <v>0</v>
      </c>
      <c r="Z1218" s="38" t="b">
        <v>0</v>
      </c>
      <c r="AA1218" s="60">
        <v>43780.608425925922</v>
      </c>
      <c r="AB1218" s="60">
        <v>43780.524930555563</v>
      </c>
      <c r="AC1218" s="38">
        <v>2</v>
      </c>
      <c r="AD1218" s="60">
        <v>43780.537418981483</v>
      </c>
      <c r="AE1218" s="60">
        <v>43780.608425925922</v>
      </c>
      <c r="AF1218" s="60">
        <v>43780.537418981483</v>
      </c>
      <c r="AG1218" s="37"/>
      <c r="AH1218" s="37"/>
      <c r="AI1218" s="37"/>
      <c r="AJ1218" s="16">
        <f ca="1">IF(Table1[[#This Row],[State]]="Closed","Zero",IF(Table1[[#This Row],[State]]="Resolved","Zero",TODAY()-Table1[[#This Row],[First Assigned to Osprey-Resolver]]))</f>
        <v>918.39157407407765</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46</v>
      </c>
      <c r="AM1218" s="39">
        <f>WEEKNUM(Table1[[#This Row],[Resolved]])</f>
        <v>0</v>
      </c>
      <c r="AN1218" s="39">
        <f>WEEKNUM(Table1[[#This Row],[Closed]])</f>
        <v>18</v>
      </c>
      <c r="AO1218" s="39" t="str">
        <f>IFERROR(INDEX(GD_Resource[], MATCH(Table1[[#This Row],[Assigned to]], GD_Resource[SNOW ID Unique], 0), 2), "Not GD")</f>
        <v>WPP-US</v>
      </c>
      <c r="AP1218" s="39" t="str">
        <f t="shared" ref="AP1218:AP1281" si="19">IF(AO1218="Not GD","Geo","GD")</f>
        <v>GD</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11</v>
      </c>
      <c r="AW1218" s="39" t="str">
        <f>TEXT(Table1[[#This Row],[Created]],"MMM")</f>
        <v>Nov</v>
      </c>
      <c r="AX1218" s="40">
        <f>VLOOKUP(Table1[[#This Row],[Assigned to]],GD_Resource[[#All],[SNOW ID Unique]:[Team]],4,0)</f>
        <v>0</v>
      </c>
    </row>
    <row r="1219" spans="1:50" ht="250.2" customHeight="1" x14ac:dyDescent="0.25">
      <c r="A1219" s="37" t="s">
        <v>4709</v>
      </c>
      <c r="B1219" s="37" t="s">
        <v>115</v>
      </c>
      <c r="C1219" s="37" t="s">
        <v>159</v>
      </c>
      <c r="D1219" s="37" t="s">
        <v>355</v>
      </c>
      <c r="E1219" s="37" t="s">
        <v>141</v>
      </c>
      <c r="F1219" s="37" t="s">
        <v>4710</v>
      </c>
      <c r="G1219" s="60">
        <v>43903.848101851851</v>
      </c>
      <c r="H1219" s="37"/>
      <c r="I1219" s="60"/>
      <c r="J1219" s="37" t="s">
        <v>120</v>
      </c>
      <c r="K1219" s="37" t="s">
        <v>4711</v>
      </c>
      <c r="L1219" s="60">
        <v>43903.848101851851</v>
      </c>
      <c r="M1219" s="37" t="s">
        <v>357</v>
      </c>
      <c r="N1219" s="60">
        <v>43782.303611111107</v>
      </c>
      <c r="O1219" s="37" t="s">
        <v>4712</v>
      </c>
      <c r="P1219" s="38" t="b">
        <v>0</v>
      </c>
      <c r="Q1219" s="37"/>
      <c r="R1219" s="37" t="s">
        <v>123</v>
      </c>
      <c r="S1219" s="38">
        <v>0</v>
      </c>
      <c r="T1219" s="37" t="s">
        <v>124</v>
      </c>
      <c r="U1219" s="37" t="s">
        <v>120</v>
      </c>
      <c r="V1219" s="60"/>
      <c r="W1219" s="38">
        <v>10501444</v>
      </c>
      <c r="X1219" s="37" t="s">
        <v>4713</v>
      </c>
      <c r="Y1219" s="38">
        <v>0</v>
      </c>
      <c r="Z1219" s="38" t="b">
        <v>0</v>
      </c>
      <c r="AA1219" s="60"/>
      <c r="AB1219" s="60">
        <v>43782.310023148151</v>
      </c>
      <c r="AC1219" s="38">
        <v>2</v>
      </c>
      <c r="AD1219" s="60">
        <v>43783.888113425928</v>
      </c>
      <c r="AE1219" s="60"/>
      <c r="AF1219" s="60">
        <v>43783.888113425928</v>
      </c>
      <c r="AG1219" s="37"/>
      <c r="AH1219" s="37"/>
      <c r="AI1219" s="37"/>
      <c r="AJ1219" s="16">
        <f ca="1">IF(Table1[[#This Row],[State]]="Closed","Zero",IF(Table1[[#This Row],[State]]="Resolved","Zero",TODAY()-Table1[[#This Row],[First Assigned to Osprey-Resolver]]))</f>
        <v>44699</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46</v>
      </c>
      <c r="AM1219" s="39">
        <f>WEEKNUM(Table1[[#This Row],[Resolved]])</f>
        <v>0</v>
      </c>
      <c r="AN1219" s="39">
        <f>WEEKNUM(Table1[[#This Row],[Closed]])</f>
        <v>11</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13</v>
      </c>
      <c r="AW1219" s="39" t="str">
        <f>TEXT(Table1[[#This Row],[Created]],"MMM")</f>
        <v>Nov</v>
      </c>
      <c r="AX1219" s="40" t="e">
        <f>VLOOKUP(Table1[[#This Row],[Assigned to]],GD_Resource[[#All],[SNOW ID Unique]:[Team]],4,0)</f>
        <v>#N/A</v>
      </c>
    </row>
    <row r="1220" spans="1:50" ht="37.5" customHeight="1" x14ac:dyDescent="0.25">
      <c r="A1220" s="37" t="s">
        <v>4714</v>
      </c>
      <c r="B1220" s="37" t="s">
        <v>115</v>
      </c>
      <c r="C1220" s="37" t="s">
        <v>630</v>
      </c>
      <c r="D1220" s="37" t="s">
        <v>428</v>
      </c>
      <c r="E1220" s="37" t="s">
        <v>12</v>
      </c>
      <c r="F1220" s="37" t="s">
        <v>4715</v>
      </c>
      <c r="G1220" s="60">
        <v>43783.059166666673</v>
      </c>
      <c r="H1220" s="37" t="s">
        <v>21</v>
      </c>
      <c r="I1220" s="60"/>
      <c r="J1220" s="37" t="s">
        <v>328</v>
      </c>
      <c r="K1220" s="37" t="s">
        <v>4716</v>
      </c>
      <c r="L1220" s="60">
        <v>43783.059166666673</v>
      </c>
      <c r="M1220" s="37" t="s">
        <v>430</v>
      </c>
      <c r="N1220" s="60">
        <v>43782.948877314811</v>
      </c>
      <c r="O1220" s="37" t="s">
        <v>4717</v>
      </c>
      <c r="P1220" s="38" t="b">
        <v>0</v>
      </c>
      <c r="Q1220" s="37"/>
      <c r="R1220" s="37" t="s">
        <v>147</v>
      </c>
      <c r="S1220" s="38">
        <v>0</v>
      </c>
      <c r="T1220" s="37" t="s">
        <v>124</v>
      </c>
      <c r="U1220" s="37" t="s">
        <v>120</v>
      </c>
      <c r="V1220" s="60"/>
      <c r="W1220" s="38">
        <v>9836</v>
      </c>
      <c r="X1220" s="37" t="s">
        <v>4718</v>
      </c>
      <c r="Y1220" s="38">
        <v>0</v>
      </c>
      <c r="Z1220" s="38" t="b">
        <v>0</v>
      </c>
      <c r="AA1220" s="60">
        <v>43782.951180555552</v>
      </c>
      <c r="AB1220" s="60"/>
      <c r="AC1220" s="38">
        <v>0</v>
      </c>
      <c r="AD1220" s="60"/>
      <c r="AE1220" s="60">
        <v>43782.951180555552</v>
      </c>
      <c r="AF1220" s="60">
        <v>43782.948877314811</v>
      </c>
      <c r="AG1220" s="37"/>
      <c r="AH1220" s="37"/>
      <c r="AI1220" s="37"/>
      <c r="AJ1220" s="16">
        <f ca="1">IF(Table1[[#This Row],[State]]="Closed","Zero",IF(Table1[[#This Row],[State]]="Resolved","Zero",TODAY()-Table1[[#This Row],[First Assigned to Osprey-Resolver]]))</f>
        <v>916.04881944444787</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46</v>
      </c>
      <c r="AM1220" s="39">
        <f>WEEKNUM(Table1[[#This Row],[Resolved]])</f>
        <v>0</v>
      </c>
      <c r="AN1220" s="39">
        <f>WEEKNUM(Table1[[#This Row],[Closed]])</f>
        <v>46</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13</v>
      </c>
      <c r="AW1220" s="39" t="str">
        <f>TEXT(Table1[[#This Row],[Created]],"MMM")</f>
        <v>Nov</v>
      </c>
      <c r="AX1220" s="40">
        <f>VLOOKUP(Table1[[#This Row],[Assigned to]],GD_Resource[[#All],[SNOW ID Unique]:[Team]],4,0)</f>
        <v>0</v>
      </c>
    </row>
    <row r="1221" spans="1:50" ht="62.7" customHeight="1" x14ac:dyDescent="0.25">
      <c r="A1221" s="37" t="s">
        <v>4719</v>
      </c>
      <c r="B1221" s="37" t="s">
        <v>115</v>
      </c>
      <c r="C1221" s="37" t="s">
        <v>175</v>
      </c>
      <c r="D1221" s="37" t="s">
        <v>176</v>
      </c>
      <c r="E1221" s="37" t="s">
        <v>7</v>
      </c>
      <c r="F1221" s="37" t="s">
        <v>4720</v>
      </c>
      <c r="G1221" s="60">
        <v>43784.48810185185</v>
      </c>
      <c r="H1221" s="37" t="s">
        <v>31</v>
      </c>
      <c r="I1221" s="60"/>
      <c r="J1221" s="37" t="s">
        <v>328</v>
      </c>
      <c r="K1221" s="37" t="s">
        <v>4721</v>
      </c>
      <c r="L1221" s="60">
        <v>43784.48810185185</v>
      </c>
      <c r="M1221" s="37" t="s">
        <v>31</v>
      </c>
      <c r="N1221" s="60">
        <v>43783.059548611112</v>
      </c>
      <c r="O1221" s="37" t="s">
        <v>4722</v>
      </c>
      <c r="P1221" s="38" t="b">
        <v>0</v>
      </c>
      <c r="Q1221" s="37"/>
      <c r="R1221" s="37" t="s">
        <v>147</v>
      </c>
      <c r="S1221" s="38">
        <v>0</v>
      </c>
      <c r="T1221" s="37" t="s">
        <v>124</v>
      </c>
      <c r="U1221" s="37" t="s">
        <v>120</v>
      </c>
      <c r="V1221" s="60"/>
      <c r="W1221" s="38">
        <v>122514</v>
      </c>
      <c r="X1221" s="37" t="s">
        <v>4723</v>
      </c>
      <c r="Y1221" s="38">
        <v>1</v>
      </c>
      <c r="Z1221" s="38" t="b">
        <v>0</v>
      </c>
      <c r="AA1221" s="60">
        <v>43783.838969907411</v>
      </c>
      <c r="AB1221" s="60">
        <v>43783.08222222222</v>
      </c>
      <c r="AC1221" s="38">
        <v>1</v>
      </c>
      <c r="AD1221" s="60">
        <v>43783.951585648138</v>
      </c>
      <c r="AE1221" s="60">
        <v>43784.358634259261</v>
      </c>
      <c r="AF1221" s="60">
        <v>43783.951585648138</v>
      </c>
      <c r="AG1221" s="37"/>
      <c r="AH1221" s="37"/>
      <c r="AI1221" s="37"/>
      <c r="AJ1221" s="16">
        <f ca="1">IF(Table1[[#This Row],[State]]="Closed","Zero",IF(Table1[[#This Row],[State]]="Resolved","Zero",TODAY()-Table1[[#This Row],[First Assigned to Osprey-Resolver]]))</f>
        <v>914.64136574073927</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46</v>
      </c>
      <c r="AM1221" s="39">
        <f>WEEKNUM(Table1[[#This Row],[Resolved]])</f>
        <v>0</v>
      </c>
      <c r="AN1221" s="39">
        <f>WEEKNUM(Table1[[#This Row],[Closed]])</f>
        <v>46</v>
      </c>
      <c r="AO1221" s="39" t="str">
        <f>IFERROR(INDEX(GD_Resource[], MATCH(Table1[[#This Row],[Assigned to]], GD_Resource[SNOW ID Unique], 0), 2), "Not GD")</f>
        <v>WPP-US</v>
      </c>
      <c r="AP1221" s="39" t="str">
        <f t="shared" si="19"/>
        <v>GD</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14</v>
      </c>
      <c r="AW1221" s="39" t="str">
        <f>TEXT(Table1[[#This Row],[Created]],"MMM")</f>
        <v>Nov</v>
      </c>
      <c r="AX1221" s="40">
        <f>VLOOKUP(Table1[[#This Row],[Assigned to]],GD_Resource[[#All],[SNOW ID Unique]:[Team]],4,0)</f>
        <v>0</v>
      </c>
    </row>
    <row r="1222" spans="1:50" ht="49.95" customHeight="1" x14ac:dyDescent="0.25">
      <c r="A1222" s="37" t="s">
        <v>4724</v>
      </c>
      <c r="B1222" s="37" t="s">
        <v>115</v>
      </c>
      <c r="C1222" s="37" t="s">
        <v>183</v>
      </c>
      <c r="D1222" s="37" t="s">
        <v>204</v>
      </c>
      <c r="E1222" s="37" t="s">
        <v>141</v>
      </c>
      <c r="F1222" s="37" t="s">
        <v>4725</v>
      </c>
      <c r="G1222" s="60">
        <v>43844.834317129629</v>
      </c>
      <c r="H1222" s="37" t="s">
        <v>37</v>
      </c>
      <c r="I1222" s="60"/>
      <c r="J1222" s="37" t="s">
        <v>120</v>
      </c>
      <c r="K1222" s="37" t="s">
        <v>3811</v>
      </c>
      <c r="L1222" s="60">
        <v>43844.834317129629</v>
      </c>
      <c r="M1222" s="37" t="s">
        <v>37</v>
      </c>
      <c r="N1222" s="60">
        <v>43783.073888888888</v>
      </c>
      <c r="O1222" s="37" t="s">
        <v>4726</v>
      </c>
      <c r="P1222" s="38" t="b">
        <v>0</v>
      </c>
      <c r="Q1222" s="37"/>
      <c r="R1222" s="37" t="s">
        <v>189</v>
      </c>
      <c r="S1222" s="38">
        <v>0</v>
      </c>
      <c r="T1222" s="37" t="s">
        <v>124</v>
      </c>
      <c r="U1222" s="37" t="s">
        <v>120</v>
      </c>
      <c r="V1222" s="60"/>
      <c r="W1222" s="38">
        <v>5336353</v>
      </c>
      <c r="X1222" s="37" t="s">
        <v>4004</v>
      </c>
      <c r="Y1222" s="38">
        <v>0</v>
      </c>
      <c r="Z1222" s="38" t="b">
        <v>0</v>
      </c>
      <c r="AA1222" s="60">
        <v>43783.073888888888</v>
      </c>
      <c r="AB1222" s="60"/>
      <c r="AC1222" s="38">
        <v>0</v>
      </c>
      <c r="AD1222" s="60"/>
      <c r="AE1222" s="60">
        <v>43783.073888888888</v>
      </c>
      <c r="AF1222" s="60">
        <v>43783.073888888888</v>
      </c>
      <c r="AG1222" s="37"/>
      <c r="AH1222" s="37"/>
      <c r="AI1222" s="37"/>
      <c r="AJ1222" s="16">
        <f ca="1">IF(Table1[[#This Row],[State]]="Closed","Zero",IF(Table1[[#This Row],[State]]="Resolved","Zero",TODAY()-Table1[[#This Row],[First Assigned to Osprey-Resolver]]))</f>
        <v>915.92611111111182</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46</v>
      </c>
      <c r="AM1222" s="39">
        <f>WEEKNUM(Table1[[#This Row],[Resolved]])</f>
        <v>0</v>
      </c>
      <c r="AN1222" s="39">
        <f>WEEKNUM(Table1[[#This Row],[Closed]])</f>
        <v>3</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14</v>
      </c>
      <c r="AW1222" s="39" t="str">
        <f>TEXT(Table1[[#This Row],[Created]],"MMM")</f>
        <v>Nov</v>
      </c>
      <c r="AX1222" s="40" t="e">
        <f>VLOOKUP(Table1[[#This Row],[Assigned to]],GD_Resource[[#All],[SNOW ID Unique]:[Team]],4,0)</f>
        <v>#N/A</v>
      </c>
    </row>
    <row r="1223" spans="1:50" ht="49.95" customHeight="1" x14ac:dyDescent="0.25">
      <c r="A1223" s="37" t="s">
        <v>4727</v>
      </c>
      <c r="B1223" s="37" t="s">
        <v>115</v>
      </c>
      <c r="C1223" s="37" t="s">
        <v>183</v>
      </c>
      <c r="D1223" s="37" t="s">
        <v>204</v>
      </c>
      <c r="E1223" s="37" t="s">
        <v>141</v>
      </c>
      <c r="F1223" s="37" t="s">
        <v>4728</v>
      </c>
      <c r="G1223" s="60">
        <v>43844.83353009259</v>
      </c>
      <c r="H1223" s="37" t="s">
        <v>37</v>
      </c>
      <c r="I1223" s="60"/>
      <c r="J1223" s="37" t="s">
        <v>120</v>
      </c>
      <c r="K1223" s="37" t="s">
        <v>3811</v>
      </c>
      <c r="L1223" s="60">
        <v>43844.83353009259</v>
      </c>
      <c r="M1223" s="37" t="s">
        <v>37</v>
      </c>
      <c r="N1223" s="60">
        <v>43783.075300925928</v>
      </c>
      <c r="O1223" s="37" t="s">
        <v>4726</v>
      </c>
      <c r="P1223" s="38" t="b">
        <v>0</v>
      </c>
      <c r="Q1223" s="37"/>
      <c r="R1223" s="37" t="s">
        <v>189</v>
      </c>
      <c r="S1223" s="38">
        <v>0</v>
      </c>
      <c r="T1223" s="37" t="s">
        <v>124</v>
      </c>
      <c r="U1223" s="37" t="s">
        <v>120</v>
      </c>
      <c r="V1223" s="60"/>
      <c r="W1223" s="38">
        <v>5336002</v>
      </c>
      <c r="X1223" s="37" t="s">
        <v>4004</v>
      </c>
      <c r="Y1223" s="38">
        <v>0</v>
      </c>
      <c r="Z1223" s="38" t="b">
        <v>0</v>
      </c>
      <c r="AA1223" s="60">
        <v>43783.075300925928</v>
      </c>
      <c r="AB1223" s="60"/>
      <c r="AC1223" s="38">
        <v>0</v>
      </c>
      <c r="AD1223" s="60"/>
      <c r="AE1223" s="60">
        <v>43783.075300925928</v>
      </c>
      <c r="AF1223" s="60">
        <v>43783.075300925928</v>
      </c>
      <c r="AG1223" s="37"/>
      <c r="AH1223" s="37"/>
      <c r="AI1223" s="37"/>
      <c r="AJ1223" s="16">
        <f ca="1">IF(Table1[[#This Row],[State]]="Closed","Zero",IF(Table1[[#This Row],[State]]="Resolved","Zero",TODAY()-Table1[[#This Row],[First Assigned to Osprey-Resolver]]))</f>
        <v>915.92469907407212</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46</v>
      </c>
      <c r="AM1223" s="39">
        <f>WEEKNUM(Table1[[#This Row],[Resolved]])</f>
        <v>0</v>
      </c>
      <c r="AN1223" s="39">
        <f>WEEKNUM(Table1[[#This Row],[Closed]])</f>
        <v>3</v>
      </c>
      <c r="AO1223" s="39" t="str">
        <f>IFERROR(INDEX(GD_Resource[], MATCH(Table1[[#This Row],[Assigned to]], GD_Resource[SNOW ID Unique], 0), 2), "Not GD")</f>
        <v>Not GD</v>
      </c>
      <c r="AP1223" s="39" t="str">
        <f t="shared" si="19"/>
        <v>Geo</v>
      </c>
      <c r="AQ1223" s="39">
        <f>YEAR(Table1[[#This Row],[Closed]])</f>
        <v>2020</v>
      </c>
      <c r="AR1223" s="39">
        <f>YEAR(Table1[[#This Row],[Resolved]])</f>
        <v>1900</v>
      </c>
      <c r="AS1223" s="39">
        <f>YEAR(Table1[[#This Row],[Created]])</f>
        <v>2019</v>
      </c>
      <c r="AT1223" s="39">
        <f>DAY(Table1[[#This Row],[Resolved]])</f>
        <v>0</v>
      </c>
      <c r="AU1223" s="39" t="str">
        <f>TEXT(Table1[[#This Row],[Resolved]],"MMM")</f>
        <v>Jan</v>
      </c>
      <c r="AV1223" s="39">
        <f>DAY(Table1[[#This Row],[Created]])</f>
        <v>14</v>
      </c>
      <c r="AW1223" s="39" t="str">
        <f>TEXT(Table1[[#This Row],[Created]],"MMM")</f>
        <v>Nov</v>
      </c>
      <c r="AX1223" s="40" t="e">
        <f>VLOOKUP(Table1[[#This Row],[Assigned to]],GD_Resource[[#All],[SNOW ID Unique]:[Team]],4,0)</f>
        <v>#N/A</v>
      </c>
    </row>
    <row r="1224" spans="1:50" ht="49.95" customHeight="1" x14ac:dyDescent="0.25">
      <c r="A1224" s="37" t="s">
        <v>4729</v>
      </c>
      <c r="B1224" s="37" t="s">
        <v>115</v>
      </c>
      <c r="C1224" s="37" t="s">
        <v>251</v>
      </c>
      <c r="D1224" s="37" t="s">
        <v>128</v>
      </c>
      <c r="E1224" s="37" t="s">
        <v>141</v>
      </c>
      <c r="F1224" s="37" t="s">
        <v>4730</v>
      </c>
      <c r="G1224" s="60">
        <v>44439.033819444441</v>
      </c>
      <c r="H1224" s="37" t="s">
        <v>8</v>
      </c>
      <c r="I1224" s="60"/>
      <c r="J1224" s="37" t="s">
        <v>120</v>
      </c>
      <c r="K1224" s="37" t="s">
        <v>2753</v>
      </c>
      <c r="L1224" s="60">
        <v>44439.033819444441</v>
      </c>
      <c r="M1224" s="37" t="s">
        <v>39</v>
      </c>
      <c r="N1224" s="60">
        <v>43783.080648148149</v>
      </c>
      <c r="O1224" s="37" t="s">
        <v>2384</v>
      </c>
      <c r="P1224" s="38" t="b">
        <v>0</v>
      </c>
      <c r="Q1224" s="37"/>
      <c r="R1224" s="37" t="s">
        <v>147</v>
      </c>
      <c r="S1224" s="38">
        <v>0</v>
      </c>
      <c r="T1224" s="37" t="s">
        <v>124</v>
      </c>
      <c r="U1224" s="37" t="s">
        <v>120</v>
      </c>
      <c r="V1224" s="60"/>
      <c r="W1224" s="38">
        <v>56674354</v>
      </c>
      <c r="X1224" s="37" t="s">
        <v>2385</v>
      </c>
      <c r="Y1224" s="38">
        <v>0</v>
      </c>
      <c r="Z1224" s="38" t="b">
        <v>0</v>
      </c>
      <c r="AA1224" s="60">
        <v>43783.810648148137</v>
      </c>
      <c r="AB1224" s="60">
        <v>43783.102476851847</v>
      </c>
      <c r="AC1224" s="38">
        <v>1</v>
      </c>
      <c r="AD1224" s="60">
        <v>43783.990046296298</v>
      </c>
      <c r="AE1224" s="60">
        <v>43784.001655092587</v>
      </c>
      <c r="AF1224" s="60">
        <v>43783.990046296298</v>
      </c>
      <c r="AG1224" s="37"/>
      <c r="AH1224" s="37"/>
      <c r="AI1224" s="37" t="s">
        <v>256</v>
      </c>
      <c r="AJ1224" s="16">
        <f ca="1">IF(Table1[[#This Row],[State]]="Closed","Zero",IF(Table1[[#This Row],[State]]="Resolved","Zero",TODAY()-Table1[[#This Row],[First Assigned to Osprey-Resolver]]))</f>
        <v>914.99834490741341</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46</v>
      </c>
      <c r="AM1224" s="39">
        <f>WEEKNUM(Table1[[#This Row],[Resolved]])</f>
        <v>0</v>
      </c>
      <c r="AN1224" s="39">
        <f>WEEKNUM(Table1[[#This Row],[Closed]])</f>
        <v>36</v>
      </c>
      <c r="AO1224" s="39" t="str">
        <f>IFERROR(INDEX(GD_Resource[], MATCH(Table1[[#This Row],[Assigned to]], GD_Resource[SNOW ID Unique], 0), 2), "Not GD")</f>
        <v>WPP-US</v>
      </c>
      <c r="AP1224" s="39" t="str">
        <f t="shared" si="19"/>
        <v>GD</v>
      </c>
      <c r="AQ1224" s="39">
        <f>YEAR(Table1[[#This Row],[Closed]])</f>
        <v>2021</v>
      </c>
      <c r="AR1224" s="39">
        <f>YEAR(Table1[[#This Row],[Resolved]])</f>
        <v>1900</v>
      </c>
      <c r="AS1224" s="39">
        <f>YEAR(Table1[[#This Row],[Created]])</f>
        <v>2019</v>
      </c>
      <c r="AT1224" s="39">
        <f>DAY(Table1[[#This Row],[Resolved]])</f>
        <v>0</v>
      </c>
      <c r="AU1224" s="39" t="str">
        <f>TEXT(Table1[[#This Row],[Resolved]],"MMM")</f>
        <v>Jan</v>
      </c>
      <c r="AV1224" s="39">
        <f>DAY(Table1[[#This Row],[Created]])</f>
        <v>14</v>
      </c>
      <c r="AW1224" s="39" t="str">
        <f>TEXT(Table1[[#This Row],[Created]],"MMM")</f>
        <v>Nov</v>
      </c>
      <c r="AX1224" s="40">
        <f>VLOOKUP(Table1[[#This Row],[Assigned to]],GD_Resource[[#All],[SNOW ID Unique]:[Team]],4,0)</f>
        <v>0</v>
      </c>
    </row>
    <row r="1225" spans="1:50" ht="49.95" customHeight="1" x14ac:dyDescent="0.25">
      <c r="A1225" s="37" t="s">
        <v>4731</v>
      </c>
      <c r="B1225" s="37" t="s">
        <v>115</v>
      </c>
      <c r="C1225" s="37" t="s">
        <v>295</v>
      </c>
      <c r="D1225" s="37" t="s">
        <v>2360</v>
      </c>
      <c r="E1225" s="37" t="s">
        <v>12</v>
      </c>
      <c r="F1225" s="37" t="s">
        <v>4732</v>
      </c>
      <c r="G1225" s="60">
        <v>43788.923402777778</v>
      </c>
      <c r="H1225" s="37" t="s">
        <v>2363</v>
      </c>
      <c r="I1225" s="60"/>
      <c r="J1225" s="37" t="s">
        <v>130</v>
      </c>
      <c r="K1225" s="37" t="s">
        <v>4733</v>
      </c>
      <c r="L1225" s="60">
        <v>43788.923402777778</v>
      </c>
      <c r="M1225" s="37" t="s">
        <v>2363</v>
      </c>
      <c r="N1225" s="60">
        <v>43788.798541666663</v>
      </c>
      <c r="O1225" s="37" t="s">
        <v>4734</v>
      </c>
      <c r="P1225" s="38" t="b">
        <v>0</v>
      </c>
      <c r="Q1225" s="37"/>
      <c r="R1225" s="37" t="s">
        <v>147</v>
      </c>
      <c r="S1225" s="38">
        <v>0</v>
      </c>
      <c r="T1225" s="37" t="s">
        <v>124</v>
      </c>
      <c r="U1225" s="37" t="s">
        <v>120</v>
      </c>
      <c r="V1225" s="60"/>
      <c r="W1225" s="38">
        <v>11079</v>
      </c>
      <c r="X1225" s="37" t="s">
        <v>4735</v>
      </c>
      <c r="Y1225" s="38">
        <v>0</v>
      </c>
      <c r="Z1225" s="38" t="b">
        <v>0</v>
      </c>
      <c r="AA1225" s="60">
        <v>43788.798541666663</v>
      </c>
      <c r="AB1225" s="60"/>
      <c r="AC1225" s="38">
        <v>0</v>
      </c>
      <c r="AD1225" s="60"/>
      <c r="AE1225" s="60">
        <v>43788.798541666663</v>
      </c>
      <c r="AF1225" s="60">
        <v>43788.798541666663</v>
      </c>
      <c r="AG1225" s="37"/>
      <c r="AH1225" s="37"/>
      <c r="AI1225" s="37"/>
      <c r="AJ1225" s="16">
        <f ca="1">IF(Table1[[#This Row],[State]]="Closed","Zero",IF(Table1[[#This Row],[State]]="Resolved","Zero",TODAY()-Table1[[#This Row],[First Assigned to Osprey-Resolver]]))</f>
        <v>910.20145833333663</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47</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19</v>
      </c>
      <c r="AW1225" s="39" t="str">
        <f>TEXT(Table1[[#This Row],[Created]],"MMM")</f>
        <v>Nov</v>
      </c>
      <c r="AX1225" s="40" t="e">
        <f>VLOOKUP(Table1[[#This Row],[Assigned to]],GD_Resource[[#All],[SNOW ID Unique]:[Team]],4,0)</f>
        <v>#N/A</v>
      </c>
    </row>
    <row r="1226" spans="1:50" ht="37.5" customHeight="1" x14ac:dyDescent="0.25">
      <c r="A1226" s="37" t="s">
        <v>4736</v>
      </c>
      <c r="B1226" s="37" t="s">
        <v>138</v>
      </c>
      <c r="C1226" s="37" t="s">
        <v>175</v>
      </c>
      <c r="D1226" s="37" t="s">
        <v>176</v>
      </c>
      <c r="E1226" s="37" t="s">
        <v>12</v>
      </c>
      <c r="F1226" s="37" t="s">
        <v>4737</v>
      </c>
      <c r="G1226" s="60">
        <v>43790.809884259259</v>
      </c>
      <c r="H1226" s="37" t="s">
        <v>31</v>
      </c>
      <c r="I1226" s="60"/>
      <c r="J1226" s="37" t="s">
        <v>130</v>
      </c>
      <c r="K1226" s="37" t="s">
        <v>4738</v>
      </c>
      <c r="L1226" s="60">
        <v>43790.809884259259</v>
      </c>
      <c r="M1226" s="37" t="s">
        <v>31</v>
      </c>
      <c r="N1226" s="60">
        <v>43789.24622685185</v>
      </c>
      <c r="O1226" s="37" t="s">
        <v>180</v>
      </c>
      <c r="P1226" s="38" t="b">
        <v>0</v>
      </c>
      <c r="Q1226" s="37"/>
      <c r="R1226" s="37" t="s">
        <v>147</v>
      </c>
      <c r="S1226" s="38">
        <v>0</v>
      </c>
      <c r="T1226" s="37" t="s">
        <v>124</v>
      </c>
      <c r="U1226" s="37" t="s">
        <v>120</v>
      </c>
      <c r="V1226" s="60"/>
      <c r="W1226" s="38">
        <v>135100</v>
      </c>
      <c r="X1226" s="37" t="s">
        <v>181</v>
      </c>
      <c r="Y1226" s="38">
        <v>0</v>
      </c>
      <c r="Z1226" s="38" t="b">
        <v>0</v>
      </c>
      <c r="AA1226" s="60">
        <v>43789.574826388889</v>
      </c>
      <c r="AB1226" s="60">
        <v>43789.24622685185</v>
      </c>
      <c r="AC1226" s="38">
        <v>1</v>
      </c>
      <c r="AD1226" s="60">
        <v>43789.66505787037</v>
      </c>
      <c r="AE1226" s="60">
        <v>43790.808125000003</v>
      </c>
      <c r="AF1226" s="60">
        <v>43789.66505787037</v>
      </c>
      <c r="AG1226" s="37" t="s">
        <v>135</v>
      </c>
      <c r="AH1226" s="37"/>
      <c r="AI1226" s="37" t="s">
        <v>2845</v>
      </c>
      <c r="AJ1226" s="16">
        <f ca="1">IF(Table1[[#This Row],[State]]="Closed","Zero",IF(Table1[[#This Row],[State]]="Resolved","Zero",TODAY()-Table1[[#This Row],[First Assigned to Osprey-Resolver]]))</f>
        <v>908.1918749999968</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47</v>
      </c>
      <c r="AM1226" s="39">
        <f>WEEKNUM(Table1[[#This Row],[Resolved]])</f>
        <v>0</v>
      </c>
      <c r="AN1226" s="39">
        <f>WEEKNUM(Table1[[#This Row],[Closed]])</f>
        <v>47</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20</v>
      </c>
      <c r="AW1226" s="39" t="str">
        <f>TEXT(Table1[[#This Row],[Created]],"MMM")</f>
        <v>Nov</v>
      </c>
      <c r="AX1226" s="40">
        <f>VLOOKUP(Table1[[#This Row],[Assigned to]],GD_Resource[[#All],[SNOW ID Unique]:[Team]],4,0)</f>
        <v>0</v>
      </c>
    </row>
    <row r="1227" spans="1:50" ht="49.95" customHeight="1" x14ac:dyDescent="0.25">
      <c r="A1227" s="37" t="s">
        <v>4739</v>
      </c>
      <c r="B1227" s="37" t="s">
        <v>115</v>
      </c>
      <c r="C1227" s="37" t="s">
        <v>116</v>
      </c>
      <c r="D1227" s="37" t="s">
        <v>204</v>
      </c>
      <c r="E1227" s="37" t="s">
        <v>141</v>
      </c>
      <c r="F1227" s="37" t="s">
        <v>4740</v>
      </c>
      <c r="G1227" s="60">
        <v>43823.045231481483</v>
      </c>
      <c r="H1227" s="37" t="s">
        <v>2655</v>
      </c>
      <c r="I1227" s="60"/>
      <c r="J1227" s="37" t="s">
        <v>120</v>
      </c>
      <c r="K1227" s="37" t="s">
        <v>4741</v>
      </c>
      <c r="L1227" s="60">
        <v>43823.045243055552</v>
      </c>
      <c r="M1227" s="37" t="s">
        <v>37</v>
      </c>
      <c r="N1227" s="60">
        <v>43790.380162037043</v>
      </c>
      <c r="O1227" s="37" t="s">
        <v>388</v>
      </c>
      <c r="P1227" s="38" t="b">
        <v>0</v>
      </c>
      <c r="Q1227" s="37"/>
      <c r="R1227" s="37" t="s">
        <v>123</v>
      </c>
      <c r="S1227" s="38">
        <v>0</v>
      </c>
      <c r="T1227" s="37" t="s">
        <v>124</v>
      </c>
      <c r="U1227" s="37" t="s">
        <v>120</v>
      </c>
      <c r="V1227" s="60"/>
      <c r="W1227" s="38">
        <v>2822263</v>
      </c>
      <c r="X1227" s="37" t="s">
        <v>389</v>
      </c>
      <c r="Y1227" s="38">
        <v>0</v>
      </c>
      <c r="Z1227" s="38" t="b">
        <v>0</v>
      </c>
      <c r="AA1227" s="60">
        <v>43790.404374999998</v>
      </c>
      <c r="AB1227" s="60">
        <v>43790.381261574083</v>
      </c>
      <c r="AC1227" s="38">
        <v>1</v>
      </c>
      <c r="AD1227" s="60">
        <v>43790.402326388888</v>
      </c>
      <c r="AE1227" s="60">
        <v>43790.404374999998</v>
      </c>
      <c r="AF1227" s="60">
        <v>43790.402326388888</v>
      </c>
      <c r="AG1227" s="37"/>
      <c r="AH1227" s="37"/>
      <c r="AI1227" s="37"/>
      <c r="AJ1227" s="16">
        <f ca="1">IF(Table1[[#This Row],[State]]="Closed","Zero",IF(Table1[[#This Row],[State]]="Resolved","Zero",TODAY()-Table1[[#This Row],[First Assigned to Osprey-Resolver]]))</f>
        <v>908.59562500000175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47</v>
      </c>
      <c r="AM1227" s="39">
        <f>WEEKNUM(Table1[[#This Row],[Resolved]])</f>
        <v>0</v>
      </c>
      <c r="AN1227" s="39">
        <f>WEEKNUM(Table1[[#This Row],[Closed]])</f>
        <v>52</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21</v>
      </c>
      <c r="AW1227" s="39" t="str">
        <f>TEXT(Table1[[#This Row],[Created]],"MMM")</f>
        <v>Nov</v>
      </c>
      <c r="AX1227" s="40">
        <f>VLOOKUP(Table1[[#This Row],[Assigned to]],GD_Resource[[#All],[SNOW ID Unique]:[Team]],4,0)</f>
        <v>0</v>
      </c>
    </row>
    <row r="1228" spans="1:50" ht="37.5" customHeight="1" x14ac:dyDescent="0.25">
      <c r="A1228" s="37" t="s">
        <v>4742</v>
      </c>
      <c r="B1228" s="37" t="s">
        <v>115</v>
      </c>
      <c r="C1228" s="37" t="s">
        <v>116</v>
      </c>
      <c r="D1228" s="37" t="s">
        <v>204</v>
      </c>
      <c r="E1228" s="37" t="s">
        <v>141</v>
      </c>
      <c r="F1228" s="37" t="s">
        <v>4743</v>
      </c>
      <c r="G1228" s="60">
        <v>43823.043645833342</v>
      </c>
      <c r="H1228" s="37" t="s">
        <v>2655</v>
      </c>
      <c r="I1228" s="60"/>
      <c r="J1228" s="37" t="s">
        <v>120</v>
      </c>
      <c r="K1228" s="37" t="s">
        <v>4744</v>
      </c>
      <c r="L1228" s="60">
        <v>43823.043645833342</v>
      </c>
      <c r="M1228" s="37" t="s">
        <v>37</v>
      </c>
      <c r="N1228" s="60">
        <v>43790.638912037037</v>
      </c>
      <c r="O1228" s="37" t="s">
        <v>388</v>
      </c>
      <c r="P1228" s="38" t="b">
        <v>0</v>
      </c>
      <c r="Q1228" s="37"/>
      <c r="R1228" s="37" t="s">
        <v>123</v>
      </c>
      <c r="S1228" s="38">
        <v>0</v>
      </c>
      <c r="T1228" s="37" t="s">
        <v>124</v>
      </c>
      <c r="U1228" s="37" t="s">
        <v>120</v>
      </c>
      <c r="V1228" s="60"/>
      <c r="W1228" s="38">
        <v>2799769</v>
      </c>
      <c r="X1228" s="37" t="s">
        <v>389</v>
      </c>
      <c r="Y1228" s="38">
        <v>0</v>
      </c>
      <c r="Z1228" s="38" t="b">
        <v>0</v>
      </c>
      <c r="AA1228" s="60">
        <v>43790.654305555552</v>
      </c>
      <c r="AB1228" s="60">
        <v>43790.645254629628</v>
      </c>
      <c r="AC1228" s="38">
        <v>1</v>
      </c>
      <c r="AD1228" s="60">
        <v>43790.650706018518</v>
      </c>
      <c r="AE1228" s="60">
        <v>43790.654305555552</v>
      </c>
      <c r="AF1228" s="60">
        <v>43790.650706018518</v>
      </c>
      <c r="AG1228" s="37"/>
      <c r="AH1228" s="37"/>
      <c r="AI1228" s="37"/>
      <c r="AJ1228" s="16">
        <f ca="1">IF(Table1[[#This Row],[State]]="Closed","Zero",IF(Table1[[#This Row],[State]]="Resolved","Zero",TODAY()-Table1[[#This Row],[First Assigned to Osprey-Resolver]]))</f>
        <v>908.34569444444787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47</v>
      </c>
      <c r="AM1228" s="39">
        <f>WEEKNUM(Table1[[#This Row],[Resolved]])</f>
        <v>0</v>
      </c>
      <c r="AN1228" s="39">
        <f>WEEKNUM(Table1[[#This Row],[Closed]])</f>
        <v>52</v>
      </c>
      <c r="AO1228" s="39" t="str">
        <f>IFERROR(INDEX(GD_Resource[], MATCH(Table1[[#This Row],[Assigned to]], GD_Resource[SNOW ID Unique], 0), 2), "Not GD")</f>
        <v>WPP-US</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21</v>
      </c>
      <c r="AW1228" s="39" t="str">
        <f>TEXT(Table1[[#This Row],[Created]],"MMM")</f>
        <v>Nov</v>
      </c>
      <c r="AX1228" s="40">
        <f>VLOOKUP(Table1[[#This Row],[Assigned to]],GD_Resource[[#All],[SNOW ID Unique]:[Team]],4,0)</f>
        <v>0</v>
      </c>
    </row>
    <row r="1229" spans="1:50" ht="37.5" customHeight="1" x14ac:dyDescent="0.25">
      <c r="A1229" s="37" t="s">
        <v>4745</v>
      </c>
      <c r="B1229" s="37" t="s">
        <v>138</v>
      </c>
      <c r="C1229" s="37" t="s">
        <v>433</v>
      </c>
      <c r="D1229" s="37" t="s">
        <v>434</v>
      </c>
      <c r="E1229" s="37" t="s">
        <v>12</v>
      </c>
      <c r="F1229" s="37" t="s">
        <v>4746</v>
      </c>
      <c r="G1229" s="60">
        <v>43791.986168981479</v>
      </c>
      <c r="H1229" s="37" t="s">
        <v>436</v>
      </c>
      <c r="I1229" s="60"/>
      <c r="J1229" s="37" t="s">
        <v>120</v>
      </c>
      <c r="K1229" s="37" t="s">
        <v>4747</v>
      </c>
      <c r="L1229" s="60">
        <v>43791.986168981479</v>
      </c>
      <c r="M1229" s="37" t="s">
        <v>436</v>
      </c>
      <c r="N1229" s="60">
        <v>43790.922233796293</v>
      </c>
      <c r="O1229" s="37" t="s">
        <v>4748</v>
      </c>
      <c r="P1229" s="38" t="b">
        <v>0</v>
      </c>
      <c r="Q1229" s="37"/>
      <c r="R1229" s="37" t="s">
        <v>215</v>
      </c>
      <c r="S1229" s="38">
        <v>0</v>
      </c>
      <c r="T1229" s="37" t="s">
        <v>124</v>
      </c>
      <c r="U1229" s="37" t="s">
        <v>120</v>
      </c>
      <c r="V1229" s="60"/>
      <c r="W1229" s="38">
        <v>91924</v>
      </c>
      <c r="X1229" s="37" t="s">
        <v>4749</v>
      </c>
      <c r="Y1229" s="38">
        <v>0</v>
      </c>
      <c r="Z1229" s="38" t="b">
        <v>0</v>
      </c>
      <c r="AA1229" s="60">
        <v>43791.64435185185</v>
      </c>
      <c r="AB1229" s="60">
        <v>43790.936620370368</v>
      </c>
      <c r="AC1229" s="38">
        <v>1</v>
      </c>
      <c r="AD1229" s="60">
        <v>43791.849548611113</v>
      </c>
      <c r="AE1229" s="60">
        <v>43791.985069444447</v>
      </c>
      <c r="AF1229" s="60">
        <v>43791.849548611113</v>
      </c>
      <c r="AG1229" s="37" t="s">
        <v>135</v>
      </c>
      <c r="AH1229" s="37"/>
      <c r="AI1229" s="37" t="s">
        <v>587</v>
      </c>
      <c r="AJ1229" s="16">
        <f ca="1">IF(Table1[[#This Row],[State]]="Closed","Zero",IF(Table1[[#This Row],[State]]="Resolved","Zero",TODAY()-Table1[[#This Row],[First Assigned to Osprey-Resolver]]))</f>
        <v>907.01493055555329</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47</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21</v>
      </c>
      <c r="AW1229" s="39" t="str">
        <f>TEXT(Table1[[#This Row],[Created]],"MMM")</f>
        <v>Nov</v>
      </c>
      <c r="AX1229" s="40" t="e">
        <f>VLOOKUP(Table1[[#This Row],[Assigned to]],GD_Resource[[#All],[SNOW ID Unique]:[Team]],4,0)</f>
        <v>#N/A</v>
      </c>
    </row>
    <row r="1230" spans="1:50" ht="37.5" customHeight="1" x14ac:dyDescent="0.25">
      <c r="A1230" s="37" t="s">
        <v>4750</v>
      </c>
      <c r="B1230" s="37" t="s">
        <v>115</v>
      </c>
      <c r="C1230" s="37" t="s">
        <v>709</v>
      </c>
      <c r="D1230" s="37" t="s">
        <v>204</v>
      </c>
      <c r="E1230" s="37" t="s">
        <v>141</v>
      </c>
      <c r="F1230" s="37" t="s">
        <v>4751</v>
      </c>
      <c r="G1230" s="60">
        <v>44138.23940972222</v>
      </c>
      <c r="H1230" s="37" t="s">
        <v>37</v>
      </c>
      <c r="I1230" s="60"/>
      <c r="J1230" s="37" t="s">
        <v>120</v>
      </c>
      <c r="K1230" s="37" t="s">
        <v>4752</v>
      </c>
      <c r="L1230" s="60">
        <v>44138.23940972222</v>
      </c>
      <c r="M1230" s="37" t="s">
        <v>37</v>
      </c>
      <c r="N1230" s="60">
        <v>43790.948217592602</v>
      </c>
      <c r="O1230" s="37" t="s">
        <v>273</v>
      </c>
      <c r="P1230" s="38" t="b">
        <v>0</v>
      </c>
      <c r="Q1230" s="37"/>
      <c r="R1230" s="37" t="s">
        <v>123</v>
      </c>
      <c r="S1230" s="38">
        <v>0</v>
      </c>
      <c r="T1230" s="37" t="s">
        <v>124</v>
      </c>
      <c r="U1230" s="37" t="s">
        <v>120</v>
      </c>
      <c r="V1230" s="60"/>
      <c r="W1230" s="38">
        <v>30005958</v>
      </c>
      <c r="X1230" s="37" t="s">
        <v>274</v>
      </c>
      <c r="Y1230" s="38">
        <v>0</v>
      </c>
      <c r="Z1230" s="38" t="b">
        <v>0</v>
      </c>
      <c r="AA1230" s="60">
        <v>43791.103055555563</v>
      </c>
      <c r="AB1230" s="60">
        <v>43790.957615740743</v>
      </c>
      <c r="AC1230" s="38">
        <v>2</v>
      </c>
      <c r="AD1230" s="60">
        <v>43791.100486111107</v>
      </c>
      <c r="AE1230" s="60">
        <v>43791.103055555563</v>
      </c>
      <c r="AF1230" s="60">
        <v>43791.100486111107</v>
      </c>
      <c r="AG1230" s="37"/>
      <c r="AH1230" s="37"/>
      <c r="AI1230" s="37"/>
      <c r="AJ1230" s="16">
        <f ca="1">IF(Table1[[#This Row],[State]]="Closed","Zero",IF(Table1[[#This Row],[State]]="Resolved","Zero",TODAY()-Table1[[#This Row],[First Assigned to Osprey-Resolver]]))</f>
        <v>907.89694444443739</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47</v>
      </c>
      <c r="AM1230" s="39">
        <f>WEEKNUM(Table1[[#This Row],[Resolved]])</f>
        <v>0</v>
      </c>
      <c r="AN1230" s="39">
        <f>WEEKNUM(Table1[[#This Row],[Closed]])</f>
        <v>45</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21</v>
      </c>
      <c r="AW1230" s="39" t="str">
        <f>TEXT(Table1[[#This Row],[Created]],"MMM")</f>
        <v>Nov</v>
      </c>
      <c r="AX1230" s="40" t="e">
        <f>VLOOKUP(Table1[[#This Row],[Assigned to]],GD_Resource[[#All],[SNOW ID Unique]:[Team]],4,0)</f>
        <v>#N/A</v>
      </c>
    </row>
    <row r="1231" spans="1:50" ht="25.2" customHeight="1" x14ac:dyDescent="0.25">
      <c r="A1231" s="37" t="s">
        <v>4753</v>
      </c>
      <c r="B1231" s="37" t="s">
        <v>138</v>
      </c>
      <c r="C1231" s="37" t="s">
        <v>630</v>
      </c>
      <c r="D1231" s="37" t="s">
        <v>308</v>
      </c>
      <c r="E1231" s="37" t="s">
        <v>12</v>
      </c>
      <c r="F1231" s="37" t="s">
        <v>4754</v>
      </c>
      <c r="G1231" s="60">
        <v>43809.071168981478</v>
      </c>
      <c r="H1231" s="37" t="s">
        <v>246</v>
      </c>
      <c r="I1231" s="60"/>
      <c r="J1231" s="37" t="s">
        <v>120</v>
      </c>
      <c r="K1231" s="37" t="s">
        <v>4755</v>
      </c>
      <c r="L1231" s="60">
        <v>43809.071168981478</v>
      </c>
      <c r="M1231" s="37" t="s">
        <v>246</v>
      </c>
      <c r="N1231" s="60">
        <v>43791.118923611109</v>
      </c>
      <c r="O1231" s="37" t="s">
        <v>308</v>
      </c>
      <c r="P1231" s="38" t="b">
        <v>0</v>
      </c>
      <c r="Q1231" s="37"/>
      <c r="R1231" s="37" t="s">
        <v>147</v>
      </c>
      <c r="S1231" s="38">
        <v>0</v>
      </c>
      <c r="T1231" s="37" t="s">
        <v>124</v>
      </c>
      <c r="U1231" s="37" t="s">
        <v>120</v>
      </c>
      <c r="V1231" s="60"/>
      <c r="W1231" s="38">
        <v>1551366</v>
      </c>
      <c r="X1231" s="37" t="s">
        <v>246</v>
      </c>
      <c r="Y1231" s="38">
        <v>0</v>
      </c>
      <c r="Z1231" s="38" t="b">
        <v>0</v>
      </c>
      <c r="AA1231" s="60">
        <v>43791.86990740741</v>
      </c>
      <c r="AB1231" s="60">
        <v>43791.118923611109</v>
      </c>
      <c r="AC1231" s="38">
        <v>7</v>
      </c>
      <c r="AD1231" s="60">
        <v>43792.216493055559</v>
      </c>
      <c r="AE1231" s="60">
        <v>43797.347094907411</v>
      </c>
      <c r="AF1231" s="60">
        <v>43796.982719907413</v>
      </c>
      <c r="AG1231" s="37"/>
      <c r="AH1231" s="37"/>
      <c r="AI1231" s="37"/>
      <c r="AJ1231" s="16">
        <f ca="1">IF(Table1[[#This Row],[State]]="Closed","Zero",IF(Table1[[#This Row],[State]]="Resolved","Zero",TODAY()-Table1[[#This Row],[First Assigned to Osprey-Resolver]]))</f>
        <v>901.65290509258921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47</v>
      </c>
      <c r="AM1231" s="39">
        <f>WEEKNUM(Table1[[#This Row],[Resolved]])</f>
        <v>0</v>
      </c>
      <c r="AN1231" s="39">
        <f>WEEKNUM(Table1[[#This Row],[Closed]])</f>
        <v>50</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22</v>
      </c>
      <c r="AW1231" s="39" t="str">
        <f>TEXT(Table1[[#This Row],[Created]],"MMM")</f>
        <v>Nov</v>
      </c>
      <c r="AX1231" s="40" t="e">
        <f>VLOOKUP(Table1[[#This Row],[Assigned to]],GD_Resource[[#All],[SNOW ID Unique]:[Team]],4,0)</f>
        <v>#N/A</v>
      </c>
    </row>
    <row r="1232" spans="1:50" ht="37.5" customHeight="1" x14ac:dyDescent="0.25">
      <c r="A1232" s="37" t="s">
        <v>4756</v>
      </c>
      <c r="B1232" s="37" t="s">
        <v>115</v>
      </c>
      <c r="C1232" s="37" t="s">
        <v>251</v>
      </c>
      <c r="D1232" s="37" t="s">
        <v>128</v>
      </c>
      <c r="E1232" s="37" t="s">
        <v>451</v>
      </c>
      <c r="F1232" s="37" t="s">
        <v>4757</v>
      </c>
      <c r="G1232" s="60">
        <v>43791.131678240738</v>
      </c>
      <c r="H1232" s="37" t="s">
        <v>39</v>
      </c>
      <c r="I1232" s="60"/>
      <c r="J1232" s="37" t="s">
        <v>120</v>
      </c>
      <c r="K1232" s="37" t="s">
        <v>4758</v>
      </c>
      <c r="L1232" s="60">
        <v>43791.131678240738</v>
      </c>
      <c r="M1232" s="37" t="s">
        <v>39</v>
      </c>
      <c r="N1232" s="60">
        <v>43791.130729166667</v>
      </c>
      <c r="O1232" s="37" t="s">
        <v>128</v>
      </c>
      <c r="P1232" s="38" t="b">
        <v>0</v>
      </c>
      <c r="Q1232" s="37"/>
      <c r="R1232" s="37" t="s">
        <v>147</v>
      </c>
      <c r="S1232" s="38">
        <v>0</v>
      </c>
      <c r="T1232" s="37" t="s">
        <v>124</v>
      </c>
      <c r="U1232" s="37" t="s">
        <v>120</v>
      </c>
      <c r="V1232" s="60"/>
      <c r="W1232" s="38">
        <v>213</v>
      </c>
      <c r="X1232" s="37" t="s">
        <v>39</v>
      </c>
      <c r="Y1232" s="38">
        <v>0</v>
      </c>
      <c r="Z1232" s="38" t="b">
        <v>0</v>
      </c>
      <c r="AA1232" s="60">
        <v>43791.130729166667</v>
      </c>
      <c r="AB1232" s="60"/>
      <c r="AC1232" s="38">
        <v>0</v>
      </c>
      <c r="AD1232" s="60"/>
      <c r="AE1232" s="60">
        <v>43791.130729166667</v>
      </c>
      <c r="AF1232" s="60">
        <v>43791.130729166667</v>
      </c>
      <c r="AG1232" s="37"/>
      <c r="AH1232" s="37"/>
      <c r="AI1232" s="37"/>
      <c r="AJ1232" s="16">
        <f ca="1">IF(Table1[[#This Row],[State]]="Closed","Zero",IF(Table1[[#This Row],[State]]="Resolved","Zero",TODAY()-Table1[[#This Row],[First Assigned to Osprey-Resolver]]))</f>
        <v>907.86927083333285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47</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22</v>
      </c>
      <c r="AW1232" s="39" t="str">
        <f>TEXT(Table1[[#This Row],[Created]],"MMM")</f>
        <v>Nov</v>
      </c>
      <c r="AX1232" s="40" t="e">
        <f>VLOOKUP(Table1[[#This Row],[Assigned to]],GD_Resource[[#All],[SNOW ID Unique]:[Team]],4,0)</f>
        <v>#N/A</v>
      </c>
    </row>
    <row r="1233" spans="1:50" ht="49.95" customHeight="1" x14ac:dyDescent="0.25">
      <c r="A1233" s="37" t="s">
        <v>4759</v>
      </c>
      <c r="B1233" s="37" t="s">
        <v>115</v>
      </c>
      <c r="C1233" s="37" t="s">
        <v>175</v>
      </c>
      <c r="D1233" s="37" t="s">
        <v>176</v>
      </c>
      <c r="E1233" s="37" t="s">
        <v>7</v>
      </c>
      <c r="F1233" s="37" t="s">
        <v>4760</v>
      </c>
      <c r="G1233" s="60">
        <v>43795.533958333333</v>
      </c>
      <c r="H1233" s="37" t="s">
        <v>31</v>
      </c>
      <c r="I1233" s="60"/>
      <c r="J1233" s="37" t="s">
        <v>130</v>
      </c>
      <c r="K1233" s="37" t="s">
        <v>4761</v>
      </c>
      <c r="L1233" s="60">
        <v>43795.53396990741</v>
      </c>
      <c r="M1233" s="37" t="s">
        <v>31</v>
      </c>
      <c r="N1233" s="60">
        <v>43791.845567129632</v>
      </c>
      <c r="O1233" s="37" t="s">
        <v>4762</v>
      </c>
      <c r="P1233" s="38" t="b">
        <v>0</v>
      </c>
      <c r="Q1233" s="37"/>
      <c r="R1233" s="37" t="s">
        <v>147</v>
      </c>
      <c r="S1233" s="38">
        <v>0</v>
      </c>
      <c r="T1233" s="37" t="s">
        <v>124</v>
      </c>
      <c r="U1233" s="37" t="s">
        <v>120</v>
      </c>
      <c r="V1233" s="60"/>
      <c r="W1233" s="38">
        <v>237249</v>
      </c>
      <c r="X1233" s="37" t="s">
        <v>4763</v>
      </c>
      <c r="Y1233" s="38">
        <v>1</v>
      </c>
      <c r="Z1233" s="38" t="b">
        <v>0</v>
      </c>
      <c r="AA1233" s="60">
        <v>43791.855682870373</v>
      </c>
      <c r="AB1233" s="60">
        <v>43791.853206018517</v>
      </c>
      <c r="AC1233" s="38">
        <v>1</v>
      </c>
      <c r="AD1233" s="60">
        <v>43791.856840277767</v>
      </c>
      <c r="AE1233" s="60">
        <v>43792.365254629629</v>
      </c>
      <c r="AF1233" s="60">
        <v>43791.856840277767</v>
      </c>
      <c r="AG1233" s="37"/>
      <c r="AH1233" s="37"/>
      <c r="AI1233" s="37"/>
      <c r="AJ1233" s="16">
        <f ca="1">IF(Table1[[#This Row],[State]]="Closed","Zero",IF(Table1[[#This Row],[State]]="Resolved","Zero",TODAY()-Table1[[#This Row],[First Assigned to Osprey-Resolver]]))</f>
        <v>906.63474537037109</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47</v>
      </c>
      <c r="AM1233" s="39">
        <f>WEEKNUM(Table1[[#This Row],[Resolved]])</f>
        <v>0</v>
      </c>
      <c r="AN1233" s="39">
        <f>WEEKNUM(Table1[[#This Row],[Closed]])</f>
        <v>48</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22</v>
      </c>
      <c r="AW1233" s="39" t="str">
        <f>TEXT(Table1[[#This Row],[Created]],"MMM")</f>
        <v>Nov</v>
      </c>
      <c r="AX1233" s="40">
        <f>VLOOKUP(Table1[[#This Row],[Assigned to]],GD_Resource[[#All],[SNOW ID Unique]:[Team]],4,0)</f>
        <v>0</v>
      </c>
    </row>
    <row r="1234" spans="1:50" ht="49.95" customHeight="1" x14ac:dyDescent="0.25">
      <c r="A1234" s="37" t="s">
        <v>4764</v>
      </c>
      <c r="B1234" s="37" t="s">
        <v>115</v>
      </c>
      <c r="C1234" s="37" t="s">
        <v>116</v>
      </c>
      <c r="D1234" s="37" t="s">
        <v>204</v>
      </c>
      <c r="E1234" s="37" t="s">
        <v>141</v>
      </c>
      <c r="F1234" s="37" t="s">
        <v>4765</v>
      </c>
      <c r="G1234" s="60">
        <v>43796.83326388889</v>
      </c>
      <c r="H1234" s="37" t="s">
        <v>37</v>
      </c>
      <c r="I1234" s="60"/>
      <c r="J1234" s="37" t="s">
        <v>120</v>
      </c>
      <c r="K1234" s="37" t="s">
        <v>3811</v>
      </c>
      <c r="L1234" s="60">
        <v>43796.83326388889</v>
      </c>
      <c r="M1234" s="37" t="s">
        <v>37</v>
      </c>
      <c r="N1234" s="60">
        <v>43794.614340277767</v>
      </c>
      <c r="O1234" s="37" t="s">
        <v>266</v>
      </c>
      <c r="P1234" s="38" t="b">
        <v>0</v>
      </c>
      <c r="Q1234" s="37"/>
      <c r="R1234" s="37" t="s">
        <v>189</v>
      </c>
      <c r="S1234" s="38">
        <v>0</v>
      </c>
      <c r="T1234" s="37" t="s">
        <v>124</v>
      </c>
      <c r="U1234" s="37" t="s">
        <v>120</v>
      </c>
      <c r="V1234" s="60"/>
      <c r="W1234" s="38">
        <v>191715</v>
      </c>
      <c r="X1234" s="37" t="s">
        <v>267</v>
      </c>
      <c r="Y1234" s="38">
        <v>0</v>
      </c>
      <c r="Z1234" s="38" t="b">
        <v>0</v>
      </c>
      <c r="AA1234" s="60">
        <v>43794.658020833333</v>
      </c>
      <c r="AB1234" s="60">
        <v>43794.634004629632</v>
      </c>
      <c r="AC1234" s="38">
        <v>3</v>
      </c>
      <c r="AD1234" s="60">
        <v>43794.642905092587</v>
      </c>
      <c r="AE1234" s="60">
        <v>43794.658020833333</v>
      </c>
      <c r="AF1234" s="60">
        <v>43794.642905092587</v>
      </c>
      <c r="AG1234" s="37"/>
      <c r="AH1234" s="37"/>
      <c r="AI1234" s="37"/>
      <c r="AJ1234" s="16">
        <f ca="1">IF(Table1[[#This Row],[State]]="Closed","Zero",IF(Table1[[#This Row],[State]]="Resolved","Zero",TODAY()-Table1[[#This Row],[First Assigned to Osprey-Resolver]]))</f>
        <v>904.34197916666744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48</v>
      </c>
      <c r="AM1234" s="39">
        <f>WEEKNUM(Table1[[#This Row],[Resolved]])</f>
        <v>0</v>
      </c>
      <c r="AN1234" s="39">
        <f>WEEKNUM(Table1[[#This Row],[Closed]])</f>
        <v>48</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25</v>
      </c>
      <c r="AW1234" s="39" t="str">
        <f>TEXT(Table1[[#This Row],[Created]],"MMM")</f>
        <v>Nov</v>
      </c>
      <c r="AX1234" s="40" t="e">
        <f>VLOOKUP(Table1[[#This Row],[Assigned to]],GD_Resource[[#All],[SNOW ID Unique]:[Team]],4,0)</f>
        <v>#N/A</v>
      </c>
    </row>
    <row r="1235" spans="1:50" ht="37.5" customHeight="1" x14ac:dyDescent="0.25">
      <c r="A1235" s="37" t="s">
        <v>4766</v>
      </c>
      <c r="B1235" s="37" t="s">
        <v>115</v>
      </c>
      <c r="C1235" s="37" t="s">
        <v>116</v>
      </c>
      <c r="D1235" s="37" t="s">
        <v>204</v>
      </c>
      <c r="E1235" s="37" t="s">
        <v>141</v>
      </c>
      <c r="F1235" s="37" t="s">
        <v>4767</v>
      </c>
      <c r="G1235" s="60">
        <v>43915.135844907411</v>
      </c>
      <c r="H1235" s="37" t="s">
        <v>2655</v>
      </c>
      <c r="I1235" s="60"/>
      <c r="J1235" s="37" t="s">
        <v>120</v>
      </c>
      <c r="K1235" s="37" t="s">
        <v>4768</v>
      </c>
      <c r="L1235" s="60">
        <v>43915.135844907411</v>
      </c>
      <c r="M1235" s="37" t="s">
        <v>37</v>
      </c>
      <c r="N1235" s="60">
        <v>43795.594513888893</v>
      </c>
      <c r="O1235" s="37" t="s">
        <v>1150</v>
      </c>
      <c r="P1235" s="38" t="b">
        <v>0</v>
      </c>
      <c r="Q1235" s="37"/>
      <c r="R1235" s="37" t="s">
        <v>123</v>
      </c>
      <c r="S1235" s="38">
        <v>0</v>
      </c>
      <c r="T1235" s="37" t="s">
        <v>124</v>
      </c>
      <c r="U1235" s="37" t="s">
        <v>120</v>
      </c>
      <c r="V1235" s="60"/>
      <c r="W1235" s="38">
        <v>10328371</v>
      </c>
      <c r="X1235" s="37" t="s">
        <v>1151</v>
      </c>
      <c r="Y1235" s="38">
        <v>0</v>
      </c>
      <c r="Z1235" s="38" t="b">
        <v>0</v>
      </c>
      <c r="AA1235" s="60">
        <v>43796.268958333327</v>
      </c>
      <c r="AB1235" s="60">
        <v>43795.594837962963</v>
      </c>
      <c r="AC1235" s="38">
        <v>1</v>
      </c>
      <c r="AD1235" s="60">
        <v>43796.201331018521</v>
      </c>
      <c r="AE1235" s="60">
        <v>43796.268958333327</v>
      </c>
      <c r="AF1235" s="60">
        <v>43796.201331018521</v>
      </c>
      <c r="AG1235" s="37"/>
      <c r="AH1235" s="37"/>
      <c r="AI1235" s="37"/>
      <c r="AJ1235" s="16">
        <f ca="1">IF(Table1[[#This Row],[State]]="Closed","Zero",IF(Table1[[#This Row],[State]]="Resolved","Zero",TODAY()-Table1[[#This Row],[First Assigned to Osprey-Resolver]]))</f>
        <v>902.73104166667326</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48</v>
      </c>
      <c r="AM1235" s="39">
        <f>WEEKNUM(Table1[[#This Row],[Resolved]])</f>
        <v>0</v>
      </c>
      <c r="AN1235" s="39">
        <f>WEEKNUM(Table1[[#This Row],[Closed]])</f>
        <v>13</v>
      </c>
      <c r="AO1235" s="39" t="str">
        <f>IFERROR(INDEX(GD_Resource[], MATCH(Table1[[#This Row],[Assigned to]], GD_Resource[SNOW ID Unique], 0), 2), "Not GD")</f>
        <v>WPP-US</v>
      </c>
      <c r="AP1235" s="39" t="str">
        <f t="shared" si="19"/>
        <v>GD</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26</v>
      </c>
      <c r="AW1235" s="39" t="str">
        <f>TEXT(Table1[[#This Row],[Created]],"MMM")</f>
        <v>Nov</v>
      </c>
      <c r="AX1235" s="40">
        <f>VLOOKUP(Table1[[#This Row],[Assigned to]],GD_Resource[[#All],[SNOW ID Unique]:[Team]],4,0)</f>
        <v>0</v>
      </c>
    </row>
    <row r="1236" spans="1:50" ht="37.5" customHeight="1" x14ac:dyDescent="0.25">
      <c r="A1236" s="37" t="s">
        <v>4769</v>
      </c>
      <c r="B1236" s="37" t="s">
        <v>115</v>
      </c>
      <c r="C1236" s="37" t="s">
        <v>251</v>
      </c>
      <c r="D1236" s="37" t="s">
        <v>258</v>
      </c>
      <c r="E1236" s="37" t="s">
        <v>12</v>
      </c>
      <c r="F1236" s="37" t="s">
        <v>4770</v>
      </c>
      <c r="G1236" s="60">
        <v>43795.886203703703</v>
      </c>
      <c r="H1236" s="37" t="s">
        <v>36</v>
      </c>
      <c r="I1236" s="60"/>
      <c r="J1236" s="37" t="s">
        <v>120</v>
      </c>
      <c r="K1236" s="37" t="s">
        <v>4771</v>
      </c>
      <c r="L1236" s="60">
        <v>43795.886203703703</v>
      </c>
      <c r="M1236" s="37" t="s">
        <v>36</v>
      </c>
      <c r="N1236" s="60">
        <v>43795.858356481483</v>
      </c>
      <c r="O1236" s="37" t="s">
        <v>2765</v>
      </c>
      <c r="P1236" s="38" t="b">
        <v>0</v>
      </c>
      <c r="Q1236" s="37"/>
      <c r="R1236" s="37" t="s">
        <v>147</v>
      </c>
      <c r="S1236" s="38">
        <v>0</v>
      </c>
      <c r="T1236" s="37" t="s">
        <v>124</v>
      </c>
      <c r="U1236" s="37" t="s">
        <v>120</v>
      </c>
      <c r="V1236" s="60"/>
      <c r="W1236" s="38">
        <v>2406</v>
      </c>
      <c r="X1236" s="37" t="s">
        <v>1513</v>
      </c>
      <c r="Y1236" s="38">
        <v>0</v>
      </c>
      <c r="Z1236" s="38" t="b">
        <v>0</v>
      </c>
      <c r="AA1236" s="60">
        <v>43795.865671296298</v>
      </c>
      <c r="AB1236" s="60">
        <v>43795.865671296298</v>
      </c>
      <c r="AC1236" s="38">
        <v>1</v>
      </c>
      <c r="AD1236" s="60">
        <v>43795.866701388892</v>
      </c>
      <c r="AE1236" s="60">
        <v>43795.886203703703</v>
      </c>
      <c r="AF1236" s="60">
        <v>43795.866701388892</v>
      </c>
      <c r="AG1236" s="37" t="s">
        <v>135</v>
      </c>
      <c r="AH1236" s="37"/>
      <c r="AI1236" s="37" t="s">
        <v>1284</v>
      </c>
      <c r="AJ1236" s="16">
        <f ca="1">IF(Table1[[#This Row],[State]]="Closed","Zero",IF(Table1[[#This Row],[State]]="Resolved","Zero",TODAY()-Table1[[#This Row],[First Assigned to Osprey-Resolver]]))</f>
        <v>903.11379629629664</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48</v>
      </c>
      <c r="AM1236" s="39">
        <f>WEEKNUM(Table1[[#This Row],[Resolved]])</f>
        <v>0</v>
      </c>
      <c r="AN1236" s="39">
        <f>WEEKNUM(Table1[[#This Row],[Closed]])</f>
        <v>48</v>
      </c>
      <c r="AO1236" s="39" t="str">
        <f>IFERROR(INDEX(GD_Resource[], MATCH(Table1[[#This Row],[Assigned to]], GD_Resource[SNOW ID Unique], 0), 2), "Not GD")</f>
        <v>Not GD</v>
      </c>
      <c r="AP1236" s="39" t="str">
        <f t="shared" si="19"/>
        <v>Geo</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26</v>
      </c>
      <c r="AW1236" s="39" t="str">
        <f>TEXT(Table1[[#This Row],[Created]],"MMM")</f>
        <v>Nov</v>
      </c>
      <c r="AX1236" s="40" t="e">
        <f>VLOOKUP(Table1[[#This Row],[Assigned to]],GD_Resource[[#All],[SNOW ID Unique]:[Team]],4,0)</f>
        <v>#N/A</v>
      </c>
    </row>
    <row r="1237" spans="1:50" ht="37.5" customHeight="1" x14ac:dyDescent="0.25">
      <c r="A1237" s="37" t="s">
        <v>4772</v>
      </c>
      <c r="B1237" s="37" t="s">
        <v>138</v>
      </c>
      <c r="C1237" s="37" t="s">
        <v>251</v>
      </c>
      <c r="D1237" s="37" t="s">
        <v>214</v>
      </c>
      <c r="E1237" s="37" t="s">
        <v>141</v>
      </c>
      <c r="F1237" s="37" t="s">
        <v>4773</v>
      </c>
      <c r="G1237" s="60">
        <v>44544.570127314822</v>
      </c>
      <c r="H1237" s="37" t="s">
        <v>63</v>
      </c>
      <c r="I1237" s="60"/>
      <c r="J1237" s="37"/>
      <c r="K1237" s="37"/>
      <c r="L1237" s="60"/>
      <c r="M1237" s="37"/>
      <c r="N1237" s="60">
        <v>43803.855104166672</v>
      </c>
      <c r="O1237" s="37" t="s">
        <v>2624</v>
      </c>
      <c r="P1237" s="38" t="b">
        <v>0</v>
      </c>
      <c r="Q1237" s="37"/>
      <c r="R1237" s="37" t="s">
        <v>147</v>
      </c>
      <c r="S1237" s="38">
        <v>0</v>
      </c>
      <c r="T1237" s="37" t="s">
        <v>124</v>
      </c>
      <c r="U1237" s="37" t="s">
        <v>58</v>
      </c>
      <c r="V1237" s="60"/>
      <c r="W1237" s="38"/>
      <c r="X1237" s="37" t="s">
        <v>2424</v>
      </c>
      <c r="Y1237" s="38">
        <v>0</v>
      </c>
      <c r="Z1237" s="38" t="b">
        <v>1</v>
      </c>
      <c r="AA1237" s="60">
        <v>43804.818252314813</v>
      </c>
      <c r="AB1237" s="60">
        <v>43803.875208333331</v>
      </c>
      <c r="AC1237" s="38">
        <v>1</v>
      </c>
      <c r="AD1237" s="60">
        <v>43804.859074074076</v>
      </c>
      <c r="AE1237" s="60">
        <v>43804.870428240742</v>
      </c>
      <c r="AF1237" s="60">
        <v>43804.859074074076</v>
      </c>
      <c r="AG1237" s="37"/>
      <c r="AH1237" s="37" t="s">
        <v>248</v>
      </c>
      <c r="AI1237" s="37" t="s">
        <v>256</v>
      </c>
      <c r="AJ1237" s="16">
        <f ca="1">IF(Table1[[#This Row],[State]]="Closed","Zero",IF(Table1[[#This Row],[State]]="Resolved","Zero",TODAY()-Table1[[#This Row],[First Assigned to Osprey-Resolver]]))</f>
        <v>894.1295717592584</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49</v>
      </c>
      <c r="AM1237" s="39">
        <f>WEEKNUM(Table1[[#This Row],[Resolved]])</f>
        <v>0</v>
      </c>
      <c r="AN1237" s="39">
        <f>WEEKNUM(Table1[[#This Row],[Closed]])</f>
        <v>0</v>
      </c>
      <c r="AO1237" s="39" t="str">
        <f>IFERROR(INDEX(GD_Resource[], MATCH(Table1[[#This Row],[Assigned to]], GD_Resource[SNOW ID Unique], 0), 2), "Not GD")</f>
        <v>WPP-US</v>
      </c>
      <c r="AP1237" s="39" t="str">
        <f t="shared" si="19"/>
        <v>GD</v>
      </c>
      <c r="AQ1237" s="39">
        <f>YEAR(Table1[[#This Row],[Closed]])</f>
        <v>1900</v>
      </c>
      <c r="AR1237" s="39">
        <f>YEAR(Table1[[#This Row],[Resolved]])</f>
        <v>1900</v>
      </c>
      <c r="AS1237" s="39">
        <f>YEAR(Table1[[#This Row],[Created]])</f>
        <v>2019</v>
      </c>
      <c r="AT1237" s="39">
        <f>DAY(Table1[[#This Row],[Resolved]])</f>
        <v>0</v>
      </c>
      <c r="AU1237" s="39" t="str">
        <f>TEXT(Table1[[#This Row],[Resolved]],"MMM")</f>
        <v>Jan</v>
      </c>
      <c r="AV1237" s="39">
        <f>DAY(Table1[[#This Row],[Created]])</f>
        <v>4</v>
      </c>
      <c r="AW1237" s="39" t="str">
        <f>TEXT(Table1[[#This Row],[Created]],"MMM")</f>
        <v>Dec</v>
      </c>
      <c r="AX1237" s="40">
        <f>VLOOKUP(Table1[[#This Row],[Assigned to]],GD_Resource[[#All],[SNOW ID Unique]:[Team]],4,0)</f>
        <v>0</v>
      </c>
    </row>
    <row r="1238" spans="1:50" ht="37.5" customHeight="1" x14ac:dyDescent="0.25">
      <c r="A1238" s="37" t="s">
        <v>4774</v>
      </c>
      <c r="B1238" s="37" t="s">
        <v>115</v>
      </c>
      <c r="C1238" s="37" t="s">
        <v>251</v>
      </c>
      <c r="D1238" s="37" t="s">
        <v>1109</v>
      </c>
      <c r="E1238" s="37" t="s">
        <v>141</v>
      </c>
      <c r="F1238" s="37" t="s">
        <v>4775</v>
      </c>
      <c r="G1238" s="60">
        <v>43902.668842592589</v>
      </c>
      <c r="H1238" s="37" t="s">
        <v>8</v>
      </c>
      <c r="I1238" s="60"/>
      <c r="J1238" s="37" t="s">
        <v>547</v>
      </c>
      <c r="K1238" s="37" t="s">
        <v>4776</v>
      </c>
      <c r="L1238" s="60">
        <v>43896.744652777779</v>
      </c>
      <c r="M1238" s="37" t="s">
        <v>8</v>
      </c>
      <c r="N1238" s="60">
        <v>43805.981840277767</v>
      </c>
      <c r="O1238" s="37" t="s">
        <v>2242</v>
      </c>
      <c r="P1238" s="38" t="b">
        <v>0</v>
      </c>
      <c r="Q1238" s="37"/>
      <c r="R1238" s="37" t="s">
        <v>147</v>
      </c>
      <c r="S1238" s="38">
        <v>0</v>
      </c>
      <c r="T1238" s="37" t="s">
        <v>124</v>
      </c>
      <c r="U1238" s="37" t="s">
        <v>120</v>
      </c>
      <c r="V1238" s="60"/>
      <c r="W1238" s="38">
        <v>7848296</v>
      </c>
      <c r="X1238" s="37" t="s">
        <v>2246</v>
      </c>
      <c r="Y1238" s="38">
        <v>0</v>
      </c>
      <c r="Z1238" s="38" t="b">
        <v>0</v>
      </c>
      <c r="AA1238" s="60">
        <v>43805.981840277767</v>
      </c>
      <c r="AB1238" s="60"/>
      <c r="AC1238" s="38">
        <v>0</v>
      </c>
      <c r="AD1238" s="60"/>
      <c r="AE1238" s="60">
        <v>43805.981840277767</v>
      </c>
      <c r="AF1238" s="60">
        <v>43805.981840277767</v>
      </c>
      <c r="AG1238" s="37"/>
      <c r="AH1238" s="37"/>
      <c r="AI1238" s="37"/>
      <c r="AJ1238" s="16">
        <f ca="1">IF(Table1[[#This Row],[State]]="Closed","Zero",IF(Table1[[#This Row],[State]]="Resolved","Zero",TODAY()-Table1[[#This Row],[First Assigned to Osprey-Resolver]]))</f>
        <v>893.01815972223267</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49</v>
      </c>
      <c r="AM1238" s="39">
        <f>WEEKNUM(Table1[[#This Row],[Resolved]])</f>
        <v>0</v>
      </c>
      <c r="AN1238" s="39">
        <f>WEEKNUM(Table1[[#This Row],[Closed]])</f>
        <v>10</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6</v>
      </c>
      <c r="AW1238" s="39" t="str">
        <f>TEXT(Table1[[#This Row],[Created]],"MMM")</f>
        <v>Dec</v>
      </c>
      <c r="AX1238" s="40">
        <f>VLOOKUP(Table1[[#This Row],[Assigned to]],GD_Resource[[#All],[SNOW ID Unique]:[Team]],4,0)</f>
        <v>0</v>
      </c>
    </row>
    <row r="1239" spans="1:50" ht="37.5" customHeight="1" x14ac:dyDescent="0.25">
      <c r="A1239" s="37" t="s">
        <v>4777</v>
      </c>
      <c r="B1239" s="37" t="s">
        <v>138</v>
      </c>
      <c r="C1239" s="37" t="s">
        <v>433</v>
      </c>
      <c r="D1239" s="37" t="s">
        <v>128</v>
      </c>
      <c r="E1239" s="37" t="s">
        <v>141</v>
      </c>
      <c r="F1239" s="37" t="s">
        <v>4778</v>
      </c>
      <c r="G1239" s="60">
        <v>43897.89744212963</v>
      </c>
      <c r="H1239" s="37" t="s">
        <v>39</v>
      </c>
      <c r="I1239" s="60"/>
      <c r="J1239" s="37" t="s">
        <v>120</v>
      </c>
      <c r="K1239" s="37" t="s">
        <v>4779</v>
      </c>
      <c r="L1239" s="60">
        <v>43897.89744212963</v>
      </c>
      <c r="M1239" s="37" t="s">
        <v>39</v>
      </c>
      <c r="N1239" s="60">
        <v>43811.112314814818</v>
      </c>
      <c r="O1239" s="37" t="s">
        <v>402</v>
      </c>
      <c r="P1239" s="38" t="b">
        <v>0</v>
      </c>
      <c r="Q1239" s="37"/>
      <c r="R1239" s="37" t="s">
        <v>215</v>
      </c>
      <c r="S1239" s="38">
        <v>0</v>
      </c>
      <c r="T1239" s="37" t="s">
        <v>124</v>
      </c>
      <c r="U1239" s="37" t="s">
        <v>120</v>
      </c>
      <c r="V1239" s="60"/>
      <c r="W1239" s="38">
        <v>7498235</v>
      </c>
      <c r="X1239" s="37" t="s">
        <v>247</v>
      </c>
      <c r="Y1239" s="38">
        <v>0</v>
      </c>
      <c r="Z1239" s="38" t="b">
        <v>0</v>
      </c>
      <c r="AA1239" s="60">
        <v>43811.905416666668</v>
      </c>
      <c r="AB1239" s="60">
        <v>43811.123437499999</v>
      </c>
      <c r="AC1239" s="38">
        <v>5</v>
      </c>
      <c r="AD1239" s="60">
        <v>43812.064687500002</v>
      </c>
      <c r="AE1239" s="60">
        <v>43813.045335648138</v>
      </c>
      <c r="AF1239" s="60">
        <v>43812.064687500002</v>
      </c>
      <c r="AG1239" s="37"/>
      <c r="AH1239" s="37"/>
      <c r="AI1239" s="37"/>
      <c r="AJ1239" s="16">
        <f ca="1">IF(Table1[[#This Row],[State]]="Closed","Zero",IF(Table1[[#This Row],[State]]="Resolved","Zero",TODAY()-Table1[[#This Row],[First Assigned to Osprey-Resolver]]))</f>
        <v>885.95466435186245</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50</v>
      </c>
      <c r="AM1239" s="39">
        <f>WEEKNUM(Table1[[#This Row],[Resolved]])</f>
        <v>0</v>
      </c>
      <c r="AN1239" s="39">
        <f>WEEKNUM(Table1[[#This Row],[Closed]])</f>
        <v>10</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12</v>
      </c>
      <c r="AW1239" s="39" t="str">
        <f>TEXT(Table1[[#This Row],[Created]],"MMM")</f>
        <v>Dec</v>
      </c>
      <c r="AX1239" s="40" t="e">
        <f>VLOOKUP(Table1[[#This Row],[Assigned to]],GD_Resource[[#All],[SNOW ID Unique]:[Team]],4,0)</f>
        <v>#N/A</v>
      </c>
    </row>
    <row r="1240" spans="1:50" ht="87.45" customHeight="1" x14ac:dyDescent="0.25">
      <c r="A1240" s="37" t="s">
        <v>4780</v>
      </c>
      <c r="B1240" s="37" t="s">
        <v>138</v>
      </c>
      <c r="C1240" s="37" t="s">
        <v>251</v>
      </c>
      <c r="D1240" s="37" t="s">
        <v>258</v>
      </c>
      <c r="E1240" s="37" t="s">
        <v>12</v>
      </c>
      <c r="F1240" s="37" t="s">
        <v>4781</v>
      </c>
      <c r="G1240" s="60">
        <v>43817.881655092591</v>
      </c>
      <c r="H1240" s="37" t="s">
        <v>36</v>
      </c>
      <c r="I1240" s="60"/>
      <c r="J1240" s="37" t="s">
        <v>120</v>
      </c>
      <c r="K1240" s="37" t="s">
        <v>4782</v>
      </c>
      <c r="L1240" s="60">
        <v>43817.881655092591</v>
      </c>
      <c r="M1240" s="37" t="s">
        <v>36</v>
      </c>
      <c r="N1240" s="60">
        <v>43812.884872685187</v>
      </c>
      <c r="O1240" s="37" t="s">
        <v>1787</v>
      </c>
      <c r="P1240" s="38" t="b">
        <v>0</v>
      </c>
      <c r="Q1240" s="37"/>
      <c r="R1240" s="37" t="s">
        <v>147</v>
      </c>
      <c r="S1240" s="38">
        <v>0</v>
      </c>
      <c r="T1240" s="37" t="s">
        <v>124</v>
      </c>
      <c r="U1240" s="37" t="s">
        <v>120</v>
      </c>
      <c r="V1240" s="60"/>
      <c r="W1240" s="38">
        <v>431722</v>
      </c>
      <c r="X1240" s="37" t="s">
        <v>1788</v>
      </c>
      <c r="Y1240" s="38">
        <v>0</v>
      </c>
      <c r="Z1240" s="38" t="b">
        <v>0</v>
      </c>
      <c r="AA1240" s="60">
        <v>43812.914479166669</v>
      </c>
      <c r="AB1240" s="60">
        <v>43812.884872685187</v>
      </c>
      <c r="AC1240" s="38">
        <v>1</v>
      </c>
      <c r="AD1240" s="60">
        <v>43812.992037037038</v>
      </c>
      <c r="AE1240" s="60">
        <v>43813.002187500002</v>
      </c>
      <c r="AF1240" s="60">
        <v>43812.992037037038</v>
      </c>
      <c r="AG1240" s="37"/>
      <c r="AH1240" s="37"/>
      <c r="AI1240" s="37"/>
      <c r="AJ1240" s="16">
        <f ca="1">IF(Table1[[#This Row],[State]]="Closed","Zero",IF(Table1[[#This Row],[State]]="Resolved","Zero",TODAY()-Table1[[#This Row],[First Assigned to Osprey-Resolver]]))</f>
        <v>885.99781249999796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50</v>
      </c>
      <c r="AM1240" s="39">
        <f>WEEKNUM(Table1[[#This Row],[Resolved]])</f>
        <v>0</v>
      </c>
      <c r="AN1240" s="39">
        <f>WEEKNUM(Table1[[#This Row],[Closed]])</f>
        <v>51</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13</v>
      </c>
      <c r="AW1240" s="39" t="str">
        <f>TEXT(Table1[[#This Row],[Created]],"MMM")</f>
        <v>Dec</v>
      </c>
      <c r="AX1240" s="40" t="e">
        <f>VLOOKUP(Table1[[#This Row],[Assigned to]],GD_Resource[[#All],[SNOW ID Unique]:[Team]],4,0)</f>
        <v>#N/A</v>
      </c>
    </row>
    <row r="1241" spans="1:50" ht="37.5" customHeight="1" x14ac:dyDescent="0.25">
      <c r="A1241" s="37" t="s">
        <v>4783</v>
      </c>
      <c r="B1241" s="37" t="s">
        <v>115</v>
      </c>
      <c r="C1241" s="37" t="s">
        <v>116</v>
      </c>
      <c r="D1241" s="37" t="s">
        <v>204</v>
      </c>
      <c r="E1241" s="37" t="s">
        <v>141</v>
      </c>
      <c r="F1241" s="37" t="s">
        <v>4784</v>
      </c>
      <c r="G1241" s="60">
        <v>43823.046701388892</v>
      </c>
      <c r="H1241" s="37" t="s">
        <v>38</v>
      </c>
      <c r="I1241" s="60"/>
      <c r="J1241" s="37" t="s">
        <v>120</v>
      </c>
      <c r="K1241" s="37" t="s">
        <v>3973</v>
      </c>
      <c r="L1241" s="60">
        <v>43823.046701388892</v>
      </c>
      <c r="M1241" s="37" t="s">
        <v>37</v>
      </c>
      <c r="N1241" s="60">
        <v>43815.756307870368</v>
      </c>
      <c r="O1241" s="37" t="s">
        <v>4785</v>
      </c>
      <c r="P1241" s="38" t="b">
        <v>0</v>
      </c>
      <c r="Q1241" s="37"/>
      <c r="R1241" s="37" t="s">
        <v>123</v>
      </c>
      <c r="S1241" s="38">
        <v>0</v>
      </c>
      <c r="T1241" s="37" t="s">
        <v>124</v>
      </c>
      <c r="U1241" s="37" t="s">
        <v>120</v>
      </c>
      <c r="V1241" s="60"/>
      <c r="W1241" s="38">
        <v>629890</v>
      </c>
      <c r="X1241" s="37" t="s">
        <v>1006</v>
      </c>
      <c r="Y1241" s="38">
        <v>0</v>
      </c>
      <c r="Z1241" s="38" t="b">
        <v>0</v>
      </c>
      <c r="AA1241" s="60">
        <v>43815.771863425929</v>
      </c>
      <c r="AB1241" s="60">
        <v>43815.756620370368</v>
      </c>
      <c r="AC1241" s="38">
        <v>3</v>
      </c>
      <c r="AD1241" s="60">
        <v>43815.900821759264</v>
      </c>
      <c r="AE1241" s="60">
        <v>43815.908043981479</v>
      </c>
      <c r="AF1241" s="60">
        <v>43815.900821759264</v>
      </c>
      <c r="AG1241" s="37"/>
      <c r="AH1241" s="37"/>
      <c r="AI1241" s="37"/>
      <c r="AJ1241" s="16">
        <f ca="1">IF(Table1[[#This Row],[State]]="Closed","Zero",IF(Table1[[#This Row],[State]]="Resolved","Zero",TODAY()-Table1[[#This Row],[First Assigned to Osprey-Resolver]]))</f>
        <v>883.09195601852116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51</v>
      </c>
      <c r="AM1241" s="39">
        <f>WEEKNUM(Table1[[#This Row],[Resolved]])</f>
        <v>0</v>
      </c>
      <c r="AN1241" s="39">
        <f>WEEKNUM(Table1[[#This Row],[Closed]])</f>
        <v>52</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16</v>
      </c>
      <c r="AW1241" s="39" t="str">
        <f>TEXT(Table1[[#This Row],[Created]],"MMM")</f>
        <v>Dec</v>
      </c>
      <c r="AX1241" s="40" t="e">
        <f>VLOOKUP(Table1[[#This Row],[Assigned to]],GD_Resource[[#All],[SNOW ID Unique]:[Team]],4,0)</f>
        <v>#N/A</v>
      </c>
    </row>
    <row r="1242" spans="1:50" ht="75" customHeight="1" x14ac:dyDescent="0.25">
      <c r="A1242" s="37" t="s">
        <v>4786</v>
      </c>
      <c r="B1242" s="37" t="s">
        <v>115</v>
      </c>
      <c r="C1242" s="37" t="s">
        <v>251</v>
      </c>
      <c r="D1242" s="37" t="s">
        <v>1109</v>
      </c>
      <c r="E1242" s="37" t="s">
        <v>12</v>
      </c>
      <c r="F1242" s="37" t="s">
        <v>4787</v>
      </c>
      <c r="G1242" s="60">
        <v>43817.512118055558</v>
      </c>
      <c r="H1242" s="37" t="s">
        <v>8</v>
      </c>
      <c r="I1242" s="60"/>
      <c r="J1242" s="37" t="s">
        <v>178</v>
      </c>
      <c r="K1242" s="37" t="s">
        <v>4788</v>
      </c>
      <c r="L1242" s="60">
        <v>43817.512118055558</v>
      </c>
      <c r="M1242" s="37" t="s">
        <v>8</v>
      </c>
      <c r="N1242" s="60">
        <v>43816.727881944447</v>
      </c>
      <c r="O1242" s="37" t="s">
        <v>1109</v>
      </c>
      <c r="P1242" s="38" t="b">
        <v>0</v>
      </c>
      <c r="Q1242" s="37"/>
      <c r="R1242" s="37" t="s">
        <v>147</v>
      </c>
      <c r="S1242" s="38">
        <v>0</v>
      </c>
      <c r="T1242" s="37" t="s">
        <v>124</v>
      </c>
      <c r="U1242" s="37" t="s">
        <v>120</v>
      </c>
      <c r="V1242" s="60"/>
      <c r="W1242" s="38">
        <v>67852</v>
      </c>
      <c r="X1242" s="37" t="s">
        <v>8</v>
      </c>
      <c r="Y1242" s="38">
        <v>0</v>
      </c>
      <c r="Z1242" s="38" t="b">
        <v>0</v>
      </c>
      <c r="AA1242" s="60">
        <v>43816.727881944447</v>
      </c>
      <c r="AB1242" s="60"/>
      <c r="AC1242" s="38">
        <v>0</v>
      </c>
      <c r="AD1242" s="60"/>
      <c r="AE1242" s="60">
        <v>43816.727881944447</v>
      </c>
      <c r="AF1242" s="60">
        <v>43816.727881944447</v>
      </c>
      <c r="AG1242" s="37"/>
      <c r="AH1242" s="37"/>
      <c r="AI1242" s="37"/>
      <c r="AJ1242" s="16">
        <f ca="1">IF(Table1[[#This Row],[State]]="Closed","Zero",IF(Table1[[#This Row],[State]]="Resolved","Zero",TODAY()-Table1[[#This Row],[First Assigned to Osprey-Resolver]]))</f>
        <v>882.27211805555271</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51</v>
      </c>
      <c r="AM1242" s="39">
        <f>WEEKNUM(Table1[[#This Row],[Resolved]])</f>
        <v>0</v>
      </c>
      <c r="AN1242" s="39">
        <f>WEEKNUM(Table1[[#This Row],[Closed]])</f>
        <v>51</v>
      </c>
      <c r="AO1242" s="39" t="str">
        <f>IFERROR(INDEX(GD_Resource[], MATCH(Table1[[#This Row],[Assigned to]], GD_Resource[SNOW ID Unique], 0), 2), "Not GD")</f>
        <v>WPP-US</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17</v>
      </c>
      <c r="AW1242" s="39" t="str">
        <f>TEXT(Table1[[#This Row],[Created]],"MMM")</f>
        <v>Dec</v>
      </c>
      <c r="AX1242" s="40">
        <f>VLOOKUP(Table1[[#This Row],[Assigned to]],GD_Resource[[#All],[SNOW ID Unique]:[Team]],4,0)</f>
        <v>0</v>
      </c>
    </row>
    <row r="1243" spans="1:50" ht="75" customHeight="1" x14ac:dyDescent="0.25">
      <c r="A1243" s="37" t="s">
        <v>4789</v>
      </c>
      <c r="B1243" s="37" t="s">
        <v>115</v>
      </c>
      <c r="C1243" s="37" t="s">
        <v>641</v>
      </c>
      <c r="D1243" s="37" t="s">
        <v>308</v>
      </c>
      <c r="E1243" s="37" t="s">
        <v>7</v>
      </c>
      <c r="F1243" s="37" t="s">
        <v>4790</v>
      </c>
      <c r="G1243" s="60">
        <v>43839.113622685189</v>
      </c>
      <c r="H1243" s="37" t="s">
        <v>246</v>
      </c>
      <c r="I1243" s="60"/>
      <c r="J1243" s="37" t="s">
        <v>130</v>
      </c>
      <c r="K1243" s="37" t="s">
        <v>4791</v>
      </c>
      <c r="L1243" s="60">
        <v>43839.113622685189</v>
      </c>
      <c r="M1243" s="37" t="s">
        <v>246</v>
      </c>
      <c r="N1243" s="60">
        <v>43817.144108796303</v>
      </c>
      <c r="O1243" s="37" t="s">
        <v>402</v>
      </c>
      <c r="P1243" s="38" t="b">
        <v>0</v>
      </c>
      <c r="Q1243" s="37"/>
      <c r="R1243" s="37" t="s">
        <v>215</v>
      </c>
      <c r="S1243" s="38">
        <v>0</v>
      </c>
      <c r="T1243" s="37" t="s">
        <v>124</v>
      </c>
      <c r="U1243" s="37" t="s">
        <v>120</v>
      </c>
      <c r="V1243" s="60"/>
      <c r="W1243" s="38">
        <v>1898166</v>
      </c>
      <c r="X1243" s="37" t="s">
        <v>247</v>
      </c>
      <c r="Y1243" s="38">
        <v>0</v>
      </c>
      <c r="Z1243" s="38" t="b">
        <v>0</v>
      </c>
      <c r="AA1243" s="60">
        <v>43817.830891203703</v>
      </c>
      <c r="AB1243" s="60">
        <v>43817.144108796303</v>
      </c>
      <c r="AC1243" s="38">
        <v>2</v>
      </c>
      <c r="AD1243" s="60">
        <v>43818.890231481477</v>
      </c>
      <c r="AE1243" s="60">
        <v>43819.356203703697</v>
      </c>
      <c r="AF1243" s="60">
        <v>43818.890231481477</v>
      </c>
      <c r="AG1243" s="37"/>
      <c r="AH1243" s="37"/>
      <c r="AI1243" s="37"/>
      <c r="AJ1243" s="16">
        <f ca="1">IF(Table1[[#This Row],[State]]="Closed","Zero",IF(Table1[[#This Row],[State]]="Resolved","Zero",TODAY()-Table1[[#This Row],[First Assigned to Osprey-Resolver]]))</f>
        <v>879.64379629630275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51</v>
      </c>
      <c r="AM1243" s="39">
        <f>WEEKNUM(Table1[[#This Row],[Resolved]])</f>
        <v>0</v>
      </c>
      <c r="AN1243" s="39">
        <f>WEEKNUM(Table1[[#This Row],[Closed]])</f>
        <v>2</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18</v>
      </c>
      <c r="AW1243" s="39" t="str">
        <f>TEXT(Table1[[#This Row],[Created]],"MMM")</f>
        <v>Dec</v>
      </c>
      <c r="AX1243" s="40" t="e">
        <f>VLOOKUP(Table1[[#This Row],[Assigned to]],GD_Resource[[#All],[SNOW ID Unique]:[Team]],4,0)</f>
        <v>#N/A</v>
      </c>
    </row>
    <row r="1244" spans="1:50" ht="75" customHeight="1" x14ac:dyDescent="0.25">
      <c r="A1244" s="37" t="s">
        <v>4792</v>
      </c>
      <c r="B1244" s="37" t="s">
        <v>115</v>
      </c>
      <c r="C1244" s="37" t="s">
        <v>116</v>
      </c>
      <c r="D1244" s="37" t="s">
        <v>4793</v>
      </c>
      <c r="E1244" s="37" t="s">
        <v>12</v>
      </c>
      <c r="F1244" s="37" t="s">
        <v>4794</v>
      </c>
      <c r="G1244" s="60">
        <v>43818.468414351853</v>
      </c>
      <c r="H1244" s="37" t="s">
        <v>20</v>
      </c>
      <c r="I1244" s="60"/>
      <c r="J1244" s="37" t="s">
        <v>120</v>
      </c>
      <c r="K1244" s="37" t="s">
        <v>4795</v>
      </c>
      <c r="L1244" s="60">
        <v>43818.468414351853</v>
      </c>
      <c r="M1244" s="37" t="s">
        <v>4796</v>
      </c>
      <c r="N1244" s="60">
        <v>43818.461122685178</v>
      </c>
      <c r="O1244" s="37" t="s">
        <v>4793</v>
      </c>
      <c r="P1244" s="38" t="b">
        <v>0</v>
      </c>
      <c r="Q1244" s="37"/>
      <c r="R1244" s="37" t="s">
        <v>123</v>
      </c>
      <c r="S1244" s="38">
        <v>0</v>
      </c>
      <c r="T1244" s="37" t="s">
        <v>124</v>
      </c>
      <c r="U1244" s="37" t="s">
        <v>120</v>
      </c>
      <c r="V1244" s="60"/>
      <c r="W1244" s="38">
        <v>822</v>
      </c>
      <c r="X1244" s="37" t="s">
        <v>4796</v>
      </c>
      <c r="Y1244" s="38">
        <v>0</v>
      </c>
      <c r="Z1244" s="38" t="b">
        <v>0</v>
      </c>
      <c r="AA1244" s="60">
        <v>43818.461122685178</v>
      </c>
      <c r="AB1244" s="60"/>
      <c r="AC1244" s="38">
        <v>0</v>
      </c>
      <c r="AD1244" s="60"/>
      <c r="AE1244" s="60">
        <v>43818.461122685178</v>
      </c>
      <c r="AF1244" s="60">
        <v>43818.461122685178</v>
      </c>
      <c r="AG1244" s="37"/>
      <c r="AH1244" s="37"/>
      <c r="AI1244" s="37"/>
      <c r="AJ1244" s="16">
        <f ca="1">IF(Table1[[#This Row],[State]]="Closed","Zero",IF(Table1[[#This Row],[State]]="Resolved","Zero",TODAY()-Table1[[#This Row],[First Assigned to Osprey-Resolver]]))</f>
        <v>880.53887731482246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51</v>
      </c>
      <c r="AM1244" s="39">
        <f>WEEKNUM(Table1[[#This Row],[Resolved]])</f>
        <v>0</v>
      </c>
      <c r="AN1244" s="39">
        <f>WEEKNUM(Table1[[#This Row],[Closed]])</f>
        <v>51</v>
      </c>
      <c r="AO1244" s="39" t="str">
        <f>IFERROR(INDEX(GD_Resource[], MATCH(Table1[[#This Row],[Assigned to]], GD_Resource[SNOW ID Unique], 0), 2), "Not GD")</f>
        <v>WPP-US</v>
      </c>
      <c r="AP1244" s="39" t="str">
        <f t="shared" si="19"/>
        <v>GD</v>
      </c>
      <c r="AQ1244" s="39">
        <f>YEAR(Table1[[#This Row],[Closed]])</f>
        <v>2019</v>
      </c>
      <c r="AR1244" s="39">
        <f>YEAR(Table1[[#This Row],[Resolved]])</f>
        <v>1900</v>
      </c>
      <c r="AS1244" s="39">
        <f>YEAR(Table1[[#This Row],[Created]])</f>
        <v>2019</v>
      </c>
      <c r="AT1244" s="39">
        <f>DAY(Table1[[#This Row],[Resolved]])</f>
        <v>0</v>
      </c>
      <c r="AU1244" s="39" t="str">
        <f>TEXT(Table1[[#This Row],[Resolved]],"MMM")</f>
        <v>Jan</v>
      </c>
      <c r="AV1244" s="39">
        <f>DAY(Table1[[#This Row],[Created]])</f>
        <v>19</v>
      </c>
      <c r="AW1244" s="39" t="str">
        <f>TEXT(Table1[[#This Row],[Created]],"MMM")</f>
        <v>Dec</v>
      </c>
      <c r="AX1244" s="40">
        <f>VLOOKUP(Table1[[#This Row],[Assigned to]],GD_Resource[[#All],[SNOW ID Unique]:[Team]],4,0)</f>
        <v>0</v>
      </c>
    </row>
    <row r="1245" spans="1:50" ht="37.5" customHeight="1" x14ac:dyDescent="0.25">
      <c r="A1245" s="37" t="s">
        <v>4797</v>
      </c>
      <c r="B1245" s="37" t="s">
        <v>115</v>
      </c>
      <c r="C1245" s="37" t="s">
        <v>116</v>
      </c>
      <c r="D1245" s="37" t="s">
        <v>204</v>
      </c>
      <c r="E1245" s="37" t="s">
        <v>12</v>
      </c>
      <c r="F1245" s="37" t="s">
        <v>4798</v>
      </c>
      <c r="G1245" s="60">
        <v>43833.864988425928</v>
      </c>
      <c r="H1245" s="37" t="s">
        <v>37</v>
      </c>
      <c r="I1245" s="60"/>
      <c r="J1245" s="37" t="s">
        <v>120</v>
      </c>
      <c r="K1245" s="37" t="s">
        <v>4799</v>
      </c>
      <c r="L1245" s="60">
        <v>43833.864988425928</v>
      </c>
      <c r="M1245" s="37" t="s">
        <v>37</v>
      </c>
      <c r="N1245" s="60">
        <v>43818.742314814823</v>
      </c>
      <c r="O1245" s="37" t="s">
        <v>3647</v>
      </c>
      <c r="P1245" s="38" t="b">
        <v>0</v>
      </c>
      <c r="Q1245" s="37"/>
      <c r="R1245" s="37" t="s">
        <v>123</v>
      </c>
      <c r="S1245" s="38">
        <v>0</v>
      </c>
      <c r="T1245" s="37" t="s">
        <v>124</v>
      </c>
      <c r="U1245" s="37" t="s">
        <v>120</v>
      </c>
      <c r="V1245" s="60"/>
      <c r="W1245" s="38">
        <v>1306599</v>
      </c>
      <c r="X1245" s="37" t="s">
        <v>3648</v>
      </c>
      <c r="Y1245" s="38">
        <v>0</v>
      </c>
      <c r="Z1245" s="38" t="b">
        <v>0</v>
      </c>
      <c r="AA1245" s="60">
        <v>43818.833078703698</v>
      </c>
      <c r="AB1245" s="60">
        <v>43818.742314814823</v>
      </c>
      <c r="AC1245" s="38">
        <v>1</v>
      </c>
      <c r="AD1245" s="60">
        <v>43833.864016203697</v>
      </c>
      <c r="AE1245" s="60">
        <v>43833.864016203697</v>
      </c>
      <c r="AF1245" s="60">
        <v>43833.864016203697</v>
      </c>
      <c r="AG1245" s="37"/>
      <c r="AH1245" s="37"/>
      <c r="AI1245" s="37"/>
      <c r="AJ1245" s="16">
        <f ca="1">IF(Table1[[#This Row],[State]]="Closed","Zero",IF(Table1[[#This Row],[State]]="Resolved","Zero",TODAY()-Table1[[#This Row],[First Assigned to Osprey-Resolver]]))</f>
        <v>865.13598379630275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51</v>
      </c>
      <c r="AM1245" s="39">
        <f>WEEKNUM(Table1[[#This Row],[Resolved]])</f>
        <v>0</v>
      </c>
      <c r="AN1245" s="39">
        <f>WEEKNUM(Table1[[#This Row],[Closed]])</f>
        <v>1</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19</v>
      </c>
      <c r="AW1245" s="39" t="str">
        <f>TEXT(Table1[[#This Row],[Created]],"MMM")</f>
        <v>Dec</v>
      </c>
      <c r="AX1245" s="40" t="e">
        <f>VLOOKUP(Table1[[#This Row],[Assigned to]],GD_Resource[[#All],[SNOW ID Unique]:[Team]],4,0)</f>
        <v>#N/A</v>
      </c>
    </row>
    <row r="1246" spans="1:50" ht="49.95" customHeight="1" x14ac:dyDescent="0.25">
      <c r="A1246" s="37" t="s">
        <v>4800</v>
      </c>
      <c r="B1246" s="37" t="s">
        <v>115</v>
      </c>
      <c r="C1246" s="37" t="s">
        <v>433</v>
      </c>
      <c r="D1246" s="37" t="s">
        <v>128</v>
      </c>
      <c r="E1246" s="37" t="s">
        <v>12</v>
      </c>
      <c r="F1246" s="37" t="s">
        <v>4801</v>
      </c>
      <c r="G1246" s="60">
        <v>43837.0003125</v>
      </c>
      <c r="H1246" s="37" t="s">
        <v>39</v>
      </c>
      <c r="I1246" s="60"/>
      <c r="J1246" s="37" t="s">
        <v>120</v>
      </c>
      <c r="K1246" s="37" t="s">
        <v>4802</v>
      </c>
      <c r="L1246" s="60">
        <v>43837.0003125</v>
      </c>
      <c r="M1246" s="37" t="s">
        <v>39</v>
      </c>
      <c r="N1246" s="60">
        <v>43818.959189814806</v>
      </c>
      <c r="O1246" s="37" t="s">
        <v>4803</v>
      </c>
      <c r="P1246" s="38" t="b">
        <v>0</v>
      </c>
      <c r="Q1246" s="37"/>
      <c r="R1246" s="37" t="s">
        <v>215</v>
      </c>
      <c r="S1246" s="38">
        <v>0</v>
      </c>
      <c r="T1246" s="37" t="s">
        <v>124</v>
      </c>
      <c r="U1246" s="37" t="s">
        <v>120</v>
      </c>
      <c r="V1246" s="60"/>
      <c r="W1246" s="38">
        <v>1558753</v>
      </c>
      <c r="X1246" s="37" t="s">
        <v>4804</v>
      </c>
      <c r="Y1246" s="38">
        <v>0</v>
      </c>
      <c r="Z1246" s="38" t="b">
        <v>0</v>
      </c>
      <c r="AA1246" s="60">
        <v>43819.810682870368</v>
      </c>
      <c r="AB1246" s="60">
        <v>43818.959189814806</v>
      </c>
      <c r="AC1246" s="38">
        <v>2</v>
      </c>
      <c r="AD1246" s="60">
        <v>43819.912349537037</v>
      </c>
      <c r="AE1246" s="60">
        <v>43820.429189814808</v>
      </c>
      <c r="AF1246" s="60">
        <v>43819.912349537037</v>
      </c>
      <c r="AG1246" s="37"/>
      <c r="AH1246" s="37"/>
      <c r="AI1246" s="37"/>
      <c r="AJ1246" s="16">
        <f ca="1">IF(Table1[[#This Row],[State]]="Closed","Zero",IF(Table1[[#This Row],[State]]="Resolved","Zero",TODAY()-Table1[[#This Row],[First Assigned to Osprey-Resolver]]))</f>
        <v>878.57081018519239</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51</v>
      </c>
      <c r="AM1246" s="39">
        <f>WEEKNUM(Table1[[#This Row],[Resolved]])</f>
        <v>0</v>
      </c>
      <c r="AN1246" s="39">
        <f>WEEKNUM(Table1[[#This Row],[Closed]])</f>
        <v>2</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19</v>
      </c>
      <c r="AW1246" s="39" t="str">
        <f>TEXT(Table1[[#This Row],[Created]],"MMM")</f>
        <v>Dec</v>
      </c>
      <c r="AX1246" s="40" t="e">
        <f>VLOOKUP(Table1[[#This Row],[Assigned to]],GD_Resource[[#All],[SNOW ID Unique]:[Team]],4,0)</f>
        <v>#N/A</v>
      </c>
    </row>
    <row r="1247" spans="1:50" ht="49.95" customHeight="1" x14ac:dyDescent="0.25">
      <c r="A1247" s="37" t="s">
        <v>4805</v>
      </c>
      <c r="B1247" s="37" t="s">
        <v>115</v>
      </c>
      <c r="C1247" s="37" t="s">
        <v>433</v>
      </c>
      <c r="D1247" s="37" t="s">
        <v>128</v>
      </c>
      <c r="E1247" s="37" t="s">
        <v>12</v>
      </c>
      <c r="F1247" s="37" t="s">
        <v>4806</v>
      </c>
      <c r="G1247" s="60">
        <v>43836.997939814813</v>
      </c>
      <c r="H1247" s="37" t="s">
        <v>39</v>
      </c>
      <c r="I1247" s="60"/>
      <c r="J1247" s="37" t="s">
        <v>120</v>
      </c>
      <c r="K1247" s="37" t="s">
        <v>4807</v>
      </c>
      <c r="L1247" s="60">
        <v>43836.997939814813</v>
      </c>
      <c r="M1247" s="37" t="s">
        <v>39</v>
      </c>
      <c r="N1247" s="60">
        <v>43819.18822916667</v>
      </c>
      <c r="O1247" s="37" t="s">
        <v>4803</v>
      </c>
      <c r="P1247" s="38" t="b">
        <v>0</v>
      </c>
      <c r="Q1247" s="37"/>
      <c r="R1247" s="37" t="s">
        <v>215</v>
      </c>
      <c r="S1247" s="38">
        <v>0</v>
      </c>
      <c r="T1247" s="37" t="s">
        <v>124</v>
      </c>
      <c r="U1247" s="37" t="s">
        <v>120</v>
      </c>
      <c r="V1247" s="60"/>
      <c r="W1247" s="38">
        <v>1538760</v>
      </c>
      <c r="X1247" s="37" t="s">
        <v>4808</v>
      </c>
      <c r="Y1247" s="38">
        <v>0</v>
      </c>
      <c r="Z1247" s="38" t="b">
        <v>0</v>
      </c>
      <c r="AA1247" s="60">
        <v>43819.813240740739</v>
      </c>
      <c r="AB1247" s="60">
        <v>43819.18822916667</v>
      </c>
      <c r="AC1247" s="38">
        <v>1</v>
      </c>
      <c r="AD1247" s="60">
        <v>43822.85491898148</v>
      </c>
      <c r="AE1247" s="60">
        <v>43823.348749999997</v>
      </c>
      <c r="AF1247" s="60">
        <v>43822.85491898148</v>
      </c>
      <c r="AG1247" s="37" t="s">
        <v>135</v>
      </c>
      <c r="AH1247" s="37"/>
      <c r="AI1247" s="37"/>
      <c r="AJ1247" s="16">
        <f ca="1">IF(Table1[[#This Row],[State]]="Closed","Zero",IF(Table1[[#This Row],[State]]="Resolved","Zero",TODAY()-Table1[[#This Row],[First Assigned to Osprey-Resolver]]))</f>
        <v>875.65125000000262</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51</v>
      </c>
      <c r="AM1247" s="39">
        <f>WEEKNUM(Table1[[#This Row],[Resolved]])</f>
        <v>0</v>
      </c>
      <c r="AN1247" s="39">
        <f>WEEKNUM(Table1[[#This Row],[Closed]])</f>
        <v>2</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20</v>
      </c>
      <c r="AW1247" s="39" t="str">
        <f>TEXT(Table1[[#This Row],[Created]],"MMM")</f>
        <v>Dec</v>
      </c>
      <c r="AX1247" s="40" t="e">
        <f>VLOOKUP(Table1[[#This Row],[Assigned to]],GD_Resource[[#All],[SNOW ID Unique]:[Team]],4,0)</f>
        <v>#N/A</v>
      </c>
    </row>
    <row r="1248" spans="1:50" ht="49.95" customHeight="1" x14ac:dyDescent="0.25">
      <c r="A1248" s="37" t="s">
        <v>4809</v>
      </c>
      <c r="B1248" s="37" t="s">
        <v>115</v>
      </c>
      <c r="C1248" s="37" t="s">
        <v>433</v>
      </c>
      <c r="D1248" s="37" t="s">
        <v>434</v>
      </c>
      <c r="E1248" s="37" t="s">
        <v>7</v>
      </c>
      <c r="F1248" s="37" t="s">
        <v>4810</v>
      </c>
      <c r="G1248" s="60">
        <v>43838.960219907407</v>
      </c>
      <c r="H1248" s="37" t="s">
        <v>436</v>
      </c>
      <c r="I1248" s="60"/>
      <c r="J1248" s="37" t="s">
        <v>130</v>
      </c>
      <c r="K1248" s="37" t="s">
        <v>4811</v>
      </c>
      <c r="L1248" s="60">
        <v>43838.960162037038</v>
      </c>
      <c r="M1248" s="37" t="s">
        <v>436</v>
      </c>
      <c r="N1248" s="60">
        <v>43819.905694444453</v>
      </c>
      <c r="O1248" s="37" t="s">
        <v>4812</v>
      </c>
      <c r="P1248" s="38" t="b">
        <v>0</v>
      </c>
      <c r="Q1248" s="37"/>
      <c r="R1248" s="37" t="s">
        <v>215</v>
      </c>
      <c r="S1248" s="38">
        <v>0</v>
      </c>
      <c r="T1248" s="37" t="s">
        <v>124</v>
      </c>
      <c r="U1248" s="37" t="s">
        <v>120</v>
      </c>
      <c r="V1248" s="60"/>
      <c r="W1248" s="38">
        <v>1646306</v>
      </c>
      <c r="X1248" s="37" t="s">
        <v>4813</v>
      </c>
      <c r="Y1248" s="38">
        <v>0</v>
      </c>
      <c r="Z1248" s="38" t="b">
        <v>0</v>
      </c>
      <c r="AA1248" s="60">
        <v>43819.932916666658</v>
      </c>
      <c r="AB1248" s="60">
        <v>43819.915868055563</v>
      </c>
      <c r="AC1248" s="38">
        <v>1</v>
      </c>
      <c r="AD1248" s="60">
        <v>43822.77547453704</v>
      </c>
      <c r="AE1248" s="60">
        <v>43822.789270833331</v>
      </c>
      <c r="AF1248" s="60">
        <v>43822.77547453704</v>
      </c>
      <c r="AG1248" s="37"/>
      <c r="AH1248" s="37"/>
      <c r="AI1248" s="37"/>
      <c r="AJ1248" s="16">
        <f ca="1">IF(Table1[[#This Row],[State]]="Closed","Zero",IF(Table1[[#This Row],[State]]="Resolved","Zero",TODAY()-Table1[[#This Row],[First Assigned to Osprey-Resolver]]))</f>
        <v>876.2107291666689</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51</v>
      </c>
      <c r="AM1248" s="39">
        <f>WEEKNUM(Table1[[#This Row],[Resolved]])</f>
        <v>0</v>
      </c>
      <c r="AN1248" s="39">
        <f>WEEKNUM(Table1[[#This Row],[Closed]])</f>
        <v>2</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20</v>
      </c>
      <c r="AW1248" s="39" t="str">
        <f>TEXT(Table1[[#This Row],[Created]],"MMM")</f>
        <v>Dec</v>
      </c>
      <c r="AX1248" s="40" t="e">
        <f>VLOOKUP(Table1[[#This Row],[Assigned to]],GD_Resource[[#All],[SNOW ID Unique]:[Team]],4,0)</f>
        <v>#N/A</v>
      </c>
    </row>
    <row r="1249" spans="1:50" ht="49.95" customHeight="1" x14ac:dyDescent="0.25">
      <c r="A1249" s="37" t="s">
        <v>4814</v>
      </c>
      <c r="B1249" s="37" t="s">
        <v>115</v>
      </c>
      <c r="C1249" s="37" t="s">
        <v>433</v>
      </c>
      <c r="D1249" s="37" t="s">
        <v>128</v>
      </c>
      <c r="E1249" s="37" t="s">
        <v>141</v>
      </c>
      <c r="F1249" s="37" t="s">
        <v>4815</v>
      </c>
      <c r="G1249" s="60">
        <v>43897.898761574077</v>
      </c>
      <c r="H1249" s="37" t="s">
        <v>39</v>
      </c>
      <c r="I1249" s="60"/>
      <c r="J1249" s="37" t="s">
        <v>120</v>
      </c>
      <c r="K1249" s="37" t="s">
        <v>4779</v>
      </c>
      <c r="L1249" s="60">
        <v>43897.898761574077</v>
      </c>
      <c r="M1249" s="37" t="s">
        <v>39</v>
      </c>
      <c r="N1249" s="60">
        <v>43822.411215277767</v>
      </c>
      <c r="O1249" s="37" t="s">
        <v>128</v>
      </c>
      <c r="P1249" s="38" t="b">
        <v>0</v>
      </c>
      <c r="Q1249" s="37"/>
      <c r="R1249" s="37" t="s">
        <v>215</v>
      </c>
      <c r="S1249" s="38">
        <v>0</v>
      </c>
      <c r="T1249" s="37" t="s">
        <v>124</v>
      </c>
      <c r="U1249" s="37" t="s">
        <v>120</v>
      </c>
      <c r="V1249" s="60"/>
      <c r="W1249" s="38">
        <v>6522549</v>
      </c>
      <c r="X1249" s="37" t="s">
        <v>39</v>
      </c>
      <c r="Y1249" s="38">
        <v>0</v>
      </c>
      <c r="Z1249" s="38" t="b">
        <v>0</v>
      </c>
      <c r="AA1249" s="60">
        <v>43822.411215277767</v>
      </c>
      <c r="AB1249" s="60"/>
      <c r="AC1249" s="38">
        <v>0</v>
      </c>
      <c r="AD1249" s="60"/>
      <c r="AE1249" s="60">
        <v>43822.411215277767</v>
      </c>
      <c r="AF1249" s="60">
        <v>43822.411215277767</v>
      </c>
      <c r="AG1249" s="37"/>
      <c r="AH1249" s="37"/>
      <c r="AI1249" s="37"/>
      <c r="AJ1249" s="16">
        <f ca="1">IF(Table1[[#This Row],[State]]="Closed","Zero",IF(Table1[[#This Row],[State]]="Resolved","Zero",TODAY()-Table1[[#This Row],[First Assigned to Osprey-Resolver]]))</f>
        <v>876.58878472223296</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52</v>
      </c>
      <c r="AM1249" s="39">
        <f>WEEKNUM(Table1[[#This Row],[Resolved]])</f>
        <v>0</v>
      </c>
      <c r="AN1249" s="39">
        <f>WEEKNUM(Table1[[#This Row],[Closed]])</f>
        <v>10</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23</v>
      </c>
      <c r="AW1249" s="39" t="str">
        <f>TEXT(Table1[[#This Row],[Created]],"MMM")</f>
        <v>Dec</v>
      </c>
      <c r="AX1249" s="40" t="e">
        <f>VLOOKUP(Table1[[#This Row],[Assigned to]],GD_Resource[[#All],[SNOW ID Unique]:[Team]],4,0)</f>
        <v>#N/A</v>
      </c>
    </row>
    <row r="1250" spans="1:50" ht="37.5" customHeight="1" x14ac:dyDescent="0.25">
      <c r="A1250" s="37" t="s">
        <v>4816</v>
      </c>
      <c r="B1250" s="37" t="s">
        <v>138</v>
      </c>
      <c r="C1250" s="37" t="s">
        <v>183</v>
      </c>
      <c r="D1250" s="37" t="s">
        <v>204</v>
      </c>
      <c r="E1250" s="37" t="s">
        <v>12</v>
      </c>
      <c r="F1250" s="37" t="s">
        <v>4817</v>
      </c>
      <c r="G1250" s="60">
        <v>43838.87599537037</v>
      </c>
      <c r="H1250" s="37" t="s">
        <v>3804</v>
      </c>
      <c r="I1250" s="60"/>
      <c r="J1250" s="37" t="s">
        <v>130</v>
      </c>
      <c r="K1250" s="37" t="s">
        <v>4818</v>
      </c>
      <c r="L1250" s="60">
        <v>43838.87599537037</v>
      </c>
      <c r="M1250" s="37" t="s">
        <v>37</v>
      </c>
      <c r="N1250" s="60">
        <v>43822.621122685188</v>
      </c>
      <c r="O1250" s="37" t="s">
        <v>3532</v>
      </c>
      <c r="P1250" s="38" t="b">
        <v>0</v>
      </c>
      <c r="Q1250" s="37"/>
      <c r="R1250" s="37" t="s">
        <v>189</v>
      </c>
      <c r="S1250" s="38">
        <v>0</v>
      </c>
      <c r="T1250" s="37" t="s">
        <v>124</v>
      </c>
      <c r="U1250" s="37" t="s">
        <v>120</v>
      </c>
      <c r="V1250" s="60"/>
      <c r="W1250" s="38">
        <v>1404421</v>
      </c>
      <c r="X1250" s="37" t="s">
        <v>3533</v>
      </c>
      <c r="Y1250" s="38">
        <v>0</v>
      </c>
      <c r="Z1250" s="38" t="b">
        <v>0</v>
      </c>
      <c r="AA1250" s="60">
        <v>43822.695</v>
      </c>
      <c r="AB1250" s="60">
        <v>43822.621122685188</v>
      </c>
      <c r="AC1250" s="38">
        <v>1</v>
      </c>
      <c r="AD1250" s="60">
        <v>43822.66165509259</v>
      </c>
      <c r="AE1250" s="60">
        <v>43822.695</v>
      </c>
      <c r="AF1250" s="60">
        <v>43822.66165509259</v>
      </c>
      <c r="AG1250" s="37" t="s">
        <v>331</v>
      </c>
      <c r="AH1250" s="37"/>
      <c r="AI1250" s="37" t="s">
        <v>801</v>
      </c>
      <c r="AJ1250" s="16">
        <f ca="1">IF(Table1[[#This Row],[State]]="Closed","Zero",IF(Table1[[#This Row],[State]]="Resolved","Zero",TODAY()-Table1[[#This Row],[First Assigned to Osprey-Resolver]]))</f>
        <v>876.30500000000029</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52</v>
      </c>
      <c r="AM1250" s="39">
        <f>WEEKNUM(Table1[[#This Row],[Resolved]])</f>
        <v>0</v>
      </c>
      <c r="AN1250" s="39">
        <f>WEEKNUM(Table1[[#This Row],[Closed]])</f>
        <v>2</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23</v>
      </c>
      <c r="AW1250" s="39" t="str">
        <f>TEXT(Table1[[#This Row],[Created]],"MMM")</f>
        <v>Dec</v>
      </c>
      <c r="AX1250" s="40">
        <f>VLOOKUP(Table1[[#This Row],[Assigned to]],GD_Resource[[#All],[SNOW ID Unique]:[Team]],4,0)</f>
        <v>0</v>
      </c>
    </row>
    <row r="1251" spans="1:50" ht="49.95" customHeight="1" x14ac:dyDescent="0.25">
      <c r="A1251" s="37" t="s">
        <v>4819</v>
      </c>
      <c r="B1251" s="37" t="s">
        <v>115</v>
      </c>
      <c r="C1251" s="37" t="s">
        <v>116</v>
      </c>
      <c r="D1251" s="37" t="s">
        <v>233</v>
      </c>
      <c r="E1251" s="37" t="s">
        <v>7</v>
      </c>
      <c r="F1251" s="37" t="s">
        <v>4820</v>
      </c>
      <c r="G1251" s="60">
        <v>43833.611064814817</v>
      </c>
      <c r="H1251" s="37" t="s">
        <v>20</v>
      </c>
      <c r="I1251" s="60"/>
      <c r="J1251" s="37" t="s">
        <v>120</v>
      </c>
      <c r="K1251" s="37" t="s">
        <v>4821</v>
      </c>
      <c r="L1251" s="60">
        <v>43833.611076388886</v>
      </c>
      <c r="M1251" s="37" t="s">
        <v>235</v>
      </c>
      <c r="N1251" s="60">
        <v>43833.530370370368</v>
      </c>
      <c r="O1251" s="37" t="s">
        <v>4822</v>
      </c>
      <c r="P1251" s="38" t="b">
        <v>0</v>
      </c>
      <c r="Q1251" s="37"/>
      <c r="R1251" s="37" t="s">
        <v>123</v>
      </c>
      <c r="S1251" s="38">
        <v>0</v>
      </c>
      <c r="T1251" s="37" t="s">
        <v>124</v>
      </c>
      <c r="U1251" s="37" t="s">
        <v>120</v>
      </c>
      <c r="V1251" s="60"/>
      <c r="W1251" s="38">
        <v>6973</v>
      </c>
      <c r="X1251" s="37" t="s">
        <v>4823</v>
      </c>
      <c r="Y1251" s="38">
        <v>0</v>
      </c>
      <c r="Z1251" s="38" t="b">
        <v>0</v>
      </c>
      <c r="AA1251" s="60">
        <v>43833.553483796299</v>
      </c>
      <c r="AB1251" s="60"/>
      <c r="AC1251" s="38">
        <v>1</v>
      </c>
      <c r="AD1251" s="60"/>
      <c r="AE1251" s="60">
        <v>43833.553483796299</v>
      </c>
      <c r="AF1251" s="60">
        <v>43833.549861111111</v>
      </c>
      <c r="AG1251" s="37"/>
      <c r="AH1251" s="37"/>
      <c r="AI1251" s="37"/>
      <c r="AJ1251" s="16">
        <f ca="1">IF(Table1[[#This Row],[State]]="Closed","Zero",IF(Table1[[#This Row],[State]]="Resolved","Zero",TODAY()-Table1[[#This Row],[First Assigned to Osprey-Resolver]]))</f>
        <v>865.44651620370132</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1</v>
      </c>
      <c r="AM1251" s="39">
        <f>WEEKNUM(Table1[[#This Row],[Resolved]])</f>
        <v>0</v>
      </c>
      <c r="AN1251" s="39">
        <f>WEEKNUM(Table1[[#This Row],[Closed]])</f>
        <v>1</v>
      </c>
      <c r="AO1251" s="39" t="str">
        <f>IFERROR(INDEX(GD_Resource[], MATCH(Table1[[#This Row],[Assigned to]], GD_Resource[SNOW ID Unique], 0), 2), "Not GD")</f>
        <v>WPP-US</v>
      </c>
      <c r="AP1251" s="39" t="str">
        <f t="shared" si="19"/>
        <v>GD</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3</v>
      </c>
      <c r="AW1251" s="39" t="str">
        <f>TEXT(Table1[[#This Row],[Created]],"MMM")</f>
        <v>Jan</v>
      </c>
      <c r="AX1251" s="40">
        <f>VLOOKUP(Table1[[#This Row],[Assigned to]],GD_Resource[[#All],[SNOW ID Unique]:[Team]],4,0)</f>
        <v>0</v>
      </c>
    </row>
    <row r="1252" spans="1:50" ht="49.95" customHeight="1" x14ac:dyDescent="0.25">
      <c r="A1252" s="37" t="s">
        <v>4824</v>
      </c>
      <c r="B1252" s="37" t="s">
        <v>115</v>
      </c>
      <c r="C1252" s="37" t="s">
        <v>116</v>
      </c>
      <c r="D1252" s="37" t="s">
        <v>204</v>
      </c>
      <c r="E1252" s="37" t="s">
        <v>141</v>
      </c>
      <c r="F1252" s="37" t="s">
        <v>4825</v>
      </c>
      <c r="G1252" s="60">
        <v>43915.123738425929</v>
      </c>
      <c r="H1252" s="37" t="s">
        <v>37</v>
      </c>
      <c r="I1252" s="60"/>
      <c r="J1252" s="37" t="s">
        <v>120</v>
      </c>
      <c r="K1252" s="37" t="s">
        <v>4826</v>
      </c>
      <c r="L1252" s="60">
        <v>43915.123738425929</v>
      </c>
      <c r="M1252" s="37" t="s">
        <v>37</v>
      </c>
      <c r="N1252" s="60">
        <v>43833.88354166667</v>
      </c>
      <c r="O1252" s="37" t="s">
        <v>266</v>
      </c>
      <c r="P1252" s="38" t="b">
        <v>0</v>
      </c>
      <c r="Q1252" s="37"/>
      <c r="R1252" s="37" t="s">
        <v>123</v>
      </c>
      <c r="S1252" s="38">
        <v>0</v>
      </c>
      <c r="T1252" s="37" t="s">
        <v>124</v>
      </c>
      <c r="U1252" s="37" t="s">
        <v>120</v>
      </c>
      <c r="V1252" s="60"/>
      <c r="W1252" s="38">
        <v>7019154</v>
      </c>
      <c r="X1252" s="37" t="s">
        <v>267</v>
      </c>
      <c r="Y1252" s="38">
        <v>0</v>
      </c>
      <c r="Z1252" s="38" t="b">
        <v>0</v>
      </c>
      <c r="AA1252" s="60">
        <v>43833.946516203701</v>
      </c>
      <c r="AB1252" s="60">
        <v>43833.889710648153</v>
      </c>
      <c r="AC1252" s="38">
        <v>1</v>
      </c>
      <c r="AD1252" s="60">
        <v>43833.941990740743</v>
      </c>
      <c r="AE1252" s="60">
        <v>43833.946516203701</v>
      </c>
      <c r="AF1252" s="60">
        <v>43833.941990740743</v>
      </c>
      <c r="AG1252" s="37"/>
      <c r="AH1252" s="37"/>
      <c r="AI1252" s="37"/>
      <c r="AJ1252" s="16">
        <f ca="1">IF(Table1[[#This Row],[State]]="Closed","Zero",IF(Table1[[#This Row],[State]]="Resolved","Zero",TODAY()-Table1[[#This Row],[First Assigned to Osprey-Resolver]]))</f>
        <v>865.05348379629868</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1</v>
      </c>
      <c r="AM1252" s="39">
        <f>WEEKNUM(Table1[[#This Row],[Resolved]])</f>
        <v>0</v>
      </c>
      <c r="AN1252" s="39">
        <f>WEEKNUM(Table1[[#This Row],[Closed]])</f>
        <v>13</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3</v>
      </c>
      <c r="AW1252" s="39" t="str">
        <f>TEXT(Table1[[#This Row],[Created]],"MMM")</f>
        <v>Jan</v>
      </c>
      <c r="AX1252" s="40" t="e">
        <f>VLOOKUP(Table1[[#This Row],[Assigned to]],GD_Resource[[#All],[SNOW ID Unique]:[Team]],4,0)</f>
        <v>#N/A</v>
      </c>
    </row>
    <row r="1253" spans="1:50" ht="49.95" customHeight="1" x14ac:dyDescent="0.25">
      <c r="A1253" s="37" t="s">
        <v>4827</v>
      </c>
      <c r="B1253" s="37" t="s">
        <v>138</v>
      </c>
      <c r="C1253" s="37" t="s">
        <v>251</v>
      </c>
      <c r="D1253" s="37" t="s">
        <v>258</v>
      </c>
      <c r="E1253" s="37" t="s">
        <v>12</v>
      </c>
      <c r="F1253" s="37" t="s">
        <v>4828</v>
      </c>
      <c r="G1253" s="60">
        <v>43839.825613425928</v>
      </c>
      <c r="H1253" s="37" t="s">
        <v>36</v>
      </c>
      <c r="I1253" s="60"/>
      <c r="J1253" s="37" t="s">
        <v>547</v>
      </c>
      <c r="K1253" s="37" t="s">
        <v>4829</v>
      </c>
      <c r="L1253" s="60">
        <v>43839.825613425928</v>
      </c>
      <c r="M1253" s="37" t="s">
        <v>36</v>
      </c>
      <c r="N1253" s="60">
        <v>43837.043368055558</v>
      </c>
      <c r="O1253" s="37" t="s">
        <v>4830</v>
      </c>
      <c r="P1253" s="38" t="b">
        <v>0</v>
      </c>
      <c r="Q1253" s="37"/>
      <c r="R1253" s="37" t="s">
        <v>147</v>
      </c>
      <c r="S1253" s="38">
        <v>0</v>
      </c>
      <c r="T1253" s="37" t="s">
        <v>124</v>
      </c>
      <c r="U1253" s="37" t="s">
        <v>120</v>
      </c>
      <c r="V1253" s="60"/>
      <c r="W1253" s="38">
        <v>240386</v>
      </c>
      <c r="X1253" s="37" t="s">
        <v>4831</v>
      </c>
      <c r="Y1253" s="38">
        <v>0</v>
      </c>
      <c r="Z1253" s="38" t="b">
        <v>0</v>
      </c>
      <c r="AA1253" s="60">
        <v>43837.146608796298</v>
      </c>
      <c r="AB1253" s="60">
        <v>43837.043819444443</v>
      </c>
      <c r="AC1253" s="38">
        <v>1</v>
      </c>
      <c r="AD1253" s="60">
        <v>43839.170601851853</v>
      </c>
      <c r="AE1253" s="60">
        <v>43839.797650462962</v>
      </c>
      <c r="AF1253" s="60">
        <v>43839.170601851853</v>
      </c>
      <c r="AG1253" s="37" t="s">
        <v>135</v>
      </c>
      <c r="AH1253" s="37"/>
      <c r="AI1253" s="37"/>
      <c r="AJ1253" s="16">
        <f ca="1">IF(Table1[[#This Row],[State]]="Closed","Zero",IF(Table1[[#This Row],[State]]="Resolved","Zero",TODAY()-Table1[[#This Row],[First Assigned to Osprey-Resolver]]))</f>
        <v>859.20234953703766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2</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7</v>
      </c>
      <c r="AW1253" s="39" t="str">
        <f>TEXT(Table1[[#This Row],[Created]],"MMM")</f>
        <v>Jan</v>
      </c>
      <c r="AX1253" s="40" t="e">
        <f>VLOOKUP(Table1[[#This Row],[Assigned to]],GD_Resource[[#All],[SNOW ID Unique]:[Team]],4,0)</f>
        <v>#N/A</v>
      </c>
    </row>
    <row r="1254" spans="1:50" ht="75" customHeight="1" x14ac:dyDescent="0.25">
      <c r="A1254" s="37" t="s">
        <v>4832</v>
      </c>
      <c r="B1254" s="37" t="s">
        <v>115</v>
      </c>
      <c r="C1254" s="37" t="s">
        <v>630</v>
      </c>
      <c r="D1254" s="37" t="s">
        <v>308</v>
      </c>
      <c r="E1254" s="37" t="s">
        <v>12</v>
      </c>
      <c r="F1254" s="37" t="s">
        <v>4833</v>
      </c>
      <c r="G1254" s="60">
        <v>43859.108888888892</v>
      </c>
      <c r="H1254" s="37" t="s">
        <v>246</v>
      </c>
      <c r="I1254" s="60"/>
      <c r="J1254" s="37" t="s">
        <v>328</v>
      </c>
      <c r="K1254" s="37" t="s">
        <v>4834</v>
      </c>
      <c r="L1254" s="60">
        <v>43859.108888888892</v>
      </c>
      <c r="M1254" s="37" t="s">
        <v>246</v>
      </c>
      <c r="N1254" s="60">
        <v>43837.84516203704</v>
      </c>
      <c r="O1254" s="37" t="s">
        <v>4835</v>
      </c>
      <c r="P1254" s="38" t="b">
        <v>0</v>
      </c>
      <c r="Q1254" s="37"/>
      <c r="R1254" s="37" t="s">
        <v>147</v>
      </c>
      <c r="S1254" s="38">
        <v>0</v>
      </c>
      <c r="T1254" s="37" t="s">
        <v>124</v>
      </c>
      <c r="U1254" s="37" t="s">
        <v>120</v>
      </c>
      <c r="V1254" s="60"/>
      <c r="W1254" s="38">
        <v>1837185</v>
      </c>
      <c r="X1254" s="37" t="s">
        <v>4836</v>
      </c>
      <c r="Y1254" s="38">
        <v>0</v>
      </c>
      <c r="Z1254" s="38" t="b">
        <v>0</v>
      </c>
      <c r="AA1254" s="60">
        <v>43838.102199074077</v>
      </c>
      <c r="AB1254" s="60">
        <v>43837.850462962961</v>
      </c>
      <c r="AC1254" s="38">
        <v>1</v>
      </c>
      <c r="AD1254" s="60">
        <v>43839.021689814806</v>
      </c>
      <c r="AE1254" s="60">
        <v>43839.61787037037</v>
      </c>
      <c r="AF1254" s="60">
        <v>43839.021689814806</v>
      </c>
      <c r="AG1254" s="37"/>
      <c r="AH1254" s="37"/>
      <c r="AI1254" s="37"/>
      <c r="AJ1254" s="16">
        <f ca="1">IF(Table1[[#This Row],[State]]="Closed","Zero",IF(Table1[[#This Row],[State]]="Resolved","Zero",TODAY()-Table1[[#This Row],[First Assigned to Osprey-Resolver]]))</f>
        <v>859.38212962963007</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2</v>
      </c>
      <c r="AM1254" s="39">
        <f>WEEKNUM(Table1[[#This Row],[Resolved]])</f>
        <v>0</v>
      </c>
      <c r="AN1254" s="39">
        <f>WEEKNUM(Table1[[#This Row],[Closed]])</f>
        <v>5</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7</v>
      </c>
      <c r="AW1254" s="39" t="str">
        <f>TEXT(Table1[[#This Row],[Created]],"MMM")</f>
        <v>Jan</v>
      </c>
      <c r="AX1254" s="40" t="e">
        <f>VLOOKUP(Table1[[#This Row],[Assigned to]],GD_Resource[[#All],[SNOW ID Unique]:[Team]],4,0)</f>
        <v>#N/A</v>
      </c>
    </row>
    <row r="1255" spans="1:50" ht="37.5" customHeight="1" x14ac:dyDescent="0.25">
      <c r="A1255" s="37" t="s">
        <v>4837</v>
      </c>
      <c r="B1255" s="37" t="s">
        <v>115</v>
      </c>
      <c r="C1255" s="37" t="s">
        <v>4075</v>
      </c>
      <c r="D1255" s="37" t="s">
        <v>233</v>
      </c>
      <c r="E1255" s="37" t="s">
        <v>12</v>
      </c>
      <c r="F1255" s="37" t="s">
        <v>4838</v>
      </c>
      <c r="G1255" s="60">
        <v>43838.585196759261</v>
      </c>
      <c r="H1255" s="37" t="s">
        <v>194</v>
      </c>
      <c r="I1255" s="60"/>
      <c r="J1255" s="37" t="s">
        <v>120</v>
      </c>
      <c r="K1255" s="37" t="s">
        <v>4839</v>
      </c>
      <c r="L1255" s="60">
        <v>43838.585196759261</v>
      </c>
      <c r="M1255" s="37" t="s">
        <v>235</v>
      </c>
      <c r="N1255" s="60">
        <v>43838.504652777781</v>
      </c>
      <c r="O1255" s="37" t="s">
        <v>266</v>
      </c>
      <c r="P1255" s="38" t="b">
        <v>0</v>
      </c>
      <c r="Q1255" s="37"/>
      <c r="R1255" s="37" t="s">
        <v>215</v>
      </c>
      <c r="S1255" s="38">
        <v>0</v>
      </c>
      <c r="T1255" s="37" t="s">
        <v>124</v>
      </c>
      <c r="U1255" s="37" t="s">
        <v>120</v>
      </c>
      <c r="V1255" s="60"/>
      <c r="W1255" s="38">
        <v>6959</v>
      </c>
      <c r="X1255" s="37" t="s">
        <v>267</v>
      </c>
      <c r="Y1255" s="38">
        <v>0</v>
      </c>
      <c r="Z1255" s="38" t="b">
        <v>0</v>
      </c>
      <c r="AA1255" s="60">
        <v>43838.522280092591</v>
      </c>
      <c r="AB1255" s="60">
        <v>43838.510243055563</v>
      </c>
      <c r="AC1255" s="38">
        <v>1</v>
      </c>
      <c r="AD1255" s="60">
        <v>43838.513773148137</v>
      </c>
      <c r="AE1255" s="60">
        <v>43838.522280092591</v>
      </c>
      <c r="AF1255" s="60">
        <v>43838.513773148137</v>
      </c>
      <c r="AG1255" s="37"/>
      <c r="AH1255" s="37"/>
      <c r="AI1255" s="37"/>
      <c r="AJ1255" s="16">
        <f ca="1">IF(Table1[[#This Row],[State]]="Closed","Zero",IF(Table1[[#This Row],[State]]="Resolved","Zero",TODAY()-Table1[[#This Row],[First Assigned to Osprey-Resolver]]))</f>
        <v>860.47771990740875</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2</v>
      </c>
      <c r="AM1255" s="39">
        <f>WEEKNUM(Table1[[#This Row],[Resolved]])</f>
        <v>0</v>
      </c>
      <c r="AN1255" s="39">
        <f>WEEKNUM(Table1[[#This Row],[Closed]])</f>
        <v>2</v>
      </c>
      <c r="AO1255" s="39" t="str">
        <f>IFERROR(INDEX(GD_Resource[], MATCH(Table1[[#This Row],[Assigned to]], GD_Resource[SNOW ID Unique], 0), 2), "Not GD")</f>
        <v>WPP-US</v>
      </c>
      <c r="AP1255" s="39" t="str">
        <f t="shared" si="19"/>
        <v>GD</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8</v>
      </c>
      <c r="AW1255" s="39" t="str">
        <f>TEXT(Table1[[#This Row],[Created]],"MMM")</f>
        <v>Jan</v>
      </c>
      <c r="AX1255" s="40">
        <f>VLOOKUP(Table1[[#This Row],[Assigned to]],GD_Resource[[#All],[SNOW ID Unique]:[Team]],4,0)</f>
        <v>0</v>
      </c>
    </row>
    <row r="1256" spans="1:50" ht="37.5" customHeight="1" x14ac:dyDescent="0.25">
      <c r="A1256" s="37" t="s">
        <v>4840</v>
      </c>
      <c r="B1256" s="37" t="s">
        <v>138</v>
      </c>
      <c r="C1256" s="37" t="s">
        <v>433</v>
      </c>
      <c r="D1256" s="37" t="s">
        <v>434</v>
      </c>
      <c r="E1256" s="37" t="s">
        <v>12</v>
      </c>
      <c r="F1256" s="37" t="s">
        <v>4841</v>
      </c>
      <c r="G1256" s="60">
        <v>43840.096238425933</v>
      </c>
      <c r="H1256" s="37" t="s">
        <v>436</v>
      </c>
      <c r="I1256" s="60"/>
      <c r="J1256" s="37" t="s">
        <v>120</v>
      </c>
      <c r="K1256" s="37" t="s">
        <v>4842</v>
      </c>
      <c r="L1256" s="60">
        <v>43840.096250000002</v>
      </c>
      <c r="M1256" s="37" t="s">
        <v>436</v>
      </c>
      <c r="N1256" s="60">
        <v>43838.834768518522</v>
      </c>
      <c r="O1256" s="37" t="s">
        <v>4843</v>
      </c>
      <c r="P1256" s="38" t="b">
        <v>0</v>
      </c>
      <c r="Q1256" s="37"/>
      <c r="R1256" s="37" t="s">
        <v>215</v>
      </c>
      <c r="S1256" s="38">
        <v>0</v>
      </c>
      <c r="T1256" s="37" t="s">
        <v>124</v>
      </c>
      <c r="U1256" s="37" t="s">
        <v>120</v>
      </c>
      <c r="V1256" s="60"/>
      <c r="W1256" s="38">
        <v>108992</v>
      </c>
      <c r="X1256" s="37" t="s">
        <v>4844</v>
      </c>
      <c r="Y1256" s="38">
        <v>0</v>
      </c>
      <c r="Z1256" s="38" t="b">
        <v>0</v>
      </c>
      <c r="AA1256" s="60">
        <v>43838.880682870367</v>
      </c>
      <c r="AB1256" s="60">
        <v>43838.853750000002</v>
      </c>
      <c r="AC1256" s="38">
        <v>1</v>
      </c>
      <c r="AD1256" s="60">
        <v>43840.055555555547</v>
      </c>
      <c r="AE1256" s="60">
        <v>43840.095254629632</v>
      </c>
      <c r="AF1256" s="60">
        <v>43840.055555555547</v>
      </c>
      <c r="AG1256" s="37"/>
      <c r="AH1256" s="37"/>
      <c r="AI1256" s="37"/>
      <c r="AJ1256" s="16">
        <f ca="1">IF(Table1[[#This Row],[State]]="Closed","Zero",IF(Table1[[#This Row],[State]]="Resolved","Zero",TODAY()-Table1[[#This Row],[First Assigned to Osprey-Resolver]]))</f>
        <v>858.90474537036789</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2</v>
      </c>
      <c r="AM1256" s="39">
        <f>WEEKNUM(Table1[[#This Row],[Resolved]])</f>
        <v>0</v>
      </c>
      <c r="AN1256" s="39">
        <f>WEEKNUM(Table1[[#This Row],[Closed]])</f>
        <v>2</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8</v>
      </c>
      <c r="AW1256" s="39" t="str">
        <f>TEXT(Table1[[#This Row],[Created]],"MMM")</f>
        <v>Jan</v>
      </c>
      <c r="AX1256" s="40" t="e">
        <f>VLOOKUP(Table1[[#This Row],[Assigned to]],GD_Resource[[#All],[SNOW ID Unique]:[Team]],4,0)</f>
        <v>#N/A</v>
      </c>
    </row>
    <row r="1257" spans="1:50" ht="49.95" customHeight="1" x14ac:dyDescent="0.25">
      <c r="A1257" s="37" t="s">
        <v>4845</v>
      </c>
      <c r="B1257" s="37" t="s">
        <v>115</v>
      </c>
      <c r="C1257" s="37" t="s">
        <v>641</v>
      </c>
      <c r="D1257" s="37" t="s">
        <v>308</v>
      </c>
      <c r="E1257" s="37" t="s">
        <v>141</v>
      </c>
      <c r="F1257" s="37" t="s">
        <v>4846</v>
      </c>
      <c r="G1257" s="60">
        <v>43886.922384259262</v>
      </c>
      <c r="H1257" s="37" t="s">
        <v>246</v>
      </c>
      <c r="I1257" s="60"/>
      <c r="J1257" s="37" t="s">
        <v>120</v>
      </c>
      <c r="K1257" s="37" t="s">
        <v>4847</v>
      </c>
      <c r="L1257" s="60">
        <v>43886.922384259262</v>
      </c>
      <c r="M1257" s="37" t="s">
        <v>246</v>
      </c>
      <c r="N1257" s="60">
        <v>43839.118379629632</v>
      </c>
      <c r="O1257" s="37" t="s">
        <v>308</v>
      </c>
      <c r="P1257" s="38" t="b">
        <v>0</v>
      </c>
      <c r="Q1257" s="37"/>
      <c r="R1257" s="37" t="s">
        <v>215</v>
      </c>
      <c r="S1257" s="38">
        <v>0</v>
      </c>
      <c r="T1257" s="37" t="s">
        <v>124</v>
      </c>
      <c r="U1257" s="37" t="s">
        <v>120</v>
      </c>
      <c r="V1257" s="60"/>
      <c r="W1257" s="38">
        <v>4130643</v>
      </c>
      <c r="X1257" s="37" t="s">
        <v>4848</v>
      </c>
      <c r="Y1257" s="38">
        <v>0</v>
      </c>
      <c r="Z1257" s="38" t="b">
        <v>0</v>
      </c>
      <c r="AA1257" s="60">
        <v>43839.118379629632</v>
      </c>
      <c r="AB1257" s="60"/>
      <c r="AC1257" s="38">
        <v>0</v>
      </c>
      <c r="AD1257" s="60"/>
      <c r="AE1257" s="60">
        <v>43839.118379629632</v>
      </c>
      <c r="AF1257" s="60">
        <v>43839.118379629632</v>
      </c>
      <c r="AG1257" s="37"/>
      <c r="AH1257" s="37"/>
      <c r="AI1257" s="37"/>
      <c r="AJ1257" s="16">
        <f ca="1">IF(Table1[[#This Row],[State]]="Closed","Zero",IF(Table1[[#This Row],[State]]="Resolved","Zero",TODAY()-Table1[[#This Row],[First Assigned to Osprey-Resolver]]))</f>
        <v>859.88162037036818</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2</v>
      </c>
      <c r="AM1257" s="39">
        <f>WEEKNUM(Table1[[#This Row],[Resolved]])</f>
        <v>0</v>
      </c>
      <c r="AN1257" s="39">
        <f>WEEKNUM(Table1[[#This Row],[Closed]])</f>
        <v>9</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9</v>
      </c>
      <c r="AW1257" s="39" t="str">
        <f>TEXT(Table1[[#This Row],[Created]],"MMM")</f>
        <v>Jan</v>
      </c>
      <c r="AX1257" s="40" t="e">
        <f>VLOOKUP(Table1[[#This Row],[Assigned to]],GD_Resource[[#All],[SNOW ID Unique]:[Team]],4,0)</f>
        <v>#N/A</v>
      </c>
    </row>
    <row r="1258" spans="1:50" ht="49.95" customHeight="1" x14ac:dyDescent="0.25">
      <c r="A1258" s="37" t="s">
        <v>4849</v>
      </c>
      <c r="B1258" s="37" t="s">
        <v>115</v>
      </c>
      <c r="C1258" s="37" t="s">
        <v>251</v>
      </c>
      <c r="D1258" s="37" t="s">
        <v>258</v>
      </c>
      <c r="E1258" s="37" t="s">
        <v>12</v>
      </c>
      <c r="F1258" s="37" t="s">
        <v>2382</v>
      </c>
      <c r="G1258" s="60">
        <v>43845.059490740743</v>
      </c>
      <c r="H1258" s="37" t="s">
        <v>36</v>
      </c>
      <c r="I1258" s="60"/>
      <c r="J1258" s="37" t="s">
        <v>120</v>
      </c>
      <c r="K1258" s="37" t="s">
        <v>4850</v>
      </c>
      <c r="L1258" s="60">
        <v>43845.059490740743</v>
      </c>
      <c r="M1258" s="37" t="s">
        <v>36</v>
      </c>
      <c r="N1258" s="60">
        <v>43844.925844907397</v>
      </c>
      <c r="O1258" s="37" t="s">
        <v>4851</v>
      </c>
      <c r="P1258" s="38" t="b">
        <v>0</v>
      </c>
      <c r="Q1258" s="37"/>
      <c r="R1258" s="37" t="s">
        <v>147</v>
      </c>
      <c r="S1258" s="38">
        <v>0</v>
      </c>
      <c r="T1258" s="37" t="s">
        <v>124</v>
      </c>
      <c r="U1258" s="37" t="s">
        <v>120</v>
      </c>
      <c r="V1258" s="60"/>
      <c r="W1258" s="38">
        <v>11547</v>
      </c>
      <c r="X1258" s="37" t="s">
        <v>4852</v>
      </c>
      <c r="Y1258" s="38">
        <v>0</v>
      </c>
      <c r="Z1258" s="38" t="b">
        <v>0</v>
      </c>
      <c r="AA1258" s="60">
        <v>43844.92659722222</v>
      </c>
      <c r="AB1258" s="60">
        <v>43844.92659722222</v>
      </c>
      <c r="AC1258" s="38">
        <v>1</v>
      </c>
      <c r="AD1258" s="60">
        <v>43844.926944444444</v>
      </c>
      <c r="AE1258" s="60">
        <v>43844.937337962961</v>
      </c>
      <c r="AF1258" s="60">
        <v>43844.926944444444</v>
      </c>
      <c r="AG1258" s="37" t="s">
        <v>135</v>
      </c>
      <c r="AH1258" s="37"/>
      <c r="AI1258" s="37" t="s">
        <v>1284</v>
      </c>
      <c r="AJ1258" s="16">
        <f ca="1">IF(Table1[[#This Row],[State]]="Closed","Zero",IF(Table1[[#This Row],[State]]="Resolved","Zero",TODAY()-Table1[[#This Row],[First Assigned to Osprey-Resolver]]))</f>
        <v>854.06266203703854</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3</v>
      </c>
      <c r="AM1258" s="39">
        <f>WEEKNUM(Table1[[#This Row],[Resolved]])</f>
        <v>0</v>
      </c>
      <c r="AN1258" s="39">
        <f>WEEKNUM(Table1[[#This Row],[Closed]])</f>
        <v>3</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14</v>
      </c>
      <c r="AW1258" s="39" t="str">
        <f>TEXT(Table1[[#This Row],[Created]],"MMM")</f>
        <v>Jan</v>
      </c>
      <c r="AX1258" s="40" t="e">
        <f>VLOOKUP(Table1[[#This Row],[Assigned to]],GD_Resource[[#All],[SNOW ID Unique]:[Team]],4,0)</f>
        <v>#N/A</v>
      </c>
    </row>
    <row r="1259" spans="1:50" ht="37.5" customHeight="1" x14ac:dyDescent="0.25">
      <c r="A1259" s="37" t="s">
        <v>4853</v>
      </c>
      <c r="B1259" s="37" t="s">
        <v>115</v>
      </c>
      <c r="C1259" s="37" t="s">
        <v>251</v>
      </c>
      <c r="D1259" s="37" t="s">
        <v>4580</v>
      </c>
      <c r="E1259" s="37" t="s">
        <v>12</v>
      </c>
      <c r="F1259" s="37" t="s">
        <v>4854</v>
      </c>
      <c r="G1259" s="60">
        <v>43850.500960648147</v>
      </c>
      <c r="H1259" s="37" t="s">
        <v>17</v>
      </c>
      <c r="I1259" s="60"/>
      <c r="J1259" s="37" t="s">
        <v>547</v>
      </c>
      <c r="K1259" s="37" t="s">
        <v>4855</v>
      </c>
      <c r="L1259" s="60">
        <v>43850.500960648147</v>
      </c>
      <c r="M1259" s="37" t="s">
        <v>17</v>
      </c>
      <c r="N1259" s="60">
        <v>43850.377199074072</v>
      </c>
      <c r="O1259" s="37" t="s">
        <v>4856</v>
      </c>
      <c r="P1259" s="38" t="b">
        <v>0</v>
      </c>
      <c r="Q1259" s="37"/>
      <c r="R1259" s="37" t="s">
        <v>147</v>
      </c>
      <c r="S1259" s="38">
        <v>0</v>
      </c>
      <c r="T1259" s="37" t="s">
        <v>124</v>
      </c>
      <c r="U1259" s="37" t="s">
        <v>120</v>
      </c>
      <c r="V1259" s="60"/>
      <c r="W1259" s="38">
        <v>10693</v>
      </c>
      <c r="X1259" s="37" t="s">
        <v>4857</v>
      </c>
      <c r="Y1259" s="38">
        <v>0</v>
      </c>
      <c r="Z1259" s="38" t="b">
        <v>0</v>
      </c>
      <c r="AA1259" s="60">
        <v>43850.499826388892</v>
      </c>
      <c r="AB1259" s="60">
        <v>43850.377199074072</v>
      </c>
      <c r="AC1259" s="38">
        <v>1</v>
      </c>
      <c r="AD1259" s="60">
        <v>43850.499826388892</v>
      </c>
      <c r="AE1259" s="60">
        <v>43850.499826388892</v>
      </c>
      <c r="AF1259" s="60">
        <v>43850.499826388892</v>
      </c>
      <c r="AG1259" s="37"/>
      <c r="AH1259" s="37"/>
      <c r="AI1259" s="37"/>
      <c r="AJ1259" s="16">
        <f ca="1">IF(Table1[[#This Row],[State]]="Closed","Zero",IF(Table1[[#This Row],[State]]="Resolved","Zero",TODAY()-Table1[[#This Row],[First Assigned to Osprey-Resolver]]))</f>
        <v>848.50017361110804</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v>
      </c>
      <c r="AM1259" s="39">
        <f>WEEKNUM(Table1[[#This Row],[Resolved]])</f>
        <v>0</v>
      </c>
      <c r="AN1259" s="39">
        <f>WEEKNUM(Table1[[#This Row],[Closed]])</f>
        <v>4</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20</v>
      </c>
      <c r="AW1259" s="39" t="str">
        <f>TEXT(Table1[[#This Row],[Created]],"MMM")</f>
        <v>Jan</v>
      </c>
      <c r="AX1259" s="40">
        <f>VLOOKUP(Table1[[#This Row],[Assigned to]],GD_Resource[[#All],[SNOW ID Unique]:[Team]],4,0)</f>
        <v>0</v>
      </c>
    </row>
    <row r="1260" spans="1:50" ht="49.95" customHeight="1" x14ac:dyDescent="0.25">
      <c r="A1260" s="37" t="s">
        <v>4858</v>
      </c>
      <c r="B1260" s="37" t="s">
        <v>115</v>
      </c>
      <c r="C1260" s="37" t="s">
        <v>433</v>
      </c>
      <c r="D1260" s="37" t="s">
        <v>128</v>
      </c>
      <c r="E1260" s="37" t="s">
        <v>12</v>
      </c>
      <c r="F1260" s="37" t="s">
        <v>4859</v>
      </c>
      <c r="G1260" s="60">
        <v>43900.884293981479</v>
      </c>
      <c r="H1260" s="37" t="s">
        <v>39</v>
      </c>
      <c r="I1260" s="60"/>
      <c r="J1260" s="37" t="s">
        <v>120</v>
      </c>
      <c r="K1260" s="37" t="s">
        <v>4860</v>
      </c>
      <c r="L1260" s="60">
        <v>43900.884293981479</v>
      </c>
      <c r="M1260" s="37" t="s">
        <v>39</v>
      </c>
      <c r="N1260" s="60">
        <v>43853.889039351852</v>
      </c>
      <c r="O1260" s="37" t="s">
        <v>4861</v>
      </c>
      <c r="P1260" s="38" t="b">
        <v>0</v>
      </c>
      <c r="Q1260" s="37"/>
      <c r="R1260" s="37" t="s">
        <v>215</v>
      </c>
      <c r="S1260" s="38">
        <v>0</v>
      </c>
      <c r="T1260" s="37" t="s">
        <v>124</v>
      </c>
      <c r="U1260" s="37" t="s">
        <v>120</v>
      </c>
      <c r="V1260" s="60"/>
      <c r="W1260" s="38">
        <v>4060390</v>
      </c>
      <c r="X1260" s="37" t="s">
        <v>4862</v>
      </c>
      <c r="Y1260" s="38">
        <v>0</v>
      </c>
      <c r="Z1260" s="38" t="b">
        <v>0</v>
      </c>
      <c r="AA1260" s="60">
        <v>43854.110277777778</v>
      </c>
      <c r="AB1260" s="60">
        <v>43853.889039351852</v>
      </c>
      <c r="AC1260" s="38">
        <v>1</v>
      </c>
      <c r="AD1260" s="60">
        <v>43853.895370370366</v>
      </c>
      <c r="AE1260" s="60">
        <v>43854.110277777778</v>
      </c>
      <c r="AF1260" s="60">
        <v>43853.895370370366</v>
      </c>
      <c r="AG1260" s="37"/>
      <c r="AH1260" s="37"/>
      <c r="AI1260" s="37"/>
      <c r="AJ1260" s="16">
        <f ca="1">IF(Table1[[#This Row],[State]]="Closed","Zero",IF(Table1[[#This Row],[State]]="Resolved","Zero",TODAY()-Table1[[#This Row],[First Assigned to Osprey-Resolver]]))</f>
        <v>844.88972222222219</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v>
      </c>
      <c r="AM1260" s="39">
        <f>WEEKNUM(Table1[[#This Row],[Resolved]])</f>
        <v>0</v>
      </c>
      <c r="AN1260" s="39">
        <f>WEEKNUM(Table1[[#This Row],[Closed]])</f>
        <v>11</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23</v>
      </c>
      <c r="AW1260" s="39" t="str">
        <f>TEXT(Table1[[#This Row],[Created]],"MMM")</f>
        <v>Jan</v>
      </c>
      <c r="AX1260" s="40" t="e">
        <f>VLOOKUP(Table1[[#This Row],[Assigned to]],GD_Resource[[#All],[SNOW ID Unique]:[Team]],4,0)</f>
        <v>#N/A</v>
      </c>
    </row>
    <row r="1261" spans="1:50" ht="49.95" customHeight="1" x14ac:dyDescent="0.25">
      <c r="A1261" s="37" t="s">
        <v>4863</v>
      </c>
      <c r="B1261" s="37" t="s">
        <v>115</v>
      </c>
      <c r="C1261" s="37" t="s">
        <v>433</v>
      </c>
      <c r="D1261" s="37" t="s">
        <v>128</v>
      </c>
      <c r="E1261" s="37" t="s">
        <v>7</v>
      </c>
      <c r="F1261" s="37" t="s">
        <v>4864</v>
      </c>
      <c r="G1261" s="60">
        <v>43854.11922453704</v>
      </c>
      <c r="H1261" s="37" t="s">
        <v>39</v>
      </c>
      <c r="I1261" s="60"/>
      <c r="J1261" s="37" t="s">
        <v>130</v>
      </c>
      <c r="K1261" s="37" t="s">
        <v>4865</v>
      </c>
      <c r="L1261" s="60">
        <v>43854.11922453704</v>
      </c>
      <c r="M1261" s="37" t="s">
        <v>39</v>
      </c>
      <c r="N1261" s="60">
        <v>43853.896377314813</v>
      </c>
      <c r="O1261" s="37" t="s">
        <v>4803</v>
      </c>
      <c r="P1261" s="38" t="b">
        <v>0</v>
      </c>
      <c r="Q1261" s="37"/>
      <c r="R1261" s="37" t="s">
        <v>215</v>
      </c>
      <c r="S1261" s="38">
        <v>0</v>
      </c>
      <c r="T1261" s="37" t="s">
        <v>124</v>
      </c>
      <c r="U1261" s="37" t="s">
        <v>120</v>
      </c>
      <c r="V1261" s="60"/>
      <c r="W1261" s="38">
        <v>19254</v>
      </c>
      <c r="X1261" s="37" t="s">
        <v>4862</v>
      </c>
      <c r="Y1261" s="38">
        <v>0</v>
      </c>
      <c r="Z1261" s="38" t="b">
        <v>0</v>
      </c>
      <c r="AA1261" s="60">
        <v>43853.936909722222</v>
      </c>
      <c r="AB1261" s="60">
        <v>43853.896377314813</v>
      </c>
      <c r="AC1261" s="38">
        <v>1</v>
      </c>
      <c r="AD1261" s="60">
        <v>43853.996006944442</v>
      </c>
      <c r="AE1261" s="60">
        <v>43854.11922453704</v>
      </c>
      <c r="AF1261" s="60">
        <v>43853.996006944442</v>
      </c>
      <c r="AG1261" s="37" t="s">
        <v>135</v>
      </c>
      <c r="AH1261" s="37"/>
      <c r="AI1261" s="37"/>
      <c r="AJ1261" s="16">
        <f ca="1">IF(Table1[[#This Row],[State]]="Closed","Zero",IF(Table1[[#This Row],[State]]="Resolved","Zero",TODAY()-Table1[[#This Row],[First Assigned to Osprey-Resolver]]))</f>
        <v>844.88077546295972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v>
      </c>
      <c r="AM1261" s="39">
        <f>WEEKNUM(Table1[[#This Row],[Resolved]])</f>
        <v>0</v>
      </c>
      <c r="AN1261" s="39">
        <f>WEEKNUM(Table1[[#This Row],[Closed]])</f>
        <v>4</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23</v>
      </c>
      <c r="AW1261" s="39" t="str">
        <f>TEXT(Table1[[#This Row],[Created]],"MMM")</f>
        <v>Jan</v>
      </c>
      <c r="AX1261" s="40" t="e">
        <f>VLOOKUP(Table1[[#This Row],[Assigned to]],GD_Resource[[#All],[SNOW ID Unique]:[Team]],4,0)</f>
        <v>#N/A</v>
      </c>
    </row>
    <row r="1262" spans="1:50" ht="49.95" customHeight="1" x14ac:dyDescent="0.25">
      <c r="A1262" s="37" t="s">
        <v>4866</v>
      </c>
      <c r="B1262" s="37" t="s">
        <v>115</v>
      </c>
      <c r="C1262" s="37" t="s">
        <v>433</v>
      </c>
      <c r="D1262" s="37" t="s">
        <v>4267</v>
      </c>
      <c r="E1262" s="37" t="s">
        <v>141</v>
      </c>
      <c r="F1262" s="37" t="s">
        <v>4867</v>
      </c>
      <c r="G1262" s="60">
        <v>43917.635636574072</v>
      </c>
      <c r="H1262" s="37" t="s">
        <v>39</v>
      </c>
      <c r="I1262" s="60"/>
      <c r="J1262" s="37" t="s">
        <v>120</v>
      </c>
      <c r="K1262" s="37" t="s">
        <v>4779</v>
      </c>
      <c r="L1262" s="60">
        <v>43897.895011574074</v>
      </c>
      <c r="M1262" s="37" t="s">
        <v>39</v>
      </c>
      <c r="N1262" s="60">
        <v>43854.136412037027</v>
      </c>
      <c r="O1262" s="37" t="s">
        <v>128</v>
      </c>
      <c r="P1262" s="38" t="b">
        <v>0</v>
      </c>
      <c r="Q1262" s="37"/>
      <c r="R1262" s="37" t="s">
        <v>215</v>
      </c>
      <c r="S1262" s="38">
        <v>0</v>
      </c>
      <c r="T1262" s="37" t="s">
        <v>124</v>
      </c>
      <c r="U1262" s="37" t="s">
        <v>120</v>
      </c>
      <c r="V1262" s="60"/>
      <c r="W1262" s="38">
        <v>3781033</v>
      </c>
      <c r="X1262" s="37" t="s">
        <v>39</v>
      </c>
      <c r="Y1262" s="38">
        <v>0</v>
      </c>
      <c r="Z1262" s="38" t="b">
        <v>0</v>
      </c>
      <c r="AA1262" s="60">
        <v>43854.136412037027</v>
      </c>
      <c r="AB1262" s="60"/>
      <c r="AC1262" s="38">
        <v>0</v>
      </c>
      <c r="AD1262" s="60"/>
      <c r="AE1262" s="60">
        <v>43854.136412037027</v>
      </c>
      <c r="AF1262" s="60">
        <v>43854.136412037027</v>
      </c>
      <c r="AG1262" s="37"/>
      <c r="AH1262" s="37"/>
      <c r="AI1262" s="37"/>
      <c r="AJ1262" s="16">
        <f ca="1">IF(Table1[[#This Row],[State]]="Closed","Zero",IF(Table1[[#This Row],[State]]="Resolved","Zero",TODAY()-Table1[[#This Row],[First Assigned to Osprey-Resolver]]))</f>
        <v>844.86358796297282</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v>
      </c>
      <c r="AM1262" s="39">
        <f>WEEKNUM(Table1[[#This Row],[Resolved]])</f>
        <v>0</v>
      </c>
      <c r="AN1262" s="39">
        <f>WEEKNUM(Table1[[#This Row],[Closed]])</f>
        <v>10</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24</v>
      </c>
      <c r="AW1262" s="39" t="str">
        <f>TEXT(Table1[[#This Row],[Created]],"MMM")</f>
        <v>Jan</v>
      </c>
      <c r="AX1262" s="40" t="e">
        <f>VLOOKUP(Table1[[#This Row],[Assigned to]],GD_Resource[[#All],[SNOW ID Unique]:[Team]],4,0)</f>
        <v>#N/A</v>
      </c>
    </row>
    <row r="1263" spans="1:50" ht="37.5" customHeight="1" x14ac:dyDescent="0.25">
      <c r="A1263" s="37" t="s">
        <v>4868</v>
      </c>
      <c r="B1263" s="37" t="s">
        <v>115</v>
      </c>
      <c r="C1263" s="37" t="s">
        <v>251</v>
      </c>
      <c r="D1263" s="37" t="s">
        <v>258</v>
      </c>
      <c r="E1263" s="37" t="s">
        <v>7</v>
      </c>
      <c r="F1263" s="37" t="s">
        <v>4869</v>
      </c>
      <c r="G1263" s="60">
        <v>43855.126967592587</v>
      </c>
      <c r="H1263" s="37" t="s">
        <v>36</v>
      </c>
      <c r="I1263" s="60"/>
      <c r="J1263" s="37" t="s">
        <v>130</v>
      </c>
      <c r="K1263" s="37" t="s">
        <v>4870</v>
      </c>
      <c r="L1263" s="60">
        <v>43855.126967592587</v>
      </c>
      <c r="M1263" s="37" t="s">
        <v>36</v>
      </c>
      <c r="N1263" s="60">
        <v>43855.089641203696</v>
      </c>
      <c r="O1263" s="37" t="s">
        <v>1908</v>
      </c>
      <c r="P1263" s="38" t="b">
        <v>0</v>
      </c>
      <c r="Q1263" s="37"/>
      <c r="R1263" s="37" t="s">
        <v>147</v>
      </c>
      <c r="S1263" s="38">
        <v>0</v>
      </c>
      <c r="T1263" s="37" t="s">
        <v>124</v>
      </c>
      <c r="U1263" s="37" t="s">
        <v>120</v>
      </c>
      <c r="V1263" s="60"/>
      <c r="W1263" s="38">
        <v>3225</v>
      </c>
      <c r="X1263" s="37" t="s">
        <v>1909</v>
      </c>
      <c r="Y1263" s="38">
        <v>0</v>
      </c>
      <c r="Z1263" s="38" t="b">
        <v>0</v>
      </c>
      <c r="AA1263" s="60">
        <v>43855.120011574072</v>
      </c>
      <c r="AB1263" s="60">
        <v>43855.08997685185</v>
      </c>
      <c r="AC1263" s="38">
        <v>1</v>
      </c>
      <c r="AD1263" s="60">
        <v>43855.12232638889</v>
      </c>
      <c r="AE1263" s="60">
        <v>43855.12394675926</v>
      </c>
      <c r="AF1263" s="60">
        <v>43855.12232638889</v>
      </c>
      <c r="AG1263" s="37"/>
      <c r="AH1263" s="37"/>
      <c r="AI1263" s="37"/>
      <c r="AJ1263" s="16">
        <f ca="1">IF(Table1[[#This Row],[State]]="Closed","Zero",IF(Table1[[#This Row],[State]]="Resolved","Zero",TODAY()-Table1[[#This Row],[First Assigned to Osprey-Resolver]]))</f>
        <v>843.87605324073957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v>
      </c>
      <c r="AM1263" s="39">
        <f>WEEKNUM(Table1[[#This Row],[Resolved]])</f>
        <v>0</v>
      </c>
      <c r="AN1263" s="39">
        <f>WEEKNUM(Table1[[#This Row],[Closed]])</f>
        <v>4</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25</v>
      </c>
      <c r="AW1263" s="39" t="str">
        <f>TEXT(Table1[[#This Row],[Created]],"MMM")</f>
        <v>Jan</v>
      </c>
      <c r="AX1263" s="40" t="e">
        <f>VLOOKUP(Table1[[#This Row],[Assigned to]],GD_Resource[[#All],[SNOW ID Unique]:[Team]],4,0)</f>
        <v>#N/A</v>
      </c>
    </row>
    <row r="1264" spans="1:50" ht="37.5" customHeight="1" x14ac:dyDescent="0.25">
      <c r="A1264" s="37" t="s">
        <v>4871</v>
      </c>
      <c r="B1264" s="37" t="s">
        <v>138</v>
      </c>
      <c r="C1264" s="37" t="s">
        <v>116</v>
      </c>
      <c r="D1264" s="37" t="s">
        <v>204</v>
      </c>
      <c r="E1264" s="37" t="s">
        <v>12</v>
      </c>
      <c r="F1264" s="37" t="s">
        <v>4872</v>
      </c>
      <c r="G1264" s="60">
        <v>43857.86755787037</v>
      </c>
      <c r="H1264" s="37" t="s">
        <v>37</v>
      </c>
      <c r="I1264" s="60"/>
      <c r="J1264" s="37" t="s">
        <v>120</v>
      </c>
      <c r="K1264" s="37" t="s">
        <v>4873</v>
      </c>
      <c r="L1264" s="60">
        <v>43857.86755787037</v>
      </c>
      <c r="M1264" s="37" t="s">
        <v>37</v>
      </c>
      <c r="N1264" s="60">
        <v>43857.751712962963</v>
      </c>
      <c r="O1264" s="37" t="s">
        <v>1156</v>
      </c>
      <c r="P1264" s="38" t="b">
        <v>0</v>
      </c>
      <c r="Q1264" s="37"/>
      <c r="R1264" s="37" t="s">
        <v>123</v>
      </c>
      <c r="S1264" s="38">
        <v>0</v>
      </c>
      <c r="T1264" s="37" t="s">
        <v>124</v>
      </c>
      <c r="U1264" s="37" t="s">
        <v>120</v>
      </c>
      <c r="V1264" s="60"/>
      <c r="W1264" s="38">
        <v>10009</v>
      </c>
      <c r="X1264" s="37" t="s">
        <v>1829</v>
      </c>
      <c r="Y1264" s="38">
        <v>0</v>
      </c>
      <c r="Z1264" s="38" t="b">
        <v>0</v>
      </c>
      <c r="AA1264" s="60">
        <v>43857.775659722232</v>
      </c>
      <c r="AB1264" s="60">
        <v>43857.754432870373</v>
      </c>
      <c r="AC1264" s="38">
        <v>1</v>
      </c>
      <c r="AD1264" s="60">
        <v>43857.806840277779</v>
      </c>
      <c r="AE1264" s="60">
        <v>43857.814282407409</v>
      </c>
      <c r="AF1264" s="60">
        <v>43857.806840277779</v>
      </c>
      <c r="AG1264" s="37" t="s">
        <v>331</v>
      </c>
      <c r="AH1264" s="37"/>
      <c r="AI1264" s="37"/>
      <c r="AJ1264" s="16">
        <f ca="1">IF(Table1[[#This Row],[State]]="Closed","Zero",IF(Table1[[#This Row],[State]]="Resolved","Zero",TODAY()-Table1[[#This Row],[First Assigned to Osprey-Resolver]]))</f>
        <v>841.18571759259066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v>
      </c>
      <c r="AM1264" s="39">
        <f>WEEKNUM(Table1[[#This Row],[Resolved]])</f>
        <v>0</v>
      </c>
      <c r="AN1264" s="39">
        <f>WEEKNUM(Table1[[#This Row],[Closed]])</f>
        <v>5</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27</v>
      </c>
      <c r="AW1264" s="39" t="str">
        <f>TEXT(Table1[[#This Row],[Created]],"MMM")</f>
        <v>Jan</v>
      </c>
      <c r="AX1264" s="40" t="e">
        <f>VLOOKUP(Table1[[#This Row],[Assigned to]],GD_Resource[[#All],[SNOW ID Unique]:[Team]],4,0)</f>
        <v>#N/A</v>
      </c>
    </row>
    <row r="1265" spans="1:50" ht="49.95" customHeight="1" x14ac:dyDescent="0.25">
      <c r="A1265" s="37" t="s">
        <v>4874</v>
      </c>
      <c r="B1265" s="37" t="s">
        <v>138</v>
      </c>
      <c r="C1265" s="37" t="s">
        <v>251</v>
      </c>
      <c r="D1265" s="37" t="s">
        <v>258</v>
      </c>
      <c r="E1265" s="37" t="s">
        <v>12</v>
      </c>
      <c r="F1265" s="37" t="s">
        <v>4875</v>
      </c>
      <c r="G1265" s="60">
        <v>43860.103055555563</v>
      </c>
      <c r="H1265" s="37" t="s">
        <v>36</v>
      </c>
      <c r="I1265" s="60"/>
      <c r="J1265" s="37" t="s">
        <v>120</v>
      </c>
      <c r="K1265" s="37" t="s">
        <v>4876</v>
      </c>
      <c r="L1265" s="60">
        <v>43860.103055555563</v>
      </c>
      <c r="M1265" s="37" t="s">
        <v>36</v>
      </c>
      <c r="N1265" s="60">
        <v>43858.049803240741</v>
      </c>
      <c r="O1265" s="37" t="s">
        <v>4877</v>
      </c>
      <c r="P1265" s="38" t="b">
        <v>0</v>
      </c>
      <c r="Q1265" s="37"/>
      <c r="R1265" s="37" t="s">
        <v>147</v>
      </c>
      <c r="S1265" s="38">
        <v>0</v>
      </c>
      <c r="T1265" s="37" t="s">
        <v>124</v>
      </c>
      <c r="U1265" s="37" t="s">
        <v>120</v>
      </c>
      <c r="V1265" s="60"/>
      <c r="W1265" s="38">
        <v>177401</v>
      </c>
      <c r="X1265" s="37" t="s">
        <v>2678</v>
      </c>
      <c r="Y1265" s="38">
        <v>0</v>
      </c>
      <c r="Z1265" s="38" t="b">
        <v>0</v>
      </c>
      <c r="AA1265" s="60">
        <v>43858.852025462962</v>
      </c>
      <c r="AB1265" s="60">
        <v>43858.051134259258</v>
      </c>
      <c r="AC1265" s="38">
        <v>1</v>
      </c>
      <c r="AD1265" s="60">
        <v>43858.856550925928</v>
      </c>
      <c r="AE1265" s="60">
        <v>43859.789849537039</v>
      </c>
      <c r="AF1265" s="60">
        <v>43858.856550925928</v>
      </c>
      <c r="AG1265" s="37"/>
      <c r="AH1265" s="37"/>
      <c r="AI1265" s="37"/>
      <c r="AJ1265" s="16">
        <f ca="1">IF(Table1[[#This Row],[State]]="Closed","Zero",IF(Table1[[#This Row],[State]]="Resolved","Zero",TODAY()-Table1[[#This Row],[First Assigned to Osprey-Resolver]]))</f>
        <v>839.21015046296088</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v>
      </c>
      <c r="AM1265" s="39">
        <f>WEEKNUM(Table1[[#This Row],[Resolved]])</f>
        <v>0</v>
      </c>
      <c r="AN1265" s="39">
        <f>WEEKNUM(Table1[[#This Row],[Closed]])</f>
        <v>5</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28</v>
      </c>
      <c r="AW1265" s="39" t="str">
        <f>TEXT(Table1[[#This Row],[Created]],"MMM")</f>
        <v>Jan</v>
      </c>
      <c r="AX1265" s="40" t="e">
        <f>VLOOKUP(Table1[[#This Row],[Assigned to]],GD_Resource[[#All],[SNOW ID Unique]:[Team]],4,0)</f>
        <v>#N/A</v>
      </c>
    </row>
    <row r="1266" spans="1:50" ht="49.95" customHeight="1" x14ac:dyDescent="0.25">
      <c r="A1266" s="37" t="s">
        <v>4878</v>
      </c>
      <c r="B1266" s="37" t="s">
        <v>138</v>
      </c>
      <c r="C1266" s="37" t="s">
        <v>175</v>
      </c>
      <c r="D1266" s="37" t="s">
        <v>176</v>
      </c>
      <c r="E1266" s="37" t="s">
        <v>12</v>
      </c>
      <c r="F1266" s="37" t="s">
        <v>4879</v>
      </c>
      <c r="G1266" s="60">
        <v>43859.663124999999</v>
      </c>
      <c r="H1266" s="37"/>
      <c r="I1266" s="60"/>
      <c r="J1266" s="37" t="s">
        <v>130</v>
      </c>
      <c r="K1266" s="37" t="s">
        <v>4880</v>
      </c>
      <c r="L1266" s="60">
        <v>43859.663124999999</v>
      </c>
      <c r="M1266" s="37" t="s">
        <v>31</v>
      </c>
      <c r="N1266" s="60">
        <v>43859.030659722222</v>
      </c>
      <c r="O1266" s="37" t="s">
        <v>4881</v>
      </c>
      <c r="P1266" s="38" t="b">
        <v>0</v>
      </c>
      <c r="Q1266" s="37"/>
      <c r="R1266" s="37" t="s">
        <v>147</v>
      </c>
      <c r="S1266" s="38">
        <v>0</v>
      </c>
      <c r="T1266" s="37" t="s">
        <v>124</v>
      </c>
      <c r="U1266" s="37" t="s">
        <v>120</v>
      </c>
      <c r="V1266" s="60"/>
      <c r="W1266" s="38">
        <v>54645</v>
      </c>
      <c r="X1266" s="37" t="s">
        <v>4882</v>
      </c>
      <c r="Y1266" s="38">
        <v>0</v>
      </c>
      <c r="Z1266" s="38" t="b">
        <v>0</v>
      </c>
      <c r="AA1266" s="60">
        <v>43859.054571759261</v>
      </c>
      <c r="AB1266" s="60">
        <v>43859.030659722222</v>
      </c>
      <c r="AC1266" s="38">
        <v>1</v>
      </c>
      <c r="AD1266" s="60">
        <v>43859.159386574072</v>
      </c>
      <c r="AE1266" s="60"/>
      <c r="AF1266" s="60">
        <v>43859.159386574072</v>
      </c>
      <c r="AG1266" s="37"/>
      <c r="AH1266" s="37"/>
      <c r="AI1266" s="37"/>
      <c r="AJ1266" s="16">
        <f ca="1">IF(Table1[[#This Row],[State]]="Closed","Zero",IF(Table1[[#This Row],[State]]="Resolved","Zero",TODAY()-Table1[[#This Row],[First Assigned to Osprey-Resolver]]))</f>
        <v>44699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v>
      </c>
      <c r="AM1266" s="39">
        <f>WEEKNUM(Table1[[#This Row],[Resolved]])</f>
        <v>0</v>
      </c>
      <c r="AN1266" s="39">
        <f>WEEKNUM(Table1[[#This Row],[Closed]])</f>
        <v>5</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29</v>
      </c>
      <c r="AW1266" s="39" t="str">
        <f>TEXT(Table1[[#This Row],[Created]],"MMM")</f>
        <v>Jan</v>
      </c>
      <c r="AX1266" s="40" t="e">
        <f>VLOOKUP(Table1[[#This Row],[Assigned to]],GD_Resource[[#All],[SNOW ID Unique]:[Team]],4,0)</f>
        <v>#N/A</v>
      </c>
    </row>
    <row r="1267" spans="1:50" ht="62.7" customHeight="1" x14ac:dyDescent="0.25">
      <c r="A1267" s="37" t="s">
        <v>4883</v>
      </c>
      <c r="B1267" s="37" t="s">
        <v>138</v>
      </c>
      <c r="C1267" s="37" t="s">
        <v>251</v>
      </c>
      <c r="D1267" s="37" t="s">
        <v>1109</v>
      </c>
      <c r="E1267" s="37" t="s">
        <v>12</v>
      </c>
      <c r="F1267" s="37" t="s">
        <v>4884</v>
      </c>
      <c r="G1267" s="60">
        <v>43865.836354166669</v>
      </c>
      <c r="H1267" s="37" t="s">
        <v>8</v>
      </c>
      <c r="I1267" s="60"/>
      <c r="J1267" s="37" t="s">
        <v>547</v>
      </c>
      <c r="K1267" s="37" t="s">
        <v>4885</v>
      </c>
      <c r="L1267" s="60">
        <v>43865.836354166669</v>
      </c>
      <c r="M1267" s="37" t="s">
        <v>8</v>
      </c>
      <c r="N1267" s="60">
        <v>43861.963564814818</v>
      </c>
      <c r="O1267" s="37" t="s">
        <v>4886</v>
      </c>
      <c r="P1267" s="38" t="b">
        <v>0</v>
      </c>
      <c r="Q1267" s="37"/>
      <c r="R1267" s="37" t="s">
        <v>147</v>
      </c>
      <c r="S1267" s="38">
        <v>0</v>
      </c>
      <c r="T1267" s="37" t="s">
        <v>124</v>
      </c>
      <c r="U1267" s="37" t="s">
        <v>120</v>
      </c>
      <c r="V1267" s="60"/>
      <c r="W1267" s="38">
        <v>334609</v>
      </c>
      <c r="X1267" s="37" t="s">
        <v>4887</v>
      </c>
      <c r="Y1267" s="38">
        <v>0</v>
      </c>
      <c r="Z1267" s="38" t="b">
        <v>0</v>
      </c>
      <c r="AA1267" s="60">
        <v>43861.991932870369</v>
      </c>
      <c r="AB1267" s="60">
        <v>43861.977581018517</v>
      </c>
      <c r="AC1267" s="38">
        <v>1</v>
      </c>
      <c r="AD1267" s="60">
        <v>43862.060960648138</v>
      </c>
      <c r="AE1267" s="60">
        <v>43862.070289351846</v>
      </c>
      <c r="AF1267" s="60">
        <v>43862.060960648138</v>
      </c>
      <c r="AG1267" s="37"/>
      <c r="AH1267" s="37"/>
      <c r="AI1267" s="37"/>
      <c r="AJ1267" s="16">
        <f ca="1">IF(Table1[[#This Row],[State]]="Closed","Zero",IF(Table1[[#This Row],[State]]="Resolved","Zero",TODAY()-Table1[[#This Row],[First Assigned to Osprey-Resolver]]))</f>
        <v>836.92971064815356</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v>
      </c>
      <c r="AM1267" s="39">
        <f>WEEKNUM(Table1[[#This Row],[Resolved]])</f>
        <v>0</v>
      </c>
      <c r="AN1267" s="39">
        <f>WEEKNUM(Table1[[#This Row],[Closed]])</f>
        <v>6</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31</v>
      </c>
      <c r="AW1267" s="39" t="str">
        <f>TEXT(Table1[[#This Row],[Created]],"MMM")</f>
        <v>Jan</v>
      </c>
      <c r="AX1267" s="40">
        <f>VLOOKUP(Table1[[#This Row],[Assigned to]],GD_Resource[[#All],[SNOW ID Unique]:[Team]],4,0)</f>
        <v>0</v>
      </c>
    </row>
    <row r="1268" spans="1:50" ht="300" customHeight="1" x14ac:dyDescent="0.25">
      <c r="A1268" s="37" t="s">
        <v>4888</v>
      </c>
      <c r="B1268" s="37" t="s">
        <v>115</v>
      </c>
      <c r="C1268" s="37" t="s">
        <v>116</v>
      </c>
      <c r="D1268" s="37" t="s">
        <v>204</v>
      </c>
      <c r="E1268" s="37" t="s">
        <v>141</v>
      </c>
      <c r="F1268" s="37" t="s">
        <v>4889</v>
      </c>
      <c r="G1268" s="60">
        <v>44135.056689814817</v>
      </c>
      <c r="H1268" s="37" t="s">
        <v>37</v>
      </c>
      <c r="I1268" s="60"/>
      <c r="J1268" s="37" t="s">
        <v>120</v>
      </c>
      <c r="K1268" s="37" t="s">
        <v>4890</v>
      </c>
      <c r="L1268" s="60">
        <v>44135.056689814817</v>
      </c>
      <c r="M1268" s="37" t="s">
        <v>37</v>
      </c>
      <c r="N1268" s="60">
        <v>43865.164386574077</v>
      </c>
      <c r="O1268" s="37" t="s">
        <v>681</v>
      </c>
      <c r="P1268" s="38" t="b">
        <v>0</v>
      </c>
      <c r="Q1268" s="37"/>
      <c r="R1268" s="37" t="s">
        <v>123</v>
      </c>
      <c r="S1268" s="38">
        <v>0</v>
      </c>
      <c r="T1268" s="37" t="s">
        <v>124</v>
      </c>
      <c r="U1268" s="37" t="s">
        <v>120</v>
      </c>
      <c r="V1268" s="60"/>
      <c r="W1268" s="38">
        <v>23318695</v>
      </c>
      <c r="X1268" s="37" t="s">
        <v>682</v>
      </c>
      <c r="Y1268" s="38">
        <v>0</v>
      </c>
      <c r="Z1268" s="38" t="b">
        <v>0</v>
      </c>
      <c r="AA1268" s="60">
        <v>43865.460902777777</v>
      </c>
      <c r="AB1268" s="60">
        <v>43865.164386574077</v>
      </c>
      <c r="AC1268" s="38">
        <v>1</v>
      </c>
      <c r="AD1268" s="60">
        <v>43865.462106481478</v>
      </c>
      <c r="AE1268" s="60">
        <v>43865.464328703703</v>
      </c>
      <c r="AF1268" s="60">
        <v>43865.462106481478</v>
      </c>
      <c r="AG1268" s="37"/>
      <c r="AH1268" s="37"/>
      <c r="AI1268" s="37"/>
      <c r="AJ1268" s="16">
        <f ca="1">IF(Table1[[#This Row],[State]]="Closed","Zero",IF(Table1[[#This Row],[State]]="Resolved","Zero",TODAY()-Table1[[#This Row],[First Assigned to Osprey-Resolver]]))</f>
        <v>833.53567129629664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6</v>
      </c>
      <c r="AM1268" s="39">
        <f>WEEKNUM(Table1[[#This Row],[Resolved]])</f>
        <v>0</v>
      </c>
      <c r="AN1268" s="39">
        <f>WEEKNUM(Table1[[#This Row],[Closed]])</f>
        <v>44</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4</v>
      </c>
      <c r="AW1268" s="39" t="str">
        <f>TEXT(Table1[[#This Row],[Created]],"MMM")</f>
        <v>Feb</v>
      </c>
      <c r="AX1268" s="40" t="e">
        <f>VLOOKUP(Table1[[#This Row],[Assigned to]],GD_Resource[[#All],[SNOW ID Unique]:[Team]],4,0)</f>
        <v>#N/A</v>
      </c>
    </row>
    <row r="1269" spans="1:50" ht="37.5" customHeight="1" x14ac:dyDescent="0.25">
      <c r="A1269" s="37" t="s">
        <v>4891</v>
      </c>
      <c r="B1269" s="37" t="s">
        <v>115</v>
      </c>
      <c r="C1269" s="37" t="s">
        <v>251</v>
      </c>
      <c r="D1269" s="37" t="s">
        <v>258</v>
      </c>
      <c r="E1269" s="37" t="s">
        <v>7</v>
      </c>
      <c r="F1269" s="37" t="s">
        <v>4892</v>
      </c>
      <c r="G1269" s="60">
        <v>43867.837291666663</v>
      </c>
      <c r="H1269" s="37" t="s">
        <v>36</v>
      </c>
      <c r="I1269" s="60"/>
      <c r="J1269" s="37" t="s">
        <v>120</v>
      </c>
      <c r="K1269" s="37" t="s">
        <v>4893</v>
      </c>
      <c r="L1269" s="60">
        <v>43867.837291666663</v>
      </c>
      <c r="M1269" s="37" t="s">
        <v>36</v>
      </c>
      <c r="N1269" s="60">
        <v>43867.787083333344</v>
      </c>
      <c r="O1269" s="37" t="s">
        <v>1282</v>
      </c>
      <c r="P1269" s="38" t="b">
        <v>0</v>
      </c>
      <c r="Q1269" s="37"/>
      <c r="R1269" s="37" t="s">
        <v>147</v>
      </c>
      <c r="S1269" s="38">
        <v>0</v>
      </c>
      <c r="T1269" s="37" t="s">
        <v>124</v>
      </c>
      <c r="U1269" s="37" t="s">
        <v>120</v>
      </c>
      <c r="V1269" s="60"/>
      <c r="W1269" s="38">
        <v>4338</v>
      </c>
      <c r="X1269" s="37" t="s">
        <v>1283</v>
      </c>
      <c r="Y1269" s="38">
        <v>0</v>
      </c>
      <c r="Z1269" s="38" t="b">
        <v>0</v>
      </c>
      <c r="AA1269" s="60">
        <v>43867.819513888891</v>
      </c>
      <c r="AB1269" s="60">
        <v>43867.819513888891</v>
      </c>
      <c r="AC1269" s="38">
        <v>1</v>
      </c>
      <c r="AD1269" s="60">
        <v>43867.82980324074</v>
      </c>
      <c r="AE1269" s="60">
        <v>43867.837291666663</v>
      </c>
      <c r="AF1269" s="60">
        <v>43867.82980324074</v>
      </c>
      <c r="AG1269" s="37" t="s">
        <v>135</v>
      </c>
      <c r="AH1269" s="37"/>
      <c r="AI1269" s="37" t="s">
        <v>1284</v>
      </c>
      <c r="AJ1269" s="16">
        <f ca="1">IF(Table1[[#This Row],[State]]="Closed","Zero",IF(Table1[[#This Row],[State]]="Resolved","Zero",TODAY()-Table1[[#This Row],[First Assigned to Osprey-Resolver]]))</f>
        <v>831.16270833333692</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6</v>
      </c>
      <c r="AM1269" s="39">
        <f>WEEKNUM(Table1[[#This Row],[Resolved]])</f>
        <v>0</v>
      </c>
      <c r="AN1269" s="39">
        <f>WEEKNUM(Table1[[#This Row],[Closed]])</f>
        <v>6</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6</v>
      </c>
      <c r="AW1269" s="39" t="str">
        <f>TEXT(Table1[[#This Row],[Created]],"MMM")</f>
        <v>Feb</v>
      </c>
      <c r="AX1269" s="40" t="e">
        <f>VLOOKUP(Table1[[#This Row],[Assigned to]],GD_Resource[[#All],[SNOW ID Unique]:[Team]],4,0)</f>
        <v>#N/A</v>
      </c>
    </row>
    <row r="1270" spans="1:50" ht="49.95" customHeight="1" x14ac:dyDescent="0.25">
      <c r="A1270" s="37" t="s">
        <v>4894</v>
      </c>
      <c r="B1270" s="37" t="s">
        <v>138</v>
      </c>
      <c r="C1270" s="37" t="s">
        <v>116</v>
      </c>
      <c r="D1270" s="37" t="s">
        <v>204</v>
      </c>
      <c r="E1270" s="37" t="s">
        <v>12</v>
      </c>
      <c r="F1270" s="37" t="s">
        <v>4895</v>
      </c>
      <c r="G1270" s="60">
        <v>43942.267106481479</v>
      </c>
      <c r="H1270" s="37" t="s">
        <v>37</v>
      </c>
      <c r="I1270" s="60"/>
      <c r="J1270" s="37" t="s">
        <v>120</v>
      </c>
      <c r="K1270" s="37" t="s">
        <v>4896</v>
      </c>
      <c r="L1270" s="60">
        <v>43942.267106481479</v>
      </c>
      <c r="M1270" s="37" t="s">
        <v>37</v>
      </c>
      <c r="N1270" s="60">
        <v>43868.084560185183</v>
      </c>
      <c r="O1270" s="37" t="s">
        <v>681</v>
      </c>
      <c r="P1270" s="38" t="b">
        <v>0</v>
      </c>
      <c r="Q1270" s="37"/>
      <c r="R1270" s="37" t="s">
        <v>123</v>
      </c>
      <c r="S1270" s="38">
        <v>0</v>
      </c>
      <c r="T1270" s="37" t="s">
        <v>124</v>
      </c>
      <c r="U1270" s="37" t="s">
        <v>120</v>
      </c>
      <c r="V1270" s="60"/>
      <c r="W1270" s="38">
        <v>6409372</v>
      </c>
      <c r="X1270" s="37" t="s">
        <v>682</v>
      </c>
      <c r="Y1270" s="38">
        <v>0</v>
      </c>
      <c r="Z1270" s="38" t="b">
        <v>0</v>
      </c>
      <c r="AA1270" s="60">
        <v>43868.089606481481</v>
      </c>
      <c r="AB1270" s="60">
        <v>43868.08457175926</v>
      </c>
      <c r="AC1270" s="38">
        <v>1</v>
      </c>
      <c r="AD1270" s="60">
        <v>43868.085497685177</v>
      </c>
      <c r="AE1270" s="60">
        <v>43868.089606481481</v>
      </c>
      <c r="AF1270" s="60">
        <v>43868.085497685177</v>
      </c>
      <c r="AG1270" s="37" t="s">
        <v>135</v>
      </c>
      <c r="AH1270" s="37"/>
      <c r="AI1270" s="37"/>
      <c r="AJ1270" s="16">
        <f ca="1">IF(Table1[[#This Row],[State]]="Closed","Zero",IF(Table1[[#This Row],[State]]="Resolved","Zero",TODAY()-Table1[[#This Row],[First Assigned to Osprey-Resolver]]))</f>
        <v>830.91039351851941</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6</v>
      </c>
      <c r="AM1270" s="39">
        <f>WEEKNUM(Table1[[#This Row],[Resolved]])</f>
        <v>0</v>
      </c>
      <c r="AN1270" s="39">
        <f>WEEKNUM(Table1[[#This Row],[Closed]])</f>
        <v>17</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7</v>
      </c>
      <c r="AW1270" s="39" t="str">
        <f>TEXT(Table1[[#This Row],[Created]],"MMM")</f>
        <v>Feb</v>
      </c>
      <c r="AX1270" s="40" t="e">
        <f>VLOOKUP(Table1[[#This Row],[Assigned to]],GD_Resource[[#All],[SNOW ID Unique]:[Team]],4,0)</f>
        <v>#N/A</v>
      </c>
    </row>
    <row r="1271" spans="1:50" ht="37.5" customHeight="1" x14ac:dyDescent="0.25">
      <c r="A1271" s="37" t="s">
        <v>4897</v>
      </c>
      <c r="B1271" s="37" t="s">
        <v>115</v>
      </c>
      <c r="C1271" s="37" t="s">
        <v>116</v>
      </c>
      <c r="D1271" s="37" t="s">
        <v>2653</v>
      </c>
      <c r="E1271" s="37" t="s">
        <v>12</v>
      </c>
      <c r="F1271" s="37" t="s">
        <v>4898</v>
      </c>
      <c r="G1271" s="60">
        <v>43872.942175925928</v>
      </c>
      <c r="H1271" s="37" t="s">
        <v>2655</v>
      </c>
      <c r="I1271" s="60"/>
      <c r="J1271" s="37" t="s">
        <v>120</v>
      </c>
      <c r="K1271" s="37" t="s">
        <v>4899</v>
      </c>
      <c r="L1271" s="60">
        <v>43872.942175925928</v>
      </c>
      <c r="M1271" s="37" t="s">
        <v>2655</v>
      </c>
      <c r="N1271" s="60">
        <v>43872.89099537037</v>
      </c>
      <c r="O1271" s="37" t="s">
        <v>2653</v>
      </c>
      <c r="P1271" s="38" t="b">
        <v>0</v>
      </c>
      <c r="Q1271" s="37"/>
      <c r="R1271" s="37" t="s">
        <v>123</v>
      </c>
      <c r="S1271" s="38">
        <v>0</v>
      </c>
      <c r="T1271" s="37" t="s">
        <v>124</v>
      </c>
      <c r="U1271" s="37" t="s">
        <v>120</v>
      </c>
      <c r="V1271" s="60"/>
      <c r="W1271" s="38">
        <v>4629</v>
      </c>
      <c r="X1271" s="37" t="s">
        <v>2655</v>
      </c>
      <c r="Y1271" s="38">
        <v>0</v>
      </c>
      <c r="Z1271" s="38" t="b">
        <v>0</v>
      </c>
      <c r="AA1271" s="60">
        <v>43872.89099537037</v>
      </c>
      <c r="AB1271" s="60"/>
      <c r="AC1271" s="38">
        <v>0</v>
      </c>
      <c r="AD1271" s="60"/>
      <c r="AE1271" s="60">
        <v>43872.89099537037</v>
      </c>
      <c r="AF1271" s="60">
        <v>43872.89099537037</v>
      </c>
      <c r="AG1271" s="37"/>
      <c r="AH1271" s="37"/>
      <c r="AI1271" s="37"/>
      <c r="AJ1271" s="16">
        <f ca="1">IF(Table1[[#This Row],[State]]="Closed","Zero",IF(Table1[[#This Row],[State]]="Resolved","Zero",TODAY()-Table1[[#This Row],[First Assigned to Osprey-Resolver]]))</f>
        <v>826.10900462963036</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7</v>
      </c>
      <c r="AM1271" s="39">
        <f>WEEKNUM(Table1[[#This Row],[Resolved]])</f>
        <v>0</v>
      </c>
      <c r="AN1271" s="39">
        <f>WEEKNUM(Table1[[#This Row],[Closed]])</f>
        <v>7</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11</v>
      </c>
      <c r="AW1271" s="39" t="str">
        <f>TEXT(Table1[[#This Row],[Created]],"MMM")</f>
        <v>Feb</v>
      </c>
      <c r="AX1271" s="40">
        <f>VLOOKUP(Table1[[#This Row],[Assigned to]],GD_Resource[[#All],[SNOW ID Unique]:[Team]],4,0)</f>
        <v>0</v>
      </c>
    </row>
    <row r="1272" spans="1:50" ht="37.5" customHeight="1" x14ac:dyDescent="0.25">
      <c r="A1272" s="37" t="s">
        <v>4900</v>
      </c>
      <c r="B1272" s="37" t="s">
        <v>115</v>
      </c>
      <c r="C1272" s="37" t="s">
        <v>251</v>
      </c>
      <c r="D1272" s="37" t="s">
        <v>128</v>
      </c>
      <c r="E1272" s="37" t="s">
        <v>141</v>
      </c>
      <c r="F1272" s="37" t="s">
        <v>4901</v>
      </c>
      <c r="G1272" s="60">
        <v>44439.030844907407</v>
      </c>
      <c r="H1272" s="37" t="s">
        <v>286</v>
      </c>
      <c r="I1272" s="60"/>
      <c r="J1272" s="37" t="s">
        <v>120</v>
      </c>
      <c r="K1272" s="37" t="s">
        <v>2753</v>
      </c>
      <c r="L1272" s="60">
        <v>44439.030844907407</v>
      </c>
      <c r="M1272" s="37" t="s">
        <v>39</v>
      </c>
      <c r="N1272" s="60">
        <v>43873.860682870371</v>
      </c>
      <c r="O1272" s="37" t="s">
        <v>4902</v>
      </c>
      <c r="P1272" s="38" t="b">
        <v>0</v>
      </c>
      <c r="Q1272" s="37"/>
      <c r="R1272" s="37" t="s">
        <v>147</v>
      </c>
      <c r="S1272" s="38">
        <v>0</v>
      </c>
      <c r="T1272" s="37" t="s">
        <v>124</v>
      </c>
      <c r="U1272" s="37" t="s">
        <v>120</v>
      </c>
      <c r="V1272" s="60"/>
      <c r="W1272" s="38">
        <v>48830702</v>
      </c>
      <c r="X1272" s="37" t="s">
        <v>4903</v>
      </c>
      <c r="Y1272" s="38">
        <v>0</v>
      </c>
      <c r="Z1272" s="38" t="b">
        <v>0</v>
      </c>
      <c r="AA1272" s="60">
        <v>43874.086597222216</v>
      </c>
      <c r="AB1272" s="60"/>
      <c r="AC1272" s="38">
        <v>1</v>
      </c>
      <c r="AD1272" s="60"/>
      <c r="AE1272" s="60">
        <v>43874.086597222216</v>
      </c>
      <c r="AF1272" s="60">
        <v>43874.052071759259</v>
      </c>
      <c r="AG1272" s="37" t="s">
        <v>135</v>
      </c>
      <c r="AH1272" s="37"/>
      <c r="AI1272" s="37" t="s">
        <v>256</v>
      </c>
      <c r="AJ1272" s="16">
        <f ca="1">IF(Table1[[#This Row],[State]]="Closed","Zero",IF(Table1[[#This Row],[State]]="Resolved","Zero",TODAY()-Table1[[#This Row],[First Assigned to Osprey-Resolver]]))</f>
        <v>824.91340277778363</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7</v>
      </c>
      <c r="AM1272" s="39">
        <f>WEEKNUM(Table1[[#This Row],[Resolved]])</f>
        <v>0</v>
      </c>
      <c r="AN1272" s="39">
        <f>WEEKNUM(Table1[[#This Row],[Closed]])</f>
        <v>36</v>
      </c>
      <c r="AO1272" s="39" t="str">
        <f>IFERROR(INDEX(GD_Resource[], MATCH(Table1[[#This Row],[Assigned to]], GD_Resource[SNOW ID Unique], 0), 2), "Not GD")</f>
        <v>WPP-US</v>
      </c>
      <c r="AP1272" s="39" t="str">
        <f t="shared" si="19"/>
        <v>GD</v>
      </c>
      <c r="AQ1272" s="39">
        <f>YEAR(Table1[[#This Row],[Closed]])</f>
        <v>2021</v>
      </c>
      <c r="AR1272" s="39">
        <f>YEAR(Table1[[#This Row],[Resolved]])</f>
        <v>1900</v>
      </c>
      <c r="AS1272" s="39">
        <f>YEAR(Table1[[#This Row],[Created]])</f>
        <v>2020</v>
      </c>
      <c r="AT1272" s="39">
        <f>DAY(Table1[[#This Row],[Resolved]])</f>
        <v>0</v>
      </c>
      <c r="AU1272" s="39" t="str">
        <f>TEXT(Table1[[#This Row],[Resolved]],"MMM")</f>
        <v>Jan</v>
      </c>
      <c r="AV1272" s="39">
        <f>DAY(Table1[[#This Row],[Created]])</f>
        <v>12</v>
      </c>
      <c r="AW1272" s="39" t="str">
        <f>TEXT(Table1[[#This Row],[Created]],"MMM")</f>
        <v>Feb</v>
      </c>
      <c r="AX1272" s="40">
        <f>VLOOKUP(Table1[[#This Row],[Assigned to]],GD_Resource[[#All],[SNOW ID Unique]:[Team]],4,0)</f>
        <v>0</v>
      </c>
    </row>
    <row r="1273" spans="1:50" ht="37.5" customHeight="1" x14ac:dyDescent="0.25">
      <c r="A1273" s="37" t="s">
        <v>4904</v>
      </c>
      <c r="B1273" s="37" t="s">
        <v>115</v>
      </c>
      <c r="C1273" s="37" t="s">
        <v>150</v>
      </c>
      <c r="D1273" s="37" t="s">
        <v>3538</v>
      </c>
      <c r="E1273" s="37" t="s">
        <v>12</v>
      </c>
      <c r="F1273" s="37" t="s">
        <v>4905</v>
      </c>
      <c r="G1273" s="60">
        <v>43880.974791666667</v>
      </c>
      <c r="H1273" s="37" t="s">
        <v>3540</v>
      </c>
      <c r="I1273" s="60"/>
      <c r="J1273" s="37" t="s">
        <v>120</v>
      </c>
      <c r="K1273" s="37" t="s">
        <v>4906</v>
      </c>
      <c r="L1273" s="60">
        <v>43880.974791666667</v>
      </c>
      <c r="M1273" s="37" t="s">
        <v>3540</v>
      </c>
      <c r="N1273" s="60">
        <v>43879.822893518518</v>
      </c>
      <c r="O1273" s="37" t="s">
        <v>4907</v>
      </c>
      <c r="P1273" s="38" t="b">
        <v>0</v>
      </c>
      <c r="Q1273" s="37"/>
      <c r="R1273" s="37" t="s">
        <v>147</v>
      </c>
      <c r="S1273" s="38">
        <v>0</v>
      </c>
      <c r="T1273" s="37" t="s">
        <v>124</v>
      </c>
      <c r="U1273" s="37" t="s">
        <v>120</v>
      </c>
      <c r="V1273" s="60"/>
      <c r="W1273" s="38">
        <v>99524</v>
      </c>
      <c r="X1273" s="37" t="s">
        <v>4908</v>
      </c>
      <c r="Y1273" s="38">
        <v>0</v>
      </c>
      <c r="Z1273" s="38" t="b">
        <v>0</v>
      </c>
      <c r="AA1273" s="60">
        <v>43879.849074074067</v>
      </c>
      <c r="AB1273" s="60">
        <v>43879.831886574073</v>
      </c>
      <c r="AC1273" s="38">
        <v>1</v>
      </c>
      <c r="AD1273" s="60">
        <v>43879.919490740736</v>
      </c>
      <c r="AE1273" s="60">
        <v>43880.121516203697</v>
      </c>
      <c r="AF1273" s="60">
        <v>43879.919490740736</v>
      </c>
      <c r="AG1273" s="37"/>
      <c r="AH1273" s="37"/>
      <c r="AI1273" s="37"/>
      <c r="AJ1273" s="16">
        <f ca="1">IF(Table1[[#This Row],[State]]="Closed","Zero",IF(Table1[[#This Row],[State]]="Resolved","Zero",TODAY()-Table1[[#This Row],[First Assigned to Osprey-Resolver]]))</f>
        <v>818.87848379630304</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8</v>
      </c>
      <c r="AM1273" s="39">
        <f>WEEKNUM(Table1[[#This Row],[Resolved]])</f>
        <v>0</v>
      </c>
      <c r="AN1273" s="39">
        <f>WEEKNUM(Table1[[#This Row],[Closed]])</f>
        <v>8</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18</v>
      </c>
      <c r="AW1273" s="39" t="str">
        <f>TEXT(Table1[[#This Row],[Created]],"MMM")</f>
        <v>Feb</v>
      </c>
      <c r="AX1273" s="40" t="e">
        <f>VLOOKUP(Table1[[#This Row],[Assigned to]],GD_Resource[[#All],[SNOW ID Unique]:[Team]],4,0)</f>
        <v>#N/A</v>
      </c>
    </row>
    <row r="1274" spans="1:50" ht="37.5" customHeight="1" x14ac:dyDescent="0.25">
      <c r="A1274" s="37" t="s">
        <v>4909</v>
      </c>
      <c r="B1274" s="37" t="s">
        <v>115</v>
      </c>
      <c r="C1274" s="37" t="s">
        <v>116</v>
      </c>
      <c r="D1274" s="37" t="s">
        <v>204</v>
      </c>
      <c r="E1274" s="37" t="s">
        <v>141</v>
      </c>
      <c r="F1274" s="37" t="s">
        <v>4910</v>
      </c>
      <c r="G1274" s="60">
        <v>43955.812280092592</v>
      </c>
      <c r="H1274" s="37" t="s">
        <v>235</v>
      </c>
      <c r="I1274" s="60"/>
      <c r="J1274" s="37" t="s">
        <v>120</v>
      </c>
      <c r="K1274" s="37" t="s">
        <v>4911</v>
      </c>
      <c r="L1274" s="60">
        <v>43955.812280092592</v>
      </c>
      <c r="M1274" s="37" t="s">
        <v>37</v>
      </c>
      <c r="N1274" s="60">
        <v>43881.365324074082</v>
      </c>
      <c r="O1274" s="37" t="s">
        <v>2282</v>
      </c>
      <c r="P1274" s="38" t="b">
        <v>0</v>
      </c>
      <c r="Q1274" s="37"/>
      <c r="R1274" s="37" t="s">
        <v>123</v>
      </c>
      <c r="S1274" s="38">
        <v>0</v>
      </c>
      <c r="T1274" s="37" t="s">
        <v>124</v>
      </c>
      <c r="U1274" s="37" t="s">
        <v>120</v>
      </c>
      <c r="V1274" s="60"/>
      <c r="W1274" s="38">
        <v>6432218</v>
      </c>
      <c r="X1274" s="37" t="s">
        <v>2283</v>
      </c>
      <c r="Y1274" s="38">
        <v>0</v>
      </c>
      <c r="Z1274" s="38" t="b">
        <v>0</v>
      </c>
      <c r="AA1274" s="60">
        <v>43881.394317129627</v>
      </c>
      <c r="AB1274" s="60">
        <v>43881.365891203714</v>
      </c>
      <c r="AC1274" s="38">
        <v>3</v>
      </c>
      <c r="AD1274" s="60">
        <v>43881.372557870367</v>
      </c>
      <c r="AE1274" s="60">
        <v>43881.394317129627</v>
      </c>
      <c r="AF1274" s="60">
        <v>43881.372557870367</v>
      </c>
      <c r="AG1274" s="37"/>
      <c r="AH1274" s="37"/>
      <c r="AI1274" s="37"/>
      <c r="AJ1274" s="16">
        <f ca="1">IF(Table1[[#This Row],[State]]="Closed","Zero",IF(Table1[[#This Row],[State]]="Resolved","Zero",TODAY()-Table1[[#This Row],[First Assigned to Osprey-Resolver]]))</f>
        <v>817.60568287037313</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8</v>
      </c>
      <c r="AM1274" s="39">
        <f>WEEKNUM(Table1[[#This Row],[Resolved]])</f>
        <v>0</v>
      </c>
      <c r="AN1274" s="39">
        <f>WEEKNUM(Table1[[#This Row],[Closed]])</f>
        <v>19</v>
      </c>
      <c r="AO1274" s="39" t="str">
        <f>IFERROR(INDEX(GD_Resource[], MATCH(Table1[[#This Row],[Assigned to]], GD_Resource[SNOW ID Unique], 0), 2), "Not GD")</f>
        <v>WPP-UK</v>
      </c>
      <c r="AP1274" s="39" t="str">
        <f t="shared" si="19"/>
        <v>GD</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20</v>
      </c>
      <c r="AW1274" s="39" t="str">
        <f>TEXT(Table1[[#This Row],[Created]],"MMM")</f>
        <v>Feb</v>
      </c>
      <c r="AX1274" s="40">
        <f>VLOOKUP(Table1[[#This Row],[Assigned to]],GD_Resource[[#All],[SNOW ID Unique]:[Team]],4,0)</f>
        <v>0</v>
      </c>
    </row>
    <row r="1275" spans="1:50" ht="62.7" customHeight="1" x14ac:dyDescent="0.25">
      <c r="A1275" s="37" t="s">
        <v>4912</v>
      </c>
      <c r="B1275" s="37" t="s">
        <v>115</v>
      </c>
      <c r="C1275" s="37" t="s">
        <v>116</v>
      </c>
      <c r="D1275" s="37" t="s">
        <v>4856</v>
      </c>
      <c r="E1275" s="37" t="s">
        <v>7</v>
      </c>
      <c r="F1275" s="37" t="s">
        <v>4913</v>
      </c>
      <c r="G1275" s="60">
        <v>43881.881435185183</v>
      </c>
      <c r="H1275" s="37" t="s">
        <v>194</v>
      </c>
      <c r="I1275" s="60"/>
      <c r="J1275" s="37" t="s">
        <v>120</v>
      </c>
      <c r="K1275" s="37" t="s">
        <v>4914</v>
      </c>
      <c r="L1275" s="60">
        <v>43881.881435185183</v>
      </c>
      <c r="M1275" s="37" t="s">
        <v>4857</v>
      </c>
      <c r="N1275" s="60">
        <v>43881.857627314806</v>
      </c>
      <c r="O1275" s="37" t="s">
        <v>4915</v>
      </c>
      <c r="P1275" s="38" t="b">
        <v>0</v>
      </c>
      <c r="Q1275" s="37"/>
      <c r="R1275" s="37" t="s">
        <v>123</v>
      </c>
      <c r="S1275" s="38">
        <v>0</v>
      </c>
      <c r="T1275" s="37" t="s">
        <v>124</v>
      </c>
      <c r="U1275" s="37" t="s">
        <v>120</v>
      </c>
      <c r="V1275" s="60"/>
      <c r="W1275" s="38">
        <v>2908</v>
      </c>
      <c r="X1275" s="37" t="s">
        <v>4916</v>
      </c>
      <c r="Y1275" s="38">
        <v>0</v>
      </c>
      <c r="Z1275" s="38" t="b">
        <v>0</v>
      </c>
      <c r="AA1275" s="60">
        <v>43881.860717592594</v>
      </c>
      <c r="AB1275" s="60"/>
      <c r="AC1275" s="38">
        <v>0</v>
      </c>
      <c r="AD1275" s="60"/>
      <c r="AE1275" s="60">
        <v>43881.860717592594</v>
      </c>
      <c r="AF1275" s="60">
        <v>43881.857627314806</v>
      </c>
      <c r="AG1275" s="37"/>
      <c r="AH1275" s="37"/>
      <c r="AI1275" s="37"/>
      <c r="AJ1275" s="16">
        <f ca="1">IF(Table1[[#This Row],[State]]="Closed","Zero",IF(Table1[[#This Row],[State]]="Resolved","Zero",TODAY()-Table1[[#This Row],[First Assigned to Osprey-Resolver]]))</f>
        <v>817.13928240740643</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8</v>
      </c>
      <c r="AM1275" s="39">
        <f>WEEKNUM(Table1[[#This Row],[Resolved]])</f>
        <v>0</v>
      </c>
      <c r="AN1275" s="39">
        <f>WEEKNUM(Table1[[#This Row],[Closed]])</f>
        <v>8</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20</v>
      </c>
      <c r="AW1275" s="39" t="str">
        <f>TEXT(Table1[[#This Row],[Created]],"MMM")</f>
        <v>Feb</v>
      </c>
      <c r="AX1275" s="40">
        <f>VLOOKUP(Table1[[#This Row],[Assigned to]],GD_Resource[[#All],[SNOW ID Unique]:[Team]],4,0)</f>
        <v>0</v>
      </c>
    </row>
    <row r="1276" spans="1:50" ht="37.5" customHeight="1" x14ac:dyDescent="0.25">
      <c r="A1276" s="37" t="s">
        <v>4917</v>
      </c>
      <c r="B1276" s="37" t="s">
        <v>115</v>
      </c>
      <c r="C1276" s="37" t="s">
        <v>251</v>
      </c>
      <c r="D1276" s="37" t="s">
        <v>258</v>
      </c>
      <c r="E1276" s="37" t="s">
        <v>12</v>
      </c>
      <c r="F1276" s="37" t="s">
        <v>4918</v>
      </c>
      <c r="G1276" s="60">
        <v>43883.005914351852</v>
      </c>
      <c r="H1276" s="37" t="s">
        <v>36</v>
      </c>
      <c r="I1276" s="60"/>
      <c r="J1276" s="37" t="s">
        <v>120</v>
      </c>
      <c r="K1276" s="37" t="s">
        <v>4919</v>
      </c>
      <c r="L1276" s="60">
        <v>43883.005914351852</v>
      </c>
      <c r="M1276" s="37" t="s">
        <v>36</v>
      </c>
      <c r="N1276" s="60">
        <v>43882.867569444446</v>
      </c>
      <c r="O1276" s="37" t="s">
        <v>1787</v>
      </c>
      <c r="P1276" s="38" t="b">
        <v>0</v>
      </c>
      <c r="Q1276" s="37"/>
      <c r="R1276" s="37" t="s">
        <v>147</v>
      </c>
      <c r="S1276" s="38">
        <v>0</v>
      </c>
      <c r="T1276" s="37" t="s">
        <v>124</v>
      </c>
      <c r="U1276" s="37" t="s">
        <v>120</v>
      </c>
      <c r="V1276" s="60"/>
      <c r="W1276" s="38">
        <v>11953</v>
      </c>
      <c r="X1276" s="37" t="s">
        <v>1788</v>
      </c>
      <c r="Y1276" s="38">
        <v>0</v>
      </c>
      <c r="Z1276" s="38" t="b">
        <v>0</v>
      </c>
      <c r="AA1276" s="60">
        <v>43882.89162037037</v>
      </c>
      <c r="AB1276" s="60">
        <v>43882.867569444446</v>
      </c>
      <c r="AC1276" s="38">
        <v>1</v>
      </c>
      <c r="AD1276" s="60">
        <v>43882.940868055557</v>
      </c>
      <c r="AE1276" s="60">
        <v>43882.943344907413</v>
      </c>
      <c r="AF1276" s="60">
        <v>43882.940868055557</v>
      </c>
      <c r="AG1276" s="37"/>
      <c r="AH1276" s="37"/>
      <c r="AI1276" s="37"/>
      <c r="AJ1276" s="16">
        <f ca="1">IF(Table1[[#This Row],[State]]="Closed","Zero",IF(Table1[[#This Row],[State]]="Resolved","Zero",TODAY()-Table1[[#This Row],[First Assigned to Osprey-Resolver]]))</f>
        <v>816.05665509258688</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8</v>
      </c>
      <c r="AM1276" s="39">
        <f>WEEKNUM(Table1[[#This Row],[Resolved]])</f>
        <v>0</v>
      </c>
      <c r="AN1276" s="39">
        <f>WEEKNUM(Table1[[#This Row],[Closed]])</f>
        <v>8</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21</v>
      </c>
      <c r="AW1276" s="39" t="str">
        <f>TEXT(Table1[[#This Row],[Created]],"MMM")</f>
        <v>Feb</v>
      </c>
      <c r="AX1276" s="40" t="e">
        <f>VLOOKUP(Table1[[#This Row],[Assigned to]],GD_Resource[[#All],[SNOW ID Unique]:[Team]],4,0)</f>
        <v>#N/A</v>
      </c>
    </row>
    <row r="1277" spans="1:50" ht="49.95" customHeight="1" x14ac:dyDescent="0.25">
      <c r="A1277" s="37" t="s">
        <v>4920</v>
      </c>
      <c r="B1277" s="37" t="s">
        <v>115</v>
      </c>
      <c r="C1277" s="37" t="s">
        <v>251</v>
      </c>
      <c r="D1277" s="37" t="s">
        <v>241</v>
      </c>
      <c r="E1277" s="37" t="s">
        <v>12</v>
      </c>
      <c r="F1277" s="37" t="s">
        <v>4921</v>
      </c>
      <c r="G1277" s="60">
        <v>43888.56349537037</v>
      </c>
      <c r="H1277" s="37"/>
      <c r="I1277" s="60"/>
      <c r="J1277" s="37" t="s">
        <v>120</v>
      </c>
      <c r="K1277" s="37" t="s">
        <v>4922</v>
      </c>
      <c r="L1277" s="60">
        <v>43888.56349537037</v>
      </c>
      <c r="M1277" s="37" t="s">
        <v>24</v>
      </c>
      <c r="N1277" s="60">
        <v>43885.721319444441</v>
      </c>
      <c r="O1277" s="37" t="s">
        <v>241</v>
      </c>
      <c r="P1277" s="38" t="b">
        <v>0</v>
      </c>
      <c r="Q1277" s="37"/>
      <c r="R1277" s="37" t="s">
        <v>147</v>
      </c>
      <c r="S1277" s="38">
        <v>0</v>
      </c>
      <c r="T1277" s="37" t="s">
        <v>124</v>
      </c>
      <c r="U1277" s="37" t="s">
        <v>120</v>
      </c>
      <c r="V1277" s="60"/>
      <c r="W1277" s="38">
        <v>245564</v>
      </c>
      <c r="X1277" s="37" t="s">
        <v>24</v>
      </c>
      <c r="Y1277" s="38">
        <v>0</v>
      </c>
      <c r="Z1277" s="38" t="b">
        <v>0</v>
      </c>
      <c r="AA1277" s="60">
        <v>43886.659131944441</v>
      </c>
      <c r="AB1277" s="60">
        <v>43885.721319444441</v>
      </c>
      <c r="AC1277" s="38">
        <v>3</v>
      </c>
      <c r="AD1277" s="60">
        <v>43888.550879629627</v>
      </c>
      <c r="AE1277" s="60"/>
      <c r="AF1277" s="60">
        <v>43888.550879629627</v>
      </c>
      <c r="AG1277" s="37"/>
      <c r="AH1277" s="37"/>
      <c r="AI1277" s="37"/>
      <c r="AJ1277" s="16">
        <f ca="1">IF(Table1[[#This Row],[State]]="Closed","Zero",IF(Table1[[#This Row],[State]]="Resolved","Zero",TODAY()-Table1[[#This Row],[First Assigned to Osprey-Resolver]]))</f>
        <v>44699</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9</v>
      </c>
      <c r="AM1277" s="39">
        <f>WEEKNUM(Table1[[#This Row],[Resolved]])</f>
        <v>0</v>
      </c>
      <c r="AN1277" s="39">
        <f>WEEKNUM(Table1[[#This Row],[Closed]])</f>
        <v>9</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24</v>
      </c>
      <c r="AW1277" s="39" t="str">
        <f>TEXT(Table1[[#This Row],[Created]],"MMM")</f>
        <v>Feb</v>
      </c>
      <c r="AX1277" s="40" t="e">
        <f>VLOOKUP(Table1[[#This Row],[Assigned to]],GD_Resource[[#All],[SNOW ID Unique]:[Team]],4,0)</f>
        <v>#N/A</v>
      </c>
    </row>
    <row r="1278" spans="1:50" ht="37.5" customHeight="1" x14ac:dyDescent="0.25">
      <c r="A1278" s="37" t="s">
        <v>4923</v>
      </c>
      <c r="B1278" s="37" t="s">
        <v>138</v>
      </c>
      <c r="C1278" s="37" t="s">
        <v>361</v>
      </c>
      <c r="D1278" s="37" t="s">
        <v>204</v>
      </c>
      <c r="E1278" s="37" t="s">
        <v>141</v>
      </c>
      <c r="F1278" s="37" t="s">
        <v>4924</v>
      </c>
      <c r="G1278" s="60">
        <v>44013.896296296298</v>
      </c>
      <c r="H1278" s="37" t="s">
        <v>37</v>
      </c>
      <c r="I1278" s="60"/>
      <c r="J1278" s="37" t="s">
        <v>120</v>
      </c>
      <c r="K1278" s="37" t="s">
        <v>4925</v>
      </c>
      <c r="L1278" s="60">
        <v>44013.896296296298</v>
      </c>
      <c r="M1278" s="37" t="s">
        <v>37</v>
      </c>
      <c r="N1278" s="60">
        <v>43886.104861111111</v>
      </c>
      <c r="O1278" s="37" t="s">
        <v>3647</v>
      </c>
      <c r="P1278" s="38" t="b">
        <v>0</v>
      </c>
      <c r="Q1278" s="37"/>
      <c r="R1278" s="37" t="s">
        <v>123</v>
      </c>
      <c r="S1278" s="38">
        <v>0</v>
      </c>
      <c r="T1278" s="37" t="s">
        <v>124</v>
      </c>
      <c r="U1278" s="37" t="s">
        <v>120</v>
      </c>
      <c r="V1278" s="60"/>
      <c r="W1278" s="38">
        <v>11041180</v>
      </c>
      <c r="X1278" s="37" t="s">
        <v>3648</v>
      </c>
      <c r="Y1278" s="38">
        <v>0</v>
      </c>
      <c r="Z1278" s="38" t="b">
        <v>0</v>
      </c>
      <c r="AA1278" s="60">
        <v>43886.138078703712</v>
      </c>
      <c r="AB1278" s="60">
        <v>43886.104861111111</v>
      </c>
      <c r="AC1278" s="38">
        <v>3</v>
      </c>
      <c r="AD1278" s="60">
        <v>43886.18546296296</v>
      </c>
      <c r="AE1278" s="60">
        <v>43886.599629629629</v>
      </c>
      <c r="AF1278" s="60">
        <v>43886.18546296296</v>
      </c>
      <c r="AG1278" s="37"/>
      <c r="AH1278" s="37"/>
      <c r="AI1278" s="37"/>
      <c r="AJ1278" s="16">
        <f ca="1">IF(Table1[[#This Row],[State]]="Closed","Zero",IF(Table1[[#This Row],[State]]="Resolved","Zero",TODAY()-Table1[[#This Row],[First Assigned to Osprey-Resolver]]))</f>
        <v>812.40037037037109</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9</v>
      </c>
      <c r="AM1278" s="39">
        <f>WEEKNUM(Table1[[#This Row],[Resolved]])</f>
        <v>0</v>
      </c>
      <c r="AN1278" s="39">
        <f>WEEKNUM(Table1[[#This Row],[Closed]])</f>
        <v>27</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25</v>
      </c>
      <c r="AW1278" s="39" t="str">
        <f>TEXT(Table1[[#This Row],[Created]],"MMM")</f>
        <v>Feb</v>
      </c>
      <c r="AX1278" s="40" t="e">
        <f>VLOOKUP(Table1[[#This Row],[Assigned to]],GD_Resource[[#All],[SNOW ID Unique]:[Team]],4,0)</f>
        <v>#N/A</v>
      </c>
    </row>
    <row r="1279" spans="1:50" ht="62.7" customHeight="1" x14ac:dyDescent="0.25">
      <c r="A1279" s="37" t="s">
        <v>4926</v>
      </c>
      <c r="B1279" s="37" t="s">
        <v>115</v>
      </c>
      <c r="C1279" s="37" t="s">
        <v>159</v>
      </c>
      <c r="D1279" s="37" t="s">
        <v>1715</v>
      </c>
      <c r="E1279" s="37" t="s">
        <v>12</v>
      </c>
      <c r="F1279" s="37" t="s">
        <v>4927</v>
      </c>
      <c r="G1279" s="60">
        <v>43922.958958333344</v>
      </c>
      <c r="H1279" s="37" t="s">
        <v>27</v>
      </c>
      <c r="I1279" s="60"/>
      <c r="J1279" s="37" t="s">
        <v>120</v>
      </c>
      <c r="K1279" s="37" t="s">
        <v>4928</v>
      </c>
      <c r="L1279" s="60">
        <v>43922.958958333344</v>
      </c>
      <c r="M1279" s="37" t="s">
        <v>11</v>
      </c>
      <c r="N1279" s="60">
        <v>43888.406157407408</v>
      </c>
      <c r="O1279" s="37" t="s">
        <v>1715</v>
      </c>
      <c r="P1279" s="38" t="b">
        <v>0</v>
      </c>
      <c r="Q1279" s="37"/>
      <c r="R1279" s="37" t="s">
        <v>123</v>
      </c>
      <c r="S1279" s="38">
        <v>0</v>
      </c>
      <c r="T1279" s="37" t="s">
        <v>124</v>
      </c>
      <c r="U1279" s="37" t="s">
        <v>120</v>
      </c>
      <c r="V1279" s="60"/>
      <c r="W1279" s="38">
        <v>2985626</v>
      </c>
      <c r="X1279" s="37" t="s">
        <v>11</v>
      </c>
      <c r="Y1279" s="38">
        <v>0</v>
      </c>
      <c r="Z1279" s="38" t="b">
        <v>0</v>
      </c>
      <c r="AA1279" s="60">
        <v>43888.406168981477</v>
      </c>
      <c r="AB1279" s="60"/>
      <c r="AC1279" s="38">
        <v>0</v>
      </c>
      <c r="AD1279" s="60"/>
      <c r="AE1279" s="60">
        <v>43888.406168981477</v>
      </c>
      <c r="AF1279" s="60">
        <v>43888.406168981477</v>
      </c>
      <c r="AG1279" s="37"/>
      <c r="AH1279" s="37"/>
      <c r="AI1279" s="37"/>
      <c r="AJ1279" s="16">
        <f ca="1">IF(Table1[[#This Row],[State]]="Closed","Zero",IF(Table1[[#This Row],[State]]="Resolved","Zero",TODAY()-Table1[[#This Row],[First Assigned to Osprey-Resolver]]))</f>
        <v>810.59383101852291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9</v>
      </c>
      <c r="AM1279" s="39">
        <f>WEEKNUM(Table1[[#This Row],[Resolved]])</f>
        <v>0</v>
      </c>
      <c r="AN1279" s="39">
        <f>WEEKNUM(Table1[[#This Row],[Closed]])</f>
        <v>14</v>
      </c>
      <c r="AO1279" s="39" t="str">
        <f>IFERROR(INDEX(GD_Resource[], MATCH(Table1[[#This Row],[Assigned to]], GD_Resource[SNOW ID Unique], 0), 2), "Not GD")</f>
        <v>WPP-US</v>
      </c>
      <c r="AP1279" s="39" t="str">
        <f t="shared" si="19"/>
        <v>GD</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27</v>
      </c>
      <c r="AW1279" s="39" t="str">
        <f>TEXT(Table1[[#This Row],[Created]],"MMM")</f>
        <v>Feb</v>
      </c>
      <c r="AX1279" s="40">
        <f>VLOOKUP(Table1[[#This Row],[Assigned to]],GD_Resource[[#All],[SNOW ID Unique]:[Team]],4,0)</f>
        <v>0</v>
      </c>
    </row>
    <row r="1280" spans="1:50" ht="49.95" customHeight="1" x14ac:dyDescent="0.25">
      <c r="A1280" s="37" t="s">
        <v>4929</v>
      </c>
      <c r="B1280" s="37" t="s">
        <v>115</v>
      </c>
      <c r="C1280" s="37" t="s">
        <v>116</v>
      </c>
      <c r="D1280" s="37" t="s">
        <v>204</v>
      </c>
      <c r="E1280" s="37" t="s">
        <v>141</v>
      </c>
      <c r="F1280" s="37" t="s">
        <v>4930</v>
      </c>
      <c r="G1280" s="60">
        <v>43901.872997685183</v>
      </c>
      <c r="H1280" s="37" t="s">
        <v>63</v>
      </c>
      <c r="I1280" s="60"/>
      <c r="J1280" s="37" t="s">
        <v>130</v>
      </c>
      <c r="K1280" s="37" t="s">
        <v>4931</v>
      </c>
      <c r="L1280" s="60">
        <v>43901.872997685183</v>
      </c>
      <c r="M1280" s="37" t="s">
        <v>37</v>
      </c>
      <c r="N1280" s="60">
        <v>43888.961435185192</v>
      </c>
      <c r="O1280" s="37" t="s">
        <v>4932</v>
      </c>
      <c r="P1280" s="38" t="b">
        <v>0</v>
      </c>
      <c r="Q1280" s="37"/>
      <c r="R1280" s="37" t="s">
        <v>123</v>
      </c>
      <c r="S1280" s="38">
        <v>0</v>
      </c>
      <c r="T1280" s="37" t="s">
        <v>124</v>
      </c>
      <c r="U1280" s="37" t="s">
        <v>120</v>
      </c>
      <c r="V1280" s="60"/>
      <c r="W1280" s="38">
        <v>1115559</v>
      </c>
      <c r="X1280" s="37" t="s">
        <v>4933</v>
      </c>
      <c r="Y1280" s="38">
        <v>0</v>
      </c>
      <c r="Z1280" s="38" t="b">
        <v>0</v>
      </c>
      <c r="AA1280" s="60">
        <v>43888.961435185192</v>
      </c>
      <c r="AB1280" s="60"/>
      <c r="AC1280" s="38">
        <v>0</v>
      </c>
      <c r="AD1280" s="60"/>
      <c r="AE1280" s="60">
        <v>43888.961435185192</v>
      </c>
      <c r="AF1280" s="60">
        <v>43888.961435185192</v>
      </c>
      <c r="AG1280" s="37"/>
      <c r="AH1280" s="37"/>
      <c r="AI1280" s="37"/>
      <c r="AJ1280" s="16">
        <f ca="1">IF(Table1[[#This Row],[State]]="Closed","Zero",IF(Table1[[#This Row],[State]]="Resolved","Zero",TODAY()-Table1[[#This Row],[First Assigned to Osprey-Resolver]]))</f>
        <v>810.03856481480761</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9</v>
      </c>
      <c r="AM1280" s="39">
        <f>WEEKNUM(Table1[[#This Row],[Resolved]])</f>
        <v>0</v>
      </c>
      <c r="AN1280" s="39">
        <f>WEEKNUM(Table1[[#This Row],[Closed]])</f>
        <v>11</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27</v>
      </c>
      <c r="AW1280" s="39" t="str">
        <f>TEXT(Table1[[#This Row],[Created]],"MMM")</f>
        <v>Feb</v>
      </c>
      <c r="AX1280" s="40">
        <f>VLOOKUP(Table1[[#This Row],[Assigned to]],GD_Resource[[#All],[SNOW ID Unique]:[Team]],4,0)</f>
        <v>0</v>
      </c>
    </row>
    <row r="1281" spans="1:50" ht="37.5" customHeight="1" x14ac:dyDescent="0.25">
      <c r="A1281" s="37" t="s">
        <v>4934</v>
      </c>
      <c r="B1281" s="37" t="s">
        <v>138</v>
      </c>
      <c r="C1281" s="37" t="s">
        <v>295</v>
      </c>
      <c r="D1281" s="37" t="s">
        <v>140</v>
      </c>
      <c r="E1281" s="37" t="s">
        <v>141</v>
      </c>
      <c r="F1281" s="37" t="s">
        <v>4935</v>
      </c>
      <c r="G1281" s="60">
        <v>44610.021215277768</v>
      </c>
      <c r="H1281" s="37"/>
      <c r="I1281" s="60"/>
      <c r="J1281" s="37" t="s">
        <v>120</v>
      </c>
      <c r="K1281" s="37" t="s">
        <v>392</v>
      </c>
      <c r="L1281" s="60">
        <v>44610.021215277768</v>
      </c>
      <c r="M1281" s="37" t="s">
        <v>145</v>
      </c>
      <c r="N1281" s="60">
        <v>43889.870173611111</v>
      </c>
      <c r="O1281" s="37" t="s">
        <v>281</v>
      </c>
      <c r="P1281" s="38" t="b">
        <v>0</v>
      </c>
      <c r="Q1281" s="37"/>
      <c r="R1281" s="37" t="s">
        <v>147</v>
      </c>
      <c r="S1281" s="38">
        <v>0</v>
      </c>
      <c r="T1281" s="37" t="s">
        <v>124</v>
      </c>
      <c r="U1281" s="37" t="s">
        <v>120</v>
      </c>
      <c r="V1281" s="60"/>
      <c r="W1281" s="38">
        <v>62221050</v>
      </c>
      <c r="X1281" s="37" t="s">
        <v>282</v>
      </c>
      <c r="Y1281" s="38">
        <v>0</v>
      </c>
      <c r="Z1281" s="38" t="b">
        <v>0</v>
      </c>
      <c r="AA1281" s="60">
        <v>43889.893252314818</v>
      </c>
      <c r="AB1281" s="60">
        <v>43889.874293981477</v>
      </c>
      <c r="AC1281" s="38">
        <v>1</v>
      </c>
      <c r="AD1281" s="60">
        <v>43890.025972222233</v>
      </c>
      <c r="AE1281" s="60"/>
      <c r="AF1281" s="60">
        <v>43890.025972222233</v>
      </c>
      <c r="AG1281" s="37"/>
      <c r="AH1281" s="37"/>
      <c r="AI1281" s="37"/>
      <c r="AJ1281" s="16">
        <f ca="1">IF(Table1[[#This Row],[State]]="Closed","Zero",IF(Table1[[#This Row],[State]]="Resolved","Zero",TODAY()-Table1[[#This Row],[First Assigned to Osprey-Resolver]]))</f>
        <v>44699</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9</v>
      </c>
      <c r="AM1281" s="39">
        <f>WEEKNUM(Table1[[#This Row],[Resolved]])</f>
        <v>0</v>
      </c>
      <c r="AN1281" s="39">
        <f>WEEKNUM(Table1[[#This Row],[Closed]])</f>
        <v>8</v>
      </c>
      <c r="AO1281" s="39" t="str">
        <f>IFERROR(INDEX(GD_Resource[], MATCH(Table1[[#This Row],[Assigned to]], GD_Resource[SNOW ID Unique], 0), 2), "Not GD")</f>
        <v>Not GD</v>
      </c>
      <c r="AP1281" s="39" t="str">
        <f t="shared" si="19"/>
        <v>Geo</v>
      </c>
      <c r="AQ1281" s="39">
        <f>YEAR(Table1[[#This Row],[Closed]])</f>
        <v>2022</v>
      </c>
      <c r="AR1281" s="39">
        <f>YEAR(Table1[[#This Row],[Resolved]])</f>
        <v>1900</v>
      </c>
      <c r="AS1281" s="39">
        <f>YEAR(Table1[[#This Row],[Created]])</f>
        <v>2020</v>
      </c>
      <c r="AT1281" s="39">
        <f>DAY(Table1[[#This Row],[Resolved]])</f>
        <v>0</v>
      </c>
      <c r="AU1281" s="39" t="str">
        <f>TEXT(Table1[[#This Row],[Resolved]],"MMM")</f>
        <v>Jan</v>
      </c>
      <c r="AV1281" s="39">
        <f>DAY(Table1[[#This Row],[Created]])</f>
        <v>28</v>
      </c>
      <c r="AW1281" s="39" t="str">
        <f>TEXT(Table1[[#This Row],[Created]],"MMM")</f>
        <v>Feb</v>
      </c>
      <c r="AX1281" s="40" t="e">
        <f>VLOOKUP(Table1[[#This Row],[Assigned to]],GD_Resource[[#All],[SNOW ID Unique]:[Team]],4,0)</f>
        <v>#N/A</v>
      </c>
    </row>
    <row r="1282" spans="1:50" ht="37.5" customHeight="1" x14ac:dyDescent="0.25">
      <c r="A1282" s="37" t="s">
        <v>4936</v>
      </c>
      <c r="B1282" s="37" t="s">
        <v>138</v>
      </c>
      <c r="C1282" s="37" t="s">
        <v>295</v>
      </c>
      <c r="D1282" s="37" t="s">
        <v>690</v>
      </c>
      <c r="E1282" s="37" t="s">
        <v>141</v>
      </c>
      <c r="F1282" s="37" t="s">
        <v>4937</v>
      </c>
      <c r="G1282" s="60">
        <v>44693.961030092592</v>
      </c>
      <c r="H1282" s="37" t="s">
        <v>51</v>
      </c>
      <c r="I1282" s="60"/>
      <c r="J1282" s="37"/>
      <c r="K1282" s="37"/>
      <c r="L1282" s="60"/>
      <c r="M1282" s="37"/>
      <c r="N1282" s="60">
        <v>43889.871979166674</v>
      </c>
      <c r="O1282" s="37" t="s">
        <v>281</v>
      </c>
      <c r="P1282" s="38" t="b">
        <v>0</v>
      </c>
      <c r="Q1282" s="37"/>
      <c r="R1282" s="37" t="s">
        <v>147</v>
      </c>
      <c r="S1282" s="38">
        <v>0</v>
      </c>
      <c r="T1282" s="37" t="s">
        <v>124</v>
      </c>
      <c r="U1282" s="37" t="s">
        <v>59</v>
      </c>
      <c r="V1282" s="60"/>
      <c r="W1282" s="38"/>
      <c r="X1282" s="37" t="s">
        <v>282</v>
      </c>
      <c r="Y1282" s="38">
        <v>0</v>
      </c>
      <c r="Z1282" s="38" t="b">
        <v>0</v>
      </c>
      <c r="AA1282" s="60">
        <v>43889.933993055558</v>
      </c>
      <c r="AB1282" s="60">
        <v>43889.894884259258</v>
      </c>
      <c r="AC1282" s="38">
        <v>1</v>
      </c>
      <c r="AD1282" s="60">
        <v>43890.026631944442</v>
      </c>
      <c r="AE1282" s="60">
        <v>44566.780486111107</v>
      </c>
      <c r="AF1282" s="60">
        <v>43890.026631944442</v>
      </c>
      <c r="AG1282" s="37"/>
      <c r="AH1282" s="37"/>
      <c r="AI1282" s="37" t="s">
        <v>165</v>
      </c>
      <c r="AJ1282" s="16">
        <f ca="1">IF(Table1[[#This Row],[State]]="Closed","Zero",IF(Table1[[#This Row],[State]]="Resolved","Zero",TODAY()-Table1[[#This Row],[First Assigned to Osprey-Resolver]]))</f>
        <v>132.21951388889283</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9</v>
      </c>
      <c r="AM1282" s="39">
        <f>WEEKNUM(Table1[[#This Row],[Resolved]])</f>
        <v>0</v>
      </c>
      <c r="AN1282" s="39">
        <f>WEEKNUM(Table1[[#This Row],[Closed]])</f>
        <v>0</v>
      </c>
      <c r="AO1282" s="39" t="str">
        <f>IFERROR(INDEX(GD_Resource[], MATCH(Table1[[#This Row],[Assigned to]], GD_Resource[SNOW ID Unique], 0), 2), "Not GD")</f>
        <v>WPP-US</v>
      </c>
      <c r="AP1282" s="39" t="str">
        <f t="shared" ref="AP1282:AP1345" si="20">IF(AO1282="Not GD","Geo","GD")</f>
        <v>GD</v>
      </c>
      <c r="AQ1282" s="39">
        <f>YEAR(Table1[[#This Row],[Closed]])</f>
        <v>1900</v>
      </c>
      <c r="AR1282" s="39">
        <f>YEAR(Table1[[#This Row],[Resolved]])</f>
        <v>1900</v>
      </c>
      <c r="AS1282" s="39">
        <f>YEAR(Table1[[#This Row],[Created]])</f>
        <v>2020</v>
      </c>
      <c r="AT1282" s="39">
        <f>DAY(Table1[[#This Row],[Resolved]])</f>
        <v>0</v>
      </c>
      <c r="AU1282" s="39" t="str">
        <f>TEXT(Table1[[#This Row],[Resolved]],"MMM")</f>
        <v>Jan</v>
      </c>
      <c r="AV1282" s="39">
        <f>DAY(Table1[[#This Row],[Created]])</f>
        <v>28</v>
      </c>
      <c r="AW1282" s="39" t="str">
        <f>TEXT(Table1[[#This Row],[Created]],"MMM")</f>
        <v>Feb</v>
      </c>
      <c r="AX1282" s="40">
        <f>VLOOKUP(Table1[[#This Row],[Assigned to]],GD_Resource[[#All],[SNOW ID Unique]:[Team]],4,0)</f>
        <v>0</v>
      </c>
    </row>
    <row r="1283" spans="1:50" ht="49.95" customHeight="1" x14ac:dyDescent="0.25">
      <c r="A1283" s="37" t="s">
        <v>4938</v>
      </c>
      <c r="B1283" s="37" t="s">
        <v>138</v>
      </c>
      <c r="C1283" s="37" t="s">
        <v>433</v>
      </c>
      <c r="D1283" s="37" t="s">
        <v>434</v>
      </c>
      <c r="E1283" s="37" t="s">
        <v>7</v>
      </c>
      <c r="F1283" s="37" t="s">
        <v>4939</v>
      </c>
      <c r="G1283" s="60">
        <v>43894.100266203714</v>
      </c>
      <c r="H1283" s="37" t="s">
        <v>436</v>
      </c>
      <c r="I1283" s="60"/>
      <c r="J1283" s="37" t="s">
        <v>120</v>
      </c>
      <c r="K1283" s="37" t="s">
        <v>4940</v>
      </c>
      <c r="L1283" s="60">
        <v>43894.100266203714</v>
      </c>
      <c r="M1283" s="37" t="s">
        <v>436</v>
      </c>
      <c r="N1283" s="60">
        <v>43893.871365740742</v>
      </c>
      <c r="O1283" s="37" t="s">
        <v>3196</v>
      </c>
      <c r="P1283" s="38" t="b">
        <v>0</v>
      </c>
      <c r="Q1283" s="37"/>
      <c r="R1283" s="37" t="s">
        <v>215</v>
      </c>
      <c r="S1283" s="38">
        <v>0</v>
      </c>
      <c r="T1283" s="37" t="s">
        <v>124</v>
      </c>
      <c r="U1283" s="37" t="s">
        <v>120</v>
      </c>
      <c r="V1283" s="60"/>
      <c r="W1283" s="38">
        <v>19777</v>
      </c>
      <c r="X1283" s="37" t="s">
        <v>3197</v>
      </c>
      <c r="Y1283" s="38">
        <v>0</v>
      </c>
      <c r="Z1283" s="38" t="b">
        <v>0</v>
      </c>
      <c r="AA1283" s="60">
        <v>43893.89466435185</v>
      </c>
      <c r="AB1283" s="60">
        <v>43893.875150462962</v>
      </c>
      <c r="AC1283" s="38">
        <v>1</v>
      </c>
      <c r="AD1283" s="60">
        <v>43893.962418981479</v>
      </c>
      <c r="AE1283" s="60">
        <v>43894.096712962957</v>
      </c>
      <c r="AF1283" s="60">
        <v>43893.962418981479</v>
      </c>
      <c r="AG1283" s="37"/>
      <c r="AH1283" s="37"/>
      <c r="AI1283" s="37"/>
      <c r="AJ1283" s="16">
        <f ca="1">IF(Table1[[#This Row],[State]]="Closed","Zero",IF(Table1[[#This Row],[State]]="Resolved","Zero",TODAY()-Table1[[#This Row],[First Assigned to Osprey-Resolver]]))</f>
        <v>804.9032870370429</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10</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3</v>
      </c>
      <c r="AW1283" s="39" t="str">
        <f>TEXT(Table1[[#This Row],[Created]],"MMM")</f>
        <v>Mar</v>
      </c>
      <c r="AX1283" s="40" t="e">
        <f>VLOOKUP(Table1[[#This Row],[Assigned to]],GD_Resource[[#All],[SNOW ID Unique]:[Team]],4,0)</f>
        <v>#N/A</v>
      </c>
    </row>
    <row r="1284" spans="1:50" ht="37.5" customHeight="1" x14ac:dyDescent="0.25">
      <c r="A1284" s="37" t="s">
        <v>4941</v>
      </c>
      <c r="B1284" s="37" t="s">
        <v>138</v>
      </c>
      <c r="C1284" s="37" t="s">
        <v>139</v>
      </c>
      <c r="D1284" s="37" t="s">
        <v>211</v>
      </c>
      <c r="E1284" s="37" t="s">
        <v>141</v>
      </c>
      <c r="F1284" s="37" t="s">
        <v>4942</v>
      </c>
      <c r="G1284" s="60">
        <v>44152.932615740741</v>
      </c>
      <c r="H1284" s="37" t="s">
        <v>4943</v>
      </c>
      <c r="I1284" s="60"/>
      <c r="J1284" s="37" t="s">
        <v>120</v>
      </c>
      <c r="K1284" s="37" t="s">
        <v>4944</v>
      </c>
      <c r="L1284" s="60">
        <v>44152.932615740741</v>
      </c>
      <c r="M1284" s="37" t="s">
        <v>143</v>
      </c>
      <c r="N1284" s="60">
        <v>43895.919548611113</v>
      </c>
      <c r="O1284" s="37" t="s">
        <v>3430</v>
      </c>
      <c r="P1284" s="38" t="b">
        <v>0</v>
      </c>
      <c r="Q1284" s="37"/>
      <c r="R1284" s="37" t="s">
        <v>147</v>
      </c>
      <c r="S1284" s="38">
        <v>0</v>
      </c>
      <c r="T1284" s="37" t="s">
        <v>124</v>
      </c>
      <c r="U1284" s="37" t="s">
        <v>120</v>
      </c>
      <c r="V1284" s="60"/>
      <c r="W1284" s="38">
        <v>22205929</v>
      </c>
      <c r="X1284" s="37" t="s">
        <v>628</v>
      </c>
      <c r="Y1284" s="38">
        <v>0</v>
      </c>
      <c r="Z1284" s="38" t="b">
        <v>0</v>
      </c>
      <c r="AA1284" s="60">
        <v>43895.9534375</v>
      </c>
      <c r="AB1284" s="60">
        <v>43895.920046296298</v>
      </c>
      <c r="AC1284" s="38">
        <v>1</v>
      </c>
      <c r="AD1284" s="60">
        <v>43895.975925925923</v>
      </c>
      <c r="AE1284" s="60">
        <v>43896.356759259259</v>
      </c>
      <c r="AF1284" s="60">
        <v>43895.975925925923</v>
      </c>
      <c r="AG1284" s="37"/>
      <c r="AH1284" s="37"/>
      <c r="AI1284" s="37"/>
      <c r="AJ1284" s="16">
        <f ca="1">IF(Table1[[#This Row],[State]]="Closed","Zero",IF(Table1[[#This Row],[State]]="Resolved","Zero",TODAY()-Table1[[#This Row],[First Assigned to Osprey-Resolver]]))</f>
        <v>802.64324074074102</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47</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5</v>
      </c>
      <c r="AW1284" s="39" t="str">
        <f>TEXT(Table1[[#This Row],[Created]],"MMM")</f>
        <v>Mar</v>
      </c>
      <c r="AX1284" s="40">
        <f>VLOOKUP(Table1[[#This Row],[Assigned to]],GD_Resource[[#All],[SNOW ID Unique]:[Team]],4,0)</f>
        <v>0</v>
      </c>
    </row>
    <row r="1285" spans="1:50" ht="37.5" customHeight="1" x14ac:dyDescent="0.25">
      <c r="A1285" s="37" t="s">
        <v>4945</v>
      </c>
      <c r="B1285" s="37" t="s">
        <v>115</v>
      </c>
      <c r="C1285" s="37" t="s">
        <v>116</v>
      </c>
      <c r="D1285" s="37" t="s">
        <v>204</v>
      </c>
      <c r="E1285" s="37" t="s">
        <v>141</v>
      </c>
      <c r="F1285" s="37" t="s">
        <v>4946</v>
      </c>
      <c r="G1285" s="60">
        <v>43924.117326388892</v>
      </c>
      <c r="H1285" s="37" t="s">
        <v>37</v>
      </c>
      <c r="I1285" s="60"/>
      <c r="J1285" s="37" t="s">
        <v>120</v>
      </c>
      <c r="K1285" s="37" t="s">
        <v>3811</v>
      </c>
      <c r="L1285" s="60">
        <v>43924.117326388892</v>
      </c>
      <c r="M1285" s="37" t="s">
        <v>37</v>
      </c>
      <c r="N1285" s="60">
        <v>43897.033819444441</v>
      </c>
      <c r="O1285" s="37" t="s">
        <v>1015</v>
      </c>
      <c r="P1285" s="38" t="b">
        <v>0</v>
      </c>
      <c r="Q1285" s="37"/>
      <c r="R1285" s="37" t="s">
        <v>123</v>
      </c>
      <c r="S1285" s="38">
        <v>0</v>
      </c>
      <c r="T1285" s="37" t="s">
        <v>124</v>
      </c>
      <c r="U1285" s="37" t="s">
        <v>120</v>
      </c>
      <c r="V1285" s="60"/>
      <c r="W1285" s="38">
        <v>2340015</v>
      </c>
      <c r="X1285" s="37" t="s">
        <v>874</v>
      </c>
      <c r="Y1285" s="38">
        <v>0</v>
      </c>
      <c r="Z1285" s="38" t="b">
        <v>0</v>
      </c>
      <c r="AA1285" s="60">
        <v>43897.057673611111</v>
      </c>
      <c r="AB1285" s="60">
        <v>43897.039699074077</v>
      </c>
      <c r="AC1285" s="38">
        <v>1</v>
      </c>
      <c r="AD1285" s="60">
        <v>43897.065150462957</v>
      </c>
      <c r="AE1285" s="60">
        <v>43897.069120370368</v>
      </c>
      <c r="AF1285" s="60">
        <v>43897.065150462957</v>
      </c>
      <c r="AG1285" s="37" t="s">
        <v>135</v>
      </c>
      <c r="AH1285" s="37"/>
      <c r="AI1285" s="37"/>
      <c r="AJ1285" s="16">
        <f ca="1">IF(Table1[[#This Row],[State]]="Closed","Zero",IF(Table1[[#This Row],[State]]="Resolved","Zero",TODAY()-Table1[[#This Row],[First Assigned to Osprey-Resolver]]))</f>
        <v>801.93087962963182</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4947</v>
      </c>
      <c r="B1286" s="37" t="s">
        <v>138</v>
      </c>
      <c r="C1286" s="37" t="s">
        <v>116</v>
      </c>
      <c r="D1286" s="37" t="s">
        <v>204</v>
      </c>
      <c r="E1286" s="37" t="s">
        <v>141</v>
      </c>
      <c r="F1286" s="37" t="s">
        <v>4948</v>
      </c>
      <c r="G1286" s="60">
        <v>43924.118923611109</v>
      </c>
      <c r="H1286" s="37" t="s">
        <v>37</v>
      </c>
      <c r="I1286" s="60"/>
      <c r="J1286" s="37" t="s">
        <v>120</v>
      </c>
      <c r="K1286" s="37" t="s">
        <v>3811</v>
      </c>
      <c r="L1286" s="60">
        <v>43924.118923611109</v>
      </c>
      <c r="M1286" s="37" t="s">
        <v>37</v>
      </c>
      <c r="N1286" s="60">
        <v>43897.034849537027</v>
      </c>
      <c r="O1286" s="37" t="s">
        <v>1015</v>
      </c>
      <c r="P1286" s="38" t="b">
        <v>0</v>
      </c>
      <c r="Q1286" s="37"/>
      <c r="R1286" s="37" t="s">
        <v>123</v>
      </c>
      <c r="S1286" s="38">
        <v>0</v>
      </c>
      <c r="T1286" s="37" t="s">
        <v>124</v>
      </c>
      <c r="U1286" s="37" t="s">
        <v>120</v>
      </c>
      <c r="V1286" s="60"/>
      <c r="W1286" s="38">
        <v>2340064</v>
      </c>
      <c r="X1286" s="37" t="s">
        <v>874</v>
      </c>
      <c r="Y1286" s="38">
        <v>0</v>
      </c>
      <c r="Z1286" s="38" t="b">
        <v>0</v>
      </c>
      <c r="AA1286" s="60">
        <v>43897.057696759257</v>
      </c>
      <c r="AB1286" s="60">
        <v>43897.039976851847</v>
      </c>
      <c r="AC1286" s="38">
        <v>1</v>
      </c>
      <c r="AD1286" s="60">
        <v>43897.064699074072</v>
      </c>
      <c r="AE1286" s="60">
        <v>43897.068518518521</v>
      </c>
      <c r="AF1286" s="60">
        <v>43897.064699074072</v>
      </c>
      <c r="AG1286" s="37" t="s">
        <v>135</v>
      </c>
      <c r="AH1286" s="37"/>
      <c r="AI1286" s="37"/>
      <c r="AJ1286" s="16">
        <f ca="1">IF(Table1[[#This Row],[State]]="Closed","Zero",IF(Table1[[#This Row],[State]]="Resolved","Zero",TODAY()-Table1[[#This Row],[First Assigned to Osprey-Resolver]]))</f>
        <v>801.93148148147884</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4949</v>
      </c>
      <c r="B1287" s="37" t="s">
        <v>138</v>
      </c>
      <c r="C1287" s="37" t="s">
        <v>116</v>
      </c>
      <c r="D1287" s="37" t="s">
        <v>204</v>
      </c>
      <c r="E1287" s="37" t="s">
        <v>141</v>
      </c>
      <c r="F1287" s="37" t="s">
        <v>4950</v>
      </c>
      <c r="G1287" s="60">
        <v>43924.132326388892</v>
      </c>
      <c r="H1287" s="37" t="s">
        <v>37</v>
      </c>
      <c r="I1287" s="60"/>
      <c r="J1287" s="37" t="s">
        <v>120</v>
      </c>
      <c r="K1287" s="37" t="s">
        <v>3811</v>
      </c>
      <c r="L1287" s="60">
        <v>43924.132337962961</v>
      </c>
      <c r="M1287" s="37" t="s">
        <v>37</v>
      </c>
      <c r="N1287" s="60">
        <v>43897.035914351851</v>
      </c>
      <c r="O1287" s="37" t="s">
        <v>1015</v>
      </c>
      <c r="P1287" s="38" t="b">
        <v>0</v>
      </c>
      <c r="Q1287" s="37"/>
      <c r="R1287" s="37" t="s">
        <v>123</v>
      </c>
      <c r="S1287" s="38">
        <v>0</v>
      </c>
      <c r="T1287" s="37" t="s">
        <v>124</v>
      </c>
      <c r="U1287" s="37" t="s">
        <v>120</v>
      </c>
      <c r="V1287" s="60"/>
      <c r="W1287" s="38">
        <v>2341130</v>
      </c>
      <c r="X1287" s="37" t="s">
        <v>874</v>
      </c>
      <c r="Y1287" s="38">
        <v>0</v>
      </c>
      <c r="Z1287" s="38" t="b">
        <v>0</v>
      </c>
      <c r="AA1287" s="60">
        <v>43897.057766203703</v>
      </c>
      <c r="AB1287" s="60">
        <v>43897.03979166667</v>
      </c>
      <c r="AC1287" s="38">
        <v>1</v>
      </c>
      <c r="AD1287" s="60">
        <v>43897.066423611112</v>
      </c>
      <c r="AE1287" s="60">
        <v>43897.069456018522</v>
      </c>
      <c r="AF1287" s="60">
        <v>43897.066423611112</v>
      </c>
      <c r="AG1287" s="37"/>
      <c r="AH1287" s="37"/>
      <c r="AI1287" s="37"/>
      <c r="AJ1287" s="16">
        <f ca="1">IF(Table1[[#This Row],[State]]="Closed","Zero",IF(Table1[[#This Row],[State]]="Resolved","Zero",TODAY()-Table1[[#This Row],[First Assigned to Osprey-Resolver]]))</f>
        <v>801.93054398147797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4951</v>
      </c>
      <c r="B1288" s="37" t="s">
        <v>138</v>
      </c>
      <c r="C1288" s="37" t="s">
        <v>116</v>
      </c>
      <c r="D1288" s="37" t="s">
        <v>204</v>
      </c>
      <c r="E1288" s="37" t="s">
        <v>141</v>
      </c>
      <c r="F1288" s="37" t="s">
        <v>4952</v>
      </c>
      <c r="G1288" s="60">
        <v>43924.124537037038</v>
      </c>
      <c r="H1288" s="37" t="s">
        <v>37</v>
      </c>
      <c r="I1288" s="60"/>
      <c r="J1288" s="37" t="s">
        <v>120</v>
      </c>
      <c r="K1288" s="37" t="s">
        <v>3811</v>
      </c>
      <c r="L1288" s="60">
        <v>43924.124537037038</v>
      </c>
      <c r="M1288" s="37" t="s">
        <v>37</v>
      </c>
      <c r="N1288" s="60">
        <v>43897.037175925929</v>
      </c>
      <c r="O1288" s="37" t="s">
        <v>1015</v>
      </c>
      <c r="P1288" s="38" t="b">
        <v>0</v>
      </c>
      <c r="Q1288" s="37"/>
      <c r="R1288" s="37" t="s">
        <v>123</v>
      </c>
      <c r="S1288" s="38">
        <v>0</v>
      </c>
      <c r="T1288" s="37" t="s">
        <v>124</v>
      </c>
      <c r="U1288" s="37" t="s">
        <v>120</v>
      </c>
      <c r="V1288" s="60"/>
      <c r="W1288" s="38">
        <v>2340348</v>
      </c>
      <c r="X1288" s="37" t="s">
        <v>874</v>
      </c>
      <c r="Y1288" s="38">
        <v>0</v>
      </c>
      <c r="Z1288" s="38" t="b">
        <v>0</v>
      </c>
      <c r="AA1288" s="60">
        <v>43897.057789351849</v>
      </c>
      <c r="AB1288" s="60">
        <v>43897.03974537037</v>
      </c>
      <c r="AC1288" s="38">
        <v>1</v>
      </c>
      <c r="AD1288" s="60">
        <v>43897.0625</v>
      </c>
      <c r="AE1288" s="60">
        <v>43897.069733796299</v>
      </c>
      <c r="AF1288" s="60">
        <v>43897.0625</v>
      </c>
      <c r="AG1288" s="37"/>
      <c r="AH1288" s="37"/>
      <c r="AI1288" s="37"/>
      <c r="AJ1288" s="16">
        <f ca="1">IF(Table1[[#This Row],[State]]="Closed","Zero",IF(Table1[[#This Row],[State]]="Resolved","Zero",TODAY()-Table1[[#This Row],[First Assigned to Osprey-Resolver]]))</f>
        <v>801.93026620370074</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4953</v>
      </c>
      <c r="B1289" s="37" t="s">
        <v>138</v>
      </c>
      <c r="C1289" s="37" t="s">
        <v>116</v>
      </c>
      <c r="D1289" s="37" t="s">
        <v>204</v>
      </c>
      <c r="E1289" s="37" t="s">
        <v>141</v>
      </c>
      <c r="F1289" s="37" t="s">
        <v>4954</v>
      </c>
      <c r="G1289" s="60">
        <v>43924.133506944447</v>
      </c>
      <c r="H1289" s="37" t="s">
        <v>37</v>
      </c>
      <c r="I1289" s="60"/>
      <c r="J1289" s="37" t="s">
        <v>120</v>
      </c>
      <c r="K1289" s="37" t="s">
        <v>3811</v>
      </c>
      <c r="L1289" s="60">
        <v>43924.133506944447</v>
      </c>
      <c r="M1289" s="37" t="s">
        <v>37</v>
      </c>
      <c r="N1289" s="60">
        <v>43897.038425925923</v>
      </c>
      <c r="O1289" s="37" t="s">
        <v>1015</v>
      </c>
      <c r="P1289" s="38" t="b">
        <v>0</v>
      </c>
      <c r="Q1289" s="37"/>
      <c r="R1289" s="37" t="s">
        <v>123</v>
      </c>
      <c r="S1289" s="38">
        <v>0</v>
      </c>
      <c r="T1289" s="37" t="s">
        <v>124</v>
      </c>
      <c r="U1289" s="37" t="s">
        <v>120</v>
      </c>
      <c r="V1289" s="60"/>
      <c r="W1289" s="38">
        <v>2341014</v>
      </c>
      <c r="X1289" s="37" t="s">
        <v>874</v>
      </c>
      <c r="Y1289" s="38">
        <v>0</v>
      </c>
      <c r="Z1289" s="38" t="b">
        <v>0</v>
      </c>
      <c r="AA1289" s="60">
        <v>43897.057812500003</v>
      </c>
      <c r="AB1289" s="60">
        <v>43897.040312500001</v>
      </c>
      <c r="AC1289" s="38">
        <v>1</v>
      </c>
      <c r="AD1289" s="60">
        <v>43897.209143518521</v>
      </c>
      <c r="AE1289" s="60">
        <v>43897.210115740738</v>
      </c>
      <c r="AF1289" s="60">
        <v>43897.209143518521</v>
      </c>
      <c r="AG1289" s="37"/>
      <c r="AH1289" s="37"/>
      <c r="AI1289" s="37"/>
      <c r="AJ1289" s="16">
        <f ca="1">IF(Table1[[#This Row],[State]]="Closed","Zero",IF(Table1[[#This Row],[State]]="Resolved","Zero",TODAY()-Table1[[#This Row],[First Assigned to Osprey-Resolver]]))</f>
        <v>801.78988425926218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4955</v>
      </c>
      <c r="B1290" s="37" t="s">
        <v>138</v>
      </c>
      <c r="C1290" s="37" t="s">
        <v>116</v>
      </c>
      <c r="D1290" s="37" t="s">
        <v>204</v>
      </c>
      <c r="E1290" s="37" t="s">
        <v>141</v>
      </c>
      <c r="F1290" s="37" t="s">
        <v>4956</v>
      </c>
      <c r="G1290" s="60">
        <v>43924.151122685187</v>
      </c>
      <c r="H1290" s="37" t="s">
        <v>37</v>
      </c>
      <c r="I1290" s="60"/>
      <c r="J1290" s="37" t="s">
        <v>120</v>
      </c>
      <c r="K1290" s="37" t="s">
        <v>4957</v>
      </c>
      <c r="L1290" s="60">
        <v>43924.151122685187</v>
      </c>
      <c r="M1290" s="37" t="s">
        <v>37</v>
      </c>
      <c r="N1290" s="60">
        <v>43897.03943287037</v>
      </c>
      <c r="O1290" s="37" t="s">
        <v>1015</v>
      </c>
      <c r="P1290" s="38" t="b">
        <v>0</v>
      </c>
      <c r="Q1290" s="37"/>
      <c r="R1290" s="37" t="s">
        <v>123</v>
      </c>
      <c r="S1290" s="38">
        <v>0</v>
      </c>
      <c r="T1290" s="37" t="s">
        <v>124</v>
      </c>
      <c r="U1290" s="37" t="s">
        <v>120</v>
      </c>
      <c r="V1290" s="60"/>
      <c r="W1290" s="38">
        <v>2342450</v>
      </c>
      <c r="X1290" s="37" t="s">
        <v>874</v>
      </c>
      <c r="Y1290" s="38">
        <v>0</v>
      </c>
      <c r="Z1290" s="38" t="b">
        <v>0</v>
      </c>
      <c r="AA1290" s="60">
        <v>43897.100034722222</v>
      </c>
      <c r="AB1290" s="60">
        <v>43897.060833333337</v>
      </c>
      <c r="AC1290" s="38">
        <v>1</v>
      </c>
      <c r="AD1290" s="60">
        <v>43897.109907407408</v>
      </c>
      <c r="AE1290" s="60">
        <v>43897.119490740741</v>
      </c>
      <c r="AF1290" s="60">
        <v>43897.109907407408</v>
      </c>
      <c r="AG1290" s="37"/>
      <c r="AH1290" s="37"/>
      <c r="AI1290" s="37"/>
      <c r="AJ1290" s="16">
        <f ca="1">IF(Table1[[#This Row],[State]]="Closed","Zero",IF(Table1[[#This Row],[State]]="Resolved","Zero",TODAY()-Table1[[#This Row],[First Assigned to Osprey-Resolver]]))</f>
        <v>801.88050925925927</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4958</v>
      </c>
      <c r="B1291" s="37" t="s">
        <v>138</v>
      </c>
      <c r="C1291" s="37" t="s">
        <v>116</v>
      </c>
      <c r="D1291" s="37" t="s">
        <v>204</v>
      </c>
      <c r="E1291" s="37" t="s">
        <v>141</v>
      </c>
      <c r="F1291" s="37" t="s">
        <v>4959</v>
      </c>
      <c r="G1291" s="60">
        <v>43924.154918981483</v>
      </c>
      <c r="H1291" s="37" t="s">
        <v>37</v>
      </c>
      <c r="I1291" s="60"/>
      <c r="J1291" s="37" t="s">
        <v>120</v>
      </c>
      <c r="K1291" s="37" t="s">
        <v>4957</v>
      </c>
      <c r="L1291" s="60">
        <v>43924.154930555553</v>
      </c>
      <c r="M1291" s="37" t="s">
        <v>37</v>
      </c>
      <c r="N1291" s="60">
        <v>43897.040243055562</v>
      </c>
      <c r="O1291" s="37" t="s">
        <v>1015</v>
      </c>
      <c r="P1291" s="38" t="b">
        <v>0</v>
      </c>
      <c r="Q1291" s="37"/>
      <c r="R1291" s="37" t="s">
        <v>123</v>
      </c>
      <c r="S1291" s="38">
        <v>0</v>
      </c>
      <c r="T1291" s="37" t="s">
        <v>124</v>
      </c>
      <c r="U1291" s="37" t="s">
        <v>120</v>
      </c>
      <c r="V1291" s="60"/>
      <c r="W1291" s="38">
        <v>2342709</v>
      </c>
      <c r="X1291" s="37" t="s">
        <v>874</v>
      </c>
      <c r="Y1291" s="38">
        <v>0</v>
      </c>
      <c r="Z1291" s="38" t="b">
        <v>0</v>
      </c>
      <c r="AA1291" s="60">
        <v>43897.100057870368</v>
      </c>
      <c r="AB1291" s="60">
        <v>43897.060891203713</v>
      </c>
      <c r="AC1291" s="38">
        <v>1</v>
      </c>
      <c r="AD1291" s="60">
        <v>43897.111990740741</v>
      </c>
      <c r="AE1291" s="60">
        <v>43897.119768518518</v>
      </c>
      <c r="AF1291" s="60">
        <v>43897.111990740741</v>
      </c>
      <c r="AG1291" s="37"/>
      <c r="AH1291" s="37"/>
      <c r="AI1291" s="37"/>
      <c r="AJ1291" s="16">
        <f ca="1">IF(Table1[[#This Row],[State]]="Closed","Zero",IF(Table1[[#This Row],[State]]="Resolved","Zero",TODAY()-Table1[[#This Row],[First Assigned to Osprey-Resolver]]))</f>
        <v>801.88023148148204</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4960</v>
      </c>
      <c r="B1292" s="37" t="s">
        <v>138</v>
      </c>
      <c r="C1292" s="37" t="s">
        <v>116</v>
      </c>
      <c r="D1292" s="37" t="s">
        <v>204</v>
      </c>
      <c r="E1292" s="37" t="s">
        <v>141</v>
      </c>
      <c r="F1292" s="37" t="s">
        <v>4961</v>
      </c>
      <c r="G1292" s="60">
        <v>43924.133043981477</v>
      </c>
      <c r="H1292" s="37" t="s">
        <v>37</v>
      </c>
      <c r="I1292" s="60"/>
      <c r="J1292" s="37" t="s">
        <v>120</v>
      </c>
      <c r="K1292" s="37" t="s">
        <v>3811</v>
      </c>
      <c r="L1292" s="60">
        <v>43924.133043981477</v>
      </c>
      <c r="M1292" s="37" t="s">
        <v>37</v>
      </c>
      <c r="N1292" s="60">
        <v>43897.04111111111</v>
      </c>
      <c r="O1292" s="37" t="s">
        <v>1015</v>
      </c>
      <c r="P1292" s="38" t="b">
        <v>0</v>
      </c>
      <c r="Q1292" s="37"/>
      <c r="R1292" s="37" t="s">
        <v>123</v>
      </c>
      <c r="S1292" s="38">
        <v>0</v>
      </c>
      <c r="T1292" s="37" t="s">
        <v>124</v>
      </c>
      <c r="U1292" s="37" t="s">
        <v>120</v>
      </c>
      <c r="V1292" s="60"/>
      <c r="W1292" s="38">
        <v>2340743</v>
      </c>
      <c r="X1292" s="37" t="s">
        <v>874</v>
      </c>
      <c r="Y1292" s="38">
        <v>0</v>
      </c>
      <c r="Z1292" s="38" t="b">
        <v>0</v>
      </c>
      <c r="AA1292" s="60">
        <v>43897.100081018521</v>
      </c>
      <c r="AB1292" s="60">
        <v>43897.062060185177</v>
      </c>
      <c r="AC1292" s="38">
        <v>1</v>
      </c>
      <c r="AD1292" s="60">
        <v>43897.103877314818</v>
      </c>
      <c r="AE1292" s="60">
        <v>43897.106215277781</v>
      </c>
      <c r="AF1292" s="60">
        <v>43897.103877314818</v>
      </c>
      <c r="AG1292" s="37" t="s">
        <v>135</v>
      </c>
      <c r="AH1292" s="37"/>
      <c r="AI1292" s="37"/>
      <c r="AJ1292" s="16">
        <f ca="1">IF(Table1[[#This Row],[State]]="Closed","Zero",IF(Table1[[#This Row],[State]]="Resolved","Zero",TODAY()-Table1[[#This Row],[First Assigned to Osprey-Resolver]]))</f>
        <v>801.8937847222187</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4962</v>
      </c>
      <c r="B1293" s="37" t="s">
        <v>138</v>
      </c>
      <c r="C1293" s="37" t="s">
        <v>116</v>
      </c>
      <c r="D1293" s="37" t="s">
        <v>204</v>
      </c>
      <c r="E1293" s="37" t="s">
        <v>141</v>
      </c>
      <c r="F1293" s="37" t="s">
        <v>4963</v>
      </c>
      <c r="G1293" s="60">
        <v>43924.123703703714</v>
      </c>
      <c r="H1293" s="37" t="s">
        <v>37</v>
      </c>
      <c r="I1293" s="60"/>
      <c r="J1293" s="37" t="s">
        <v>120</v>
      </c>
      <c r="K1293" s="37" t="s">
        <v>3811</v>
      </c>
      <c r="L1293" s="60">
        <v>43924.123703703714</v>
      </c>
      <c r="M1293" s="37" t="s">
        <v>37</v>
      </c>
      <c r="N1293" s="60">
        <v>43897.042245370372</v>
      </c>
      <c r="O1293" s="37" t="s">
        <v>1015</v>
      </c>
      <c r="P1293" s="38" t="b">
        <v>0</v>
      </c>
      <c r="Q1293" s="37"/>
      <c r="R1293" s="37" t="s">
        <v>123</v>
      </c>
      <c r="S1293" s="38">
        <v>0</v>
      </c>
      <c r="T1293" s="37" t="s">
        <v>124</v>
      </c>
      <c r="U1293" s="37" t="s">
        <v>120</v>
      </c>
      <c r="V1293" s="60"/>
      <c r="W1293" s="38">
        <v>2339838</v>
      </c>
      <c r="X1293" s="37" t="s">
        <v>874</v>
      </c>
      <c r="Y1293" s="38">
        <v>0</v>
      </c>
      <c r="Z1293" s="38" t="b">
        <v>0</v>
      </c>
      <c r="AA1293" s="60">
        <v>43897.100104166668</v>
      </c>
      <c r="AB1293" s="60">
        <v>43897.061979166669</v>
      </c>
      <c r="AC1293" s="38">
        <v>1</v>
      </c>
      <c r="AD1293" s="60">
        <v>43897.104641203703</v>
      </c>
      <c r="AE1293" s="60">
        <v>43897.10696759259</v>
      </c>
      <c r="AF1293" s="60">
        <v>43897.104641203703</v>
      </c>
      <c r="AG1293" s="37" t="s">
        <v>135</v>
      </c>
      <c r="AH1293" s="37"/>
      <c r="AI1293" s="37"/>
      <c r="AJ1293" s="16">
        <f ca="1">IF(Table1[[#This Row],[State]]="Closed","Zero",IF(Table1[[#This Row],[State]]="Resolved","Zero",TODAY()-Table1[[#This Row],[First Assigned to Osprey-Resolver]]))</f>
        <v>801.89303240740992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4964</v>
      </c>
      <c r="B1294" s="37" t="s">
        <v>138</v>
      </c>
      <c r="C1294" s="37" t="s">
        <v>116</v>
      </c>
      <c r="D1294" s="37" t="s">
        <v>204</v>
      </c>
      <c r="E1294" s="37" t="s">
        <v>141</v>
      </c>
      <c r="F1294" s="37" t="s">
        <v>4965</v>
      </c>
      <c r="G1294" s="60">
        <v>43924.156793981478</v>
      </c>
      <c r="H1294" s="37" t="s">
        <v>37</v>
      </c>
      <c r="I1294" s="60"/>
      <c r="J1294" s="37" t="s">
        <v>120</v>
      </c>
      <c r="K1294" s="37" t="s">
        <v>4957</v>
      </c>
      <c r="L1294" s="60">
        <v>43924.156793981478</v>
      </c>
      <c r="M1294" s="37" t="s">
        <v>37</v>
      </c>
      <c r="N1294" s="60">
        <v>43897.043055555558</v>
      </c>
      <c r="O1294" s="37" t="s">
        <v>1015</v>
      </c>
      <c r="P1294" s="38" t="b">
        <v>0</v>
      </c>
      <c r="Q1294" s="37"/>
      <c r="R1294" s="37" t="s">
        <v>123</v>
      </c>
      <c r="S1294" s="38">
        <v>0</v>
      </c>
      <c r="T1294" s="37" t="s">
        <v>124</v>
      </c>
      <c r="U1294" s="37" t="s">
        <v>120</v>
      </c>
      <c r="V1294" s="60"/>
      <c r="W1294" s="38">
        <v>2342627</v>
      </c>
      <c r="X1294" s="37" t="s">
        <v>874</v>
      </c>
      <c r="Y1294" s="38">
        <v>0</v>
      </c>
      <c r="Z1294" s="38" t="b">
        <v>0</v>
      </c>
      <c r="AA1294" s="60">
        <v>43897.10015046296</v>
      </c>
      <c r="AB1294" s="60">
        <v>43897.061574074083</v>
      </c>
      <c r="AC1294" s="38">
        <v>1</v>
      </c>
      <c r="AD1294" s="60">
        <v>43897.117511574077</v>
      </c>
      <c r="AE1294" s="60">
        <v>43897.120092592602</v>
      </c>
      <c r="AF1294" s="60">
        <v>43897.117511574077</v>
      </c>
      <c r="AG1294" s="37"/>
      <c r="AH1294" s="37"/>
      <c r="AI1294" s="37"/>
      <c r="AJ1294" s="16">
        <f ca="1">IF(Table1[[#This Row],[State]]="Closed","Zero",IF(Table1[[#This Row],[State]]="Resolved","Zero",TODAY()-Table1[[#This Row],[First Assigned to Osprey-Resolver]]))</f>
        <v>801.8799074073977</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4966</v>
      </c>
      <c r="B1295" s="37" t="s">
        <v>138</v>
      </c>
      <c r="C1295" s="37" t="s">
        <v>116</v>
      </c>
      <c r="D1295" s="37" t="s">
        <v>204</v>
      </c>
      <c r="E1295" s="37" t="s">
        <v>141</v>
      </c>
      <c r="F1295" s="37" t="s">
        <v>4967</v>
      </c>
      <c r="G1295" s="60">
        <v>43924.158310185187</v>
      </c>
      <c r="H1295" s="37" t="s">
        <v>37</v>
      </c>
      <c r="I1295" s="60"/>
      <c r="J1295" s="37" t="s">
        <v>120</v>
      </c>
      <c r="K1295" s="37" t="s">
        <v>4957</v>
      </c>
      <c r="L1295" s="60">
        <v>43924.158310185187</v>
      </c>
      <c r="M1295" s="37" t="s">
        <v>37</v>
      </c>
      <c r="N1295" s="60">
        <v>43897.044050925928</v>
      </c>
      <c r="O1295" s="37" t="s">
        <v>1015</v>
      </c>
      <c r="P1295" s="38" t="b">
        <v>0</v>
      </c>
      <c r="Q1295" s="37"/>
      <c r="R1295" s="37" t="s">
        <v>123</v>
      </c>
      <c r="S1295" s="38">
        <v>0</v>
      </c>
      <c r="T1295" s="37" t="s">
        <v>124</v>
      </c>
      <c r="U1295" s="37" t="s">
        <v>120</v>
      </c>
      <c r="V1295" s="60"/>
      <c r="W1295" s="38">
        <v>2342672</v>
      </c>
      <c r="X1295" s="37" t="s">
        <v>874</v>
      </c>
      <c r="Y1295" s="38">
        <v>0</v>
      </c>
      <c r="Z1295" s="38" t="b">
        <v>0</v>
      </c>
      <c r="AA1295" s="60">
        <v>43897.100173611107</v>
      </c>
      <c r="AB1295" s="60">
        <v>43897.061041666668</v>
      </c>
      <c r="AC1295" s="38">
        <v>1</v>
      </c>
      <c r="AD1295" s="60">
        <v>43897.148831018523</v>
      </c>
      <c r="AE1295" s="60">
        <v>43897.15766203704</v>
      </c>
      <c r="AF1295" s="60">
        <v>43897.148831018523</v>
      </c>
      <c r="AG1295" s="37"/>
      <c r="AH1295" s="37"/>
      <c r="AI1295" s="37"/>
      <c r="AJ1295" s="16">
        <f ca="1">IF(Table1[[#This Row],[State]]="Closed","Zero",IF(Table1[[#This Row],[State]]="Resolved","Zero",TODAY()-Table1[[#This Row],[First Assigned to Osprey-Resolver]]))</f>
        <v>801.8423379629603</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4968</v>
      </c>
      <c r="B1296" s="37" t="s">
        <v>138</v>
      </c>
      <c r="C1296" s="37" t="s">
        <v>116</v>
      </c>
      <c r="D1296" s="37" t="s">
        <v>204</v>
      </c>
      <c r="E1296" s="37" t="s">
        <v>141</v>
      </c>
      <c r="F1296" s="37" t="s">
        <v>4969</v>
      </c>
      <c r="G1296" s="60">
        <v>43924.13177083333</v>
      </c>
      <c r="H1296" s="37" t="s">
        <v>37</v>
      </c>
      <c r="I1296" s="60"/>
      <c r="J1296" s="37" t="s">
        <v>120</v>
      </c>
      <c r="K1296" s="37" t="s">
        <v>3811</v>
      </c>
      <c r="L1296" s="60">
        <v>43924.13177083333</v>
      </c>
      <c r="M1296" s="37" t="s">
        <v>37</v>
      </c>
      <c r="N1296" s="60">
        <v>43897.044768518521</v>
      </c>
      <c r="O1296" s="37" t="s">
        <v>1015</v>
      </c>
      <c r="P1296" s="38" t="b">
        <v>0</v>
      </c>
      <c r="Q1296" s="37"/>
      <c r="R1296" s="37" t="s">
        <v>123</v>
      </c>
      <c r="S1296" s="38">
        <v>0</v>
      </c>
      <c r="T1296" s="37" t="s">
        <v>124</v>
      </c>
      <c r="U1296" s="37" t="s">
        <v>120</v>
      </c>
      <c r="V1296" s="60"/>
      <c r="W1296" s="38">
        <v>2340317</v>
      </c>
      <c r="X1296" s="37" t="s">
        <v>874</v>
      </c>
      <c r="Y1296" s="38">
        <v>0</v>
      </c>
      <c r="Z1296" s="38" t="b">
        <v>0</v>
      </c>
      <c r="AA1296" s="60">
        <v>43897.100185185183</v>
      </c>
      <c r="AB1296" s="60">
        <v>43897.061203703714</v>
      </c>
      <c r="AC1296" s="38">
        <v>1</v>
      </c>
      <c r="AD1296" s="60">
        <v>43897.148113425923</v>
      </c>
      <c r="AE1296" s="60">
        <v>43897.158645833333</v>
      </c>
      <c r="AF1296" s="60">
        <v>43897.148113425923</v>
      </c>
      <c r="AG1296" s="37"/>
      <c r="AH1296" s="37"/>
      <c r="AI1296" s="37"/>
      <c r="AJ1296" s="16">
        <f ca="1">IF(Table1[[#This Row],[State]]="Closed","Zero",IF(Table1[[#This Row],[State]]="Resolved","Zero",TODAY()-Table1[[#This Row],[First Assigned to Osprey-Resolver]]))</f>
        <v>801.84135416666686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4970</v>
      </c>
      <c r="B1297" s="37" t="s">
        <v>138</v>
      </c>
      <c r="C1297" s="37" t="s">
        <v>116</v>
      </c>
      <c r="D1297" s="37" t="s">
        <v>204</v>
      </c>
      <c r="E1297" s="37" t="s">
        <v>141</v>
      </c>
      <c r="F1297" s="37" t="s">
        <v>4971</v>
      </c>
      <c r="G1297" s="60">
        <v>43924.123310185183</v>
      </c>
      <c r="H1297" s="37" t="s">
        <v>37</v>
      </c>
      <c r="I1297" s="60"/>
      <c r="J1297" s="37" t="s">
        <v>120</v>
      </c>
      <c r="K1297" s="37" t="s">
        <v>3811</v>
      </c>
      <c r="L1297" s="60">
        <v>43924.123310185183</v>
      </c>
      <c r="M1297" s="37" t="s">
        <v>37</v>
      </c>
      <c r="N1297" s="60">
        <v>43897.045590277783</v>
      </c>
      <c r="O1297" s="37" t="s">
        <v>1015</v>
      </c>
      <c r="P1297" s="38" t="b">
        <v>0</v>
      </c>
      <c r="Q1297" s="37"/>
      <c r="R1297" s="37" t="s">
        <v>123</v>
      </c>
      <c r="S1297" s="38">
        <v>0</v>
      </c>
      <c r="T1297" s="37" t="s">
        <v>124</v>
      </c>
      <c r="U1297" s="37" t="s">
        <v>120</v>
      </c>
      <c r="V1297" s="60"/>
      <c r="W1297" s="38">
        <v>2339515</v>
      </c>
      <c r="X1297" s="37" t="s">
        <v>874</v>
      </c>
      <c r="Y1297" s="38">
        <v>0</v>
      </c>
      <c r="Z1297" s="38" t="b">
        <v>0</v>
      </c>
      <c r="AA1297" s="60">
        <v>43897.100254629629</v>
      </c>
      <c r="AB1297" s="60">
        <v>43897.061284722222</v>
      </c>
      <c r="AC1297" s="38">
        <v>1</v>
      </c>
      <c r="AD1297" s="60">
        <v>43897.12903935185</v>
      </c>
      <c r="AE1297" s="60">
        <v>43897.141481481478</v>
      </c>
      <c r="AF1297" s="60">
        <v>43897.12903935185</v>
      </c>
      <c r="AG1297" s="37"/>
      <c r="AH1297" s="37"/>
      <c r="AI1297" s="37"/>
      <c r="AJ1297" s="16">
        <f ca="1">IF(Table1[[#This Row],[State]]="Closed","Zero",IF(Table1[[#This Row],[State]]="Resolved","Zero",TODAY()-Table1[[#This Row],[First Assigned to Osprey-Resolver]]))</f>
        <v>801.85851851852203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4972</v>
      </c>
      <c r="B1298" s="37" t="s">
        <v>138</v>
      </c>
      <c r="C1298" s="37" t="s">
        <v>116</v>
      </c>
      <c r="D1298" s="37" t="s">
        <v>204</v>
      </c>
      <c r="E1298" s="37" t="s">
        <v>141</v>
      </c>
      <c r="F1298" s="37" t="s">
        <v>4973</v>
      </c>
      <c r="G1298" s="60">
        <v>43924.162685185183</v>
      </c>
      <c r="H1298" s="37" t="s">
        <v>37</v>
      </c>
      <c r="I1298" s="60"/>
      <c r="J1298" s="37" t="s">
        <v>120</v>
      </c>
      <c r="K1298" s="37" t="s">
        <v>4957</v>
      </c>
      <c r="L1298" s="60">
        <v>43924.162685185183</v>
      </c>
      <c r="M1298" s="37" t="s">
        <v>37</v>
      </c>
      <c r="N1298" s="60">
        <v>43897.04760416667</v>
      </c>
      <c r="O1298" s="37" t="s">
        <v>1015</v>
      </c>
      <c r="P1298" s="38" t="b">
        <v>0</v>
      </c>
      <c r="Q1298" s="37"/>
      <c r="R1298" s="37" t="s">
        <v>123</v>
      </c>
      <c r="S1298" s="38">
        <v>0</v>
      </c>
      <c r="T1298" s="37" t="s">
        <v>124</v>
      </c>
      <c r="U1298" s="37" t="s">
        <v>120</v>
      </c>
      <c r="V1298" s="60"/>
      <c r="W1298" s="38">
        <v>2342743</v>
      </c>
      <c r="X1298" s="37" t="s">
        <v>874</v>
      </c>
      <c r="Y1298" s="38">
        <v>0</v>
      </c>
      <c r="Z1298" s="38" t="b">
        <v>0</v>
      </c>
      <c r="AA1298" s="60">
        <v>43897.100277777783</v>
      </c>
      <c r="AB1298" s="60">
        <v>43897.061932870369</v>
      </c>
      <c r="AC1298" s="38">
        <v>1</v>
      </c>
      <c r="AD1298" s="60">
        <v>43897.135891203703</v>
      </c>
      <c r="AE1298" s="60">
        <v>43897.142025462963</v>
      </c>
      <c r="AF1298" s="60">
        <v>43897.135891203703</v>
      </c>
      <c r="AG1298" s="37" t="s">
        <v>135</v>
      </c>
      <c r="AH1298" s="37"/>
      <c r="AI1298" s="37"/>
      <c r="AJ1298" s="16">
        <f ca="1">IF(Table1[[#This Row],[State]]="Closed","Zero",IF(Table1[[#This Row],[State]]="Resolved","Zero",TODAY()-Table1[[#This Row],[First Assigned to Osprey-Resolver]]))</f>
        <v>801.85797453703708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4974</v>
      </c>
      <c r="B1299" s="37" t="s">
        <v>138</v>
      </c>
      <c r="C1299" s="37" t="s">
        <v>116</v>
      </c>
      <c r="D1299" s="37" t="s">
        <v>204</v>
      </c>
      <c r="E1299" s="37" t="s">
        <v>141</v>
      </c>
      <c r="F1299" s="37" t="s">
        <v>4975</v>
      </c>
      <c r="G1299" s="60">
        <v>43924.167245370372</v>
      </c>
      <c r="H1299" s="37" t="s">
        <v>37</v>
      </c>
      <c r="I1299" s="60"/>
      <c r="J1299" s="37" t="s">
        <v>120</v>
      </c>
      <c r="K1299" s="37" t="s">
        <v>4957</v>
      </c>
      <c r="L1299" s="60">
        <v>43924.167245370372</v>
      </c>
      <c r="M1299" s="37" t="s">
        <v>37</v>
      </c>
      <c r="N1299" s="60">
        <v>43897.048472222217</v>
      </c>
      <c r="O1299" s="37" t="s">
        <v>1015</v>
      </c>
      <c r="P1299" s="38" t="b">
        <v>0</v>
      </c>
      <c r="Q1299" s="37"/>
      <c r="R1299" s="37" t="s">
        <v>123</v>
      </c>
      <c r="S1299" s="38">
        <v>0</v>
      </c>
      <c r="T1299" s="37" t="s">
        <v>124</v>
      </c>
      <c r="U1299" s="37" t="s">
        <v>120</v>
      </c>
      <c r="V1299" s="60"/>
      <c r="W1299" s="38">
        <v>2343062</v>
      </c>
      <c r="X1299" s="37" t="s">
        <v>874</v>
      </c>
      <c r="Y1299" s="38">
        <v>0</v>
      </c>
      <c r="Z1299" s="38" t="b">
        <v>0</v>
      </c>
      <c r="AA1299" s="60">
        <v>43897.100300925929</v>
      </c>
      <c r="AB1299" s="60">
        <v>43897.061331018522</v>
      </c>
      <c r="AC1299" s="38">
        <v>1</v>
      </c>
      <c r="AD1299" s="60">
        <v>43897.127233796287</v>
      </c>
      <c r="AE1299" s="60">
        <v>43897.142893518518</v>
      </c>
      <c r="AF1299" s="60">
        <v>43897.127233796287</v>
      </c>
      <c r="AG1299" s="37"/>
      <c r="AH1299" s="37"/>
      <c r="AI1299" s="37"/>
      <c r="AJ1299" s="16">
        <f ca="1">IF(Table1[[#This Row],[State]]="Closed","Zero",IF(Table1[[#This Row],[State]]="Resolved","Zero",TODAY()-Table1[[#This Row],[First Assigned to Osprey-Resolver]]))</f>
        <v>801.85710648148233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4976</v>
      </c>
      <c r="B1300" s="37" t="s">
        <v>138</v>
      </c>
      <c r="C1300" s="37" t="s">
        <v>116</v>
      </c>
      <c r="D1300" s="37" t="s">
        <v>204</v>
      </c>
      <c r="E1300" s="37" t="s">
        <v>141</v>
      </c>
      <c r="F1300" s="37" t="s">
        <v>4977</v>
      </c>
      <c r="G1300" s="60">
        <v>43924.166527777779</v>
      </c>
      <c r="H1300" s="37" t="s">
        <v>37</v>
      </c>
      <c r="I1300" s="60"/>
      <c r="J1300" s="37" t="s">
        <v>120</v>
      </c>
      <c r="K1300" s="37" t="s">
        <v>4957</v>
      </c>
      <c r="L1300" s="60">
        <v>43924.166527777779</v>
      </c>
      <c r="M1300" s="37" t="s">
        <v>37</v>
      </c>
      <c r="N1300" s="60">
        <v>43897.049201388887</v>
      </c>
      <c r="O1300" s="37" t="s">
        <v>1015</v>
      </c>
      <c r="P1300" s="38" t="b">
        <v>0</v>
      </c>
      <c r="Q1300" s="37"/>
      <c r="R1300" s="37" t="s">
        <v>123</v>
      </c>
      <c r="S1300" s="38">
        <v>0</v>
      </c>
      <c r="T1300" s="37" t="s">
        <v>124</v>
      </c>
      <c r="U1300" s="37" t="s">
        <v>120</v>
      </c>
      <c r="V1300" s="60"/>
      <c r="W1300" s="38">
        <v>2342937</v>
      </c>
      <c r="X1300" s="37" t="s">
        <v>874</v>
      </c>
      <c r="Y1300" s="38">
        <v>0</v>
      </c>
      <c r="Z1300" s="38" t="b">
        <v>0</v>
      </c>
      <c r="AA1300" s="60">
        <v>43897.077905092592</v>
      </c>
      <c r="AB1300" s="60">
        <v>43897.062222222223</v>
      </c>
      <c r="AC1300" s="38">
        <v>1</v>
      </c>
      <c r="AD1300" s="60">
        <v>43897.107499999998</v>
      </c>
      <c r="AE1300" s="60">
        <v>43897.120567129627</v>
      </c>
      <c r="AF1300" s="60">
        <v>43897.107499999998</v>
      </c>
      <c r="AG1300" s="37"/>
      <c r="AH1300" s="37"/>
      <c r="AI1300" s="37"/>
      <c r="AJ1300" s="16">
        <f ca="1">IF(Table1[[#This Row],[State]]="Closed","Zero",IF(Table1[[#This Row],[State]]="Resolved","Zero",TODAY()-Table1[[#This Row],[First Assigned to Osprey-Resolver]]))</f>
        <v>801.87943287037342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4978</v>
      </c>
      <c r="B1301" s="37" t="s">
        <v>138</v>
      </c>
      <c r="C1301" s="37" t="s">
        <v>116</v>
      </c>
      <c r="D1301" s="37" t="s">
        <v>204</v>
      </c>
      <c r="E1301" s="37" t="s">
        <v>141</v>
      </c>
      <c r="F1301" s="37" t="s">
        <v>4979</v>
      </c>
      <c r="G1301" s="60">
        <v>43924.161238425928</v>
      </c>
      <c r="H1301" s="37" t="s">
        <v>37</v>
      </c>
      <c r="I1301" s="60"/>
      <c r="J1301" s="37" t="s">
        <v>120</v>
      </c>
      <c r="K1301" s="37" t="s">
        <v>4957</v>
      </c>
      <c r="L1301" s="60">
        <v>43924.161238425928</v>
      </c>
      <c r="M1301" s="37" t="s">
        <v>37</v>
      </c>
      <c r="N1301" s="60">
        <v>43897.049907407411</v>
      </c>
      <c r="O1301" s="37" t="s">
        <v>1015</v>
      </c>
      <c r="P1301" s="38" t="b">
        <v>0</v>
      </c>
      <c r="Q1301" s="37"/>
      <c r="R1301" s="37" t="s">
        <v>123</v>
      </c>
      <c r="S1301" s="38">
        <v>0</v>
      </c>
      <c r="T1301" s="37" t="s">
        <v>124</v>
      </c>
      <c r="U1301" s="37" t="s">
        <v>120</v>
      </c>
      <c r="V1301" s="60"/>
      <c r="W1301" s="38">
        <v>2342419</v>
      </c>
      <c r="X1301" s="37" t="s">
        <v>874</v>
      </c>
      <c r="Y1301" s="38">
        <v>0</v>
      </c>
      <c r="Z1301" s="38" t="b">
        <v>0</v>
      </c>
      <c r="AA1301" s="60">
        <v>43897.077881944453</v>
      </c>
      <c r="AB1301" s="60">
        <v>43897.061377314807</v>
      </c>
      <c r="AC1301" s="38">
        <v>1</v>
      </c>
      <c r="AD1301" s="60">
        <v>43900.119143518517</v>
      </c>
      <c r="AE1301" s="60">
        <v>43900.121412037042</v>
      </c>
      <c r="AF1301" s="60">
        <v>43900.119143518517</v>
      </c>
      <c r="AG1301" s="37" t="s">
        <v>135</v>
      </c>
      <c r="AH1301" s="37"/>
      <c r="AI1301" s="37"/>
      <c r="AJ1301" s="16">
        <f ca="1">IF(Table1[[#This Row],[State]]="Closed","Zero",IF(Table1[[#This Row],[State]]="Resolved","Zero",TODAY()-Table1[[#This Row],[First Assigned to Osprey-Resolver]]))</f>
        <v>798.87858796295768</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4980</v>
      </c>
      <c r="B1302" s="37" t="s">
        <v>138</v>
      </c>
      <c r="C1302" s="37" t="s">
        <v>116</v>
      </c>
      <c r="D1302" s="37" t="s">
        <v>204</v>
      </c>
      <c r="E1302" s="37" t="s">
        <v>141</v>
      </c>
      <c r="F1302" s="37" t="s">
        <v>4981</v>
      </c>
      <c r="G1302" s="60">
        <v>43924.165706018517</v>
      </c>
      <c r="H1302" s="37" t="s">
        <v>37</v>
      </c>
      <c r="I1302" s="60"/>
      <c r="J1302" s="37" t="s">
        <v>120</v>
      </c>
      <c r="K1302" s="37" t="s">
        <v>4957</v>
      </c>
      <c r="L1302" s="60">
        <v>43924.165706018517</v>
      </c>
      <c r="M1302" s="37" t="s">
        <v>37</v>
      </c>
      <c r="N1302" s="60">
        <v>43897.050717592603</v>
      </c>
      <c r="O1302" s="37" t="s">
        <v>1015</v>
      </c>
      <c r="P1302" s="38" t="b">
        <v>0</v>
      </c>
      <c r="Q1302" s="37"/>
      <c r="R1302" s="37" t="s">
        <v>123</v>
      </c>
      <c r="S1302" s="38">
        <v>0</v>
      </c>
      <c r="T1302" s="37" t="s">
        <v>124</v>
      </c>
      <c r="U1302" s="37" t="s">
        <v>120</v>
      </c>
      <c r="V1302" s="60"/>
      <c r="W1302" s="38">
        <v>2342735</v>
      </c>
      <c r="X1302" s="37" t="s">
        <v>874</v>
      </c>
      <c r="Y1302" s="38">
        <v>0</v>
      </c>
      <c r="Z1302" s="38" t="b">
        <v>0</v>
      </c>
      <c r="AA1302" s="60">
        <v>43897.077824074076</v>
      </c>
      <c r="AB1302" s="60">
        <v>43897.061516203707</v>
      </c>
      <c r="AC1302" s="38">
        <v>1</v>
      </c>
      <c r="AD1302" s="60">
        <v>43897.209548611107</v>
      </c>
      <c r="AE1302" s="60">
        <v>43897.210613425923</v>
      </c>
      <c r="AF1302" s="60">
        <v>43897.209548611107</v>
      </c>
      <c r="AG1302" s="37"/>
      <c r="AH1302" s="37"/>
      <c r="AI1302" s="37"/>
      <c r="AJ1302" s="16">
        <f ca="1">IF(Table1[[#This Row],[State]]="Closed","Zero",IF(Table1[[#This Row],[State]]="Resolved","Zero",TODAY()-Table1[[#This Row],[First Assigned to Osprey-Resolver]]))</f>
        <v>801.78938657407707</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4982</v>
      </c>
      <c r="B1303" s="37" t="s">
        <v>138</v>
      </c>
      <c r="C1303" s="37" t="s">
        <v>116</v>
      </c>
      <c r="D1303" s="37" t="s">
        <v>204</v>
      </c>
      <c r="E1303" s="37" t="s">
        <v>141</v>
      </c>
      <c r="F1303" s="37" t="s">
        <v>4983</v>
      </c>
      <c r="G1303" s="60">
        <v>43924.164837962962</v>
      </c>
      <c r="H1303" s="37" t="s">
        <v>37</v>
      </c>
      <c r="I1303" s="60"/>
      <c r="J1303" s="37" t="s">
        <v>120</v>
      </c>
      <c r="K1303" s="37" t="s">
        <v>4957</v>
      </c>
      <c r="L1303" s="60">
        <v>43924.164837962962</v>
      </c>
      <c r="M1303" s="37" t="s">
        <v>37</v>
      </c>
      <c r="N1303" s="60">
        <v>43897.051400462973</v>
      </c>
      <c r="O1303" s="37" t="s">
        <v>1015</v>
      </c>
      <c r="P1303" s="38" t="b">
        <v>0</v>
      </c>
      <c r="Q1303" s="37"/>
      <c r="R1303" s="37" t="s">
        <v>123</v>
      </c>
      <c r="S1303" s="38">
        <v>0</v>
      </c>
      <c r="T1303" s="37" t="s">
        <v>124</v>
      </c>
      <c r="U1303" s="37" t="s">
        <v>120</v>
      </c>
      <c r="V1303" s="60"/>
      <c r="W1303" s="38">
        <v>2342601</v>
      </c>
      <c r="X1303" s="37" t="s">
        <v>874</v>
      </c>
      <c r="Y1303" s="38">
        <v>0</v>
      </c>
      <c r="Z1303" s="38" t="b">
        <v>0</v>
      </c>
      <c r="AA1303" s="60">
        <v>43897.07775462963</v>
      </c>
      <c r="AB1303" s="60">
        <v>43897.061851851853</v>
      </c>
      <c r="AC1303" s="38">
        <v>1</v>
      </c>
      <c r="AD1303" s="60">
        <v>43897.180949074071</v>
      </c>
      <c r="AE1303" s="60">
        <v>43897.19027777778</v>
      </c>
      <c r="AF1303" s="60">
        <v>43897.180949074071</v>
      </c>
      <c r="AG1303" s="37"/>
      <c r="AH1303" s="37"/>
      <c r="AI1303" s="37"/>
      <c r="AJ1303" s="16">
        <f ca="1">IF(Table1[[#This Row],[State]]="Closed","Zero",IF(Table1[[#This Row],[State]]="Resolved","Zero",TODAY()-Table1[[#This Row],[First Assigned to Osprey-Resolver]]))</f>
        <v>801.80972222222044</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4984</v>
      </c>
      <c r="B1304" s="37" t="s">
        <v>138</v>
      </c>
      <c r="C1304" s="37" t="s">
        <v>116</v>
      </c>
      <c r="D1304" s="37" t="s">
        <v>204</v>
      </c>
      <c r="E1304" s="37" t="s">
        <v>141</v>
      </c>
      <c r="F1304" s="37" t="s">
        <v>4985</v>
      </c>
      <c r="G1304" s="60">
        <v>43924.16196759259</v>
      </c>
      <c r="H1304" s="37" t="s">
        <v>37</v>
      </c>
      <c r="I1304" s="60"/>
      <c r="J1304" s="37" t="s">
        <v>120</v>
      </c>
      <c r="K1304" s="37" t="s">
        <v>4957</v>
      </c>
      <c r="L1304" s="60">
        <v>43924.16196759259</v>
      </c>
      <c r="M1304" s="37" t="s">
        <v>37</v>
      </c>
      <c r="N1304" s="60">
        <v>43897.052199074067</v>
      </c>
      <c r="O1304" s="37" t="s">
        <v>1015</v>
      </c>
      <c r="P1304" s="38" t="b">
        <v>0</v>
      </c>
      <c r="Q1304" s="37"/>
      <c r="R1304" s="37" t="s">
        <v>123</v>
      </c>
      <c r="S1304" s="38">
        <v>0</v>
      </c>
      <c r="T1304" s="37" t="s">
        <v>124</v>
      </c>
      <c r="U1304" s="37" t="s">
        <v>120</v>
      </c>
      <c r="V1304" s="60"/>
      <c r="W1304" s="38">
        <v>2342284</v>
      </c>
      <c r="X1304" s="37" t="s">
        <v>874</v>
      </c>
      <c r="Y1304" s="38">
        <v>0</v>
      </c>
      <c r="Z1304" s="38" t="b">
        <v>0</v>
      </c>
      <c r="AA1304" s="60">
        <v>43897.077650462961</v>
      </c>
      <c r="AB1304" s="60">
        <v>43897.061006944437</v>
      </c>
      <c r="AC1304" s="38">
        <v>1</v>
      </c>
      <c r="AD1304" s="60">
        <v>43897.136388888888</v>
      </c>
      <c r="AE1304" s="60">
        <v>43897.145196759258</v>
      </c>
      <c r="AF1304" s="60">
        <v>43897.136388888888</v>
      </c>
      <c r="AG1304" s="37" t="s">
        <v>135</v>
      </c>
      <c r="AH1304" s="37"/>
      <c r="AI1304" s="37"/>
      <c r="AJ1304" s="16">
        <f ca="1">IF(Table1[[#This Row],[State]]="Closed","Zero",IF(Table1[[#This Row],[State]]="Resolved","Zero",TODAY()-Table1[[#This Row],[First Assigned to Osprey-Resolver]]))</f>
        <v>801.8548032407416</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4986</v>
      </c>
      <c r="B1305" s="37" t="s">
        <v>138</v>
      </c>
      <c r="C1305" s="37" t="s">
        <v>116</v>
      </c>
      <c r="D1305" s="37" t="s">
        <v>204</v>
      </c>
      <c r="E1305" s="37" t="s">
        <v>141</v>
      </c>
      <c r="F1305" s="37" t="s">
        <v>4987</v>
      </c>
      <c r="G1305" s="60">
        <v>43924.159687500003</v>
      </c>
      <c r="H1305" s="37" t="s">
        <v>37</v>
      </c>
      <c r="I1305" s="60"/>
      <c r="J1305" s="37" t="s">
        <v>120</v>
      </c>
      <c r="K1305" s="37" t="s">
        <v>4957</v>
      </c>
      <c r="L1305" s="60">
        <v>43924.159687500003</v>
      </c>
      <c r="M1305" s="37" t="s">
        <v>37</v>
      </c>
      <c r="N1305" s="60">
        <v>43897.05296296296</v>
      </c>
      <c r="O1305" s="37" t="s">
        <v>1015</v>
      </c>
      <c r="P1305" s="38" t="b">
        <v>0</v>
      </c>
      <c r="Q1305" s="37"/>
      <c r="R1305" s="37" t="s">
        <v>123</v>
      </c>
      <c r="S1305" s="38">
        <v>0</v>
      </c>
      <c r="T1305" s="37" t="s">
        <v>124</v>
      </c>
      <c r="U1305" s="37" t="s">
        <v>120</v>
      </c>
      <c r="V1305" s="60"/>
      <c r="W1305" s="38">
        <v>2342021</v>
      </c>
      <c r="X1305" s="37" t="s">
        <v>874</v>
      </c>
      <c r="Y1305" s="38">
        <v>0</v>
      </c>
      <c r="Z1305" s="38" t="b">
        <v>0</v>
      </c>
      <c r="AA1305" s="60">
        <v>43897.077604166669</v>
      </c>
      <c r="AB1305" s="60">
        <v>43897.061157407406</v>
      </c>
      <c r="AC1305" s="38">
        <v>1</v>
      </c>
      <c r="AD1305" s="60">
        <v>43897.112233796302</v>
      </c>
      <c r="AE1305" s="60">
        <v>43897.122094907398</v>
      </c>
      <c r="AF1305" s="60">
        <v>43897.112233796302</v>
      </c>
      <c r="AG1305" s="37"/>
      <c r="AH1305" s="37"/>
      <c r="AI1305" s="37"/>
      <c r="AJ1305" s="16">
        <f ca="1">IF(Table1[[#This Row],[State]]="Closed","Zero",IF(Table1[[#This Row],[State]]="Resolved","Zero",TODAY()-Table1[[#This Row],[First Assigned to Osprey-Resolver]]))</f>
        <v>801.8779050926023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4988</v>
      </c>
      <c r="B1306" s="37" t="s">
        <v>138</v>
      </c>
      <c r="C1306" s="37" t="s">
        <v>116</v>
      </c>
      <c r="D1306" s="37" t="s">
        <v>204</v>
      </c>
      <c r="E1306" s="37" t="s">
        <v>141</v>
      </c>
      <c r="F1306" s="37" t="s">
        <v>4989</v>
      </c>
      <c r="G1306" s="60">
        <v>43924.127939814818</v>
      </c>
      <c r="H1306" s="37" t="s">
        <v>37</v>
      </c>
      <c r="I1306" s="60"/>
      <c r="J1306" s="37" t="s">
        <v>120</v>
      </c>
      <c r="K1306" s="37" t="s">
        <v>3811</v>
      </c>
      <c r="L1306" s="60">
        <v>43924.127939814818</v>
      </c>
      <c r="M1306" s="37" t="s">
        <v>37</v>
      </c>
      <c r="N1306" s="60">
        <v>43897.053703703707</v>
      </c>
      <c r="O1306" s="37" t="s">
        <v>1015</v>
      </c>
      <c r="P1306" s="38" t="b">
        <v>0</v>
      </c>
      <c r="Q1306" s="37"/>
      <c r="R1306" s="37" t="s">
        <v>123</v>
      </c>
      <c r="S1306" s="38">
        <v>0</v>
      </c>
      <c r="T1306" s="37" t="s">
        <v>124</v>
      </c>
      <c r="U1306" s="37" t="s">
        <v>120</v>
      </c>
      <c r="V1306" s="60"/>
      <c r="W1306" s="38">
        <v>2339214</v>
      </c>
      <c r="X1306" s="37" t="s">
        <v>874</v>
      </c>
      <c r="Y1306" s="38">
        <v>0</v>
      </c>
      <c r="Z1306" s="38" t="b">
        <v>0</v>
      </c>
      <c r="AA1306" s="60">
        <v>43897.077581018522</v>
      </c>
      <c r="AB1306" s="60">
        <v>43897.061805555553</v>
      </c>
      <c r="AC1306" s="38">
        <v>1</v>
      </c>
      <c r="AD1306" s="60">
        <v>43897.13689814815</v>
      </c>
      <c r="AE1306" s="60">
        <v>43897.144918981481</v>
      </c>
      <c r="AF1306" s="60">
        <v>43897.13689814815</v>
      </c>
      <c r="AG1306" s="37" t="s">
        <v>135</v>
      </c>
      <c r="AH1306" s="37"/>
      <c r="AI1306" s="37"/>
      <c r="AJ1306" s="16">
        <f ca="1">IF(Table1[[#This Row],[State]]="Closed","Zero",IF(Table1[[#This Row],[State]]="Resolved","Zero",TODAY()-Table1[[#This Row],[First Assigned to Osprey-Resolver]]))</f>
        <v>801.85508101851883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4990</v>
      </c>
      <c r="B1307" s="37" t="s">
        <v>138</v>
      </c>
      <c r="C1307" s="37" t="s">
        <v>116</v>
      </c>
      <c r="D1307" s="37" t="s">
        <v>204</v>
      </c>
      <c r="E1307" s="37" t="s">
        <v>141</v>
      </c>
      <c r="F1307" s="37" t="s">
        <v>4991</v>
      </c>
      <c r="G1307" s="60">
        <v>43924.122442129628</v>
      </c>
      <c r="H1307" s="37" t="s">
        <v>37</v>
      </c>
      <c r="I1307" s="60"/>
      <c r="J1307" s="37" t="s">
        <v>120</v>
      </c>
      <c r="K1307" s="37" t="s">
        <v>3811</v>
      </c>
      <c r="L1307" s="60">
        <v>43924.122442129628</v>
      </c>
      <c r="M1307" s="37" t="s">
        <v>37</v>
      </c>
      <c r="N1307" s="60">
        <v>43897.054432870369</v>
      </c>
      <c r="O1307" s="37" t="s">
        <v>1015</v>
      </c>
      <c r="P1307" s="38" t="b">
        <v>0</v>
      </c>
      <c r="Q1307" s="37"/>
      <c r="R1307" s="37" t="s">
        <v>123</v>
      </c>
      <c r="S1307" s="38">
        <v>0</v>
      </c>
      <c r="T1307" s="37" t="s">
        <v>124</v>
      </c>
      <c r="U1307" s="37" t="s">
        <v>120</v>
      </c>
      <c r="V1307" s="60"/>
      <c r="W1307" s="38">
        <v>2338676</v>
      </c>
      <c r="X1307" s="37" t="s">
        <v>874</v>
      </c>
      <c r="Y1307" s="38">
        <v>0</v>
      </c>
      <c r="Z1307" s="38" t="b">
        <v>0</v>
      </c>
      <c r="AA1307" s="60">
        <v>43897.077534722222</v>
      </c>
      <c r="AB1307" s="60">
        <v>43897.061886574083</v>
      </c>
      <c r="AC1307" s="38">
        <v>1</v>
      </c>
      <c r="AD1307" s="60">
        <v>43897.087754629632</v>
      </c>
      <c r="AE1307" s="60">
        <v>43897.091481481482</v>
      </c>
      <c r="AF1307" s="60">
        <v>43897.087754629632</v>
      </c>
      <c r="AG1307" s="37"/>
      <c r="AH1307" s="37"/>
      <c r="AI1307" s="37"/>
      <c r="AJ1307" s="16">
        <f ca="1">IF(Table1[[#This Row],[State]]="Closed","Zero",IF(Table1[[#This Row],[State]]="Resolved","Zero",TODAY()-Table1[[#This Row],[First Assigned to Osprey-Resolver]]))</f>
        <v>801.90851851851767</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4992</v>
      </c>
      <c r="B1308" s="37" t="s">
        <v>138</v>
      </c>
      <c r="C1308" s="37" t="s">
        <v>116</v>
      </c>
      <c r="D1308" s="37" t="s">
        <v>204</v>
      </c>
      <c r="E1308" s="37" t="s">
        <v>141</v>
      </c>
      <c r="F1308" s="37" t="s">
        <v>4993</v>
      </c>
      <c r="G1308" s="60">
        <v>43924.119467592587</v>
      </c>
      <c r="H1308" s="37" t="s">
        <v>37</v>
      </c>
      <c r="I1308" s="60"/>
      <c r="J1308" s="37" t="s">
        <v>120</v>
      </c>
      <c r="K1308" s="37" t="s">
        <v>3811</v>
      </c>
      <c r="L1308" s="60">
        <v>43924.119467592587</v>
      </c>
      <c r="M1308" s="37" t="s">
        <v>37</v>
      </c>
      <c r="N1308" s="60">
        <v>43897.055138888893</v>
      </c>
      <c r="O1308" s="37" t="s">
        <v>1015</v>
      </c>
      <c r="P1308" s="38" t="b">
        <v>0</v>
      </c>
      <c r="Q1308" s="37"/>
      <c r="R1308" s="37" t="s">
        <v>123</v>
      </c>
      <c r="S1308" s="38">
        <v>0</v>
      </c>
      <c r="T1308" s="37" t="s">
        <v>124</v>
      </c>
      <c r="U1308" s="37" t="s">
        <v>120</v>
      </c>
      <c r="V1308" s="60"/>
      <c r="W1308" s="38">
        <v>2338358</v>
      </c>
      <c r="X1308" s="37" t="s">
        <v>874</v>
      </c>
      <c r="Y1308" s="38">
        <v>0</v>
      </c>
      <c r="Z1308" s="38" t="b">
        <v>0</v>
      </c>
      <c r="AA1308" s="60">
        <v>43897.077511574083</v>
      </c>
      <c r="AB1308" s="60">
        <v>43897.061423611107</v>
      </c>
      <c r="AC1308" s="38">
        <v>1</v>
      </c>
      <c r="AD1308" s="60">
        <v>43897.090127314812</v>
      </c>
      <c r="AE1308" s="60">
        <v>43897.091851851852</v>
      </c>
      <c r="AF1308" s="60">
        <v>43897.090127314812</v>
      </c>
      <c r="AG1308" s="37"/>
      <c r="AH1308" s="37"/>
      <c r="AI1308" s="37"/>
      <c r="AJ1308" s="16">
        <f ca="1">IF(Table1[[#This Row],[State]]="Closed","Zero",IF(Table1[[#This Row],[State]]="Resolved","Zero",TODAY()-Table1[[#This Row],[First Assigned to Osprey-Resolver]]))</f>
        <v>801.90814814814803</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4994</v>
      </c>
      <c r="B1309" s="37" t="s">
        <v>115</v>
      </c>
      <c r="C1309" s="37" t="s">
        <v>116</v>
      </c>
      <c r="D1309" s="37" t="s">
        <v>233</v>
      </c>
      <c r="E1309" s="37" t="s">
        <v>12</v>
      </c>
      <c r="F1309" s="37" t="s">
        <v>4995</v>
      </c>
      <c r="G1309" s="60">
        <v>43901.625949074078</v>
      </c>
      <c r="H1309" s="37" t="s">
        <v>235</v>
      </c>
      <c r="I1309" s="60"/>
      <c r="J1309" s="37" t="s">
        <v>120</v>
      </c>
      <c r="K1309" s="37" t="s">
        <v>4996</v>
      </c>
      <c r="L1309" s="60">
        <v>43901.625949074078</v>
      </c>
      <c r="M1309" s="37" t="s">
        <v>235</v>
      </c>
      <c r="N1309" s="60">
        <v>43899.866851851853</v>
      </c>
      <c r="O1309" s="37" t="s">
        <v>4997</v>
      </c>
      <c r="P1309" s="38" t="b">
        <v>0</v>
      </c>
      <c r="Q1309" s="37"/>
      <c r="R1309" s="37" t="s">
        <v>123</v>
      </c>
      <c r="S1309" s="38">
        <v>0</v>
      </c>
      <c r="T1309" s="37" t="s">
        <v>124</v>
      </c>
      <c r="U1309" s="37" t="s">
        <v>120</v>
      </c>
      <c r="V1309" s="60"/>
      <c r="W1309" s="38">
        <v>152304</v>
      </c>
      <c r="X1309" s="37" t="s">
        <v>4998</v>
      </c>
      <c r="Y1309" s="38">
        <v>0</v>
      </c>
      <c r="Z1309" s="38" t="b">
        <v>0</v>
      </c>
      <c r="AA1309" s="60">
        <v>43899.866851851853</v>
      </c>
      <c r="AB1309" s="60">
        <v>43899.866851851853</v>
      </c>
      <c r="AC1309" s="38">
        <v>5</v>
      </c>
      <c r="AD1309" s="60">
        <v>43899.8752662037</v>
      </c>
      <c r="AE1309" s="60">
        <v>43899.876076388893</v>
      </c>
      <c r="AF1309" s="60">
        <v>43899.8752662037</v>
      </c>
      <c r="AG1309" s="37"/>
      <c r="AH1309" s="37"/>
      <c r="AI1309" s="37"/>
      <c r="AJ1309" s="16">
        <f ca="1">IF(Table1[[#This Row],[State]]="Closed","Zero",IF(Table1[[#This Row],[State]]="Resolved","Zero",TODAY()-Table1[[#This Row],[First Assigned to Osprey-Resolver]]))</f>
        <v>799.12392361110687</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11</v>
      </c>
      <c r="AM1309" s="39">
        <f>WEEKNUM(Table1[[#This Row],[Resolved]])</f>
        <v>0</v>
      </c>
      <c r="AN1309" s="39">
        <f>WEEKNUM(Table1[[#This Row],[Closed]])</f>
        <v>11</v>
      </c>
      <c r="AO1309" s="39" t="str">
        <f>IFERROR(INDEX(GD_Resource[], MATCH(Table1[[#This Row],[Assigned to]], GD_Resource[SNOW ID Unique], 0), 2), "Not GD")</f>
        <v>WPP-UK</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9</v>
      </c>
      <c r="AW1309" s="39" t="str">
        <f>TEXT(Table1[[#This Row],[Created]],"MMM")</f>
        <v>Mar</v>
      </c>
      <c r="AX1309" s="40">
        <f>VLOOKUP(Table1[[#This Row],[Assigned to]],GD_Resource[[#All],[SNOW ID Unique]:[Team]],4,0)</f>
        <v>0</v>
      </c>
    </row>
    <row r="1310" spans="1:50" ht="37.5" customHeight="1" x14ac:dyDescent="0.25">
      <c r="A1310" s="37" t="s">
        <v>4999</v>
      </c>
      <c r="B1310" s="37" t="s">
        <v>115</v>
      </c>
      <c r="C1310" s="37" t="s">
        <v>116</v>
      </c>
      <c r="D1310" s="37" t="s">
        <v>204</v>
      </c>
      <c r="E1310" s="37" t="s">
        <v>141</v>
      </c>
      <c r="F1310" s="37" t="s">
        <v>5000</v>
      </c>
      <c r="G1310" s="60">
        <v>44020.167708333327</v>
      </c>
      <c r="H1310" s="37" t="s">
        <v>37</v>
      </c>
      <c r="I1310" s="60"/>
      <c r="J1310" s="37" t="s">
        <v>120</v>
      </c>
      <c r="K1310" s="37" t="s">
        <v>5001</v>
      </c>
      <c r="L1310" s="60">
        <v>44020.167708333327</v>
      </c>
      <c r="M1310" s="37" t="s">
        <v>37</v>
      </c>
      <c r="N1310" s="60">
        <v>43902.524583333332</v>
      </c>
      <c r="O1310" s="37" t="s">
        <v>1896</v>
      </c>
      <c r="P1310" s="38" t="b">
        <v>0</v>
      </c>
      <c r="Q1310" s="37"/>
      <c r="R1310" s="37" t="s">
        <v>123</v>
      </c>
      <c r="S1310" s="38">
        <v>0</v>
      </c>
      <c r="T1310" s="37" t="s">
        <v>124</v>
      </c>
      <c r="U1310" s="37" t="s">
        <v>120</v>
      </c>
      <c r="V1310" s="60"/>
      <c r="W1310" s="38">
        <v>10164366</v>
      </c>
      <c r="X1310" s="37" t="s">
        <v>1898</v>
      </c>
      <c r="Y1310" s="38">
        <v>0</v>
      </c>
      <c r="Z1310" s="38" t="b">
        <v>0</v>
      </c>
      <c r="AA1310" s="60">
        <v>43902.551469907397</v>
      </c>
      <c r="AB1310" s="60"/>
      <c r="AC1310" s="38">
        <v>1</v>
      </c>
      <c r="AD1310" s="60"/>
      <c r="AE1310" s="60">
        <v>43902.551469907397</v>
      </c>
      <c r="AF1310" s="60">
        <v>43902.546273148153</v>
      </c>
      <c r="AG1310" s="37" t="s">
        <v>331</v>
      </c>
      <c r="AH1310" s="37"/>
      <c r="AI1310" s="37" t="s">
        <v>3627</v>
      </c>
      <c r="AJ1310" s="16">
        <f ca="1">IF(Table1[[#This Row],[State]]="Closed","Zero",IF(Table1[[#This Row],[State]]="Resolved","Zero",TODAY()-Table1[[#This Row],[First Assigned to Osprey-Resolver]]))</f>
        <v>796.4485300926026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11</v>
      </c>
      <c r="AM1310" s="39">
        <f>WEEKNUM(Table1[[#This Row],[Resolved]])</f>
        <v>0</v>
      </c>
      <c r="AN1310" s="39">
        <f>WEEKNUM(Table1[[#This Row],[Closed]])</f>
        <v>28</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12</v>
      </c>
      <c r="AW1310" s="39" t="str">
        <f>TEXT(Table1[[#This Row],[Created]],"MMM")</f>
        <v>Mar</v>
      </c>
      <c r="AX1310" s="40" t="e">
        <f>VLOOKUP(Table1[[#This Row],[Assigned to]],GD_Resource[[#All],[SNOW ID Unique]:[Team]],4,0)</f>
        <v>#N/A</v>
      </c>
    </row>
    <row r="1311" spans="1:50" ht="37.5" customHeight="1" x14ac:dyDescent="0.25">
      <c r="A1311" s="37" t="s">
        <v>5002</v>
      </c>
      <c r="B1311" s="37" t="s">
        <v>115</v>
      </c>
      <c r="C1311" s="37" t="s">
        <v>116</v>
      </c>
      <c r="D1311" s="37" t="s">
        <v>323</v>
      </c>
      <c r="E1311" s="37" t="s">
        <v>12</v>
      </c>
      <c r="F1311" s="37" t="s">
        <v>5003</v>
      </c>
      <c r="G1311" s="60">
        <v>43907.695694444446</v>
      </c>
      <c r="H1311" s="37" t="s">
        <v>20</v>
      </c>
      <c r="I1311" s="60"/>
      <c r="J1311" s="37" t="s">
        <v>120</v>
      </c>
      <c r="K1311" s="37" t="s">
        <v>2334</v>
      </c>
      <c r="L1311" s="60">
        <v>43907.695694444446</v>
      </c>
      <c r="M1311" s="37" t="s">
        <v>20</v>
      </c>
      <c r="N1311" s="60">
        <v>43902.845625000002</v>
      </c>
      <c r="O1311" s="37" t="s">
        <v>170</v>
      </c>
      <c r="P1311" s="38" t="b">
        <v>0</v>
      </c>
      <c r="Q1311" s="37"/>
      <c r="R1311" s="37" t="s">
        <v>123</v>
      </c>
      <c r="S1311" s="38">
        <v>0</v>
      </c>
      <c r="T1311" s="37" t="s">
        <v>124</v>
      </c>
      <c r="U1311" s="37" t="s">
        <v>120</v>
      </c>
      <c r="V1311" s="60"/>
      <c r="W1311" s="38">
        <v>419046</v>
      </c>
      <c r="X1311" s="37" t="s">
        <v>171</v>
      </c>
      <c r="Y1311" s="38">
        <v>0</v>
      </c>
      <c r="Z1311" s="38" t="b">
        <v>0</v>
      </c>
      <c r="AA1311" s="60">
        <v>43903.057766203703</v>
      </c>
      <c r="AB1311" s="60">
        <v>43902.846261574072</v>
      </c>
      <c r="AC1311" s="38">
        <v>1</v>
      </c>
      <c r="AD1311" s="60">
        <v>43904.139027777783</v>
      </c>
      <c r="AE1311" s="60">
        <v>43904.140833333331</v>
      </c>
      <c r="AF1311" s="60">
        <v>43904.139027777783</v>
      </c>
      <c r="AG1311" s="37"/>
      <c r="AH1311" s="37"/>
      <c r="AI1311" s="37"/>
      <c r="AJ1311" s="16">
        <f ca="1">IF(Table1[[#This Row],[State]]="Closed","Zero",IF(Table1[[#This Row],[State]]="Resolved","Zero",TODAY()-Table1[[#This Row],[First Assigned to Osprey-Resolver]]))</f>
        <v>794.8591666666689</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11</v>
      </c>
      <c r="AM1311" s="39">
        <f>WEEKNUM(Table1[[#This Row],[Resolved]])</f>
        <v>0</v>
      </c>
      <c r="AN1311" s="39">
        <f>WEEKNUM(Table1[[#This Row],[Closed]])</f>
        <v>12</v>
      </c>
      <c r="AO1311" s="39" t="str">
        <f>IFERROR(INDEX(GD_Resource[], MATCH(Table1[[#This Row],[Assigned to]], GD_Resource[SNOW ID Unique], 0), 2), "Not GD")</f>
        <v>WPP-US</v>
      </c>
      <c r="AP1311" s="39" t="str">
        <f t="shared" si="20"/>
        <v>GD</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12</v>
      </c>
      <c r="AW1311" s="39" t="str">
        <f>TEXT(Table1[[#This Row],[Created]],"MMM")</f>
        <v>Mar</v>
      </c>
      <c r="AX1311" s="40">
        <f>VLOOKUP(Table1[[#This Row],[Assigned to]],GD_Resource[[#All],[SNOW ID Unique]:[Team]],4,0)</f>
        <v>0</v>
      </c>
    </row>
    <row r="1312" spans="1:50" ht="37.5" customHeight="1" x14ac:dyDescent="0.25">
      <c r="A1312" s="37" t="s">
        <v>5004</v>
      </c>
      <c r="B1312" s="37" t="s">
        <v>115</v>
      </c>
      <c r="C1312" s="37" t="s">
        <v>116</v>
      </c>
      <c r="D1312" s="37" t="s">
        <v>204</v>
      </c>
      <c r="E1312" s="37" t="s">
        <v>141</v>
      </c>
      <c r="F1312" s="37" t="s">
        <v>5005</v>
      </c>
      <c r="G1312" s="60">
        <v>44105.282939814817</v>
      </c>
      <c r="H1312" s="37" t="s">
        <v>37</v>
      </c>
      <c r="I1312" s="60"/>
      <c r="J1312" s="37" t="s">
        <v>120</v>
      </c>
      <c r="K1312" s="37" t="s">
        <v>5006</v>
      </c>
      <c r="L1312" s="60">
        <v>44105.282951388886</v>
      </c>
      <c r="M1312" s="37" t="s">
        <v>37</v>
      </c>
      <c r="N1312" s="60">
        <v>43902.933553240742</v>
      </c>
      <c r="O1312" s="37" t="s">
        <v>170</v>
      </c>
      <c r="P1312" s="38" t="b">
        <v>0</v>
      </c>
      <c r="Q1312" s="37"/>
      <c r="R1312" s="37" t="s">
        <v>123</v>
      </c>
      <c r="S1312" s="38">
        <v>0</v>
      </c>
      <c r="T1312" s="37" t="s">
        <v>124</v>
      </c>
      <c r="U1312" s="37" t="s">
        <v>120</v>
      </c>
      <c r="V1312" s="60"/>
      <c r="W1312" s="38">
        <v>17482988</v>
      </c>
      <c r="X1312" s="37" t="s">
        <v>171</v>
      </c>
      <c r="Y1312" s="38">
        <v>0</v>
      </c>
      <c r="Z1312" s="38" t="b">
        <v>0</v>
      </c>
      <c r="AA1312" s="60">
        <v>43903.05773148148</v>
      </c>
      <c r="AB1312" s="60">
        <v>43902.934166666673</v>
      </c>
      <c r="AC1312" s="38">
        <v>1</v>
      </c>
      <c r="AD1312" s="60">
        <v>43903.097974537042</v>
      </c>
      <c r="AE1312" s="60">
        <v>43903.102430555547</v>
      </c>
      <c r="AF1312" s="60">
        <v>43903.097974537042</v>
      </c>
      <c r="AG1312" s="37"/>
      <c r="AH1312" s="37"/>
      <c r="AI1312" s="37"/>
      <c r="AJ1312" s="16">
        <f ca="1">IF(Table1[[#This Row],[State]]="Closed","Zero",IF(Table1[[#This Row],[State]]="Resolved","Zero",TODAY()-Table1[[#This Row],[First Assigned to Osprey-Resolver]]))</f>
        <v>795.89756944445253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11</v>
      </c>
      <c r="AM1312" s="39">
        <f>WEEKNUM(Table1[[#This Row],[Resolved]])</f>
        <v>0</v>
      </c>
      <c r="AN1312" s="39">
        <f>WEEKNUM(Table1[[#This Row],[Closed]])</f>
        <v>40</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12</v>
      </c>
      <c r="AW1312" s="39" t="str">
        <f>TEXT(Table1[[#This Row],[Created]],"MMM")</f>
        <v>Mar</v>
      </c>
      <c r="AX1312" s="40" t="e">
        <f>VLOOKUP(Table1[[#This Row],[Assigned to]],GD_Resource[[#All],[SNOW ID Unique]:[Team]],4,0)</f>
        <v>#N/A</v>
      </c>
    </row>
    <row r="1313" spans="1:50" ht="37.5" customHeight="1" x14ac:dyDescent="0.25">
      <c r="A1313" s="37" t="s">
        <v>5007</v>
      </c>
      <c r="B1313" s="37" t="s">
        <v>138</v>
      </c>
      <c r="C1313" s="37" t="s">
        <v>361</v>
      </c>
      <c r="D1313" s="37" t="s">
        <v>204</v>
      </c>
      <c r="E1313" s="37" t="s">
        <v>141</v>
      </c>
      <c r="F1313" s="37" t="s">
        <v>5008</v>
      </c>
      <c r="G1313" s="60">
        <v>44006.979814814818</v>
      </c>
      <c r="H1313" s="37" t="s">
        <v>37</v>
      </c>
      <c r="I1313" s="60"/>
      <c r="J1313" s="37" t="s">
        <v>120</v>
      </c>
      <c r="K1313" s="37" t="s">
        <v>4925</v>
      </c>
      <c r="L1313" s="60">
        <v>44006.979826388888</v>
      </c>
      <c r="M1313" s="37" t="s">
        <v>37</v>
      </c>
      <c r="N1313" s="60">
        <v>43902.935682870368</v>
      </c>
      <c r="O1313" s="37" t="s">
        <v>1015</v>
      </c>
      <c r="P1313" s="38" t="b">
        <v>0</v>
      </c>
      <c r="Q1313" s="37"/>
      <c r="R1313" s="37" t="s">
        <v>123</v>
      </c>
      <c r="S1313" s="38">
        <v>0</v>
      </c>
      <c r="T1313" s="37" t="s">
        <v>124</v>
      </c>
      <c r="U1313" s="37" t="s">
        <v>120</v>
      </c>
      <c r="V1313" s="60"/>
      <c r="W1313" s="38">
        <v>8989414</v>
      </c>
      <c r="X1313" s="37" t="s">
        <v>874</v>
      </c>
      <c r="Y1313" s="38">
        <v>0</v>
      </c>
      <c r="Z1313" s="38" t="b">
        <v>0</v>
      </c>
      <c r="AA1313" s="60">
        <v>43903.779166666667</v>
      </c>
      <c r="AB1313" s="60">
        <v>43902.959224537037</v>
      </c>
      <c r="AC1313" s="38">
        <v>1</v>
      </c>
      <c r="AD1313" s="60">
        <v>43903.844942129632</v>
      </c>
      <c r="AE1313" s="60">
        <v>43908.83388888889</v>
      </c>
      <c r="AF1313" s="60">
        <v>43903.844942129632</v>
      </c>
      <c r="AG1313" s="37"/>
      <c r="AH1313" s="37"/>
      <c r="AI1313" s="37"/>
      <c r="AJ1313" s="16">
        <f ca="1">IF(Table1[[#This Row],[State]]="Closed","Zero",IF(Table1[[#This Row],[State]]="Resolved","Zero",TODAY()-Table1[[#This Row],[First Assigned to Osprey-Resolver]]))</f>
        <v>790.16611111110979</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11</v>
      </c>
      <c r="AM1313" s="39">
        <f>WEEKNUM(Table1[[#This Row],[Resolved]])</f>
        <v>0</v>
      </c>
      <c r="AN1313" s="39">
        <f>WEEKNUM(Table1[[#This Row],[Closed]])</f>
        <v>26</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12</v>
      </c>
      <c r="AW1313" s="39" t="str">
        <f>TEXT(Table1[[#This Row],[Created]],"MMM")</f>
        <v>Mar</v>
      </c>
      <c r="AX1313" s="40" t="e">
        <f>VLOOKUP(Table1[[#This Row],[Assigned to]],GD_Resource[[#All],[SNOW ID Unique]:[Team]],4,0)</f>
        <v>#N/A</v>
      </c>
    </row>
    <row r="1314" spans="1:50" ht="49.95" customHeight="1" x14ac:dyDescent="0.25">
      <c r="A1314" s="37" t="s">
        <v>5009</v>
      </c>
      <c r="B1314" s="37" t="s">
        <v>115</v>
      </c>
      <c r="C1314" s="37" t="s">
        <v>338</v>
      </c>
      <c r="D1314" s="37" t="s">
        <v>428</v>
      </c>
      <c r="E1314" s="37" t="s">
        <v>12</v>
      </c>
      <c r="F1314" s="37" t="s">
        <v>5010</v>
      </c>
      <c r="G1314" s="60">
        <v>43903.844050925924</v>
      </c>
      <c r="H1314" s="37" t="s">
        <v>430</v>
      </c>
      <c r="I1314" s="60"/>
      <c r="J1314" s="37" t="s">
        <v>120</v>
      </c>
      <c r="K1314" s="37" t="s">
        <v>5011</v>
      </c>
      <c r="L1314" s="60">
        <v>43903.8440625</v>
      </c>
      <c r="M1314" s="37" t="s">
        <v>430</v>
      </c>
      <c r="N1314" s="60">
        <v>43903.136284722219</v>
      </c>
      <c r="O1314" s="37" t="s">
        <v>428</v>
      </c>
      <c r="P1314" s="38" t="b">
        <v>0</v>
      </c>
      <c r="Q1314" s="37"/>
      <c r="R1314" s="37" t="s">
        <v>215</v>
      </c>
      <c r="S1314" s="38">
        <v>0</v>
      </c>
      <c r="T1314" s="37" t="s">
        <v>124</v>
      </c>
      <c r="U1314" s="37" t="s">
        <v>120</v>
      </c>
      <c r="V1314" s="60"/>
      <c r="W1314" s="38">
        <v>61199</v>
      </c>
      <c r="X1314" s="37" t="s">
        <v>430</v>
      </c>
      <c r="Y1314" s="38">
        <v>0</v>
      </c>
      <c r="Z1314" s="38" t="b">
        <v>0</v>
      </c>
      <c r="AA1314" s="60">
        <v>43903.136284722219</v>
      </c>
      <c r="AB1314" s="60"/>
      <c r="AC1314" s="38">
        <v>0</v>
      </c>
      <c r="AD1314" s="60"/>
      <c r="AE1314" s="60">
        <v>43903.136284722219</v>
      </c>
      <c r="AF1314" s="60">
        <v>43903.136284722219</v>
      </c>
      <c r="AG1314" s="37"/>
      <c r="AH1314" s="37"/>
      <c r="AI1314" s="37"/>
      <c r="AJ1314" s="16">
        <f ca="1">IF(Table1[[#This Row],[State]]="Closed","Zero",IF(Table1[[#This Row],[State]]="Resolved","Zero",TODAY()-Table1[[#This Row],[First Assigned to Osprey-Resolver]]))</f>
        <v>795.86371527778101</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11</v>
      </c>
      <c r="AM1314" s="39">
        <f>WEEKNUM(Table1[[#This Row],[Resolved]])</f>
        <v>0</v>
      </c>
      <c r="AN1314" s="39">
        <f>WEEKNUM(Table1[[#This Row],[Closed]])</f>
        <v>11</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13</v>
      </c>
      <c r="AW1314" s="39" t="str">
        <f>TEXT(Table1[[#This Row],[Created]],"MMM")</f>
        <v>Mar</v>
      </c>
      <c r="AX1314" s="40" t="e">
        <f>VLOOKUP(Table1[[#This Row],[Assigned to]],GD_Resource[[#All],[SNOW ID Unique]:[Team]],4,0)</f>
        <v>#N/A</v>
      </c>
    </row>
    <row r="1315" spans="1:50" ht="49.95" customHeight="1" x14ac:dyDescent="0.25">
      <c r="A1315" s="37" t="s">
        <v>5012</v>
      </c>
      <c r="B1315" s="37" t="s">
        <v>115</v>
      </c>
      <c r="C1315" s="37" t="s">
        <v>251</v>
      </c>
      <c r="D1315" s="37" t="s">
        <v>258</v>
      </c>
      <c r="E1315" s="37" t="s">
        <v>12</v>
      </c>
      <c r="F1315" s="37" t="s">
        <v>5013</v>
      </c>
      <c r="G1315" s="60">
        <v>43907.910729166673</v>
      </c>
      <c r="H1315" s="37" t="s">
        <v>36</v>
      </c>
      <c r="I1315" s="60"/>
      <c r="J1315" s="37" t="s">
        <v>178</v>
      </c>
      <c r="K1315" s="37" t="s">
        <v>5014</v>
      </c>
      <c r="L1315" s="60">
        <v>43907.910729166673</v>
      </c>
      <c r="M1315" s="37" t="s">
        <v>36</v>
      </c>
      <c r="N1315" s="60">
        <v>43903.822997685187</v>
      </c>
      <c r="O1315" s="37" t="s">
        <v>5015</v>
      </c>
      <c r="P1315" s="38" t="b">
        <v>0</v>
      </c>
      <c r="Q1315" s="37"/>
      <c r="R1315" s="37" t="s">
        <v>147</v>
      </c>
      <c r="S1315" s="38">
        <v>0</v>
      </c>
      <c r="T1315" s="37" t="s">
        <v>124</v>
      </c>
      <c r="U1315" s="37" t="s">
        <v>120</v>
      </c>
      <c r="V1315" s="60"/>
      <c r="W1315" s="38">
        <v>353180</v>
      </c>
      <c r="X1315" s="37" t="s">
        <v>5016</v>
      </c>
      <c r="Y1315" s="38">
        <v>0</v>
      </c>
      <c r="Z1315" s="38" t="b">
        <v>0</v>
      </c>
      <c r="AA1315" s="60">
        <v>43903.838865740741</v>
      </c>
      <c r="AB1315" s="60">
        <v>43903.832037037027</v>
      </c>
      <c r="AC1315" s="38">
        <v>1</v>
      </c>
      <c r="AD1315" s="60">
        <v>43906.991990740738</v>
      </c>
      <c r="AE1315" s="60">
        <v>43906.997523148151</v>
      </c>
      <c r="AF1315" s="60">
        <v>43906.991990740738</v>
      </c>
      <c r="AG1315" s="37"/>
      <c r="AH1315" s="37"/>
      <c r="AI1315" s="37"/>
      <c r="AJ1315" s="16">
        <f ca="1">IF(Table1[[#This Row],[State]]="Closed","Zero",IF(Table1[[#This Row],[State]]="Resolved","Zero",TODAY()-Table1[[#This Row],[First Assigned to Osprey-Resolver]]))</f>
        <v>792.00247685184877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11</v>
      </c>
      <c r="AM1315" s="39">
        <f>WEEKNUM(Table1[[#This Row],[Resolved]])</f>
        <v>0</v>
      </c>
      <c r="AN1315" s="39">
        <f>WEEKNUM(Table1[[#This Row],[Closed]])</f>
        <v>12</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13</v>
      </c>
      <c r="AW1315" s="39" t="str">
        <f>TEXT(Table1[[#This Row],[Created]],"MMM")</f>
        <v>Mar</v>
      </c>
      <c r="AX1315" s="40" t="e">
        <f>VLOOKUP(Table1[[#This Row],[Assigned to]],GD_Resource[[#All],[SNOW ID Unique]:[Team]],4,0)</f>
        <v>#N/A</v>
      </c>
    </row>
    <row r="1316" spans="1:50" ht="37.5" customHeight="1" x14ac:dyDescent="0.25">
      <c r="A1316" s="37" t="s">
        <v>5017</v>
      </c>
      <c r="B1316" s="37" t="s">
        <v>115</v>
      </c>
      <c r="C1316" s="37" t="s">
        <v>338</v>
      </c>
      <c r="D1316" s="37" t="s">
        <v>428</v>
      </c>
      <c r="E1316" s="37" t="s">
        <v>451</v>
      </c>
      <c r="F1316" s="37" t="s">
        <v>5018</v>
      </c>
      <c r="G1316" s="60">
        <v>43903.973749999997</v>
      </c>
      <c r="H1316" s="37"/>
      <c r="I1316" s="60"/>
      <c r="J1316" s="37" t="s">
        <v>120</v>
      </c>
      <c r="K1316" s="37" t="s">
        <v>5019</v>
      </c>
      <c r="L1316" s="60">
        <v>43903.973749999997</v>
      </c>
      <c r="M1316" s="37" t="s">
        <v>430</v>
      </c>
      <c r="N1316" s="60">
        <v>43903.968622685177</v>
      </c>
      <c r="O1316" s="37" t="s">
        <v>428</v>
      </c>
      <c r="P1316" s="38" t="b">
        <v>0</v>
      </c>
      <c r="Q1316" s="37"/>
      <c r="R1316" s="37" t="s">
        <v>215</v>
      </c>
      <c r="S1316" s="38">
        <v>0</v>
      </c>
      <c r="T1316" s="37" t="s">
        <v>124</v>
      </c>
      <c r="U1316" s="37" t="s">
        <v>120</v>
      </c>
      <c r="V1316" s="60"/>
      <c r="W1316" s="38">
        <v>443</v>
      </c>
      <c r="X1316" s="37" t="s">
        <v>430</v>
      </c>
      <c r="Y1316" s="38">
        <v>0</v>
      </c>
      <c r="Z1316" s="38" t="b">
        <v>0</v>
      </c>
      <c r="AA1316" s="60"/>
      <c r="AB1316" s="60">
        <v>43903.968622685177</v>
      </c>
      <c r="AC1316" s="38">
        <v>1</v>
      </c>
      <c r="AD1316" s="60">
        <v>43903.971504629633</v>
      </c>
      <c r="AE1316" s="60"/>
      <c r="AF1316" s="60">
        <v>43903.971504629633</v>
      </c>
      <c r="AG1316" s="37"/>
      <c r="AH1316" s="37"/>
      <c r="AI1316" s="37"/>
      <c r="AJ1316" s="16">
        <f ca="1">IF(Table1[[#This Row],[State]]="Closed","Zero",IF(Table1[[#This Row],[State]]="Resolved","Zero",TODAY()-Table1[[#This Row],[First Assigned to Osprey-Resolver]]))</f>
        <v>44699</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11</v>
      </c>
      <c r="AM1316" s="39">
        <f>WEEKNUM(Table1[[#This Row],[Resolved]])</f>
        <v>0</v>
      </c>
      <c r="AN1316" s="39">
        <f>WEEKNUM(Table1[[#This Row],[Closed]])</f>
        <v>11</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13</v>
      </c>
      <c r="AW1316" s="39" t="str">
        <f>TEXT(Table1[[#This Row],[Created]],"MMM")</f>
        <v>Mar</v>
      </c>
      <c r="AX1316" s="40" t="e">
        <f>VLOOKUP(Table1[[#This Row],[Assigned to]],GD_Resource[[#All],[SNOW ID Unique]:[Team]],4,0)</f>
        <v>#N/A</v>
      </c>
    </row>
    <row r="1317" spans="1:50" ht="49.95" customHeight="1" x14ac:dyDescent="0.25">
      <c r="A1317" s="37" t="s">
        <v>5020</v>
      </c>
      <c r="B1317" s="37" t="s">
        <v>115</v>
      </c>
      <c r="C1317" s="37" t="s">
        <v>116</v>
      </c>
      <c r="D1317" s="37" t="s">
        <v>233</v>
      </c>
      <c r="E1317" s="37" t="s">
        <v>12</v>
      </c>
      <c r="F1317" s="37" t="s">
        <v>5021</v>
      </c>
      <c r="G1317" s="60">
        <v>43908.647337962961</v>
      </c>
      <c r="H1317" s="37" t="s">
        <v>235</v>
      </c>
      <c r="I1317" s="60"/>
      <c r="J1317" s="37" t="s">
        <v>328</v>
      </c>
      <c r="K1317" s="37" t="s">
        <v>5022</v>
      </c>
      <c r="L1317" s="60">
        <v>43908.647337962961</v>
      </c>
      <c r="M1317" s="37" t="s">
        <v>235</v>
      </c>
      <c r="N1317" s="60">
        <v>43906.415023148147</v>
      </c>
      <c r="O1317" s="37" t="s">
        <v>512</v>
      </c>
      <c r="P1317" s="38" t="b">
        <v>0</v>
      </c>
      <c r="Q1317" s="37"/>
      <c r="R1317" s="37" t="s">
        <v>123</v>
      </c>
      <c r="S1317" s="38">
        <v>0</v>
      </c>
      <c r="T1317" s="37" t="s">
        <v>124</v>
      </c>
      <c r="U1317" s="37" t="s">
        <v>120</v>
      </c>
      <c r="V1317" s="60"/>
      <c r="W1317" s="38">
        <v>73833</v>
      </c>
      <c r="X1317" s="37" t="s">
        <v>513</v>
      </c>
      <c r="Y1317" s="38">
        <v>1</v>
      </c>
      <c r="Z1317" s="38" t="b">
        <v>0</v>
      </c>
      <c r="AA1317" s="60">
        <v>43906.485625000001</v>
      </c>
      <c r="AB1317" s="60">
        <v>43906.427812499998</v>
      </c>
      <c r="AC1317" s="38">
        <v>3</v>
      </c>
      <c r="AD1317" s="60">
        <v>43906.464965277781</v>
      </c>
      <c r="AE1317" s="60">
        <v>43908.516250000001</v>
      </c>
      <c r="AF1317" s="60">
        <v>43906.464965277781</v>
      </c>
      <c r="AG1317" s="37" t="s">
        <v>816</v>
      </c>
      <c r="AH1317" s="37"/>
      <c r="AI1317" s="37"/>
      <c r="AJ1317" s="16">
        <f ca="1">IF(Table1[[#This Row],[State]]="Closed","Zero",IF(Table1[[#This Row],[State]]="Resolved","Zero",TODAY()-Table1[[#This Row],[First Assigned to Osprey-Resolver]]))</f>
        <v>790.48374999999942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12</v>
      </c>
      <c r="AM1317" s="39">
        <f>WEEKNUM(Table1[[#This Row],[Resolved]])</f>
        <v>0</v>
      </c>
      <c r="AN1317" s="39">
        <f>WEEKNUM(Table1[[#This Row],[Closed]])</f>
        <v>12</v>
      </c>
      <c r="AO1317" s="39" t="str">
        <f>IFERROR(INDEX(GD_Resource[], MATCH(Table1[[#This Row],[Assigned to]], GD_Resource[SNOW ID Unique], 0), 2), "Not GD")</f>
        <v>WPP-UK</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16</v>
      </c>
      <c r="AW1317" s="39" t="str">
        <f>TEXT(Table1[[#This Row],[Created]],"MMM")</f>
        <v>Mar</v>
      </c>
      <c r="AX1317" s="40">
        <f>VLOOKUP(Table1[[#This Row],[Assigned to]],GD_Resource[[#All],[SNOW ID Unique]:[Team]],4,0)</f>
        <v>0</v>
      </c>
    </row>
    <row r="1318" spans="1:50" ht="100.2" customHeight="1" x14ac:dyDescent="0.25">
      <c r="A1318" s="37" t="s">
        <v>5023</v>
      </c>
      <c r="B1318" s="37" t="s">
        <v>138</v>
      </c>
      <c r="C1318" s="37" t="s">
        <v>116</v>
      </c>
      <c r="D1318" s="37" t="s">
        <v>233</v>
      </c>
      <c r="E1318" s="37" t="s">
        <v>12</v>
      </c>
      <c r="F1318" s="37" t="s">
        <v>183</v>
      </c>
      <c r="G1318" s="60">
        <v>43908.79960648148</v>
      </c>
      <c r="H1318" s="37" t="s">
        <v>194</v>
      </c>
      <c r="I1318" s="60"/>
      <c r="J1318" s="37" t="s">
        <v>120</v>
      </c>
      <c r="K1318" s="37" t="s">
        <v>5024</v>
      </c>
      <c r="L1318" s="60">
        <v>43908.79960648148</v>
      </c>
      <c r="M1318" s="37" t="s">
        <v>235</v>
      </c>
      <c r="N1318" s="60">
        <v>43906.534456018519</v>
      </c>
      <c r="O1318" s="37" t="s">
        <v>5025</v>
      </c>
      <c r="P1318" s="38" t="b">
        <v>0</v>
      </c>
      <c r="Q1318" s="37"/>
      <c r="R1318" s="37" t="s">
        <v>123</v>
      </c>
      <c r="S1318" s="38">
        <v>0</v>
      </c>
      <c r="T1318" s="37" t="s">
        <v>124</v>
      </c>
      <c r="U1318" s="37" t="s">
        <v>120</v>
      </c>
      <c r="V1318" s="60"/>
      <c r="W1318" s="38">
        <v>195709</v>
      </c>
      <c r="X1318" s="37" t="s">
        <v>5026</v>
      </c>
      <c r="Y1318" s="38">
        <v>0</v>
      </c>
      <c r="Z1318" s="38" t="b">
        <v>0</v>
      </c>
      <c r="AA1318" s="60">
        <v>43906.588819444441</v>
      </c>
      <c r="AB1318" s="60">
        <v>43906.590069444443</v>
      </c>
      <c r="AC1318" s="38">
        <v>5</v>
      </c>
      <c r="AD1318" s="60">
        <v>43906.604629629634</v>
      </c>
      <c r="AE1318" s="60">
        <v>43906.588819444441</v>
      </c>
      <c r="AF1318" s="60">
        <v>43906.539479166669</v>
      </c>
      <c r="AG1318" s="37"/>
      <c r="AH1318" s="37"/>
      <c r="AI1318" s="37"/>
      <c r="AJ1318" s="16">
        <f ca="1">IF(Table1[[#This Row],[State]]="Closed","Zero",IF(Table1[[#This Row],[State]]="Resolved","Zero",TODAY()-Table1[[#This Row],[First Assigned to Osprey-Resolver]]))</f>
        <v>792.41118055555853</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12</v>
      </c>
      <c r="AM1318" s="39">
        <f>WEEKNUM(Table1[[#This Row],[Resolved]])</f>
        <v>0</v>
      </c>
      <c r="AN1318" s="39">
        <f>WEEKNUM(Table1[[#This Row],[Closed]])</f>
        <v>12</v>
      </c>
      <c r="AO1318" s="39" t="str">
        <f>IFERROR(INDEX(GD_Resource[], MATCH(Table1[[#This Row],[Assigned to]], GD_Resource[SNOW ID Unique], 0), 2), "Not GD")</f>
        <v>WPP-US</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16</v>
      </c>
      <c r="AW1318" s="39" t="str">
        <f>TEXT(Table1[[#This Row],[Created]],"MMM")</f>
        <v>Mar</v>
      </c>
      <c r="AX1318" s="40">
        <f>VLOOKUP(Table1[[#This Row],[Assigned to]],GD_Resource[[#All],[SNOW ID Unique]:[Team]],4,0)</f>
        <v>0</v>
      </c>
    </row>
    <row r="1319" spans="1:50" ht="37.5" customHeight="1" x14ac:dyDescent="0.25">
      <c r="A1319" s="37" t="s">
        <v>5027</v>
      </c>
      <c r="B1319" s="37" t="s">
        <v>115</v>
      </c>
      <c r="C1319" s="37" t="s">
        <v>159</v>
      </c>
      <c r="D1319" s="37" t="s">
        <v>1715</v>
      </c>
      <c r="E1319" s="37" t="s">
        <v>7</v>
      </c>
      <c r="F1319" s="37" t="s">
        <v>5028</v>
      </c>
      <c r="G1319" s="60">
        <v>43908.761099537027</v>
      </c>
      <c r="H1319" s="37"/>
      <c r="I1319" s="60"/>
      <c r="J1319" s="37" t="s">
        <v>120</v>
      </c>
      <c r="K1319" s="37" t="s">
        <v>5029</v>
      </c>
      <c r="L1319" s="60">
        <v>43908.761111111111</v>
      </c>
      <c r="M1319" s="37" t="s">
        <v>11</v>
      </c>
      <c r="N1319" s="60">
        <v>43906.583923611113</v>
      </c>
      <c r="O1319" s="37" t="s">
        <v>1715</v>
      </c>
      <c r="P1319" s="38" t="b">
        <v>0</v>
      </c>
      <c r="Q1319" s="37"/>
      <c r="R1319" s="37" t="s">
        <v>123</v>
      </c>
      <c r="S1319" s="38">
        <v>0</v>
      </c>
      <c r="T1319" s="37" t="s">
        <v>124</v>
      </c>
      <c r="U1319" s="37" t="s">
        <v>120</v>
      </c>
      <c r="V1319" s="60"/>
      <c r="W1319" s="38">
        <v>188110</v>
      </c>
      <c r="X1319" s="37" t="s">
        <v>11</v>
      </c>
      <c r="Y1319" s="38">
        <v>0</v>
      </c>
      <c r="Z1319" s="38" t="b">
        <v>0</v>
      </c>
      <c r="AA1319" s="60">
        <v>43907.016597222217</v>
      </c>
      <c r="AB1319" s="60">
        <v>43906.583923611113</v>
      </c>
      <c r="AC1319" s="38">
        <v>4</v>
      </c>
      <c r="AD1319" s="60">
        <v>43908.214606481481</v>
      </c>
      <c r="AE1319" s="60">
        <v>43908.608391203707</v>
      </c>
      <c r="AF1319" s="60">
        <v>43908.608391203707</v>
      </c>
      <c r="AG1319" s="37" t="s">
        <v>816</v>
      </c>
      <c r="AH1319" s="37"/>
      <c r="AI1319" s="37"/>
      <c r="AJ1319" s="16">
        <f ca="1">IF(Table1[[#This Row],[State]]="Closed","Zero",IF(Table1[[#This Row],[State]]="Resolved","Zero",TODAY()-Table1[[#This Row],[First Assigned to Osprey-Resolver]]))</f>
        <v>790.39160879629344</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12</v>
      </c>
      <c r="AM1319" s="39">
        <f>WEEKNUM(Table1[[#This Row],[Resolved]])</f>
        <v>0</v>
      </c>
      <c r="AN1319" s="39">
        <f>WEEKNUM(Table1[[#This Row],[Closed]])</f>
        <v>12</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16</v>
      </c>
      <c r="AW1319" s="39" t="str">
        <f>TEXT(Table1[[#This Row],[Created]],"MMM")</f>
        <v>Mar</v>
      </c>
      <c r="AX1319" s="40" t="e">
        <f>VLOOKUP(Table1[[#This Row],[Assigned to]],GD_Resource[[#All],[SNOW ID Unique]:[Team]],4,0)</f>
        <v>#N/A</v>
      </c>
    </row>
    <row r="1320" spans="1:50" ht="37.5" customHeight="1" x14ac:dyDescent="0.25">
      <c r="A1320" s="37" t="s">
        <v>5030</v>
      </c>
      <c r="B1320" s="37" t="s">
        <v>115</v>
      </c>
      <c r="C1320" s="37" t="s">
        <v>116</v>
      </c>
      <c r="D1320" s="37" t="s">
        <v>204</v>
      </c>
      <c r="E1320" s="37" t="s">
        <v>141</v>
      </c>
      <c r="F1320" s="37" t="s">
        <v>5031</v>
      </c>
      <c r="G1320" s="60">
        <v>44089.975636574083</v>
      </c>
      <c r="H1320" s="37" t="s">
        <v>37</v>
      </c>
      <c r="I1320" s="60"/>
      <c r="J1320" s="37" t="s">
        <v>120</v>
      </c>
      <c r="K1320" s="37" t="s">
        <v>5032</v>
      </c>
      <c r="L1320" s="60">
        <v>44089.975636574083</v>
      </c>
      <c r="M1320" s="37" t="s">
        <v>37</v>
      </c>
      <c r="N1320" s="60">
        <v>43907.209421296298</v>
      </c>
      <c r="O1320" s="37" t="s">
        <v>204</v>
      </c>
      <c r="P1320" s="38" t="b">
        <v>0</v>
      </c>
      <c r="Q1320" s="37"/>
      <c r="R1320" s="37" t="s">
        <v>123</v>
      </c>
      <c r="S1320" s="38">
        <v>0</v>
      </c>
      <c r="T1320" s="37" t="s">
        <v>124</v>
      </c>
      <c r="U1320" s="37" t="s">
        <v>120</v>
      </c>
      <c r="V1320" s="60"/>
      <c r="W1320" s="38">
        <v>15791257</v>
      </c>
      <c r="X1320" s="37" t="s">
        <v>5033</v>
      </c>
      <c r="Y1320" s="38">
        <v>0</v>
      </c>
      <c r="Z1320" s="38" t="b">
        <v>0</v>
      </c>
      <c r="AA1320" s="60">
        <v>43907.209421296298</v>
      </c>
      <c r="AB1320" s="60"/>
      <c r="AC1320" s="38">
        <v>0</v>
      </c>
      <c r="AD1320" s="60"/>
      <c r="AE1320" s="60">
        <v>43907.209421296298</v>
      </c>
      <c r="AF1320" s="60">
        <v>43907.209421296298</v>
      </c>
      <c r="AG1320" s="37"/>
      <c r="AH1320" s="37"/>
      <c r="AI1320" s="37"/>
      <c r="AJ1320" s="16">
        <f ca="1">IF(Table1[[#This Row],[State]]="Closed","Zero",IF(Table1[[#This Row],[State]]="Resolved","Zero",TODAY()-Table1[[#This Row],[First Assigned to Osprey-Resolver]]))</f>
        <v>791.79057870370161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12</v>
      </c>
      <c r="AM1320" s="39">
        <f>WEEKNUM(Table1[[#This Row],[Resolved]])</f>
        <v>0</v>
      </c>
      <c r="AN1320" s="39">
        <f>WEEKNUM(Table1[[#This Row],[Closed]])</f>
        <v>38</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17</v>
      </c>
      <c r="AW1320" s="39" t="str">
        <f>TEXT(Table1[[#This Row],[Created]],"MMM")</f>
        <v>Mar</v>
      </c>
      <c r="AX1320" s="40" t="e">
        <f>VLOOKUP(Table1[[#This Row],[Assigned to]],GD_Resource[[#All],[SNOW ID Unique]:[Team]],4,0)</f>
        <v>#N/A</v>
      </c>
    </row>
    <row r="1321" spans="1:50" ht="49.95" customHeight="1" x14ac:dyDescent="0.25">
      <c r="A1321" s="37" t="s">
        <v>5034</v>
      </c>
      <c r="B1321" s="37" t="s">
        <v>138</v>
      </c>
      <c r="C1321" s="37" t="s">
        <v>641</v>
      </c>
      <c r="D1321" s="37" t="s">
        <v>308</v>
      </c>
      <c r="E1321" s="37" t="s">
        <v>141</v>
      </c>
      <c r="F1321" s="37" t="s">
        <v>5035</v>
      </c>
      <c r="G1321" s="60">
        <v>43929.005243055559</v>
      </c>
      <c r="H1321" s="37" t="s">
        <v>246</v>
      </c>
      <c r="I1321" s="60"/>
      <c r="J1321" s="37" t="s">
        <v>120</v>
      </c>
      <c r="K1321" s="37" t="s">
        <v>5036</v>
      </c>
      <c r="L1321" s="60">
        <v>43929.005243055559</v>
      </c>
      <c r="M1321" s="37" t="s">
        <v>246</v>
      </c>
      <c r="N1321" s="60">
        <v>43907.845520833333</v>
      </c>
      <c r="O1321" s="37" t="s">
        <v>1573</v>
      </c>
      <c r="P1321" s="38" t="b">
        <v>0</v>
      </c>
      <c r="Q1321" s="37"/>
      <c r="R1321" s="37" t="s">
        <v>147</v>
      </c>
      <c r="S1321" s="38">
        <v>0</v>
      </c>
      <c r="T1321" s="37" t="s">
        <v>124</v>
      </c>
      <c r="U1321" s="37" t="s">
        <v>120</v>
      </c>
      <c r="V1321" s="60"/>
      <c r="W1321" s="38">
        <v>1828201</v>
      </c>
      <c r="X1321" s="37" t="s">
        <v>1574</v>
      </c>
      <c r="Y1321" s="38">
        <v>0</v>
      </c>
      <c r="Z1321" s="38" t="b">
        <v>0</v>
      </c>
      <c r="AA1321" s="60">
        <v>43908.894745370373</v>
      </c>
      <c r="AB1321" s="60">
        <v>43907.853680555563</v>
      </c>
      <c r="AC1321" s="38">
        <v>2</v>
      </c>
      <c r="AD1321" s="60">
        <v>43909.916701388887</v>
      </c>
      <c r="AE1321" s="60">
        <v>43913.85434027778</v>
      </c>
      <c r="AF1321" s="60">
        <v>43909.916701388887</v>
      </c>
      <c r="AG1321" s="37"/>
      <c r="AH1321" s="37"/>
      <c r="AI1321" s="37"/>
      <c r="AJ1321" s="16">
        <f ca="1">IF(Table1[[#This Row],[State]]="Closed","Zero",IF(Table1[[#This Row],[State]]="Resolved","Zero",TODAY()-Table1[[#This Row],[First Assigned to Osprey-Resolver]]))</f>
        <v>785.14565972222044</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12</v>
      </c>
      <c r="AM1321" s="39">
        <f>WEEKNUM(Table1[[#This Row],[Resolved]])</f>
        <v>0</v>
      </c>
      <c r="AN1321" s="39">
        <f>WEEKNUM(Table1[[#This Row],[Closed]])</f>
        <v>15</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17</v>
      </c>
      <c r="AW1321" s="39" t="str">
        <f>TEXT(Table1[[#This Row],[Created]],"MMM")</f>
        <v>Mar</v>
      </c>
      <c r="AX1321" s="40" t="e">
        <f>VLOOKUP(Table1[[#This Row],[Assigned to]],GD_Resource[[#All],[SNOW ID Unique]:[Team]],4,0)</f>
        <v>#N/A</v>
      </c>
    </row>
    <row r="1322" spans="1:50" ht="49.95" customHeight="1" x14ac:dyDescent="0.25">
      <c r="A1322" s="37" t="s">
        <v>5037</v>
      </c>
      <c r="B1322" s="37" t="s">
        <v>115</v>
      </c>
      <c r="C1322" s="37" t="s">
        <v>251</v>
      </c>
      <c r="D1322" s="37" t="s">
        <v>258</v>
      </c>
      <c r="E1322" s="37" t="s">
        <v>12</v>
      </c>
      <c r="F1322" s="37" t="s">
        <v>5038</v>
      </c>
      <c r="G1322" s="60">
        <v>43915.049189814818</v>
      </c>
      <c r="H1322" s="37" t="s">
        <v>36</v>
      </c>
      <c r="I1322" s="60"/>
      <c r="J1322" s="37" t="s">
        <v>130</v>
      </c>
      <c r="K1322" s="37" t="s">
        <v>5039</v>
      </c>
      <c r="L1322" s="60">
        <v>43915.049189814818</v>
      </c>
      <c r="M1322" s="37" t="s">
        <v>36</v>
      </c>
      <c r="N1322" s="60">
        <v>43914.088599537034</v>
      </c>
      <c r="O1322" s="37" t="s">
        <v>5040</v>
      </c>
      <c r="P1322" s="38" t="b">
        <v>0</v>
      </c>
      <c r="Q1322" s="37"/>
      <c r="R1322" s="37" t="s">
        <v>147</v>
      </c>
      <c r="S1322" s="38">
        <v>0</v>
      </c>
      <c r="T1322" s="37" t="s">
        <v>124</v>
      </c>
      <c r="U1322" s="37" t="s">
        <v>120</v>
      </c>
      <c r="V1322" s="60"/>
      <c r="W1322" s="38">
        <v>82995</v>
      </c>
      <c r="X1322" s="37" t="s">
        <v>5041</v>
      </c>
      <c r="Y1322" s="38">
        <v>0</v>
      </c>
      <c r="Z1322" s="38" t="b">
        <v>0</v>
      </c>
      <c r="AA1322" s="60">
        <v>43914.817129629628</v>
      </c>
      <c r="AB1322" s="60">
        <v>43914.102766203701</v>
      </c>
      <c r="AC1322" s="38">
        <v>1</v>
      </c>
      <c r="AD1322" s="60">
        <v>43915.027303240742</v>
      </c>
      <c r="AE1322" s="60">
        <v>43915.043449074074</v>
      </c>
      <c r="AF1322" s="60">
        <v>43915.027303240742</v>
      </c>
      <c r="AG1322" s="37"/>
      <c r="AH1322" s="37"/>
      <c r="AI1322" s="37"/>
      <c r="AJ1322" s="16">
        <f ca="1">IF(Table1[[#This Row],[State]]="Closed","Zero",IF(Table1[[#This Row],[State]]="Resolved","Zero",TODAY()-Table1[[#This Row],[First Assigned to Osprey-Resolver]]))</f>
        <v>783.95655092592642</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13</v>
      </c>
      <c r="AM1322" s="39">
        <f>WEEKNUM(Table1[[#This Row],[Resolved]])</f>
        <v>0</v>
      </c>
      <c r="AN1322" s="39">
        <f>WEEKNUM(Table1[[#This Row],[Closed]])</f>
        <v>13</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24</v>
      </c>
      <c r="AW1322" s="39" t="str">
        <f>TEXT(Table1[[#This Row],[Created]],"MMM")</f>
        <v>Mar</v>
      </c>
      <c r="AX1322" s="40" t="e">
        <f>VLOOKUP(Table1[[#This Row],[Assigned to]],GD_Resource[[#All],[SNOW ID Unique]:[Team]],4,0)</f>
        <v>#N/A</v>
      </c>
    </row>
    <row r="1323" spans="1:50" ht="37.5" customHeight="1" x14ac:dyDescent="0.25">
      <c r="A1323" s="37" t="s">
        <v>5042</v>
      </c>
      <c r="B1323" s="37" t="s">
        <v>115</v>
      </c>
      <c r="C1323" s="37" t="s">
        <v>251</v>
      </c>
      <c r="D1323" s="37" t="s">
        <v>258</v>
      </c>
      <c r="E1323" s="37" t="s">
        <v>12</v>
      </c>
      <c r="F1323" s="37" t="s">
        <v>5043</v>
      </c>
      <c r="G1323" s="60">
        <v>43916.000115740739</v>
      </c>
      <c r="H1323" s="37" t="s">
        <v>36</v>
      </c>
      <c r="I1323" s="60"/>
      <c r="J1323" s="37" t="s">
        <v>130</v>
      </c>
      <c r="K1323" s="37" t="s">
        <v>5044</v>
      </c>
      <c r="L1323" s="60">
        <v>43916.000127314823</v>
      </c>
      <c r="M1323" s="37" t="s">
        <v>36</v>
      </c>
      <c r="N1323" s="60">
        <v>43914.954201388893</v>
      </c>
      <c r="O1323" s="37" t="s">
        <v>5045</v>
      </c>
      <c r="P1323" s="38" t="b">
        <v>0</v>
      </c>
      <c r="Q1323" s="37"/>
      <c r="R1323" s="37" t="s">
        <v>147</v>
      </c>
      <c r="S1323" s="38">
        <v>0</v>
      </c>
      <c r="T1323" s="37" t="s">
        <v>124</v>
      </c>
      <c r="U1323" s="37" t="s">
        <v>120</v>
      </c>
      <c r="V1323" s="60"/>
      <c r="W1323" s="38">
        <v>90368</v>
      </c>
      <c r="X1323" s="37" t="s">
        <v>5046</v>
      </c>
      <c r="Y1323" s="38">
        <v>0</v>
      </c>
      <c r="Z1323" s="38" t="b">
        <v>0</v>
      </c>
      <c r="AA1323" s="60">
        <v>43914.95820601852</v>
      </c>
      <c r="AB1323" s="60">
        <v>43914.954201388893</v>
      </c>
      <c r="AC1323" s="38">
        <v>1</v>
      </c>
      <c r="AD1323" s="60">
        <v>43915.927199074067</v>
      </c>
      <c r="AE1323" s="60">
        <v>43915.947152777779</v>
      </c>
      <c r="AF1323" s="60">
        <v>43915.927199074067</v>
      </c>
      <c r="AG1323" s="37"/>
      <c r="AH1323" s="37"/>
      <c r="AI1323" s="37"/>
      <c r="AJ1323" s="16">
        <f ca="1">IF(Table1[[#This Row],[State]]="Closed","Zero",IF(Table1[[#This Row],[State]]="Resolved","Zero",TODAY()-Table1[[#This Row],[First Assigned to Osprey-Resolver]]))</f>
        <v>783.05284722222132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13</v>
      </c>
      <c r="AM1323" s="39">
        <f>WEEKNUM(Table1[[#This Row],[Resolved]])</f>
        <v>0</v>
      </c>
      <c r="AN1323" s="39">
        <f>WEEKNUM(Table1[[#This Row],[Closed]])</f>
        <v>13</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24</v>
      </c>
      <c r="AW1323" s="39" t="str">
        <f>TEXT(Table1[[#This Row],[Created]],"MMM")</f>
        <v>Mar</v>
      </c>
      <c r="AX1323" s="40" t="e">
        <f>VLOOKUP(Table1[[#This Row],[Assigned to]],GD_Resource[[#All],[SNOW ID Unique]:[Team]],4,0)</f>
        <v>#N/A</v>
      </c>
    </row>
    <row r="1324" spans="1:50" ht="37.5" customHeight="1" x14ac:dyDescent="0.25">
      <c r="A1324" s="37" t="s">
        <v>5047</v>
      </c>
      <c r="B1324" s="37" t="s">
        <v>115</v>
      </c>
      <c r="C1324" s="37" t="s">
        <v>150</v>
      </c>
      <c r="D1324" s="37" t="s">
        <v>151</v>
      </c>
      <c r="E1324" s="37" t="s">
        <v>141</v>
      </c>
      <c r="F1324" s="37" t="s">
        <v>5048</v>
      </c>
      <c r="G1324" s="60">
        <v>44432.878194444442</v>
      </c>
      <c r="H1324" s="37" t="s">
        <v>153</v>
      </c>
      <c r="I1324" s="60"/>
      <c r="J1324" s="37" t="s">
        <v>120</v>
      </c>
      <c r="K1324" s="37" t="s">
        <v>5049</v>
      </c>
      <c r="L1324" s="60">
        <v>44432.878194444442</v>
      </c>
      <c r="M1324" s="37" t="s">
        <v>153</v>
      </c>
      <c r="N1324" s="60">
        <v>43914.99722222222</v>
      </c>
      <c r="O1324" s="37" t="s">
        <v>154</v>
      </c>
      <c r="P1324" s="38" t="b">
        <v>0</v>
      </c>
      <c r="Q1324" s="37"/>
      <c r="R1324" s="37" t="s">
        <v>147</v>
      </c>
      <c r="S1324" s="38">
        <v>0</v>
      </c>
      <c r="T1324" s="37" t="s">
        <v>124</v>
      </c>
      <c r="U1324" s="37" t="s">
        <v>120</v>
      </c>
      <c r="V1324" s="60"/>
      <c r="W1324" s="38">
        <v>44745894</v>
      </c>
      <c r="X1324" s="37" t="s">
        <v>155</v>
      </c>
      <c r="Y1324" s="38">
        <v>0</v>
      </c>
      <c r="Z1324" s="38" t="b">
        <v>0</v>
      </c>
      <c r="AA1324" s="60">
        <v>43914.997418981482</v>
      </c>
      <c r="AB1324" s="60"/>
      <c r="AC1324" s="38">
        <v>0</v>
      </c>
      <c r="AD1324" s="60"/>
      <c r="AE1324" s="60">
        <v>43914.997418981482</v>
      </c>
      <c r="AF1324" s="60">
        <v>43914.99722222222</v>
      </c>
      <c r="AG1324" s="37"/>
      <c r="AH1324" s="37"/>
      <c r="AI1324" s="37" t="s">
        <v>157</v>
      </c>
      <c r="AJ1324" s="16">
        <f ca="1">IF(Table1[[#This Row],[State]]="Closed","Zero",IF(Table1[[#This Row],[State]]="Resolved","Zero",TODAY()-Table1[[#This Row],[First Assigned to Osprey-Resolver]]))</f>
        <v>784.00258101851796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13</v>
      </c>
      <c r="AM1324" s="39">
        <f>WEEKNUM(Table1[[#This Row],[Resolved]])</f>
        <v>0</v>
      </c>
      <c r="AN1324" s="39">
        <f>WEEKNUM(Table1[[#This Row],[Closed]])</f>
        <v>35</v>
      </c>
      <c r="AO1324" s="39" t="str">
        <f>IFERROR(INDEX(GD_Resource[], MATCH(Table1[[#This Row],[Assigned to]], GD_Resource[SNOW ID Unique], 0), 2), "Not GD")</f>
        <v>WPP-US</v>
      </c>
      <c r="AP1324" s="39" t="str">
        <f t="shared" si="20"/>
        <v>GD</v>
      </c>
      <c r="AQ1324" s="39">
        <f>YEAR(Table1[[#This Row],[Closed]])</f>
        <v>2021</v>
      </c>
      <c r="AR1324" s="39">
        <f>YEAR(Table1[[#This Row],[Resolved]])</f>
        <v>1900</v>
      </c>
      <c r="AS1324" s="39">
        <f>YEAR(Table1[[#This Row],[Created]])</f>
        <v>2020</v>
      </c>
      <c r="AT1324" s="39">
        <f>DAY(Table1[[#This Row],[Resolved]])</f>
        <v>0</v>
      </c>
      <c r="AU1324" s="39" t="str">
        <f>TEXT(Table1[[#This Row],[Resolved]],"MMM")</f>
        <v>Jan</v>
      </c>
      <c r="AV1324" s="39">
        <f>DAY(Table1[[#This Row],[Created]])</f>
        <v>24</v>
      </c>
      <c r="AW1324" s="39" t="str">
        <f>TEXT(Table1[[#This Row],[Created]],"MMM")</f>
        <v>Mar</v>
      </c>
      <c r="AX1324" s="40">
        <f>VLOOKUP(Table1[[#This Row],[Assigned to]],GD_Resource[[#All],[SNOW ID Unique]:[Team]],4,0)</f>
        <v>0</v>
      </c>
    </row>
    <row r="1325" spans="1:50" ht="37.5" customHeight="1" x14ac:dyDescent="0.25">
      <c r="A1325" s="37" t="s">
        <v>5050</v>
      </c>
      <c r="B1325" s="37" t="s">
        <v>115</v>
      </c>
      <c r="C1325" s="37" t="s">
        <v>150</v>
      </c>
      <c r="D1325" s="37" t="s">
        <v>151</v>
      </c>
      <c r="E1325" s="37" t="s">
        <v>141</v>
      </c>
      <c r="F1325" s="37" t="s">
        <v>5051</v>
      </c>
      <c r="G1325" s="60">
        <v>44442.723252314812</v>
      </c>
      <c r="H1325" s="37" t="s">
        <v>153</v>
      </c>
      <c r="I1325" s="60"/>
      <c r="J1325" s="37" t="s">
        <v>120</v>
      </c>
      <c r="K1325" s="37" t="s">
        <v>5052</v>
      </c>
      <c r="L1325" s="60">
        <v>44442.723252314812</v>
      </c>
      <c r="M1325" s="37" t="s">
        <v>153</v>
      </c>
      <c r="N1325" s="60">
        <v>43915.002650462957</v>
      </c>
      <c r="O1325" s="37" t="s">
        <v>154</v>
      </c>
      <c r="P1325" s="38" t="b">
        <v>0</v>
      </c>
      <c r="Q1325" s="37"/>
      <c r="R1325" s="37" t="s">
        <v>147</v>
      </c>
      <c r="S1325" s="38">
        <v>0</v>
      </c>
      <c r="T1325" s="37" t="s">
        <v>124</v>
      </c>
      <c r="U1325" s="37" t="s">
        <v>120</v>
      </c>
      <c r="V1325" s="60"/>
      <c r="W1325" s="38">
        <v>45595340</v>
      </c>
      <c r="X1325" s="37" t="s">
        <v>155</v>
      </c>
      <c r="Y1325" s="38">
        <v>0</v>
      </c>
      <c r="Z1325" s="38" t="b">
        <v>0</v>
      </c>
      <c r="AA1325" s="60">
        <v>43915.002650462957</v>
      </c>
      <c r="AB1325" s="60"/>
      <c r="AC1325" s="38">
        <v>0</v>
      </c>
      <c r="AD1325" s="60"/>
      <c r="AE1325" s="60">
        <v>43915.002650462957</v>
      </c>
      <c r="AF1325" s="60">
        <v>43915.002650462957</v>
      </c>
      <c r="AG1325" s="37"/>
      <c r="AH1325" s="37"/>
      <c r="AI1325" s="37" t="s">
        <v>157</v>
      </c>
      <c r="AJ1325" s="16">
        <f ca="1">IF(Table1[[#This Row],[State]]="Closed","Zero",IF(Table1[[#This Row],[State]]="Resolved","Zero",TODAY()-Table1[[#This Row],[First Assigned to Osprey-Resolver]]))</f>
        <v>783.99734953704319</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13</v>
      </c>
      <c r="AM1325" s="39">
        <f>WEEKNUM(Table1[[#This Row],[Resolved]])</f>
        <v>0</v>
      </c>
      <c r="AN1325" s="39">
        <f>WEEKNUM(Table1[[#This Row],[Closed]])</f>
        <v>36</v>
      </c>
      <c r="AO1325" s="39" t="str">
        <f>IFERROR(INDEX(GD_Resource[], MATCH(Table1[[#This Row],[Assigned to]], GD_Resource[SNOW ID Unique], 0), 2), "Not GD")</f>
        <v>WPP-US</v>
      </c>
      <c r="AP1325" s="39" t="str">
        <f t="shared" si="20"/>
        <v>GD</v>
      </c>
      <c r="AQ1325" s="39">
        <f>YEAR(Table1[[#This Row],[Closed]])</f>
        <v>2021</v>
      </c>
      <c r="AR1325" s="39">
        <f>YEAR(Table1[[#This Row],[Resolved]])</f>
        <v>1900</v>
      </c>
      <c r="AS1325" s="39">
        <f>YEAR(Table1[[#This Row],[Created]])</f>
        <v>2020</v>
      </c>
      <c r="AT1325" s="39">
        <f>DAY(Table1[[#This Row],[Resolved]])</f>
        <v>0</v>
      </c>
      <c r="AU1325" s="39" t="str">
        <f>TEXT(Table1[[#This Row],[Resolved]],"MMM")</f>
        <v>Jan</v>
      </c>
      <c r="AV1325" s="39">
        <f>DAY(Table1[[#This Row],[Created]])</f>
        <v>25</v>
      </c>
      <c r="AW1325" s="39" t="str">
        <f>TEXT(Table1[[#This Row],[Created]],"MMM")</f>
        <v>Mar</v>
      </c>
      <c r="AX1325" s="40">
        <f>VLOOKUP(Table1[[#This Row],[Assigned to]],GD_Resource[[#All],[SNOW ID Unique]:[Team]],4,0)</f>
        <v>0</v>
      </c>
    </row>
    <row r="1326" spans="1:50" ht="49.95" customHeight="1" x14ac:dyDescent="0.25">
      <c r="A1326" s="37" t="s">
        <v>5053</v>
      </c>
      <c r="B1326" s="37" t="s">
        <v>115</v>
      </c>
      <c r="C1326" s="37" t="s">
        <v>116</v>
      </c>
      <c r="D1326" s="37" t="s">
        <v>5054</v>
      </c>
      <c r="E1326" s="37" t="s">
        <v>12</v>
      </c>
      <c r="F1326" s="37" t="s">
        <v>116</v>
      </c>
      <c r="G1326" s="60">
        <v>43920.340787037043</v>
      </c>
      <c r="H1326" s="37" t="s">
        <v>235</v>
      </c>
      <c r="I1326" s="60"/>
      <c r="J1326" s="37" t="s">
        <v>328</v>
      </c>
      <c r="K1326" s="37" t="s">
        <v>5055</v>
      </c>
      <c r="L1326" s="60">
        <v>43920.026979166672</v>
      </c>
      <c r="M1326" s="37" t="s">
        <v>235</v>
      </c>
      <c r="N1326" s="60">
        <v>43915.820069444453</v>
      </c>
      <c r="O1326" s="37" t="s">
        <v>5054</v>
      </c>
      <c r="P1326" s="38" t="b">
        <v>0</v>
      </c>
      <c r="Q1326" s="37"/>
      <c r="R1326" s="37" t="s">
        <v>123</v>
      </c>
      <c r="S1326" s="38">
        <v>0</v>
      </c>
      <c r="T1326" s="37" t="s">
        <v>124</v>
      </c>
      <c r="U1326" s="37" t="s">
        <v>120</v>
      </c>
      <c r="V1326" s="60"/>
      <c r="W1326" s="38">
        <v>202829</v>
      </c>
      <c r="X1326" s="37" t="s">
        <v>5056</v>
      </c>
      <c r="Y1326" s="38">
        <v>1</v>
      </c>
      <c r="Z1326" s="38" t="b">
        <v>0</v>
      </c>
      <c r="AA1326" s="60">
        <v>43915.821967592587</v>
      </c>
      <c r="AB1326" s="60">
        <v>43915.821967592587</v>
      </c>
      <c r="AC1326" s="38">
        <v>4</v>
      </c>
      <c r="AD1326" s="60">
        <v>43915.861192129632</v>
      </c>
      <c r="AE1326" s="60">
        <v>43915.864201388889</v>
      </c>
      <c r="AF1326" s="60">
        <v>43915.861192129632</v>
      </c>
      <c r="AG1326" s="37" t="s">
        <v>198</v>
      </c>
      <c r="AH1326" s="37"/>
      <c r="AI1326" s="37" t="s">
        <v>2691</v>
      </c>
      <c r="AJ1326" s="16">
        <f ca="1">IF(Table1[[#This Row],[State]]="Closed","Zero",IF(Table1[[#This Row],[State]]="Resolved","Zero",TODAY()-Table1[[#This Row],[First Assigned to Osprey-Resolver]]))</f>
        <v>783.13579861111066</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13</v>
      </c>
      <c r="AM1326" s="39">
        <f>WEEKNUM(Table1[[#This Row],[Resolved]])</f>
        <v>0</v>
      </c>
      <c r="AN1326" s="39">
        <f>WEEKNUM(Table1[[#This Row],[Closed]])</f>
        <v>14</v>
      </c>
      <c r="AO1326" s="39" t="str">
        <f>IFERROR(INDEX(GD_Resource[], MATCH(Table1[[#This Row],[Assigned to]], GD_Resource[SNOW ID Unique], 0), 2), "Not GD")</f>
        <v>WPP-UK</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25</v>
      </c>
      <c r="AW1326" s="39" t="str">
        <f>TEXT(Table1[[#This Row],[Created]],"MMM")</f>
        <v>Mar</v>
      </c>
      <c r="AX1326" s="40">
        <f>VLOOKUP(Table1[[#This Row],[Assigned to]],GD_Resource[[#All],[SNOW ID Unique]:[Team]],4,0)</f>
        <v>0</v>
      </c>
    </row>
    <row r="1327" spans="1:50" ht="49.95" customHeight="1" x14ac:dyDescent="0.25">
      <c r="A1327" s="37" t="s">
        <v>5057</v>
      </c>
      <c r="B1327" s="37" t="s">
        <v>115</v>
      </c>
      <c r="C1327" s="37" t="s">
        <v>361</v>
      </c>
      <c r="D1327" s="37" t="s">
        <v>204</v>
      </c>
      <c r="E1327" s="37" t="s">
        <v>141</v>
      </c>
      <c r="F1327" s="37" t="s">
        <v>5058</v>
      </c>
      <c r="G1327" s="60">
        <v>44005.257291666669</v>
      </c>
      <c r="H1327" s="37" t="s">
        <v>37</v>
      </c>
      <c r="I1327" s="60"/>
      <c r="J1327" s="37" t="s">
        <v>120</v>
      </c>
      <c r="K1327" s="37" t="s">
        <v>5059</v>
      </c>
      <c r="L1327" s="60">
        <v>44005.257303240738</v>
      </c>
      <c r="M1327" s="37" t="s">
        <v>37</v>
      </c>
      <c r="N1327" s="60">
        <v>43923.78497685185</v>
      </c>
      <c r="O1327" s="37" t="s">
        <v>1015</v>
      </c>
      <c r="P1327" s="38" t="b">
        <v>0</v>
      </c>
      <c r="Q1327" s="37"/>
      <c r="R1327" s="37" t="s">
        <v>123</v>
      </c>
      <c r="S1327" s="38">
        <v>0</v>
      </c>
      <c r="T1327" s="37" t="s">
        <v>124</v>
      </c>
      <c r="U1327" s="37" t="s">
        <v>120</v>
      </c>
      <c r="V1327" s="60"/>
      <c r="W1327" s="38">
        <v>7039209</v>
      </c>
      <c r="X1327" s="37" t="s">
        <v>874</v>
      </c>
      <c r="Y1327" s="38">
        <v>0</v>
      </c>
      <c r="Z1327" s="38" t="b">
        <v>0</v>
      </c>
      <c r="AA1327" s="60">
        <v>43924.926249999997</v>
      </c>
      <c r="AB1327" s="60">
        <v>43923.790659722217</v>
      </c>
      <c r="AC1327" s="38">
        <v>1</v>
      </c>
      <c r="AD1327" s="60">
        <v>43925.064444444448</v>
      </c>
      <c r="AE1327" s="60">
        <v>43925.06753472222</v>
      </c>
      <c r="AF1327" s="60">
        <v>43925.064444444448</v>
      </c>
      <c r="AG1327" s="37"/>
      <c r="AH1327" s="37"/>
      <c r="AI1327" s="37"/>
      <c r="AJ1327" s="16">
        <f ca="1">IF(Table1[[#This Row],[State]]="Closed","Zero",IF(Table1[[#This Row],[State]]="Resolved","Zero",TODAY()-Table1[[#This Row],[First Assigned to Osprey-Resolver]]))</f>
        <v>773.93246527777956</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14</v>
      </c>
      <c r="AM1327" s="39">
        <f>WEEKNUM(Table1[[#This Row],[Resolved]])</f>
        <v>0</v>
      </c>
      <c r="AN1327" s="39">
        <f>WEEKNUM(Table1[[#This Row],[Closed]])</f>
        <v>26</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2</v>
      </c>
      <c r="AW1327" s="39" t="str">
        <f>TEXT(Table1[[#This Row],[Created]],"MMM")</f>
        <v>Apr</v>
      </c>
      <c r="AX1327" s="40" t="e">
        <f>VLOOKUP(Table1[[#This Row],[Assigned to]],GD_Resource[[#All],[SNOW ID Unique]:[Team]],4,0)</f>
        <v>#N/A</v>
      </c>
    </row>
    <row r="1328" spans="1:50" ht="49.95" customHeight="1" x14ac:dyDescent="0.25">
      <c r="A1328" s="37" t="s">
        <v>5060</v>
      </c>
      <c r="B1328" s="37" t="s">
        <v>115</v>
      </c>
      <c r="C1328" s="37" t="s">
        <v>183</v>
      </c>
      <c r="D1328" s="37" t="s">
        <v>345</v>
      </c>
      <c r="E1328" s="37" t="s">
        <v>12</v>
      </c>
      <c r="F1328" s="37" t="s">
        <v>5061</v>
      </c>
      <c r="G1328" s="60">
        <v>43923.988796296297</v>
      </c>
      <c r="H1328" s="37" t="s">
        <v>40</v>
      </c>
      <c r="I1328" s="60"/>
      <c r="J1328" s="37" t="s">
        <v>130</v>
      </c>
      <c r="K1328" s="37" t="s">
        <v>5062</v>
      </c>
      <c r="L1328" s="60">
        <v>43923.988796296297</v>
      </c>
      <c r="M1328" s="37" t="s">
        <v>40</v>
      </c>
      <c r="N1328" s="60">
        <v>43923.984918981478</v>
      </c>
      <c r="O1328" s="37" t="s">
        <v>5063</v>
      </c>
      <c r="P1328" s="38" t="b">
        <v>0</v>
      </c>
      <c r="Q1328" s="37"/>
      <c r="R1328" s="37" t="s">
        <v>189</v>
      </c>
      <c r="S1328" s="38">
        <v>0</v>
      </c>
      <c r="T1328" s="37" t="s">
        <v>124</v>
      </c>
      <c r="U1328" s="37" t="s">
        <v>120</v>
      </c>
      <c r="V1328" s="60"/>
      <c r="W1328" s="38">
        <v>335</v>
      </c>
      <c r="X1328" s="37" t="s">
        <v>5064</v>
      </c>
      <c r="Y1328" s="38">
        <v>0</v>
      </c>
      <c r="Z1328" s="38" t="b">
        <v>0</v>
      </c>
      <c r="AA1328" s="60">
        <v>43923.987453703703</v>
      </c>
      <c r="AB1328" s="60">
        <v>43923.984918981478</v>
      </c>
      <c r="AC1328" s="38">
        <v>1</v>
      </c>
      <c r="AD1328" s="60">
        <v>43923.987453703703</v>
      </c>
      <c r="AE1328" s="60">
        <v>43923.987453703703</v>
      </c>
      <c r="AF1328" s="60">
        <v>43923.987453703703</v>
      </c>
      <c r="AG1328" s="37"/>
      <c r="AH1328" s="37"/>
      <c r="AI1328" s="37"/>
      <c r="AJ1328" s="16">
        <f ca="1">IF(Table1[[#This Row],[State]]="Closed","Zero",IF(Table1[[#This Row],[State]]="Resolved","Zero",TODAY()-Table1[[#This Row],[First Assigned to Osprey-Resolver]]))</f>
        <v>775.01254629629693</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14</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v>
      </c>
      <c r="AW1328" s="39" t="str">
        <f>TEXT(Table1[[#This Row],[Created]],"MMM")</f>
        <v>Apr</v>
      </c>
      <c r="AX1328" s="40" t="e">
        <f>VLOOKUP(Table1[[#This Row],[Assigned to]],GD_Resource[[#All],[SNOW ID Unique]:[Team]],4,0)</f>
        <v>#N/A</v>
      </c>
    </row>
    <row r="1329" spans="1:50" ht="49.95" customHeight="1" x14ac:dyDescent="0.25">
      <c r="A1329" s="37" t="s">
        <v>5065</v>
      </c>
      <c r="B1329" s="37" t="s">
        <v>115</v>
      </c>
      <c r="C1329" s="37" t="s">
        <v>433</v>
      </c>
      <c r="D1329" s="37" t="s">
        <v>434</v>
      </c>
      <c r="E1329" s="37" t="s">
        <v>12</v>
      </c>
      <c r="F1329" s="37" t="s">
        <v>5066</v>
      </c>
      <c r="G1329" s="60">
        <v>43931.672256944446</v>
      </c>
      <c r="H1329" s="37" t="s">
        <v>436</v>
      </c>
      <c r="I1329" s="60"/>
      <c r="J1329" s="37" t="s">
        <v>120</v>
      </c>
      <c r="K1329" s="37" t="s">
        <v>5067</v>
      </c>
      <c r="L1329" s="60">
        <v>43931.672256944446</v>
      </c>
      <c r="M1329" s="37" t="s">
        <v>436</v>
      </c>
      <c r="N1329" s="60">
        <v>43928.947129629632</v>
      </c>
      <c r="O1329" s="37" t="s">
        <v>5068</v>
      </c>
      <c r="P1329" s="38" t="b">
        <v>0</v>
      </c>
      <c r="Q1329" s="37"/>
      <c r="R1329" s="37" t="s">
        <v>215</v>
      </c>
      <c r="S1329" s="38">
        <v>0</v>
      </c>
      <c r="T1329" s="37" t="s">
        <v>124</v>
      </c>
      <c r="U1329" s="37" t="s">
        <v>120</v>
      </c>
      <c r="V1329" s="60"/>
      <c r="W1329" s="38">
        <v>235451</v>
      </c>
      <c r="X1329" s="37" t="s">
        <v>5069</v>
      </c>
      <c r="Y1329" s="38">
        <v>0</v>
      </c>
      <c r="Z1329" s="38" t="b">
        <v>0</v>
      </c>
      <c r="AA1329" s="60">
        <v>43928.976805555547</v>
      </c>
      <c r="AB1329" s="60">
        <v>43928.956597222219</v>
      </c>
      <c r="AC1329" s="38">
        <v>1</v>
      </c>
      <c r="AD1329" s="60">
        <v>43928.976805555547</v>
      </c>
      <c r="AE1329" s="60">
        <v>43928.976805555547</v>
      </c>
      <c r="AF1329" s="60">
        <v>43928.976805555547</v>
      </c>
      <c r="AG1329" s="37"/>
      <c r="AH1329" s="37"/>
      <c r="AI1329" s="37"/>
      <c r="AJ1329" s="16">
        <f ca="1">IF(Table1[[#This Row],[State]]="Closed","Zero",IF(Table1[[#This Row],[State]]="Resolved","Zero",TODAY()-Table1[[#This Row],[First Assigned to Osprey-Resolver]]))</f>
        <v>770.02319444445311</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15</v>
      </c>
      <c r="AM1329" s="39">
        <f>WEEKNUM(Table1[[#This Row],[Resolved]])</f>
        <v>0</v>
      </c>
      <c r="AN1329" s="39">
        <f>WEEKNUM(Table1[[#This Row],[Closed]])</f>
        <v>15</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Apr</v>
      </c>
      <c r="AX1329" s="40" t="e">
        <f>VLOOKUP(Table1[[#This Row],[Assigned to]],GD_Resource[[#All],[SNOW ID Unique]:[Team]],4,0)</f>
        <v>#N/A</v>
      </c>
    </row>
    <row r="1330" spans="1:50" ht="49.95" customHeight="1" x14ac:dyDescent="0.25">
      <c r="A1330" s="37" t="s">
        <v>5070</v>
      </c>
      <c r="B1330" s="37" t="s">
        <v>138</v>
      </c>
      <c r="C1330" s="37" t="s">
        <v>295</v>
      </c>
      <c r="D1330" s="37" t="s">
        <v>2360</v>
      </c>
      <c r="E1330" s="37" t="s">
        <v>12</v>
      </c>
      <c r="F1330" s="37" t="s">
        <v>5071</v>
      </c>
      <c r="G1330" s="60">
        <v>43930.812476851846</v>
      </c>
      <c r="H1330" s="37" t="s">
        <v>2363</v>
      </c>
      <c r="I1330" s="60"/>
      <c r="J1330" s="37" t="s">
        <v>120</v>
      </c>
      <c r="K1330" s="37" t="s">
        <v>5072</v>
      </c>
      <c r="L1330" s="60">
        <v>43930.812476851846</v>
      </c>
      <c r="M1330" s="37" t="s">
        <v>2363</v>
      </c>
      <c r="N1330" s="60">
        <v>43928.980358796303</v>
      </c>
      <c r="O1330" s="37" t="s">
        <v>5073</v>
      </c>
      <c r="P1330" s="38" t="b">
        <v>0</v>
      </c>
      <c r="Q1330" s="37"/>
      <c r="R1330" s="37" t="s">
        <v>147</v>
      </c>
      <c r="S1330" s="38">
        <v>0</v>
      </c>
      <c r="T1330" s="37" t="s">
        <v>124</v>
      </c>
      <c r="U1330" s="37" t="s">
        <v>120</v>
      </c>
      <c r="V1330" s="60"/>
      <c r="W1330" s="38">
        <v>158295</v>
      </c>
      <c r="X1330" s="37" t="s">
        <v>5074</v>
      </c>
      <c r="Y1330" s="38">
        <v>0</v>
      </c>
      <c r="Z1330" s="38" t="b">
        <v>0</v>
      </c>
      <c r="AA1330" s="60">
        <v>43929.791203703702</v>
      </c>
      <c r="AB1330" s="60">
        <v>43928.99459490741</v>
      </c>
      <c r="AC1330" s="38">
        <v>1</v>
      </c>
      <c r="AD1330" s="60">
        <v>43930.074016203696</v>
      </c>
      <c r="AE1330" s="60">
        <v>43930.812476851846</v>
      </c>
      <c r="AF1330" s="60">
        <v>43930.074016203696</v>
      </c>
      <c r="AG1330" s="37"/>
      <c r="AH1330" s="37"/>
      <c r="AI1330" s="37"/>
      <c r="AJ1330" s="16">
        <f ca="1">IF(Table1[[#This Row],[State]]="Closed","Zero",IF(Table1[[#This Row],[State]]="Resolved","Zero",TODAY()-Table1[[#This Row],[First Assigned to Osprey-Resolver]]))</f>
        <v>768.18752314815356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15</v>
      </c>
      <c r="AM1330" s="39">
        <f>WEEKNUM(Table1[[#This Row],[Resolved]])</f>
        <v>0</v>
      </c>
      <c r="AN1330" s="39">
        <f>WEEKNUM(Table1[[#This Row],[Closed]])</f>
        <v>15</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Apr</v>
      </c>
      <c r="AX1330" s="40" t="e">
        <f>VLOOKUP(Table1[[#This Row],[Assigned to]],GD_Resource[[#All],[SNOW ID Unique]:[Team]],4,0)</f>
        <v>#N/A</v>
      </c>
    </row>
    <row r="1331" spans="1:50" ht="37.5" customHeight="1" x14ac:dyDescent="0.25">
      <c r="A1331" s="37" t="s">
        <v>5075</v>
      </c>
      <c r="B1331" s="37" t="s">
        <v>115</v>
      </c>
      <c r="C1331" s="37" t="s">
        <v>641</v>
      </c>
      <c r="D1331" s="37" t="s">
        <v>308</v>
      </c>
      <c r="E1331" s="37" t="s">
        <v>12</v>
      </c>
      <c r="F1331" s="37" t="s">
        <v>5076</v>
      </c>
      <c r="G1331" s="60">
        <v>43943.015833333331</v>
      </c>
      <c r="H1331" s="37" t="s">
        <v>246</v>
      </c>
      <c r="I1331" s="60"/>
      <c r="J1331" s="37" t="s">
        <v>120</v>
      </c>
      <c r="K1331" s="37" t="s">
        <v>5077</v>
      </c>
      <c r="L1331" s="60">
        <v>43943.015844907408</v>
      </c>
      <c r="M1331" s="37" t="s">
        <v>246</v>
      </c>
      <c r="N1331" s="60">
        <v>43942.899467592593</v>
      </c>
      <c r="O1331" s="37" t="s">
        <v>676</v>
      </c>
      <c r="P1331" s="38" t="b">
        <v>0</v>
      </c>
      <c r="Q1331" s="37"/>
      <c r="R1331" s="37" t="s">
        <v>215</v>
      </c>
      <c r="S1331" s="38">
        <v>0</v>
      </c>
      <c r="T1331" s="37" t="s">
        <v>124</v>
      </c>
      <c r="U1331" s="37" t="s">
        <v>120</v>
      </c>
      <c r="V1331" s="60"/>
      <c r="W1331" s="38">
        <v>10055</v>
      </c>
      <c r="X1331" s="37" t="s">
        <v>677</v>
      </c>
      <c r="Y1331" s="38">
        <v>0</v>
      </c>
      <c r="Z1331" s="38" t="b">
        <v>0</v>
      </c>
      <c r="AA1331" s="60">
        <v>43943.012615740743</v>
      </c>
      <c r="AB1331" s="60"/>
      <c r="AC1331" s="38">
        <v>1</v>
      </c>
      <c r="AD1331" s="60"/>
      <c r="AE1331" s="60">
        <v>43943.012615740743</v>
      </c>
      <c r="AF1331" s="60">
        <v>43943.012615740743</v>
      </c>
      <c r="AG1331" s="37"/>
      <c r="AH1331" s="37"/>
      <c r="AI1331" s="37"/>
      <c r="AJ1331" s="16">
        <f ca="1">IF(Table1[[#This Row],[State]]="Closed","Zero",IF(Table1[[#This Row],[State]]="Resolved","Zero",TODAY()-Table1[[#This Row],[First Assigned to Osprey-Resolver]]))</f>
        <v>755.98738425925694</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17</v>
      </c>
      <c r="AM1331" s="39">
        <f>WEEKNUM(Table1[[#This Row],[Resolved]])</f>
        <v>0</v>
      </c>
      <c r="AN1331" s="39">
        <f>WEEKNUM(Table1[[#This Row],[Closed]])</f>
        <v>17</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21</v>
      </c>
      <c r="AW1331" s="39" t="str">
        <f>TEXT(Table1[[#This Row],[Created]],"MMM")</f>
        <v>Apr</v>
      </c>
      <c r="AX1331" s="40" t="e">
        <f>VLOOKUP(Table1[[#This Row],[Assigned to]],GD_Resource[[#All],[SNOW ID Unique]:[Team]],4,0)</f>
        <v>#N/A</v>
      </c>
    </row>
    <row r="1332" spans="1:50" ht="49.95" customHeight="1" x14ac:dyDescent="0.25">
      <c r="A1332" s="37" t="s">
        <v>5078</v>
      </c>
      <c r="B1332" s="37" t="s">
        <v>138</v>
      </c>
      <c r="C1332" s="37" t="s">
        <v>116</v>
      </c>
      <c r="D1332" s="37" t="s">
        <v>233</v>
      </c>
      <c r="E1332" s="37" t="s">
        <v>12</v>
      </c>
      <c r="F1332" s="37" t="s">
        <v>5079</v>
      </c>
      <c r="G1332" s="60">
        <v>43948.505844907413</v>
      </c>
      <c r="H1332" s="37" t="s">
        <v>2655</v>
      </c>
      <c r="I1332" s="60"/>
      <c r="J1332" s="37" t="s">
        <v>130</v>
      </c>
      <c r="K1332" s="37" t="s">
        <v>5080</v>
      </c>
      <c r="L1332" s="60">
        <v>43948.505844907413</v>
      </c>
      <c r="M1332" s="37" t="s">
        <v>235</v>
      </c>
      <c r="N1332" s="60">
        <v>43943.124918981477</v>
      </c>
      <c r="O1332" s="37" t="s">
        <v>291</v>
      </c>
      <c r="P1332" s="38" t="b">
        <v>0</v>
      </c>
      <c r="Q1332" s="37"/>
      <c r="R1332" s="37" t="s">
        <v>123</v>
      </c>
      <c r="S1332" s="38">
        <v>0</v>
      </c>
      <c r="T1332" s="37" t="s">
        <v>124</v>
      </c>
      <c r="U1332" s="37" t="s">
        <v>120</v>
      </c>
      <c r="V1332" s="60"/>
      <c r="W1332" s="38">
        <v>464912</v>
      </c>
      <c r="X1332" s="37" t="s">
        <v>197</v>
      </c>
      <c r="Y1332" s="38">
        <v>0</v>
      </c>
      <c r="Z1332" s="38" t="b">
        <v>0</v>
      </c>
      <c r="AA1332" s="60">
        <v>43943.474421296298</v>
      </c>
      <c r="AB1332" s="60">
        <v>43943.474421296298</v>
      </c>
      <c r="AC1332" s="38">
        <v>1</v>
      </c>
      <c r="AD1332" s="60">
        <v>43943.476365740738</v>
      </c>
      <c r="AE1332" s="60">
        <v>43943.481319444443</v>
      </c>
      <c r="AF1332" s="60">
        <v>43943.476365740738</v>
      </c>
      <c r="AG1332" s="37" t="s">
        <v>198</v>
      </c>
      <c r="AH1332" s="37"/>
      <c r="AI1332" s="37" t="s">
        <v>199</v>
      </c>
      <c r="AJ1332" s="16">
        <f ca="1">IF(Table1[[#This Row],[State]]="Closed","Zero",IF(Table1[[#This Row],[State]]="Resolved","Zero",TODAY()-Table1[[#This Row],[First Assigned to Osprey-Resolver]]))</f>
        <v>755.51868055555678</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17</v>
      </c>
      <c r="AM1332" s="39">
        <f>WEEKNUM(Table1[[#This Row],[Resolved]])</f>
        <v>0</v>
      </c>
      <c r="AN1332" s="39">
        <f>WEEKNUM(Table1[[#This Row],[Closed]])</f>
        <v>18</v>
      </c>
      <c r="AO1332" s="39" t="str">
        <f>IFERROR(INDEX(GD_Resource[], MATCH(Table1[[#This Row],[Assigned to]], GD_Resource[SNOW ID Unique], 0), 2), "Not GD")</f>
        <v>WPP-US</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22</v>
      </c>
      <c r="AW1332" s="39" t="str">
        <f>TEXT(Table1[[#This Row],[Created]],"MMM")</f>
        <v>Apr</v>
      </c>
      <c r="AX1332" s="40">
        <f>VLOOKUP(Table1[[#This Row],[Assigned to]],GD_Resource[[#All],[SNOW ID Unique]:[Team]],4,0)</f>
        <v>0</v>
      </c>
    </row>
    <row r="1333" spans="1:50" ht="37.5" customHeight="1" x14ac:dyDescent="0.25">
      <c r="A1333" s="37" t="s">
        <v>5081</v>
      </c>
      <c r="B1333" s="37" t="s">
        <v>138</v>
      </c>
      <c r="C1333" s="37" t="s">
        <v>251</v>
      </c>
      <c r="D1333" s="37" t="s">
        <v>128</v>
      </c>
      <c r="E1333" s="37" t="s">
        <v>141</v>
      </c>
      <c r="F1333" s="37" t="s">
        <v>5082</v>
      </c>
      <c r="G1333" s="60">
        <v>44439.036817129629</v>
      </c>
      <c r="H1333" s="37" t="s">
        <v>8</v>
      </c>
      <c r="I1333" s="60"/>
      <c r="J1333" s="37" t="s">
        <v>120</v>
      </c>
      <c r="K1333" s="37" t="s">
        <v>2753</v>
      </c>
      <c r="L1333" s="60">
        <v>44439.036817129629</v>
      </c>
      <c r="M1333" s="37" t="s">
        <v>39</v>
      </c>
      <c r="N1333" s="60">
        <v>43944.99927083333</v>
      </c>
      <c r="O1333" s="37" t="s">
        <v>254</v>
      </c>
      <c r="P1333" s="38" t="b">
        <v>0</v>
      </c>
      <c r="Q1333" s="37"/>
      <c r="R1333" s="37" t="s">
        <v>147</v>
      </c>
      <c r="S1333" s="38">
        <v>0</v>
      </c>
      <c r="T1333" s="37" t="s">
        <v>124</v>
      </c>
      <c r="U1333" s="37" t="s">
        <v>120</v>
      </c>
      <c r="V1333" s="60"/>
      <c r="W1333" s="38">
        <v>42684844</v>
      </c>
      <c r="X1333" s="37" t="s">
        <v>2482</v>
      </c>
      <c r="Y1333" s="38">
        <v>0</v>
      </c>
      <c r="Z1333" s="38" t="b">
        <v>0</v>
      </c>
      <c r="AA1333" s="60">
        <v>43945.036631944437</v>
      </c>
      <c r="AB1333" s="60">
        <v>43945.019131944442</v>
      </c>
      <c r="AC1333" s="38">
        <v>1</v>
      </c>
      <c r="AD1333" s="60">
        <v>43945.051087962973</v>
      </c>
      <c r="AE1333" s="60">
        <v>43945.069050925929</v>
      </c>
      <c r="AF1333" s="60">
        <v>43945.051087962973</v>
      </c>
      <c r="AG1333" s="37" t="s">
        <v>135</v>
      </c>
      <c r="AH1333" s="37"/>
      <c r="AI1333" s="37" t="s">
        <v>157</v>
      </c>
      <c r="AJ1333" s="16">
        <f ca="1">IF(Table1[[#This Row],[State]]="Closed","Zero",IF(Table1[[#This Row],[State]]="Resolved","Zero",TODAY()-Table1[[#This Row],[First Assigned to Osprey-Resolver]]))</f>
        <v>753.93094907407067</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17</v>
      </c>
      <c r="AM1333" s="39">
        <f>WEEKNUM(Table1[[#This Row],[Resolved]])</f>
        <v>0</v>
      </c>
      <c r="AN1333" s="39">
        <f>WEEKNUM(Table1[[#This Row],[Closed]])</f>
        <v>36</v>
      </c>
      <c r="AO1333" s="39" t="str">
        <f>IFERROR(INDEX(GD_Resource[], MATCH(Table1[[#This Row],[Assigned to]], GD_Resource[SNOW ID Unique], 0), 2), "Not GD")</f>
        <v>WPP-US</v>
      </c>
      <c r="AP1333" s="39" t="str">
        <f t="shared" si="20"/>
        <v>GD</v>
      </c>
      <c r="AQ1333" s="39">
        <f>YEAR(Table1[[#This Row],[Closed]])</f>
        <v>2021</v>
      </c>
      <c r="AR1333" s="39">
        <f>YEAR(Table1[[#This Row],[Resolved]])</f>
        <v>1900</v>
      </c>
      <c r="AS1333" s="39">
        <f>YEAR(Table1[[#This Row],[Created]])</f>
        <v>2020</v>
      </c>
      <c r="AT1333" s="39">
        <f>DAY(Table1[[#This Row],[Resolved]])</f>
        <v>0</v>
      </c>
      <c r="AU1333" s="39" t="str">
        <f>TEXT(Table1[[#This Row],[Resolved]],"MMM")</f>
        <v>Jan</v>
      </c>
      <c r="AV1333" s="39">
        <f>DAY(Table1[[#This Row],[Created]])</f>
        <v>23</v>
      </c>
      <c r="AW1333" s="39" t="str">
        <f>TEXT(Table1[[#This Row],[Created]],"MMM")</f>
        <v>Apr</v>
      </c>
      <c r="AX1333" s="40">
        <f>VLOOKUP(Table1[[#This Row],[Assigned to]],GD_Resource[[#All],[SNOW ID Unique]:[Team]],4,0)</f>
        <v>0</v>
      </c>
    </row>
    <row r="1334" spans="1:50" ht="37.5" customHeight="1" x14ac:dyDescent="0.25">
      <c r="A1334" s="37" t="s">
        <v>5083</v>
      </c>
      <c r="B1334" s="37" t="s">
        <v>115</v>
      </c>
      <c r="C1334" s="37" t="s">
        <v>159</v>
      </c>
      <c r="D1334" s="37" t="s">
        <v>702</v>
      </c>
      <c r="E1334" s="37" t="s">
        <v>141</v>
      </c>
      <c r="F1334" s="37" t="s">
        <v>5084</v>
      </c>
      <c r="G1334" s="60">
        <v>43970.918854166674</v>
      </c>
      <c r="H1334" s="37" t="s">
        <v>705</v>
      </c>
      <c r="I1334" s="60"/>
      <c r="J1334" s="37" t="s">
        <v>120</v>
      </c>
      <c r="K1334" s="37" t="s">
        <v>5085</v>
      </c>
      <c r="L1334" s="60">
        <v>43970.918854166674</v>
      </c>
      <c r="M1334" s="37" t="s">
        <v>705</v>
      </c>
      <c r="N1334" s="60">
        <v>43951.877974537027</v>
      </c>
      <c r="O1334" s="37" t="s">
        <v>702</v>
      </c>
      <c r="P1334" s="38" t="b">
        <v>0</v>
      </c>
      <c r="Q1334" s="37"/>
      <c r="R1334" s="37" t="s">
        <v>123</v>
      </c>
      <c r="S1334" s="38">
        <v>0</v>
      </c>
      <c r="T1334" s="37" t="s">
        <v>124</v>
      </c>
      <c r="U1334" s="37" t="s">
        <v>120</v>
      </c>
      <c r="V1334" s="60"/>
      <c r="W1334" s="38">
        <v>1645822</v>
      </c>
      <c r="X1334" s="37" t="s">
        <v>1375</v>
      </c>
      <c r="Y1334" s="38">
        <v>0</v>
      </c>
      <c r="Z1334" s="38" t="b">
        <v>0</v>
      </c>
      <c r="AA1334" s="60">
        <v>43970.917997685188</v>
      </c>
      <c r="AB1334" s="60"/>
      <c r="AC1334" s="38">
        <v>0</v>
      </c>
      <c r="AD1334" s="60"/>
      <c r="AE1334" s="60">
        <v>43970.917997685188</v>
      </c>
      <c r="AF1334" s="60">
        <v>43951.877974537027</v>
      </c>
      <c r="AG1334" s="37"/>
      <c r="AH1334" s="37"/>
      <c r="AI1334" s="37"/>
      <c r="AJ1334" s="16">
        <f ca="1">IF(Table1[[#This Row],[State]]="Closed","Zero",IF(Table1[[#This Row],[State]]="Resolved","Zero",TODAY()-Table1[[#This Row],[First Assigned to Osprey-Resolver]]))</f>
        <v>728.08200231481169</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18</v>
      </c>
      <c r="AM1334" s="39">
        <f>WEEKNUM(Table1[[#This Row],[Resolved]])</f>
        <v>0</v>
      </c>
      <c r="AN1334" s="39">
        <f>WEEKNUM(Table1[[#This Row],[Closed]])</f>
        <v>21</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30</v>
      </c>
      <c r="AW1334" s="39" t="str">
        <f>TEXT(Table1[[#This Row],[Created]],"MMM")</f>
        <v>Apr</v>
      </c>
      <c r="AX1334" s="40">
        <f>VLOOKUP(Table1[[#This Row],[Assigned to]],GD_Resource[[#All],[SNOW ID Unique]:[Team]],4,0)</f>
        <v>0</v>
      </c>
    </row>
    <row r="1335" spans="1:50" ht="37.5" customHeight="1" x14ac:dyDescent="0.25">
      <c r="A1335" s="37" t="s">
        <v>5086</v>
      </c>
      <c r="B1335" s="37" t="s">
        <v>115</v>
      </c>
      <c r="C1335" s="37" t="s">
        <v>116</v>
      </c>
      <c r="D1335" s="37" t="s">
        <v>2806</v>
      </c>
      <c r="E1335" s="37" t="s">
        <v>12</v>
      </c>
      <c r="F1335" s="37" t="s">
        <v>5087</v>
      </c>
      <c r="G1335" s="60">
        <v>43951.906215277777</v>
      </c>
      <c r="H1335" s="37" t="s">
        <v>2808</v>
      </c>
      <c r="I1335" s="60"/>
      <c r="J1335" s="37" t="s">
        <v>120</v>
      </c>
      <c r="K1335" s="37" t="s">
        <v>5088</v>
      </c>
      <c r="L1335" s="60">
        <v>43951.906226851846</v>
      </c>
      <c r="M1335" s="37" t="s">
        <v>2808</v>
      </c>
      <c r="N1335" s="60">
        <v>43951.89707175926</v>
      </c>
      <c r="O1335" s="37" t="s">
        <v>2806</v>
      </c>
      <c r="P1335" s="38" t="b">
        <v>0</v>
      </c>
      <c r="Q1335" s="37"/>
      <c r="R1335" s="37" t="s">
        <v>123</v>
      </c>
      <c r="S1335" s="38">
        <v>0</v>
      </c>
      <c r="T1335" s="37" t="s">
        <v>124</v>
      </c>
      <c r="U1335" s="37" t="s">
        <v>120</v>
      </c>
      <c r="V1335" s="60"/>
      <c r="W1335" s="38">
        <v>850</v>
      </c>
      <c r="X1335" s="37" t="s">
        <v>2808</v>
      </c>
      <c r="Y1335" s="38">
        <v>0</v>
      </c>
      <c r="Z1335" s="38" t="b">
        <v>0</v>
      </c>
      <c r="AA1335" s="60">
        <v>43951.897083333337</v>
      </c>
      <c r="AB1335" s="60"/>
      <c r="AC1335" s="38">
        <v>0</v>
      </c>
      <c r="AD1335" s="60"/>
      <c r="AE1335" s="60">
        <v>43951.897083333337</v>
      </c>
      <c r="AF1335" s="60">
        <v>43951.897083333337</v>
      </c>
      <c r="AG1335" s="37"/>
      <c r="AH1335" s="37"/>
      <c r="AI1335" s="37"/>
      <c r="AJ1335" s="16">
        <f ca="1">IF(Table1[[#This Row],[State]]="Closed","Zero",IF(Table1[[#This Row],[State]]="Resolved","Zero",TODAY()-Table1[[#This Row],[First Assigned to Osprey-Resolver]]))</f>
        <v>747.10291666666308</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18</v>
      </c>
      <c r="AM1335" s="39">
        <f>WEEKNUM(Table1[[#This Row],[Resolved]])</f>
        <v>0</v>
      </c>
      <c r="AN1335" s="39">
        <f>WEEKNUM(Table1[[#This Row],[Closed]])</f>
        <v>18</v>
      </c>
      <c r="AO1335" s="39" t="str">
        <f>IFERROR(INDEX(GD_Resource[], MATCH(Table1[[#This Row],[Assigned to]], GD_Resource[SNOW ID Unique], 0), 2), "Not GD")</f>
        <v>WPP-US</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30</v>
      </c>
      <c r="AW1335" s="39" t="str">
        <f>TEXT(Table1[[#This Row],[Created]],"MMM")</f>
        <v>Apr</v>
      </c>
      <c r="AX1335" s="40">
        <f>VLOOKUP(Table1[[#This Row],[Assigned to]],GD_Resource[[#All],[SNOW ID Unique]:[Team]],4,0)</f>
        <v>0</v>
      </c>
    </row>
    <row r="1336" spans="1:50" ht="49.95" customHeight="1" x14ac:dyDescent="0.25">
      <c r="A1336" s="37" t="s">
        <v>5089</v>
      </c>
      <c r="B1336" s="37" t="s">
        <v>115</v>
      </c>
      <c r="C1336" s="37" t="s">
        <v>251</v>
      </c>
      <c r="D1336" s="37" t="s">
        <v>3344</v>
      </c>
      <c r="E1336" s="37" t="s">
        <v>7</v>
      </c>
      <c r="F1336" s="37" t="s">
        <v>5090</v>
      </c>
      <c r="G1336" s="60">
        <v>43956.106296296297</v>
      </c>
      <c r="H1336" s="37" t="s">
        <v>3347</v>
      </c>
      <c r="I1336" s="60"/>
      <c r="J1336" s="37" t="s">
        <v>120</v>
      </c>
      <c r="K1336" s="37" t="s">
        <v>2474</v>
      </c>
      <c r="L1336" s="60">
        <v>43956.106296296297</v>
      </c>
      <c r="M1336" s="37" t="s">
        <v>3347</v>
      </c>
      <c r="N1336" s="60">
        <v>43956.089722222219</v>
      </c>
      <c r="O1336" s="37" t="s">
        <v>1511</v>
      </c>
      <c r="P1336" s="38" t="b">
        <v>0</v>
      </c>
      <c r="Q1336" s="37"/>
      <c r="R1336" s="37" t="s">
        <v>147</v>
      </c>
      <c r="S1336" s="38">
        <v>0</v>
      </c>
      <c r="T1336" s="37" t="s">
        <v>124</v>
      </c>
      <c r="U1336" s="37" t="s">
        <v>120</v>
      </c>
      <c r="V1336" s="60"/>
      <c r="W1336" s="38">
        <v>1432</v>
      </c>
      <c r="X1336" s="37" t="s">
        <v>1513</v>
      </c>
      <c r="Y1336" s="38">
        <v>0</v>
      </c>
      <c r="Z1336" s="38" t="b">
        <v>0</v>
      </c>
      <c r="AA1336" s="60">
        <v>43956.105844907397</v>
      </c>
      <c r="AB1336" s="60"/>
      <c r="AC1336" s="38">
        <v>1</v>
      </c>
      <c r="AD1336" s="60"/>
      <c r="AE1336" s="60">
        <v>43956.105844907397</v>
      </c>
      <c r="AF1336" s="60">
        <v>43956.095636574071</v>
      </c>
      <c r="AG1336" s="37" t="s">
        <v>135</v>
      </c>
      <c r="AH1336" s="37"/>
      <c r="AI1336" s="37" t="s">
        <v>1284</v>
      </c>
      <c r="AJ1336" s="16">
        <f ca="1">IF(Table1[[#This Row],[State]]="Closed","Zero",IF(Table1[[#This Row],[State]]="Resolved","Zero",TODAY()-Table1[[#This Row],[First Assigned to Osprey-Resolver]]))</f>
        <v>742.89415509260289</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19</v>
      </c>
      <c r="AM1336" s="39">
        <f>WEEKNUM(Table1[[#This Row],[Resolved]])</f>
        <v>0</v>
      </c>
      <c r="AN1336" s="39">
        <f>WEEKNUM(Table1[[#This Row],[Closed]])</f>
        <v>19</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5</v>
      </c>
      <c r="AW1336" s="39" t="str">
        <f>TEXT(Table1[[#This Row],[Created]],"MMM")</f>
        <v>May</v>
      </c>
      <c r="AX1336" s="40" t="e">
        <f>VLOOKUP(Table1[[#This Row],[Assigned to]],GD_Resource[[#All],[SNOW ID Unique]:[Team]],4,0)</f>
        <v>#N/A</v>
      </c>
    </row>
    <row r="1337" spans="1:50" ht="49.95" customHeight="1" x14ac:dyDescent="0.25">
      <c r="A1337" s="37" t="s">
        <v>5091</v>
      </c>
      <c r="B1337" s="37" t="s">
        <v>138</v>
      </c>
      <c r="C1337" s="37" t="s">
        <v>175</v>
      </c>
      <c r="D1337" s="37" t="s">
        <v>176</v>
      </c>
      <c r="E1337" s="37" t="s">
        <v>12</v>
      </c>
      <c r="F1337" s="37" t="s">
        <v>5092</v>
      </c>
      <c r="G1337" s="60">
        <v>43965.833807870367</v>
      </c>
      <c r="H1337" s="37" t="s">
        <v>31</v>
      </c>
      <c r="I1337" s="60"/>
      <c r="J1337" s="37" t="s">
        <v>130</v>
      </c>
      <c r="K1337" s="37" t="s">
        <v>5093</v>
      </c>
      <c r="L1337" s="60">
        <v>43965.833807870367</v>
      </c>
      <c r="M1337" s="37" t="s">
        <v>31</v>
      </c>
      <c r="N1337" s="60">
        <v>43963.75922453704</v>
      </c>
      <c r="O1337" s="37" t="s">
        <v>180</v>
      </c>
      <c r="P1337" s="38" t="b">
        <v>0</v>
      </c>
      <c r="Q1337" s="37"/>
      <c r="R1337" s="37" t="s">
        <v>147</v>
      </c>
      <c r="S1337" s="38">
        <v>0</v>
      </c>
      <c r="T1337" s="37" t="s">
        <v>124</v>
      </c>
      <c r="U1337" s="37" t="s">
        <v>120</v>
      </c>
      <c r="V1337" s="60"/>
      <c r="W1337" s="38">
        <v>179244</v>
      </c>
      <c r="X1337" s="37" t="s">
        <v>181</v>
      </c>
      <c r="Y1337" s="38">
        <v>0</v>
      </c>
      <c r="Z1337" s="38" t="b">
        <v>0</v>
      </c>
      <c r="AA1337" s="60">
        <v>43963.808657407397</v>
      </c>
      <c r="AB1337" s="60">
        <v>43963.75922453704</v>
      </c>
      <c r="AC1337" s="38">
        <v>1</v>
      </c>
      <c r="AD1337" s="60">
        <v>43964.020173611112</v>
      </c>
      <c r="AE1337" s="60">
        <v>43964.827511574083</v>
      </c>
      <c r="AF1337" s="60">
        <v>43964.020173611112</v>
      </c>
      <c r="AG1337" s="37"/>
      <c r="AH1337" s="37"/>
      <c r="AI1337" s="37"/>
      <c r="AJ1337" s="16">
        <f ca="1">IF(Table1[[#This Row],[State]]="Closed","Zero",IF(Table1[[#This Row],[State]]="Resolved","Zero",TODAY()-Table1[[#This Row],[First Assigned to Osprey-Resolver]]))</f>
        <v>734.17248842591653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20</v>
      </c>
      <c r="AM1337" s="39">
        <f>WEEKNUM(Table1[[#This Row],[Resolved]])</f>
        <v>0</v>
      </c>
      <c r="AN1337" s="39">
        <f>WEEKNUM(Table1[[#This Row],[Closed]])</f>
        <v>20</v>
      </c>
      <c r="AO1337" s="39" t="str">
        <f>IFERROR(INDEX(GD_Resource[], MATCH(Table1[[#This Row],[Assigned to]], GD_Resource[SNOW ID Unique], 0), 2), "Not GD")</f>
        <v>WPP-US</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12</v>
      </c>
      <c r="AW1337" s="39" t="str">
        <f>TEXT(Table1[[#This Row],[Created]],"MMM")</f>
        <v>May</v>
      </c>
      <c r="AX1337" s="40">
        <f>VLOOKUP(Table1[[#This Row],[Assigned to]],GD_Resource[[#All],[SNOW ID Unique]:[Team]],4,0)</f>
        <v>0</v>
      </c>
    </row>
    <row r="1338" spans="1:50" ht="37.5" customHeight="1" x14ac:dyDescent="0.25">
      <c r="A1338" s="37" t="s">
        <v>5094</v>
      </c>
      <c r="B1338" s="37" t="s">
        <v>115</v>
      </c>
      <c r="C1338" s="37" t="s">
        <v>183</v>
      </c>
      <c r="D1338" s="37" t="s">
        <v>204</v>
      </c>
      <c r="E1338" s="37" t="s">
        <v>141</v>
      </c>
      <c r="F1338" s="37" t="s">
        <v>5095</v>
      </c>
      <c r="G1338" s="60">
        <v>43978.078275462962</v>
      </c>
      <c r="H1338" s="37" t="s">
        <v>186</v>
      </c>
      <c r="I1338" s="60"/>
      <c r="J1338" s="37" t="s">
        <v>120</v>
      </c>
      <c r="K1338" s="37" t="s">
        <v>3811</v>
      </c>
      <c r="L1338" s="60">
        <v>43978.078275462962</v>
      </c>
      <c r="M1338" s="37" t="s">
        <v>37</v>
      </c>
      <c r="N1338" s="60">
        <v>43965.173784722218</v>
      </c>
      <c r="O1338" s="37" t="s">
        <v>557</v>
      </c>
      <c r="P1338" s="38" t="b">
        <v>0</v>
      </c>
      <c r="Q1338" s="37"/>
      <c r="R1338" s="37" t="s">
        <v>189</v>
      </c>
      <c r="S1338" s="38">
        <v>0</v>
      </c>
      <c r="T1338" s="37" t="s">
        <v>124</v>
      </c>
      <c r="U1338" s="37" t="s">
        <v>120</v>
      </c>
      <c r="V1338" s="60"/>
      <c r="W1338" s="38">
        <v>1114948</v>
      </c>
      <c r="X1338" s="37" t="s">
        <v>558</v>
      </c>
      <c r="Y1338" s="38">
        <v>0</v>
      </c>
      <c r="Z1338" s="38" t="b">
        <v>0</v>
      </c>
      <c r="AA1338" s="60">
        <v>43965.759583333333</v>
      </c>
      <c r="AB1338" s="60">
        <v>43965.174502314818</v>
      </c>
      <c r="AC1338" s="38">
        <v>1</v>
      </c>
      <c r="AD1338" s="60">
        <v>43965.829004629632</v>
      </c>
      <c r="AE1338" s="60">
        <v>43965.833113425928</v>
      </c>
      <c r="AF1338" s="60">
        <v>43965.829004629632</v>
      </c>
      <c r="AG1338" s="37" t="s">
        <v>135</v>
      </c>
      <c r="AH1338" s="37"/>
      <c r="AI1338" s="37"/>
      <c r="AJ1338" s="16">
        <f ca="1">IF(Table1[[#This Row],[State]]="Closed","Zero",IF(Table1[[#This Row],[State]]="Resolved","Zero",TODAY()-Table1[[#This Row],[First Assigned to Osprey-Resolver]]))</f>
        <v>733.16688657407212</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20</v>
      </c>
      <c r="AM1338" s="39">
        <f>WEEKNUM(Table1[[#This Row],[Resolved]])</f>
        <v>0</v>
      </c>
      <c r="AN1338" s="39">
        <f>WEEKNUM(Table1[[#This Row],[Closed]])</f>
        <v>22</v>
      </c>
      <c r="AO1338" s="39" t="str">
        <f>IFERROR(INDEX(GD_Resource[], MATCH(Table1[[#This Row],[Assigned to]], GD_Resource[SNOW ID Unique], 0), 2), "Not GD")</f>
        <v>WPP-UK</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14</v>
      </c>
      <c r="AW1338" s="39" t="str">
        <f>TEXT(Table1[[#This Row],[Created]],"MMM")</f>
        <v>May</v>
      </c>
      <c r="AX1338" s="40">
        <f>VLOOKUP(Table1[[#This Row],[Assigned to]],GD_Resource[[#All],[SNOW ID Unique]:[Team]],4,0)</f>
        <v>0</v>
      </c>
    </row>
    <row r="1339" spans="1:50" ht="49.95" customHeight="1" x14ac:dyDescent="0.25">
      <c r="A1339" s="37" t="s">
        <v>5096</v>
      </c>
      <c r="B1339" s="37" t="s">
        <v>115</v>
      </c>
      <c r="C1339" s="37" t="s">
        <v>183</v>
      </c>
      <c r="D1339" s="37" t="s">
        <v>204</v>
      </c>
      <c r="E1339" s="37" t="s">
        <v>141</v>
      </c>
      <c r="F1339" s="37" t="s">
        <v>5097</v>
      </c>
      <c r="G1339" s="60">
        <v>43978.079201388893</v>
      </c>
      <c r="H1339" s="37" t="s">
        <v>37</v>
      </c>
      <c r="I1339" s="60"/>
      <c r="J1339" s="37" t="s">
        <v>120</v>
      </c>
      <c r="K1339" s="37" t="s">
        <v>3811</v>
      </c>
      <c r="L1339" s="60">
        <v>43978.079201388893</v>
      </c>
      <c r="M1339" s="37" t="s">
        <v>37</v>
      </c>
      <c r="N1339" s="60">
        <v>43965.17690972222</v>
      </c>
      <c r="O1339" s="37" t="s">
        <v>557</v>
      </c>
      <c r="P1339" s="38" t="b">
        <v>0</v>
      </c>
      <c r="Q1339" s="37"/>
      <c r="R1339" s="37" t="s">
        <v>189</v>
      </c>
      <c r="S1339" s="38">
        <v>0</v>
      </c>
      <c r="T1339" s="37" t="s">
        <v>124</v>
      </c>
      <c r="U1339" s="37" t="s">
        <v>120</v>
      </c>
      <c r="V1339" s="60"/>
      <c r="W1339" s="38">
        <v>1114758</v>
      </c>
      <c r="X1339" s="37" t="s">
        <v>558</v>
      </c>
      <c r="Y1339" s="38">
        <v>0</v>
      </c>
      <c r="Z1339" s="38" t="b">
        <v>0</v>
      </c>
      <c r="AA1339" s="60">
        <v>43965.759594907409</v>
      </c>
      <c r="AB1339" s="60">
        <v>43965.177106481482</v>
      </c>
      <c r="AC1339" s="38">
        <v>1</v>
      </c>
      <c r="AD1339" s="60">
        <v>43965.828483796293</v>
      </c>
      <c r="AE1339" s="60">
        <v>43965.832916666674</v>
      </c>
      <c r="AF1339" s="60">
        <v>43965.828483796293</v>
      </c>
      <c r="AG1339" s="37" t="s">
        <v>135</v>
      </c>
      <c r="AH1339" s="37"/>
      <c r="AI1339" s="37"/>
      <c r="AJ1339" s="16">
        <f ca="1">IF(Table1[[#This Row],[State]]="Closed","Zero",IF(Table1[[#This Row],[State]]="Resolved","Zero",TODAY()-Table1[[#This Row],[First Assigned to Osprey-Resolver]]))</f>
        <v>733.16708333332645</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20</v>
      </c>
      <c r="AM1339" s="39">
        <f>WEEKNUM(Table1[[#This Row],[Resolved]])</f>
        <v>0</v>
      </c>
      <c r="AN1339" s="39">
        <f>WEEKNUM(Table1[[#This Row],[Closed]])</f>
        <v>22</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14</v>
      </c>
      <c r="AW1339" s="39" t="str">
        <f>TEXT(Table1[[#This Row],[Created]],"MMM")</f>
        <v>May</v>
      </c>
      <c r="AX1339" s="40" t="e">
        <f>VLOOKUP(Table1[[#This Row],[Assigned to]],GD_Resource[[#All],[SNOW ID Unique]:[Team]],4,0)</f>
        <v>#N/A</v>
      </c>
    </row>
    <row r="1340" spans="1:50" ht="37.5" customHeight="1" x14ac:dyDescent="0.25">
      <c r="A1340" s="37" t="s">
        <v>5098</v>
      </c>
      <c r="B1340" s="37" t="s">
        <v>138</v>
      </c>
      <c r="C1340" s="37" t="s">
        <v>183</v>
      </c>
      <c r="D1340" s="37" t="s">
        <v>204</v>
      </c>
      <c r="E1340" s="37" t="s">
        <v>12</v>
      </c>
      <c r="F1340" s="37" t="s">
        <v>5099</v>
      </c>
      <c r="G1340" s="60">
        <v>43983.8047337963</v>
      </c>
      <c r="H1340" s="37" t="s">
        <v>37</v>
      </c>
      <c r="I1340" s="60"/>
      <c r="J1340" s="37" t="s">
        <v>120</v>
      </c>
      <c r="K1340" s="37" t="s">
        <v>5100</v>
      </c>
      <c r="L1340" s="60">
        <v>43983.8047337963</v>
      </c>
      <c r="M1340" s="37" t="s">
        <v>37</v>
      </c>
      <c r="N1340" s="60">
        <v>43979.916863425933</v>
      </c>
      <c r="O1340" s="37" t="s">
        <v>557</v>
      </c>
      <c r="P1340" s="38" t="b">
        <v>0</v>
      </c>
      <c r="Q1340" s="37"/>
      <c r="R1340" s="37" t="s">
        <v>189</v>
      </c>
      <c r="S1340" s="38">
        <v>0</v>
      </c>
      <c r="T1340" s="37" t="s">
        <v>124</v>
      </c>
      <c r="U1340" s="37" t="s">
        <v>120</v>
      </c>
      <c r="V1340" s="60"/>
      <c r="W1340" s="38">
        <v>335912</v>
      </c>
      <c r="X1340" s="37" t="s">
        <v>558</v>
      </c>
      <c r="Y1340" s="38">
        <v>0</v>
      </c>
      <c r="Z1340" s="38" t="b">
        <v>0</v>
      </c>
      <c r="AA1340" s="60">
        <v>43979.938692129632</v>
      </c>
      <c r="AB1340" s="60">
        <v>43979.936018518521</v>
      </c>
      <c r="AC1340" s="38">
        <v>1</v>
      </c>
      <c r="AD1340" s="60">
        <v>43980.292048611111</v>
      </c>
      <c r="AE1340" s="60">
        <v>43980.489328703698</v>
      </c>
      <c r="AF1340" s="60">
        <v>43980.292048611111</v>
      </c>
      <c r="AG1340" s="37"/>
      <c r="AH1340" s="37"/>
      <c r="AI1340" s="37"/>
      <c r="AJ1340" s="16">
        <f ca="1">IF(Table1[[#This Row],[State]]="Closed","Zero",IF(Table1[[#This Row],[State]]="Resolved","Zero",TODAY()-Table1[[#This Row],[First Assigned to Osprey-Resolver]]))</f>
        <v>718.51067129630246</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22</v>
      </c>
      <c r="AM1340" s="39">
        <f>WEEKNUM(Table1[[#This Row],[Resolved]])</f>
        <v>0</v>
      </c>
      <c r="AN1340" s="39">
        <f>WEEKNUM(Table1[[#This Row],[Closed]])</f>
        <v>23</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28</v>
      </c>
      <c r="AW1340" s="39" t="str">
        <f>TEXT(Table1[[#This Row],[Created]],"MMM")</f>
        <v>May</v>
      </c>
      <c r="AX1340" s="40" t="e">
        <f>VLOOKUP(Table1[[#This Row],[Assigned to]],GD_Resource[[#All],[SNOW ID Unique]:[Team]],4,0)</f>
        <v>#N/A</v>
      </c>
    </row>
    <row r="1341" spans="1:50" ht="199.95" customHeight="1" x14ac:dyDescent="0.25">
      <c r="A1341" s="37" t="s">
        <v>5101</v>
      </c>
      <c r="B1341" s="37" t="s">
        <v>138</v>
      </c>
      <c r="C1341" s="37" t="s">
        <v>295</v>
      </c>
      <c r="D1341" s="37" t="s">
        <v>690</v>
      </c>
      <c r="E1341" s="37" t="s">
        <v>451</v>
      </c>
      <c r="F1341" s="37" t="s">
        <v>5102</v>
      </c>
      <c r="G1341" s="60">
        <v>43990.957268518519</v>
      </c>
      <c r="H1341" s="37" t="s">
        <v>10</v>
      </c>
      <c r="I1341" s="60"/>
      <c r="J1341" s="37" t="s">
        <v>120</v>
      </c>
      <c r="K1341" s="37" t="s">
        <v>5103</v>
      </c>
      <c r="L1341" s="60">
        <v>43990.957268518519</v>
      </c>
      <c r="M1341" s="37" t="s">
        <v>10</v>
      </c>
      <c r="N1341" s="60">
        <v>43980.134629629632</v>
      </c>
      <c r="O1341" s="37" t="s">
        <v>281</v>
      </c>
      <c r="P1341" s="38" t="b">
        <v>0</v>
      </c>
      <c r="Q1341" s="37"/>
      <c r="R1341" s="37" t="s">
        <v>147</v>
      </c>
      <c r="S1341" s="38">
        <v>0</v>
      </c>
      <c r="T1341" s="37" t="s">
        <v>124</v>
      </c>
      <c r="U1341" s="37" t="s">
        <v>120</v>
      </c>
      <c r="V1341" s="60"/>
      <c r="W1341" s="38">
        <v>935076</v>
      </c>
      <c r="X1341" s="37" t="s">
        <v>282</v>
      </c>
      <c r="Y1341" s="38">
        <v>0</v>
      </c>
      <c r="Z1341" s="38" t="b">
        <v>0</v>
      </c>
      <c r="AA1341" s="60">
        <v>43980.794560185182</v>
      </c>
      <c r="AB1341" s="60">
        <v>43980.143993055557</v>
      </c>
      <c r="AC1341" s="38">
        <v>1</v>
      </c>
      <c r="AD1341" s="60">
        <v>43984.119386574072</v>
      </c>
      <c r="AE1341" s="60">
        <v>43984.766203703701</v>
      </c>
      <c r="AF1341" s="60">
        <v>43984.119386574072</v>
      </c>
      <c r="AG1341" s="37"/>
      <c r="AH1341" s="37"/>
      <c r="AI1341" s="37"/>
      <c r="AJ1341" s="16">
        <f ca="1">IF(Table1[[#This Row],[State]]="Closed","Zero",IF(Table1[[#This Row],[State]]="Resolved","Zero",TODAY()-Table1[[#This Row],[First Assigned to Osprey-Resolver]]))</f>
        <v>714.23379629629926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22</v>
      </c>
      <c r="AM1341" s="39">
        <f>WEEKNUM(Table1[[#This Row],[Resolved]])</f>
        <v>0</v>
      </c>
      <c r="AN1341" s="39">
        <f>WEEKNUM(Table1[[#This Row],[Closed]])</f>
        <v>24</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29</v>
      </c>
      <c r="AW1341" s="39" t="str">
        <f>TEXT(Table1[[#This Row],[Created]],"MMM")</f>
        <v>May</v>
      </c>
      <c r="AX1341" s="40">
        <f>VLOOKUP(Table1[[#This Row],[Assigned to]],GD_Resource[[#All],[SNOW ID Unique]:[Team]],4,0)</f>
        <v>0</v>
      </c>
    </row>
    <row r="1342" spans="1:50" ht="49.95" customHeight="1" x14ac:dyDescent="0.25">
      <c r="A1342" s="37" t="s">
        <v>5104</v>
      </c>
      <c r="B1342" s="37" t="s">
        <v>115</v>
      </c>
      <c r="C1342" s="37" t="s">
        <v>159</v>
      </c>
      <c r="D1342" s="37" t="s">
        <v>521</v>
      </c>
      <c r="E1342" s="37" t="s">
        <v>12</v>
      </c>
      <c r="F1342" s="37" t="s">
        <v>5105</v>
      </c>
      <c r="G1342" s="60">
        <v>43997.862025462957</v>
      </c>
      <c r="H1342" s="37" t="s">
        <v>523</v>
      </c>
      <c r="I1342" s="60"/>
      <c r="J1342" s="37" t="s">
        <v>120</v>
      </c>
      <c r="K1342" s="37" t="s">
        <v>5106</v>
      </c>
      <c r="L1342" s="60">
        <v>43997.862025462957</v>
      </c>
      <c r="M1342" s="37" t="s">
        <v>523</v>
      </c>
      <c r="N1342" s="60">
        <v>43981.076168981483</v>
      </c>
      <c r="O1342" s="37" t="s">
        <v>503</v>
      </c>
      <c r="P1342" s="38" t="b">
        <v>0</v>
      </c>
      <c r="Q1342" s="37"/>
      <c r="R1342" s="37" t="s">
        <v>123</v>
      </c>
      <c r="S1342" s="38">
        <v>0</v>
      </c>
      <c r="T1342" s="37" t="s">
        <v>124</v>
      </c>
      <c r="U1342" s="37" t="s">
        <v>120</v>
      </c>
      <c r="V1342" s="60"/>
      <c r="W1342" s="38">
        <v>1450443</v>
      </c>
      <c r="X1342" s="37" t="s">
        <v>507</v>
      </c>
      <c r="Y1342" s="38">
        <v>0</v>
      </c>
      <c r="Z1342" s="38" t="b">
        <v>0</v>
      </c>
      <c r="AA1342" s="60">
        <v>43981.076168981483</v>
      </c>
      <c r="AB1342" s="60"/>
      <c r="AC1342" s="38">
        <v>0</v>
      </c>
      <c r="AD1342" s="60"/>
      <c r="AE1342" s="60">
        <v>43981.076168981483</v>
      </c>
      <c r="AF1342" s="60">
        <v>43981.076168981483</v>
      </c>
      <c r="AG1342" s="37"/>
      <c r="AH1342" s="37"/>
      <c r="AI1342" s="37"/>
      <c r="AJ1342" s="16">
        <f ca="1">IF(Table1[[#This Row],[State]]="Closed","Zero",IF(Table1[[#This Row],[State]]="Resolved","Zero",TODAY()-Table1[[#This Row],[First Assigned to Osprey-Resolver]]))</f>
        <v>717.92383101851738</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22</v>
      </c>
      <c r="AM1342" s="39">
        <f>WEEKNUM(Table1[[#This Row],[Resolved]])</f>
        <v>0</v>
      </c>
      <c r="AN1342" s="39">
        <f>WEEKNUM(Table1[[#This Row],[Closed]])</f>
        <v>25</v>
      </c>
      <c r="AO1342" s="39" t="str">
        <f>IFERROR(INDEX(GD_Resource[], MATCH(Table1[[#This Row],[Assigned to]], GD_Resource[SNOW ID Unique], 0), 2), "Not GD")</f>
        <v>WPP-US</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30</v>
      </c>
      <c r="AW1342" s="39" t="str">
        <f>TEXT(Table1[[#This Row],[Created]],"MMM")</f>
        <v>May</v>
      </c>
      <c r="AX1342" s="40">
        <f>VLOOKUP(Table1[[#This Row],[Assigned to]],GD_Resource[[#All],[SNOW ID Unique]:[Team]],4,0)</f>
        <v>0</v>
      </c>
    </row>
    <row r="1343" spans="1:50" ht="49.95" customHeight="1" x14ac:dyDescent="0.25">
      <c r="A1343" s="37" t="s">
        <v>5107</v>
      </c>
      <c r="B1343" s="37" t="s">
        <v>138</v>
      </c>
      <c r="C1343" s="37" t="s">
        <v>183</v>
      </c>
      <c r="D1343" s="37" t="s">
        <v>615</v>
      </c>
      <c r="E1343" s="37" t="s">
        <v>12</v>
      </c>
      <c r="F1343" s="37" t="s">
        <v>5108</v>
      </c>
      <c r="G1343" s="60">
        <v>43983.859085648153</v>
      </c>
      <c r="H1343" s="37" t="s">
        <v>3567</v>
      </c>
      <c r="I1343" s="60"/>
      <c r="J1343" s="37" t="s">
        <v>328</v>
      </c>
      <c r="K1343" s="37" t="s">
        <v>5109</v>
      </c>
      <c r="L1343" s="60">
        <v>43983.859050925923</v>
      </c>
      <c r="M1343" s="37" t="s">
        <v>5110</v>
      </c>
      <c r="N1343" s="60">
        <v>43983.799756944441</v>
      </c>
      <c r="O1343" s="37" t="s">
        <v>681</v>
      </c>
      <c r="P1343" s="38" t="b">
        <v>0</v>
      </c>
      <c r="Q1343" s="37"/>
      <c r="R1343" s="37" t="s">
        <v>189</v>
      </c>
      <c r="S1343" s="38">
        <v>0</v>
      </c>
      <c r="T1343" s="37" t="s">
        <v>124</v>
      </c>
      <c r="U1343" s="37" t="s">
        <v>120</v>
      </c>
      <c r="V1343" s="60"/>
      <c r="W1343" s="38">
        <v>5123</v>
      </c>
      <c r="X1343" s="37" t="s">
        <v>682</v>
      </c>
      <c r="Y1343" s="38">
        <v>0</v>
      </c>
      <c r="Z1343" s="38" t="b">
        <v>1</v>
      </c>
      <c r="AA1343" s="60">
        <v>43983.823460648149</v>
      </c>
      <c r="AB1343" s="60">
        <v>43983.799756944441</v>
      </c>
      <c r="AC1343" s="38">
        <v>2</v>
      </c>
      <c r="AD1343" s="60">
        <v>43983.839409722219</v>
      </c>
      <c r="AE1343" s="60">
        <v>43983.845960648148</v>
      </c>
      <c r="AF1343" s="60">
        <v>43983.839409722219</v>
      </c>
      <c r="AG1343" s="37"/>
      <c r="AH1343" s="37" t="s">
        <v>248</v>
      </c>
      <c r="AI1343" s="37"/>
      <c r="AJ1343" s="16">
        <f ca="1">IF(Table1[[#This Row],[State]]="Closed","Zero",IF(Table1[[#This Row],[State]]="Resolved","Zero",TODAY()-Table1[[#This Row],[First Assigned to Osprey-Resolver]]))</f>
        <v>715.15403935185168</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23</v>
      </c>
      <c r="AM1343" s="39">
        <f>WEEKNUM(Table1[[#This Row],[Resolved]])</f>
        <v>0</v>
      </c>
      <c r="AN1343" s="39">
        <f>WEEKNUM(Table1[[#This Row],[Closed]])</f>
        <v>23</v>
      </c>
      <c r="AO1343" s="39" t="str">
        <f>IFERROR(INDEX(GD_Resource[], MATCH(Table1[[#This Row],[Assigned to]], GD_Resource[SNOW ID Unique], 0), 2), "Not GD")</f>
        <v>WPP-UK</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v>
      </c>
      <c r="AW1343" s="39" t="str">
        <f>TEXT(Table1[[#This Row],[Created]],"MMM")</f>
        <v>Jun</v>
      </c>
      <c r="AX1343" s="40">
        <f>VLOOKUP(Table1[[#This Row],[Assigned to]],GD_Resource[[#All],[SNOW ID Unique]:[Team]],4,0)</f>
        <v>0</v>
      </c>
    </row>
    <row r="1344" spans="1:50" ht="37.5" customHeight="1" x14ac:dyDescent="0.25">
      <c r="A1344" s="37" t="s">
        <v>5111</v>
      </c>
      <c r="B1344" s="37" t="s">
        <v>115</v>
      </c>
      <c r="C1344" s="37" t="s">
        <v>251</v>
      </c>
      <c r="D1344" s="37" t="s">
        <v>258</v>
      </c>
      <c r="E1344" s="37" t="s">
        <v>12</v>
      </c>
      <c r="F1344" s="37" t="s">
        <v>5112</v>
      </c>
      <c r="G1344" s="60">
        <v>43992.910509259258</v>
      </c>
      <c r="H1344" s="37" t="s">
        <v>36</v>
      </c>
      <c r="I1344" s="60"/>
      <c r="J1344" s="37" t="s">
        <v>130</v>
      </c>
      <c r="K1344" s="37" t="s">
        <v>5113</v>
      </c>
      <c r="L1344" s="60">
        <v>43992.910509259258</v>
      </c>
      <c r="M1344" s="37" t="s">
        <v>36</v>
      </c>
      <c r="N1344" s="60">
        <v>43992.908333333333</v>
      </c>
      <c r="O1344" s="37" t="s">
        <v>258</v>
      </c>
      <c r="P1344" s="38" t="b">
        <v>0</v>
      </c>
      <c r="Q1344" s="37"/>
      <c r="R1344" s="37" t="s">
        <v>147</v>
      </c>
      <c r="S1344" s="38">
        <v>0</v>
      </c>
      <c r="T1344" s="37" t="s">
        <v>124</v>
      </c>
      <c r="U1344" s="37" t="s">
        <v>120</v>
      </c>
      <c r="V1344" s="60"/>
      <c r="W1344" s="38">
        <v>241</v>
      </c>
      <c r="X1344" s="37" t="s">
        <v>5114</v>
      </c>
      <c r="Y1344" s="38">
        <v>0</v>
      </c>
      <c r="Z1344" s="38" t="b">
        <v>0</v>
      </c>
      <c r="AA1344" s="60">
        <v>43992.908333333333</v>
      </c>
      <c r="AB1344" s="60"/>
      <c r="AC1344" s="38">
        <v>0</v>
      </c>
      <c r="AD1344" s="60"/>
      <c r="AE1344" s="60">
        <v>43992.908333333333</v>
      </c>
      <c r="AF1344" s="60">
        <v>43992.908333333333</v>
      </c>
      <c r="AG1344" s="37"/>
      <c r="AH1344" s="37"/>
      <c r="AI1344" s="37"/>
      <c r="AJ1344" s="16">
        <f ca="1">IF(Table1[[#This Row],[State]]="Closed","Zero",IF(Table1[[#This Row],[State]]="Resolved","Zero",TODAY()-Table1[[#This Row],[First Assigned to Osprey-Resolver]]))</f>
        <v>706.09166666666715</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24</v>
      </c>
      <c r="AM1344" s="39">
        <f>WEEKNUM(Table1[[#This Row],[Resolved]])</f>
        <v>0</v>
      </c>
      <c r="AN1344" s="39">
        <f>WEEKNUM(Table1[[#This Row],[Closed]])</f>
        <v>24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10</v>
      </c>
      <c r="AW1344" s="39" t="str">
        <f>TEXT(Table1[[#This Row],[Created]],"MMM")</f>
        <v>Jun</v>
      </c>
      <c r="AX1344" s="40" t="e">
        <f>VLOOKUP(Table1[[#This Row],[Assigned to]],GD_Resource[[#All],[SNOW ID Unique]:[Team]],4,0)</f>
        <v>#N/A</v>
      </c>
    </row>
    <row r="1345" spans="1:50" ht="49.95" customHeight="1" x14ac:dyDescent="0.25">
      <c r="A1345" s="37" t="s">
        <v>5115</v>
      </c>
      <c r="B1345" s="37" t="s">
        <v>115</v>
      </c>
      <c r="C1345" s="37" t="s">
        <v>361</v>
      </c>
      <c r="D1345" s="37" t="s">
        <v>204</v>
      </c>
      <c r="E1345" s="37" t="s">
        <v>141</v>
      </c>
      <c r="F1345" s="37" t="s">
        <v>5116</v>
      </c>
      <c r="G1345" s="60">
        <v>44020.173819444448</v>
      </c>
      <c r="H1345" s="37" t="s">
        <v>37</v>
      </c>
      <c r="I1345" s="60"/>
      <c r="J1345" s="37" t="s">
        <v>120</v>
      </c>
      <c r="K1345" s="37" t="s">
        <v>3973</v>
      </c>
      <c r="L1345" s="60">
        <v>44020.173819444448</v>
      </c>
      <c r="M1345" s="37" t="s">
        <v>37</v>
      </c>
      <c r="N1345" s="60">
        <v>43993.932662037027</v>
      </c>
      <c r="O1345" s="37" t="s">
        <v>4616</v>
      </c>
      <c r="P1345" s="38" t="b">
        <v>0</v>
      </c>
      <c r="Q1345" s="37"/>
      <c r="R1345" s="37" t="s">
        <v>123</v>
      </c>
      <c r="S1345" s="38">
        <v>0</v>
      </c>
      <c r="T1345" s="37" t="s">
        <v>124</v>
      </c>
      <c r="U1345" s="37" t="s">
        <v>120</v>
      </c>
      <c r="V1345" s="60"/>
      <c r="W1345" s="38">
        <v>2267826</v>
      </c>
      <c r="X1345" s="37" t="s">
        <v>3567</v>
      </c>
      <c r="Y1345" s="38">
        <v>0</v>
      </c>
      <c r="Z1345" s="38" t="b">
        <v>0</v>
      </c>
      <c r="AA1345" s="60">
        <v>43993.932662037027</v>
      </c>
      <c r="AB1345" s="60"/>
      <c r="AC1345" s="38">
        <v>0</v>
      </c>
      <c r="AD1345" s="60"/>
      <c r="AE1345" s="60">
        <v>43993.932662037027</v>
      </c>
      <c r="AF1345" s="60">
        <v>43993.932662037027</v>
      </c>
      <c r="AG1345" s="37" t="s">
        <v>816</v>
      </c>
      <c r="AH1345" s="37"/>
      <c r="AI1345" s="37"/>
      <c r="AJ1345" s="16">
        <f ca="1">IF(Table1[[#This Row],[State]]="Closed","Zero",IF(Table1[[#This Row],[State]]="Resolved","Zero",TODAY()-Table1[[#This Row],[First Assigned to Osprey-Resolver]]))</f>
        <v>705.0673379629734</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24</v>
      </c>
      <c r="AM1345" s="39">
        <f>WEEKNUM(Table1[[#This Row],[Resolved]])</f>
        <v>0</v>
      </c>
      <c r="AN1345" s="39">
        <f>WEEKNUM(Table1[[#This Row],[Closed]])</f>
        <v>28</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11</v>
      </c>
      <c r="AW1345" s="39" t="str">
        <f>TEXT(Table1[[#This Row],[Created]],"MMM")</f>
        <v>Jun</v>
      </c>
      <c r="AX1345" s="40" t="e">
        <f>VLOOKUP(Table1[[#This Row],[Assigned to]],GD_Resource[[#All],[SNOW ID Unique]:[Team]],4,0)</f>
        <v>#N/A</v>
      </c>
    </row>
    <row r="1346" spans="1:50" ht="49.95" customHeight="1" x14ac:dyDescent="0.25">
      <c r="A1346" s="37" t="s">
        <v>5117</v>
      </c>
      <c r="B1346" s="37" t="s">
        <v>115</v>
      </c>
      <c r="C1346" s="37" t="s">
        <v>175</v>
      </c>
      <c r="D1346" s="37" t="s">
        <v>176</v>
      </c>
      <c r="E1346" s="37" t="s">
        <v>12</v>
      </c>
      <c r="F1346" s="37" t="s">
        <v>5118</v>
      </c>
      <c r="G1346" s="60">
        <v>44004.625138888892</v>
      </c>
      <c r="H1346" s="37" t="s">
        <v>31</v>
      </c>
      <c r="I1346" s="60"/>
      <c r="J1346" s="37" t="s">
        <v>130</v>
      </c>
      <c r="K1346" s="37" t="s">
        <v>5119</v>
      </c>
      <c r="L1346" s="60">
        <v>44004.625138888892</v>
      </c>
      <c r="M1346" s="37" t="s">
        <v>31</v>
      </c>
      <c r="N1346" s="60">
        <v>44001.578194444453</v>
      </c>
      <c r="O1346" s="37" t="s">
        <v>176</v>
      </c>
      <c r="P1346" s="38" t="b">
        <v>0</v>
      </c>
      <c r="Q1346" s="37"/>
      <c r="R1346" s="37" t="s">
        <v>147</v>
      </c>
      <c r="S1346" s="38">
        <v>0</v>
      </c>
      <c r="T1346" s="37" t="s">
        <v>124</v>
      </c>
      <c r="U1346" s="37" t="s">
        <v>120</v>
      </c>
      <c r="V1346" s="60"/>
      <c r="W1346" s="38">
        <v>263413</v>
      </c>
      <c r="X1346" s="37" t="s">
        <v>4723</v>
      </c>
      <c r="Y1346" s="38">
        <v>0</v>
      </c>
      <c r="Z1346" s="38" t="b">
        <v>0</v>
      </c>
      <c r="AA1346" s="60">
        <v>44001.578194444453</v>
      </c>
      <c r="AB1346" s="60"/>
      <c r="AC1346" s="38">
        <v>0</v>
      </c>
      <c r="AD1346" s="60"/>
      <c r="AE1346" s="60">
        <v>44001.578194444453</v>
      </c>
      <c r="AF1346" s="60">
        <v>44001.578194444453</v>
      </c>
      <c r="AG1346" s="37"/>
      <c r="AH1346" s="37"/>
      <c r="AI1346" s="37"/>
      <c r="AJ1346" s="16">
        <f ca="1">IF(Table1[[#This Row],[State]]="Closed","Zero",IF(Table1[[#This Row],[State]]="Resolved","Zero",TODAY()-Table1[[#This Row],[First Assigned to Osprey-Resolver]]))</f>
        <v>697.4218055555466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25</v>
      </c>
      <c r="AM1346" s="39">
        <f>WEEKNUM(Table1[[#This Row],[Resolved]])</f>
        <v>0</v>
      </c>
      <c r="AN1346" s="39">
        <f>WEEKNUM(Table1[[#This Row],[Closed]])</f>
        <v>26</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19</v>
      </c>
      <c r="AW1346" s="39" t="str">
        <f>TEXT(Table1[[#This Row],[Created]],"MMM")</f>
        <v>Jun</v>
      </c>
      <c r="AX1346" s="40">
        <f>VLOOKUP(Table1[[#This Row],[Assigned to]],GD_Resource[[#All],[SNOW ID Unique]:[Team]],4,0)</f>
        <v>0</v>
      </c>
    </row>
    <row r="1347" spans="1:50" ht="49.95" customHeight="1" x14ac:dyDescent="0.25">
      <c r="A1347" s="37" t="s">
        <v>5120</v>
      </c>
      <c r="B1347" s="37" t="s">
        <v>115</v>
      </c>
      <c r="C1347" s="37" t="s">
        <v>175</v>
      </c>
      <c r="D1347" s="37" t="s">
        <v>176</v>
      </c>
      <c r="E1347" s="37" t="s">
        <v>12</v>
      </c>
      <c r="F1347" s="37" t="s">
        <v>5121</v>
      </c>
      <c r="G1347" s="60">
        <v>44008.611041666663</v>
      </c>
      <c r="H1347" s="37" t="s">
        <v>31</v>
      </c>
      <c r="I1347" s="60"/>
      <c r="J1347" s="37" t="s">
        <v>130</v>
      </c>
      <c r="K1347" s="37" t="s">
        <v>5122</v>
      </c>
      <c r="L1347" s="60">
        <v>44008.611041666663</v>
      </c>
      <c r="M1347" s="37" t="s">
        <v>31</v>
      </c>
      <c r="N1347" s="60">
        <v>44007.835902777777</v>
      </c>
      <c r="O1347" s="37" t="s">
        <v>176</v>
      </c>
      <c r="P1347" s="38" t="b">
        <v>0</v>
      </c>
      <c r="Q1347" s="37"/>
      <c r="R1347" s="37" t="s">
        <v>147</v>
      </c>
      <c r="S1347" s="38">
        <v>0</v>
      </c>
      <c r="T1347" s="37" t="s">
        <v>124</v>
      </c>
      <c r="U1347" s="37" t="s">
        <v>120</v>
      </c>
      <c r="V1347" s="60"/>
      <c r="W1347" s="38">
        <v>67165</v>
      </c>
      <c r="X1347" s="37" t="s">
        <v>4723</v>
      </c>
      <c r="Y1347" s="38">
        <v>0</v>
      </c>
      <c r="Z1347" s="38" t="b">
        <v>0</v>
      </c>
      <c r="AA1347" s="60">
        <v>44007.835902777777</v>
      </c>
      <c r="AB1347" s="60"/>
      <c r="AC1347" s="38">
        <v>0</v>
      </c>
      <c r="AD1347" s="60"/>
      <c r="AE1347" s="60">
        <v>44007.835902777777</v>
      </c>
      <c r="AF1347" s="60">
        <v>44007.835902777777</v>
      </c>
      <c r="AG1347" s="37"/>
      <c r="AH1347" s="37"/>
      <c r="AI1347" s="37"/>
      <c r="AJ1347" s="16">
        <f ca="1">IF(Table1[[#This Row],[State]]="Closed","Zero",IF(Table1[[#This Row],[State]]="Resolved","Zero",TODAY()-Table1[[#This Row],[First Assigned to Osprey-Resolver]]))</f>
        <v>691.16409722222306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26</v>
      </c>
      <c r="AM1347" s="39">
        <f>WEEKNUM(Table1[[#This Row],[Resolved]])</f>
        <v>0</v>
      </c>
      <c r="AN1347" s="39">
        <f>WEEKNUM(Table1[[#This Row],[Closed]])</f>
        <v>26</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25</v>
      </c>
      <c r="AW1347" s="39" t="str">
        <f>TEXT(Table1[[#This Row],[Created]],"MMM")</f>
        <v>Jun</v>
      </c>
      <c r="AX1347" s="40">
        <f>VLOOKUP(Table1[[#This Row],[Assigned to]],GD_Resource[[#All],[SNOW ID Unique]:[Team]],4,0)</f>
        <v>0</v>
      </c>
    </row>
    <row r="1348" spans="1:50" ht="49.95" customHeight="1" x14ac:dyDescent="0.25">
      <c r="A1348" s="37" t="s">
        <v>5123</v>
      </c>
      <c r="B1348" s="37" t="s">
        <v>115</v>
      </c>
      <c r="C1348" s="37" t="s">
        <v>641</v>
      </c>
      <c r="D1348" s="37" t="s">
        <v>176</v>
      </c>
      <c r="E1348" s="37" t="s">
        <v>12</v>
      </c>
      <c r="F1348" s="37" t="s">
        <v>5124</v>
      </c>
      <c r="G1348" s="60">
        <v>44020.462337962963</v>
      </c>
      <c r="H1348" s="37" t="s">
        <v>31</v>
      </c>
      <c r="I1348" s="60"/>
      <c r="J1348" s="37" t="s">
        <v>130</v>
      </c>
      <c r="K1348" s="37" t="s">
        <v>5125</v>
      </c>
      <c r="L1348" s="60">
        <v>44020.462337962963</v>
      </c>
      <c r="M1348" s="37" t="s">
        <v>31</v>
      </c>
      <c r="N1348" s="60">
        <v>44015.629606481481</v>
      </c>
      <c r="O1348" s="37" t="s">
        <v>5126</v>
      </c>
      <c r="P1348" s="38" t="b">
        <v>0</v>
      </c>
      <c r="Q1348" s="37"/>
      <c r="R1348" s="37" t="s">
        <v>215</v>
      </c>
      <c r="S1348" s="38">
        <v>0</v>
      </c>
      <c r="T1348" s="37" t="s">
        <v>124</v>
      </c>
      <c r="U1348" s="37" t="s">
        <v>120</v>
      </c>
      <c r="V1348" s="60"/>
      <c r="W1348" s="38">
        <v>417672</v>
      </c>
      <c r="X1348" s="37" t="s">
        <v>5127</v>
      </c>
      <c r="Y1348" s="38">
        <v>0</v>
      </c>
      <c r="Z1348" s="38" t="b">
        <v>0</v>
      </c>
      <c r="AA1348" s="60">
        <v>44015.629606481481</v>
      </c>
      <c r="AB1348" s="60">
        <v>44015.629606481481</v>
      </c>
      <c r="AC1348" s="38">
        <v>1</v>
      </c>
      <c r="AD1348" s="60">
        <v>44015.633032407408</v>
      </c>
      <c r="AE1348" s="60">
        <v>44015.794652777768</v>
      </c>
      <c r="AF1348" s="60">
        <v>44015.633032407408</v>
      </c>
      <c r="AG1348" s="37" t="s">
        <v>331</v>
      </c>
      <c r="AH1348" s="37"/>
      <c r="AI1348" s="37" t="s">
        <v>5128</v>
      </c>
      <c r="AJ1348" s="16">
        <f ca="1">IF(Table1[[#This Row],[State]]="Closed","Zero",IF(Table1[[#This Row],[State]]="Resolved","Zero",TODAY()-Table1[[#This Row],[First Assigned to Osprey-Resolver]]))</f>
        <v>683.20534722223238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27</v>
      </c>
      <c r="AM1348" s="39">
        <f>WEEKNUM(Table1[[#This Row],[Resolved]])</f>
        <v>0</v>
      </c>
      <c r="AN1348" s="39">
        <f>WEEKNUM(Table1[[#This Row],[Closed]])</f>
        <v>28</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v>
      </c>
      <c r="AW1348" s="39" t="str">
        <f>TEXT(Table1[[#This Row],[Created]],"MMM")</f>
        <v>Jul</v>
      </c>
      <c r="AX1348" s="40">
        <f>VLOOKUP(Table1[[#This Row],[Assigned to]],GD_Resource[[#All],[SNOW ID Unique]:[Team]],4,0)</f>
        <v>0</v>
      </c>
    </row>
    <row r="1349" spans="1:50" ht="49.95" customHeight="1" x14ac:dyDescent="0.25">
      <c r="A1349" s="37" t="s">
        <v>5129</v>
      </c>
      <c r="B1349" s="37" t="s">
        <v>115</v>
      </c>
      <c r="C1349" s="37" t="s">
        <v>709</v>
      </c>
      <c r="D1349" s="37" t="s">
        <v>509</v>
      </c>
      <c r="E1349" s="37" t="s">
        <v>141</v>
      </c>
      <c r="F1349" s="37" t="s">
        <v>5130</v>
      </c>
      <c r="G1349" s="60">
        <v>44314.776585648149</v>
      </c>
      <c r="H1349" s="37" t="s">
        <v>38</v>
      </c>
      <c r="I1349" s="60"/>
      <c r="J1349" s="37" t="s">
        <v>120</v>
      </c>
      <c r="K1349" s="37" t="s">
        <v>5131</v>
      </c>
      <c r="L1349" s="60">
        <v>44314.776597222219</v>
      </c>
      <c r="M1349" s="37" t="s">
        <v>38</v>
      </c>
      <c r="N1349" s="60">
        <v>44020.28496527778</v>
      </c>
      <c r="O1349" s="37" t="s">
        <v>681</v>
      </c>
      <c r="P1349" s="38" t="b">
        <v>0</v>
      </c>
      <c r="Q1349" s="37"/>
      <c r="R1349" s="37"/>
      <c r="S1349" s="38">
        <v>0</v>
      </c>
      <c r="T1349" s="37" t="s">
        <v>124</v>
      </c>
      <c r="U1349" s="37" t="s">
        <v>120</v>
      </c>
      <c r="V1349" s="60"/>
      <c r="W1349" s="38">
        <v>25444077</v>
      </c>
      <c r="X1349" s="37" t="s">
        <v>682</v>
      </c>
      <c r="Y1349" s="38">
        <v>0</v>
      </c>
      <c r="Z1349" s="38" t="b">
        <v>0</v>
      </c>
      <c r="AA1349" s="60">
        <v>44020.57</v>
      </c>
      <c r="AB1349" s="60">
        <v>44020.28496527778</v>
      </c>
      <c r="AC1349" s="38">
        <v>2</v>
      </c>
      <c r="AD1349" s="60">
        <v>44020.564722222232</v>
      </c>
      <c r="AE1349" s="60">
        <v>44020.57</v>
      </c>
      <c r="AF1349" s="60">
        <v>44020.564722222232</v>
      </c>
      <c r="AG1349" s="37" t="s">
        <v>135</v>
      </c>
      <c r="AH1349" s="37"/>
      <c r="AI1349" s="37"/>
      <c r="AJ1349" s="16">
        <f ca="1">IF(Table1[[#This Row],[State]]="Closed","Zero",IF(Table1[[#This Row],[State]]="Resolved","Zero",TODAY()-Table1[[#This Row],[First Assigned to Osprey-Resolver]]))</f>
        <v>678.43000000000029</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28</v>
      </c>
      <c r="AM1349" s="39">
        <f>WEEKNUM(Table1[[#This Row],[Resolved]])</f>
        <v>0</v>
      </c>
      <c r="AN1349" s="39">
        <f>WEEKNUM(Table1[[#This Row],[Closed]])</f>
        <v>18</v>
      </c>
      <c r="AO1349" s="39" t="str">
        <f>IFERROR(INDEX(GD_Resource[], MATCH(Table1[[#This Row],[Assigned to]], GD_Resource[SNOW ID Unique], 0), 2), "Not GD")</f>
        <v>Not GD</v>
      </c>
      <c r="AP1349" s="39" t="str">
        <f t="shared" si="21"/>
        <v>Geo</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8</v>
      </c>
      <c r="AW1349" s="39" t="str">
        <f>TEXT(Table1[[#This Row],[Created]],"MMM")</f>
        <v>Jul</v>
      </c>
      <c r="AX1349" s="40" t="e">
        <f>VLOOKUP(Table1[[#This Row],[Assigned to]],GD_Resource[[#All],[SNOW ID Unique]:[Team]],4,0)</f>
        <v>#N/A</v>
      </c>
    </row>
    <row r="1350" spans="1:50" ht="37.5" customHeight="1" x14ac:dyDescent="0.25">
      <c r="A1350" s="37" t="s">
        <v>5132</v>
      </c>
      <c r="B1350" s="37" t="s">
        <v>138</v>
      </c>
      <c r="C1350" s="37" t="s">
        <v>183</v>
      </c>
      <c r="D1350" s="37" t="s">
        <v>204</v>
      </c>
      <c r="E1350" s="37" t="s">
        <v>141</v>
      </c>
      <c r="F1350" s="37" t="s">
        <v>5133</v>
      </c>
      <c r="G1350" s="60">
        <v>44153.906354166669</v>
      </c>
      <c r="H1350" s="37" t="s">
        <v>37</v>
      </c>
      <c r="I1350" s="60"/>
      <c r="J1350" s="37" t="s">
        <v>120</v>
      </c>
      <c r="K1350" s="37" t="s">
        <v>5131</v>
      </c>
      <c r="L1350" s="60">
        <v>44153.906354166669</v>
      </c>
      <c r="M1350" s="37" t="s">
        <v>37</v>
      </c>
      <c r="N1350" s="60">
        <v>44020.880671296298</v>
      </c>
      <c r="O1350" s="37" t="s">
        <v>1156</v>
      </c>
      <c r="P1350" s="38" t="b">
        <v>0</v>
      </c>
      <c r="Q1350" s="37"/>
      <c r="R1350" s="37" t="s">
        <v>189</v>
      </c>
      <c r="S1350" s="38">
        <v>0</v>
      </c>
      <c r="T1350" s="37" t="s">
        <v>124</v>
      </c>
      <c r="U1350" s="37" t="s">
        <v>120</v>
      </c>
      <c r="V1350" s="60"/>
      <c r="W1350" s="38">
        <v>11493419</v>
      </c>
      <c r="X1350" s="37" t="s">
        <v>1829</v>
      </c>
      <c r="Y1350" s="38">
        <v>0</v>
      </c>
      <c r="Z1350" s="38" t="b">
        <v>0</v>
      </c>
      <c r="AA1350" s="60">
        <v>44020.902430555558</v>
      </c>
      <c r="AB1350" s="60">
        <v>44020.881238425929</v>
      </c>
      <c r="AC1350" s="38">
        <v>1</v>
      </c>
      <c r="AD1350" s="60">
        <v>44020.903541666667</v>
      </c>
      <c r="AE1350" s="60">
        <v>44020.903541666667</v>
      </c>
      <c r="AF1350" s="60">
        <v>44020.903541666667</v>
      </c>
      <c r="AG1350" s="37"/>
      <c r="AH1350" s="37"/>
      <c r="AI1350" s="37"/>
      <c r="AJ1350" s="16">
        <f ca="1">IF(Table1[[#This Row],[State]]="Closed","Zero",IF(Table1[[#This Row],[State]]="Resolved","Zero",TODAY()-Table1[[#This Row],[First Assigned to Osprey-Resolver]]))</f>
        <v>678.09645833333343</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28</v>
      </c>
      <c r="AM1350" s="39">
        <f>WEEKNUM(Table1[[#This Row],[Resolved]])</f>
        <v>0</v>
      </c>
      <c r="AN1350" s="39">
        <f>WEEKNUM(Table1[[#This Row],[Closed]])</f>
        <v>47</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8</v>
      </c>
      <c r="AW1350" s="39" t="str">
        <f>TEXT(Table1[[#This Row],[Created]],"MMM")</f>
        <v>Jul</v>
      </c>
      <c r="AX1350" s="40" t="e">
        <f>VLOOKUP(Table1[[#This Row],[Assigned to]],GD_Resource[[#All],[SNOW ID Unique]:[Team]],4,0)</f>
        <v>#N/A</v>
      </c>
    </row>
    <row r="1351" spans="1:50" ht="37.5" customHeight="1" x14ac:dyDescent="0.25">
      <c r="A1351" s="37" t="s">
        <v>5134</v>
      </c>
      <c r="B1351" s="37" t="s">
        <v>138</v>
      </c>
      <c r="C1351" s="37" t="s">
        <v>1076</v>
      </c>
      <c r="D1351" s="37" t="s">
        <v>204</v>
      </c>
      <c r="E1351" s="37" t="s">
        <v>141</v>
      </c>
      <c r="F1351" s="37" t="s">
        <v>5135</v>
      </c>
      <c r="G1351" s="60">
        <v>44063.139513888891</v>
      </c>
      <c r="H1351" s="37" t="s">
        <v>37</v>
      </c>
      <c r="I1351" s="60"/>
      <c r="J1351" s="37" t="s">
        <v>120</v>
      </c>
      <c r="K1351" s="37" t="s">
        <v>5136</v>
      </c>
      <c r="L1351" s="60">
        <v>44063.139513888891</v>
      </c>
      <c r="M1351" s="37" t="s">
        <v>37</v>
      </c>
      <c r="N1351" s="60">
        <v>44027.735300925917</v>
      </c>
      <c r="O1351" s="37" t="s">
        <v>4199</v>
      </c>
      <c r="P1351" s="38" t="b">
        <v>0</v>
      </c>
      <c r="Q1351" s="37"/>
      <c r="R1351" s="37" t="s">
        <v>133</v>
      </c>
      <c r="S1351" s="38">
        <v>0</v>
      </c>
      <c r="T1351" s="37" t="s">
        <v>124</v>
      </c>
      <c r="U1351" s="37" t="s">
        <v>120</v>
      </c>
      <c r="V1351" s="60"/>
      <c r="W1351" s="38">
        <v>3058924</v>
      </c>
      <c r="X1351" s="37" t="s">
        <v>4200</v>
      </c>
      <c r="Y1351" s="38">
        <v>0</v>
      </c>
      <c r="Z1351" s="38" t="b">
        <v>0</v>
      </c>
      <c r="AA1351" s="60">
        <v>44027.769699074073</v>
      </c>
      <c r="AB1351" s="60">
        <v>44027.74858796296</v>
      </c>
      <c r="AC1351" s="38">
        <v>3</v>
      </c>
      <c r="AD1351" s="60">
        <v>44027.773993055547</v>
      </c>
      <c r="AE1351" s="60">
        <v>44027.773993055547</v>
      </c>
      <c r="AF1351" s="60">
        <v>44027.773993055547</v>
      </c>
      <c r="AG1351" s="37"/>
      <c r="AH1351" s="37"/>
      <c r="AI1351" s="37"/>
      <c r="AJ1351" s="16">
        <f ca="1">IF(Table1[[#This Row],[State]]="Closed","Zero",IF(Table1[[#This Row],[State]]="Resolved","Zero",TODAY()-Table1[[#This Row],[First Assigned to Osprey-Resolver]]))</f>
        <v>671.22600694445282</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29</v>
      </c>
      <c r="AM1351" s="39">
        <f>WEEKNUM(Table1[[#This Row],[Resolved]])</f>
        <v>0</v>
      </c>
      <c r="AN1351" s="39">
        <f>WEEKNUM(Table1[[#This Row],[Closed]])</f>
        <v>34</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15</v>
      </c>
      <c r="AW1351" s="39" t="str">
        <f>TEXT(Table1[[#This Row],[Created]],"MMM")</f>
        <v>Jul</v>
      </c>
      <c r="AX1351" s="40" t="e">
        <f>VLOOKUP(Table1[[#This Row],[Assigned to]],GD_Resource[[#All],[SNOW ID Unique]:[Team]],4,0)</f>
        <v>#N/A</v>
      </c>
    </row>
    <row r="1352" spans="1:50" ht="37.5" customHeight="1" x14ac:dyDescent="0.25">
      <c r="A1352" s="37" t="s">
        <v>5137</v>
      </c>
      <c r="B1352" s="37" t="s">
        <v>115</v>
      </c>
      <c r="C1352" s="37" t="s">
        <v>159</v>
      </c>
      <c r="D1352" s="37" t="s">
        <v>398</v>
      </c>
      <c r="E1352" s="37" t="s">
        <v>141</v>
      </c>
      <c r="F1352" s="37" t="s">
        <v>5138</v>
      </c>
      <c r="G1352" s="60">
        <v>44029.015509259261</v>
      </c>
      <c r="H1352" s="37"/>
      <c r="I1352" s="60"/>
      <c r="J1352" s="37" t="s">
        <v>120</v>
      </c>
      <c r="K1352" s="37" t="s">
        <v>5139</v>
      </c>
      <c r="L1352" s="60">
        <v>44029.015509259261</v>
      </c>
      <c r="M1352" s="37" t="s">
        <v>66</v>
      </c>
      <c r="N1352" s="60">
        <v>44029.009791666656</v>
      </c>
      <c r="O1352" s="37" t="s">
        <v>398</v>
      </c>
      <c r="P1352" s="38" t="b">
        <v>0</v>
      </c>
      <c r="Q1352" s="37"/>
      <c r="R1352" s="37" t="s">
        <v>123</v>
      </c>
      <c r="S1352" s="38">
        <v>0</v>
      </c>
      <c r="T1352" s="37" t="s">
        <v>124</v>
      </c>
      <c r="U1352" s="37" t="s">
        <v>120</v>
      </c>
      <c r="V1352" s="60"/>
      <c r="W1352" s="38">
        <v>698</v>
      </c>
      <c r="X1352" s="37" t="s">
        <v>399</v>
      </c>
      <c r="Y1352" s="38">
        <v>0</v>
      </c>
      <c r="Z1352" s="38" t="b">
        <v>0</v>
      </c>
      <c r="AA1352" s="60"/>
      <c r="AB1352" s="60"/>
      <c r="AC1352" s="38">
        <v>0</v>
      </c>
      <c r="AD1352" s="60"/>
      <c r="AE1352" s="60"/>
      <c r="AF1352" s="60">
        <v>44029.009791666656</v>
      </c>
      <c r="AG1352" s="37"/>
      <c r="AH1352" s="37"/>
      <c r="AI1352" s="37"/>
      <c r="AJ1352" s="16">
        <f ca="1">IF(Table1[[#This Row],[State]]="Closed","Zero",IF(Table1[[#This Row],[State]]="Resolved","Zero",TODAY()-Table1[[#This Row],[First Assigned to Osprey-Resolver]]))</f>
        <v>44699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29</v>
      </c>
      <c r="AM1352" s="39">
        <f>WEEKNUM(Table1[[#This Row],[Resolved]])</f>
        <v>0</v>
      </c>
      <c r="AN1352" s="39">
        <f>WEEKNUM(Table1[[#This Row],[Closed]])</f>
        <v>29</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17</v>
      </c>
      <c r="AW1352" s="39" t="str">
        <f>TEXT(Table1[[#This Row],[Created]],"MMM")</f>
        <v>Jul</v>
      </c>
      <c r="AX1352" s="40" t="e">
        <f>VLOOKUP(Table1[[#This Row],[Assigned to]],GD_Resource[[#All],[SNOW ID Unique]:[Team]],4,0)</f>
        <v>#N/A</v>
      </c>
    </row>
    <row r="1353" spans="1:50" ht="49.95" customHeight="1" x14ac:dyDescent="0.25">
      <c r="A1353" s="37" t="s">
        <v>5140</v>
      </c>
      <c r="B1353" s="37" t="s">
        <v>138</v>
      </c>
      <c r="C1353" s="37" t="s">
        <v>116</v>
      </c>
      <c r="D1353" s="37" t="s">
        <v>204</v>
      </c>
      <c r="E1353" s="37" t="s">
        <v>141</v>
      </c>
      <c r="F1353" s="37" t="s">
        <v>5141</v>
      </c>
      <c r="G1353" s="60">
        <v>44097.346122685187</v>
      </c>
      <c r="H1353" s="37" t="s">
        <v>37</v>
      </c>
      <c r="I1353" s="60"/>
      <c r="J1353" s="37" t="s">
        <v>120</v>
      </c>
      <c r="K1353" s="37" t="s">
        <v>5142</v>
      </c>
      <c r="L1353" s="60">
        <v>44097.346122685187</v>
      </c>
      <c r="M1353" s="37" t="s">
        <v>37</v>
      </c>
      <c r="N1353" s="60">
        <v>44032.895509259259</v>
      </c>
      <c r="O1353" s="37" t="s">
        <v>273</v>
      </c>
      <c r="P1353" s="38" t="b">
        <v>0</v>
      </c>
      <c r="Q1353" s="37"/>
      <c r="R1353" s="37" t="s">
        <v>123</v>
      </c>
      <c r="S1353" s="38">
        <v>0</v>
      </c>
      <c r="T1353" s="37" t="s">
        <v>124</v>
      </c>
      <c r="U1353" s="37" t="s">
        <v>120</v>
      </c>
      <c r="V1353" s="60"/>
      <c r="W1353" s="38">
        <v>5568533</v>
      </c>
      <c r="X1353" s="37" t="s">
        <v>274</v>
      </c>
      <c r="Y1353" s="38">
        <v>0</v>
      </c>
      <c r="Z1353" s="38" t="b">
        <v>0</v>
      </c>
      <c r="AA1353" s="60">
        <v>44033.014965277784</v>
      </c>
      <c r="AB1353" s="60">
        <v>44032.897280092591</v>
      </c>
      <c r="AC1353" s="38">
        <v>1</v>
      </c>
      <c r="AD1353" s="60">
        <v>44032.977824074071</v>
      </c>
      <c r="AE1353" s="60">
        <v>44033.014965277784</v>
      </c>
      <c r="AF1353" s="60">
        <v>44032.977824074071</v>
      </c>
      <c r="AG1353" s="37" t="s">
        <v>331</v>
      </c>
      <c r="AH1353" s="37"/>
      <c r="AI1353" s="37"/>
      <c r="AJ1353" s="16">
        <f ca="1">IF(Table1[[#This Row],[State]]="Closed","Zero",IF(Table1[[#This Row],[State]]="Resolved","Zero",TODAY()-Table1[[#This Row],[First Assigned to Osprey-Resolver]]))</f>
        <v>665.98503472221637</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30</v>
      </c>
      <c r="AM1353" s="39">
        <f>WEEKNUM(Table1[[#This Row],[Resolved]])</f>
        <v>0</v>
      </c>
      <c r="AN1353" s="39">
        <f>WEEKNUM(Table1[[#This Row],[Closed]])</f>
        <v>39</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20</v>
      </c>
      <c r="AW1353" s="39" t="str">
        <f>TEXT(Table1[[#This Row],[Created]],"MMM")</f>
        <v>Jul</v>
      </c>
      <c r="AX1353" s="40" t="e">
        <f>VLOOKUP(Table1[[#This Row],[Assigned to]],GD_Resource[[#All],[SNOW ID Unique]:[Team]],4,0)</f>
        <v>#N/A</v>
      </c>
    </row>
    <row r="1354" spans="1:50" ht="150" customHeight="1" x14ac:dyDescent="0.25">
      <c r="A1354" s="37" t="s">
        <v>5143</v>
      </c>
      <c r="B1354" s="37" t="s">
        <v>115</v>
      </c>
      <c r="C1354" s="37" t="s">
        <v>116</v>
      </c>
      <c r="D1354" s="37" t="s">
        <v>2653</v>
      </c>
      <c r="E1354" s="37" t="s">
        <v>12</v>
      </c>
      <c r="F1354" s="37" t="s">
        <v>5144</v>
      </c>
      <c r="G1354" s="60">
        <v>44041.589953703697</v>
      </c>
      <c r="H1354" s="37" t="s">
        <v>2655</v>
      </c>
      <c r="I1354" s="60"/>
      <c r="J1354" s="37" t="s">
        <v>120</v>
      </c>
      <c r="K1354" s="37" t="s">
        <v>5145</v>
      </c>
      <c r="L1354" s="60">
        <v>44041.589953703697</v>
      </c>
      <c r="M1354" s="37" t="s">
        <v>2655</v>
      </c>
      <c r="N1354" s="60">
        <v>44039.134918981479</v>
      </c>
      <c r="O1354" s="37" t="s">
        <v>737</v>
      </c>
      <c r="P1354" s="38" t="b">
        <v>0</v>
      </c>
      <c r="Q1354" s="37"/>
      <c r="R1354" s="37" t="s">
        <v>123</v>
      </c>
      <c r="S1354" s="38">
        <v>0</v>
      </c>
      <c r="T1354" s="37" t="s">
        <v>124</v>
      </c>
      <c r="U1354" s="37" t="s">
        <v>120</v>
      </c>
      <c r="V1354" s="60"/>
      <c r="W1354" s="38">
        <v>212115</v>
      </c>
      <c r="X1354" s="37" t="s">
        <v>738</v>
      </c>
      <c r="Y1354" s="38">
        <v>0</v>
      </c>
      <c r="Z1354" s="38" t="b">
        <v>0</v>
      </c>
      <c r="AA1354" s="60">
        <v>44039.415752314817</v>
      </c>
      <c r="AB1354" s="60">
        <v>44039.135347222233</v>
      </c>
      <c r="AC1354" s="38">
        <v>1</v>
      </c>
      <c r="AD1354" s="60">
        <v>44039.201493055552</v>
      </c>
      <c r="AE1354" s="60">
        <v>44039.415752314817</v>
      </c>
      <c r="AF1354" s="60">
        <v>44039.201493055552</v>
      </c>
      <c r="AG1354" s="37"/>
      <c r="AH1354" s="37"/>
      <c r="AI1354" s="37"/>
      <c r="AJ1354" s="16">
        <f ca="1">IF(Table1[[#This Row],[State]]="Closed","Zero",IF(Table1[[#This Row],[State]]="Resolved","Zero",TODAY()-Table1[[#This Row],[First Assigned to Osprey-Resolver]]))</f>
        <v>659.58424768518307</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31</v>
      </c>
      <c r="AM1354" s="39">
        <f>WEEKNUM(Table1[[#This Row],[Resolved]])</f>
        <v>0</v>
      </c>
      <c r="AN1354" s="39">
        <f>WEEKNUM(Table1[[#This Row],[Closed]])</f>
        <v>31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27</v>
      </c>
      <c r="AW1354" s="39" t="str">
        <f>TEXT(Table1[[#This Row],[Created]],"MMM")</f>
        <v>Jul</v>
      </c>
      <c r="AX1354" s="40">
        <f>VLOOKUP(Table1[[#This Row],[Assigned to]],GD_Resource[[#All],[SNOW ID Unique]:[Team]],4,0)</f>
        <v>0</v>
      </c>
    </row>
    <row r="1355" spans="1:50" ht="100.2" customHeight="1" x14ac:dyDescent="0.25">
      <c r="A1355" s="37" t="s">
        <v>5146</v>
      </c>
      <c r="B1355" s="37" t="s">
        <v>138</v>
      </c>
      <c r="C1355" s="37" t="s">
        <v>139</v>
      </c>
      <c r="D1355" s="37" t="s">
        <v>276</v>
      </c>
      <c r="E1355" s="37" t="s">
        <v>12</v>
      </c>
      <c r="F1355" s="37" t="s">
        <v>5147</v>
      </c>
      <c r="G1355" s="60">
        <v>44043.459189814806</v>
      </c>
      <c r="H1355" s="37" t="s">
        <v>280</v>
      </c>
      <c r="I1355" s="60"/>
      <c r="J1355" s="37" t="s">
        <v>120</v>
      </c>
      <c r="K1355" s="37" t="s">
        <v>5148</v>
      </c>
      <c r="L1355" s="60">
        <v>44043.459189814806</v>
      </c>
      <c r="M1355" s="37" t="s">
        <v>280</v>
      </c>
      <c r="N1355" s="60">
        <v>44040.001018518517</v>
      </c>
      <c r="O1355" s="37" t="s">
        <v>5149</v>
      </c>
      <c r="P1355" s="38" t="b">
        <v>0</v>
      </c>
      <c r="Q1355" s="37"/>
      <c r="R1355" s="37" t="s">
        <v>147</v>
      </c>
      <c r="S1355" s="38">
        <v>0</v>
      </c>
      <c r="T1355" s="37" t="s">
        <v>124</v>
      </c>
      <c r="U1355" s="37" t="s">
        <v>120</v>
      </c>
      <c r="V1355" s="60"/>
      <c r="W1355" s="38">
        <v>298786</v>
      </c>
      <c r="X1355" s="37" t="s">
        <v>5150</v>
      </c>
      <c r="Y1355" s="38">
        <v>0</v>
      </c>
      <c r="Z1355" s="38" t="b">
        <v>0</v>
      </c>
      <c r="AA1355" s="60">
        <v>44040.036516203712</v>
      </c>
      <c r="AB1355" s="60">
        <v>44040.001018518517</v>
      </c>
      <c r="AC1355" s="38">
        <v>3</v>
      </c>
      <c r="AD1355" s="60">
        <v>44040.055752314824</v>
      </c>
      <c r="AE1355" s="60">
        <v>44043.344988425917</v>
      </c>
      <c r="AF1355" s="60">
        <v>44042.899328703701</v>
      </c>
      <c r="AG1355" s="37" t="s">
        <v>135</v>
      </c>
      <c r="AH1355" s="37"/>
      <c r="AI1355" s="37"/>
      <c r="AJ1355" s="16">
        <f ca="1">IF(Table1[[#This Row],[State]]="Closed","Zero",IF(Table1[[#This Row],[State]]="Resolved","Zero",TODAY()-Table1[[#This Row],[First Assigned to Osprey-Resolver]]))</f>
        <v>655.65501157408289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31</v>
      </c>
      <c r="AM1355" s="39">
        <f>WEEKNUM(Table1[[#This Row],[Resolved]])</f>
        <v>0</v>
      </c>
      <c r="AN1355" s="39">
        <f>WEEKNUM(Table1[[#This Row],[Closed]])</f>
        <v>31</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28</v>
      </c>
      <c r="AW1355" s="39" t="str">
        <f>TEXT(Table1[[#This Row],[Created]],"MMM")</f>
        <v>Jul</v>
      </c>
      <c r="AX1355" s="40">
        <f>VLOOKUP(Table1[[#This Row],[Assigned to]],GD_Resource[[#All],[SNOW ID Unique]:[Team]],4,0)</f>
        <v>0</v>
      </c>
    </row>
    <row r="1356" spans="1:50" ht="49.95" customHeight="1" x14ac:dyDescent="0.25">
      <c r="A1356" s="37" t="s">
        <v>5151</v>
      </c>
      <c r="B1356" s="37" t="s">
        <v>138</v>
      </c>
      <c r="C1356" s="37" t="s">
        <v>251</v>
      </c>
      <c r="D1356" s="37" t="s">
        <v>128</v>
      </c>
      <c r="E1356" s="37" t="s">
        <v>141</v>
      </c>
      <c r="F1356" s="37" t="s">
        <v>5152</v>
      </c>
      <c r="G1356" s="60">
        <v>44543.848854166667</v>
      </c>
      <c r="H1356" s="37" t="s">
        <v>63</v>
      </c>
      <c r="I1356" s="60"/>
      <c r="J1356" s="37"/>
      <c r="K1356" s="37"/>
      <c r="L1356" s="60"/>
      <c r="M1356" s="37"/>
      <c r="N1356" s="60">
        <v>44041.999236111107</v>
      </c>
      <c r="O1356" s="37" t="s">
        <v>254</v>
      </c>
      <c r="P1356" s="38" t="b">
        <v>0</v>
      </c>
      <c r="Q1356" s="37"/>
      <c r="R1356" s="37" t="s">
        <v>147</v>
      </c>
      <c r="S1356" s="38">
        <v>0</v>
      </c>
      <c r="T1356" s="37" t="s">
        <v>124</v>
      </c>
      <c r="U1356" s="37" t="s">
        <v>58</v>
      </c>
      <c r="V1356" s="60"/>
      <c r="W1356" s="38"/>
      <c r="X1356" s="37" t="s">
        <v>255</v>
      </c>
      <c r="Y1356" s="38">
        <v>0</v>
      </c>
      <c r="Z1356" s="38" t="b">
        <v>1</v>
      </c>
      <c r="AA1356" s="60">
        <v>44042.03460648148</v>
      </c>
      <c r="AB1356" s="60">
        <v>44042.019444444442</v>
      </c>
      <c r="AC1356" s="38">
        <v>4</v>
      </c>
      <c r="AD1356" s="60">
        <v>44042.155682870369</v>
      </c>
      <c r="AE1356" s="60">
        <v>44042.996342592603</v>
      </c>
      <c r="AF1356" s="60">
        <v>44042.991944444453</v>
      </c>
      <c r="AG1356" s="37" t="s">
        <v>135</v>
      </c>
      <c r="AH1356" s="37" t="s">
        <v>403</v>
      </c>
      <c r="AI1356" s="37" t="s">
        <v>256</v>
      </c>
      <c r="AJ1356" s="16">
        <f ca="1">IF(Table1[[#This Row],[State]]="Closed","Zero",IF(Table1[[#This Row],[State]]="Resolved","Zero",TODAY()-Table1[[#This Row],[First Assigned to Osprey-Resolver]]))</f>
        <v>656.00365740739653</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31</v>
      </c>
      <c r="AM1356" s="39">
        <f>WEEKNUM(Table1[[#This Row],[Resolved]])</f>
        <v>0</v>
      </c>
      <c r="AN1356" s="39">
        <f>WEEKNUM(Table1[[#This Row],[Closed]])</f>
        <v>0</v>
      </c>
      <c r="AO1356" s="39" t="str">
        <f>IFERROR(INDEX(GD_Resource[], MATCH(Table1[[#This Row],[Assigned to]], GD_Resource[SNOW ID Unique], 0), 2), "Not GD")</f>
        <v>WPP-US</v>
      </c>
      <c r="AP1356" s="39" t="str">
        <f t="shared" si="21"/>
        <v>GD</v>
      </c>
      <c r="AQ1356" s="39">
        <f>YEAR(Table1[[#This Row],[Closed]])</f>
        <v>1900</v>
      </c>
      <c r="AR1356" s="39">
        <f>YEAR(Table1[[#This Row],[Resolved]])</f>
        <v>1900</v>
      </c>
      <c r="AS1356" s="39">
        <f>YEAR(Table1[[#This Row],[Created]])</f>
        <v>2020</v>
      </c>
      <c r="AT1356" s="39">
        <f>DAY(Table1[[#This Row],[Resolved]])</f>
        <v>0</v>
      </c>
      <c r="AU1356" s="39" t="str">
        <f>TEXT(Table1[[#This Row],[Resolved]],"MMM")</f>
        <v>Jan</v>
      </c>
      <c r="AV1356" s="39">
        <f>DAY(Table1[[#This Row],[Created]])</f>
        <v>29</v>
      </c>
      <c r="AW1356" s="39" t="str">
        <f>TEXT(Table1[[#This Row],[Created]],"MMM")</f>
        <v>Jul</v>
      </c>
      <c r="AX1356" s="40">
        <f>VLOOKUP(Table1[[#This Row],[Assigned to]],GD_Resource[[#All],[SNOW ID Unique]:[Team]],4,0)</f>
        <v>0</v>
      </c>
    </row>
    <row r="1357" spans="1:50" ht="49.95" customHeight="1" x14ac:dyDescent="0.25">
      <c r="A1357" s="37" t="s">
        <v>5153</v>
      </c>
      <c r="B1357" s="37" t="s">
        <v>138</v>
      </c>
      <c r="C1357" s="37" t="s">
        <v>139</v>
      </c>
      <c r="D1357" s="37" t="s">
        <v>5154</v>
      </c>
      <c r="E1357" s="37" t="s">
        <v>12</v>
      </c>
      <c r="F1357" s="37" t="s">
        <v>5155</v>
      </c>
      <c r="G1357" s="60">
        <v>44042.951620370368</v>
      </c>
      <c r="H1357" s="37" t="s">
        <v>4943</v>
      </c>
      <c r="I1357" s="60"/>
      <c r="J1357" s="37" t="s">
        <v>130</v>
      </c>
      <c r="K1357" s="37" t="s">
        <v>5156</v>
      </c>
      <c r="L1357" s="60">
        <v>44042.951620370368</v>
      </c>
      <c r="M1357" s="37" t="s">
        <v>4943</v>
      </c>
      <c r="N1357" s="60">
        <v>44042.917407407411</v>
      </c>
      <c r="O1357" s="37" t="s">
        <v>5149</v>
      </c>
      <c r="P1357" s="38" t="b">
        <v>0</v>
      </c>
      <c r="Q1357" s="37"/>
      <c r="R1357" s="37" t="s">
        <v>147</v>
      </c>
      <c r="S1357" s="38">
        <v>0</v>
      </c>
      <c r="T1357" s="37" t="s">
        <v>124</v>
      </c>
      <c r="U1357" s="37" t="s">
        <v>120</v>
      </c>
      <c r="V1357" s="60"/>
      <c r="W1357" s="38">
        <v>2956</v>
      </c>
      <c r="X1357" s="37" t="s">
        <v>4943</v>
      </c>
      <c r="Y1357" s="38">
        <v>0</v>
      </c>
      <c r="Z1357" s="38" t="b">
        <v>0</v>
      </c>
      <c r="AA1357" s="60">
        <v>44042.950613425928</v>
      </c>
      <c r="AB1357" s="60">
        <v>44042.917407407411</v>
      </c>
      <c r="AC1357" s="38">
        <v>1</v>
      </c>
      <c r="AD1357" s="60">
        <v>44042.951620370368</v>
      </c>
      <c r="AE1357" s="60">
        <v>44042.951620370368</v>
      </c>
      <c r="AF1357" s="60">
        <v>44042.951620370368</v>
      </c>
      <c r="AG1357" s="37"/>
      <c r="AH1357" s="37"/>
      <c r="AI1357" s="37"/>
      <c r="AJ1357" s="16">
        <f ca="1">IF(Table1[[#This Row],[State]]="Closed","Zero",IF(Table1[[#This Row],[State]]="Resolved","Zero",TODAY()-Table1[[#This Row],[First Assigned to Osprey-Resolver]]))</f>
        <v>656.04837962963211</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31</v>
      </c>
      <c r="AM1357" s="39">
        <f>WEEKNUM(Table1[[#This Row],[Resolved]])</f>
        <v>0</v>
      </c>
      <c r="AN1357" s="39">
        <f>WEEKNUM(Table1[[#This Row],[Closed]])</f>
        <v>31</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30</v>
      </c>
      <c r="AW1357" s="39" t="str">
        <f>TEXT(Table1[[#This Row],[Created]],"MMM")</f>
        <v>Jul</v>
      </c>
      <c r="AX1357" s="40">
        <f>VLOOKUP(Table1[[#This Row],[Assigned to]],GD_Resource[[#All],[SNOW ID Unique]:[Team]],4,0)</f>
        <v>0</v>
      </c>
    </row>
    <row r="1358" spans="1:50" ht="100.2" customHeight="1" x14ac:dyDescent="0.25">
      <c r="A1358" s="37" t="s">
        <v>5157</v>
      </c>
      <c r="B1358" s="37" t="s">
        <v>115</v>
      </c>
      <c r="C1358" s="37" t="s">
        <v>150</v>
      </c>
      <c r="D1358" s="37" t="s">
        <v>3538</v>
      </c>
      <c r="E1358" s="37" t="s">
        <v>141</v>
      </c>
      <c r="F1358" s="37" t="s">
        <v>5158</v>
      </c>
      <c r="G1358" s="60">
        <v>44280.903761574067</v>
      </c>
      <c r="H1358" s="37" t="s">
        <v>3540</v>
      </c>
      <c r="I1358" s="60"/>
      <c r="J1358" s="37" t="s">
        <v>328</v>
      </c>
      <c r="K1358" s="37" t="s">
        <v>5159</v>
      </c>
      <c r="L1358" s="60">
        <v>44280.903761574067</v>
      </c>
      <c r="M1358" s="37" t="s">
        <v>3540</v>
      </c>
      <c r="N1358" s="60">
        <v>44043.937199074076</v>
      </c>
      <c r="O1358" s="37" t="s">
        <v>154</v>
      </c>
      <c r="P1358" s="38" t="b">
        <v>0</v>
      </c>
      <c r="Q1358" s="37"/>
      <c r="R1358" s="37" t="s">
        <v>147</v>
      </c>
      <c r="S1358" s="38">
        <v>0</v>
      </c>
      <c r="T1358" s="37" t="s">
        <v>124</v>
      </c>
      <c r="U1358" s="37" t="s">
        <v>120</v>
      </c>
      <c r="V1358" s="60"/>
      <c r="W1358" s="38">
        <v>20474102</v>
      </c>
      <c r="X1358" s="37" t="s">
        <v>155</v>
      </c>
      <c r="Y1358" s="38">
        <v>0</v>
      </c>
      <c r="Z1358" s="38" t="b">
        <v>0</v>
      </c>
      <c r="AA1358" s="60">
        <v>44043.937199074076</v>
      </c>
      <c r="AB1358" s="60"/>
      <c r="AC1358" s="38">
        <v>0</v>
      </c>
      <c r="AD1358" s="60"/>
      <c r="AE1358" s="60">
        <v>44043.937199074076</v>
      </c>
      <c r="AF1358" s="60">
        <v>44043.937199074076</v>
      </c>
      <c r="AG1358" s="37"/>
      <c r="AH1358" s="37"/>
      <c r="AI1358" s="37" t="s">
        <v>157</v>
      </c>
      <c r="AJ1358" s="16">
        <f ca="1">IF(Table1[[#This Row],[State]]="Closed","Zero",IF(Table1[[#This Row],[State]]="Resolved","Zero",TODAY()-Table1[[#This Row],[First Assigned to Osprey-Resolver]]))</f>
        <v>655.06280092592351</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31</v>
      </c>
      <c r="AM1358" s="39">
        <f>WEEKNUM(Table1[[#This Row],[Resolved]])</f>
        <v>0</v>
      </c>
      <c r="AN1358" s="39">
        <f>WEEKNUM(Table1[[#This Row],[Closed]])</f>
        <v>13</v>
      </c>
      <c r="AO1358" s="39" t="str">
        <f>IFERROR(INDEX(GD_Resource[], MATCH(Table1[[#This Row],[Assigned to]], GD_Resource[SNOW ID Unique], 0), 2), "Not GD")</f>
        <v>Not GD</v>
      </c>
      <c r="AP1358" s="39" t="str">
        <f t="shared" si="21"/>
        <v>Geo</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31</v>
      </c>
      <c r="AW1358" s="39" t="str">
        <f>TEXT(Table1[[#This Row],[Created]],"MMM")</f>
        <v>Jul</v>
      </c>
      <c r="AX1358" s="40" t="e">
        <f>VLOOKUP(Table1[[#This Row],[Assigned to]],GD_Resource[[#All],[SNOW ID Unique]:[Team]],4,0)</f>
        <v>#N/A</v>
      </c>
    </row>
    <row r="1359" spans="1:50" ht="49.95" customHeight="1" x14ac:dyDescent="0.25">
      <c r="A1359" s="37" t="s">
        <v>5160</v>
      </c>
      <c r="B1359" s="37" t="s">
        <v>115</v>
      </c>
      <c r="C1359" s="37" t="s">
        <v>150</v>
      </c>
      <c r="D1359" s="37" t="s">
        <v>3538</v>
      </c>
      <c r="E1359" s="37" t="s">
        <v>12</v>
      </c>
      <c r="F1359" s="37" t="s">
        <v>5161</v>
      </c>
      <c r="G1359" s="60">
        <v>44050.635520833333</v>
      </c>
      <c r="H1359" s="37" t="s">
        <v>3540</v>
      </c>
      <c r="I1359" s="60"/>
      <c r="J1359" s="37" t="s">
        <v>120</v>
      </c>
      <c r="K1359" s="37" t="s">
        <v>5162</v>
      </c>
      <c r="L1359" s="60">
        <v>44050.635520833333</v>
      </c>
      <c r="M1359" s="37" t="s">
        <v>3540</v>
      </c>
      <c r="N1359" s="60">
        <v>44046.809050925927</v>
      </c>
      <c r="O1359" s="37" t="s">
        <v>3538</v>
      </c>
      <c r="P1359" s="38" t="b">
        <v>0</v>
      </c>
      <c r="Q1359" s="37"/>
      <c r="R1359" s="37" t="s">
        <v>147</v>
      </c>
      <c r="S1359" s="38">
        <v>0</v>
      </c>
      <c r="T1359" s="37" t="s">
        <v>124</v>
      </c>
      <c r="U1359" s="37" t="s">
        <v>120</v>
      </c>
      <c r="V1359" s="60"/>
      <c r="W1359" s="38">
        <v>331150</v>
      </c>
      <c r="X1359" s="37" t="s">
        <v>3540</v>
      </c>
      <c r="Y1359" s="38">
        <v>0</v>
      </c>
      <c r="Z1359" s="38" t="b">
        <v>0</v>
      </c>
      <c r="AA1359" s="60">
        <v>44046.809050925927</v>
      </c>
      <c r="AB1359" s="60"/>
      <c r="AC1359" s="38">
        <v>0</v>
      </c>
      <c r="AD1359" s="60"/>
      <c r="AE1359" s="60">
        <v>44046.809050925927</v>
      </c>
      <c r="AF1359" s="60">
        <v>44046.809050925927</v>
      </c>
      <c r="AG1359" s="37"/>
      <c r="AH1359" s="37"/>
      <c r="AI1359" s="37"/>
      <c r="AJ1359" s="16">
        <f ca="1">IF(Table1[[#This Row],[State]]="Closed","Zero",IF(Table1[[#This Row],[State]]="Resolved","Zero",TODAY()-Table1[[#This Row],[First Assigned to Osprey-Resolver]]))</f>
        <v>652.19094907407271</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32</v>
      </c>
      <c r="AM1359" s="39">
        <f>WEEKNUM(Table1[[#This Row],[Resolved]])</f>
        <v>0</v>
      </c>
      <c r="AN1359" s="39">
        <f>WEEKNUM(Table1[[#This Row],[Closed]])</f>
        <v>32</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3</v>
      </c>
      <c r="AW1359" s="39" t="str">
        <f>TEXT(Table1[[#This Row],[Created]],"MMM")</f>
        <v>Aug</v>
      </c>
      <c r="AX1359" s="40" t="e">
        <f>VLOOKUP(Table1[[#This Row],[Assigned to]],GD_Resource[[#All],[SNOW ID Unique]:[Team]],4,0)</f>
        <v>#N/A</v>
      </c>
    </row>
    <row r="1360" spans="1:50" ht="137.69999999999999" customHeight="1" x14ac:dyDescent="0.25">
      <c r="A1360" s="37" t="s">
        <v>5163</v>
      </c>
      <c r="B1360" s="37" t="s">
        <v>115</v>
      </c>
      <c r="C1360" s="37" t="s">
        <v>159</v>
      </c>
      <c r="D1360" s="37" t="s">
        <v>702</v>
      </c>
      <c r="E1360" s="37" t="s">
        <v>141</v>
      </c>
      <c r="F1360" s="37" t="s">
        <v>5164</v>
      </c>
      <c r="G1360" s="60">
        <v>44049.571736111109</v>
      </c>
      <c r="H1360" s="37"/>
      <c r="I1360" s="60"/>
      <c r="J1360" s="37" t="s">
        <v>120</v>
      </c>
      <c r="K1360" s="37" t="s">
        <v>5165</v>
      </c>
      <c r="L1360" s="60">
        <v>44049.571736111109</v>
      </c>
      <c r="M1360" s="37" t="s">
        <v>705</v>
      </c>
      <c r="N1360" s="60">
        <v>44048.912164351852</v>
      </c>
      <c r="O1360" s="37" t="s">
        <v>702</v>
      </c>
      <c r="P1360" s="38" t="b">
        <v>0</v>
      </c>
      <c r="Q1360" s="37"/>
      <c r="R1360" s="37" t="s">
        <v>123</v>
      </c>
      <c r="S1360" s="38">
        <v>0</v>
      </c>
      <c r="T1360" s="37" t="s">
        <v>124</v>
      </c>
      <c r="U1360" s="37" t="s">
        <v>120</v>
      </c>
      <c r="V1360" s="60"/>
      <c r="W1360" s="38">
        <v>58398</v>
      </c>
      <c r="X1360" s="37" t="s">
        <v>2368</v>
      </c>
      <c r="Y1360" s="38">
        <v>0</v>
      </c>
      <c r="Z1360" s="38" t="b">
        <v>0</v>
      </c>
      <c r="AA1360" s="60"/>
      <c r="AB1360" s="60"/>
      <c r="AC1360" s="38">
        <v>0</v>
      </c>
      <c r="AD1360" s="60"/>
      <c r="AE1360" s="60"/>
      <c r="AF1360" s="60">
        <v>44048.912164351852</v>
      </c>
      <c r="AG1360" s="37"/>
      <c r="AH1360" s="37"/>
      <c r="AI1360" s="37"/>
      <c r="AJ1360" s="16">
        <f ca="1">IF(Table1[[#This Row],[State]]="Closed","Zero",IF(Table1[[#This Row],[State]]="Resolved","Zero",TODAY()-Table1[[#This Row],[First Assigned to Osprey-Resolver]]))</f>
        <v>44699</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32</v>
      </c>
      <c r="AM1360" s="39">
        <f>WEEKNUM(Table1[[#This Row],[Resolved]])</f>
        <v>0</v>
      </c>
      <c r="AN1360" s="39">
        <f>WEEKNUM(Table1[[#This Row],[Closed]])</f>
        <v>32</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5</v>
      </c>
      <c r="AW1360" s="39" t="str">
        <f>TEXT(Table1[[#This Row],[Created]],"MMM")</f>
        <v>Aug</v>
      </c>
      <c r="AX1360" s="40" t="e">
        <f>VLOOKUP(Table1[[#This Row],[Assigned to]],GD_Resource[[#All],[SNOW ID Unique]:[Team]],4,0)</f>
        <v>#N/A</v>
      </c>
    </row>
    <row r="1361" spans="1:50" ht="37.5" customHeight="1" x14ac:dyDescent="0.25">
      <c r="A1361" s="37" t="s">
        <v>5166</v>
      </c>
      <c r="B1361" s="37" t="s">
        <v>115</v>
      </c>
      <c r="C1361" s="37" t="s">
        <v>338</v>
      </c>
      <c r="D1361" s="37" t="s">
        <v>428</v>
      </c>
      <c r="E1361" s="37" t="s">
        <v>12</v>
      </c>
      <c r="F1361" s="37" t="s">
        <v>5167</v>
      </c>
      <c r="G1361" s="60">
        <v>44049.170451388891</v>
      </c>
      <c r="H1361" s="37" t="s">
        <v>430</v>
      </c>
      <c r="I1361" s="60"/>
      <c r="J1361" s="37" t="s">
        <v>130</v>
      </c>
      <c r="K1361" s="37" t="s">
        <v>5168</v>
      </c>
      <c r="L1361" s="60">
        <v>44049.170451388891</v>
      </c>
      <c r="M1361" s="37" t="s">
        <v>430</v>
      </c>
      <c r="N1361" s="60">
        <v>44049.135578703703</v>
      </c>
      <c r="O1361" s="37" t="s">
        <v>5169</v>
      </c>
      <c r="P1361" s="38" t="b">
        <v>0</v>
      </c>
      <c r="Q1361" s="37"/>
      <c r="R1361" s="37" t="s">
        <v>215</v>
      </c>
      <c r="S1361" s="38">
        <v>0</v>
      </c>
      <c r="T1361" s="37" t="s">
        <v>124</v>
      </c>
      <c r="U1361" s="37" t="s">
        <v>120</v>
      </c>
      <c r="V1361" s="60"/>
      <c r="W1361" s="38">
        <v>3013</v>
      </c>
      <c r="X1361" s="37" t="s">
        <v>5170</v>
      </c>
      <c r="Y1361" s="38">
        <v>0</v>
      </c>
      <c r="Z1361" s="38" t="b">
        <v>0</v>
      </c>
      <c r="AA1361" s="60">
        <v>44049.170138888891</v>
      </c>
      <c r="AB1361" s="60">
        <v>44049.135578703703</v>
      </c>
      <c r="AC1361" s="38">
        <v>1</v>
      </c>
      <c r="AD1361" s="60">
        <v>44049.167928240742</v>
      </c>
      <c r="AE1361" s="60">
        <v>44049.170138888891</v>
      </c>
      <c r="AF1361" s="60">
        <v>44049.167928240742</v>
      </c>
      <c r="AG1361" s="37"/>
      <c r="AH1361" s="37"/>
      <c r="AI1361" s="37"/>
      <c r="AJ1361" s="16">
        <f ca="1">IF(Table1[[#This Row],[State]]="Closed","Zero",IF(Table1[[#This Row],[State]]="Resolved","Zero",TODAY()-Table1[[#This Row],[First Assigned to Osprey-Resolver]]))</f>
        <v>649.82986111110949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32</v>
      </c>
      <c r="AM1361" s="39">
        <f>WEEKNUM(Table1[[#This Row],[Resolved]])</f>
        <v>0</v>
      </c>
      <c r="AN1361" s="39">
        <f>WEEKNUM(Table1[[#This Row],[Closed]])</f>
        <v>32</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6</v>
      </c>
      <c r="AW1361" s="39" t="str">
        <f>TEXT(Table1[[#This Row],[Created]],"MMM")</f>
        <v>Aug</v>
      </c>
      <c r="AX1361" s="40" t="e">
        <f>VLOOKUP(Table1[[#This Row],[Assigned to]],GD_Resource[[#All],[SNOW ID Unique]:[Team]],4,0)</f>
        <v>#N/A</v>
      </c>
    </row>
    <row r="1362" spans="1:50" ht="37.5" customHeight="1" x14ac:dyDescent="0.25">
      <c r="A1362" s="37" t="s">
        <v>5171</v>
      </c>
      <c r="B1362" s="37" t="s">
        <v>115</v>
      </c>
      <c r="C1362" s="37" t="s">
        <v>116</v>
      </c>
      <c r="D1362" s="37" t="s">
        <v>509</v>
      </c>
      <c r="E1362" s="37" t="s">
        <v>12</v>
      </c>
      <c r="F1362" s="37" t="s">
        <v>5172</v>
      </c>
      <c r="G1362" s="60">
        <v>44151.716273148151</v>
      </c>
      <c r="H1362" s="37" t="s">
        <v>38</v>
      </c>
      <c r="I1362" s="60"/>
      <c r="J1362" s="37" t="s">
        <v>1459</v>
      </c>
      <c r="K1362" s="37" t="s">
        <v>5173</v>
      </c>
      <c r="L1362" s="60">
        <v>44151.716273148151</v>
      </c>
      <c r="M1362" s="37" t="s">
        <v>38</v>
      </c>
      <c r="N1362" s="60">
        <v>44054.746238425927</v>
      </c>
      <c r="O1362" s="37" t="s">
        <v>687</v>
      </c>
      <c r="P1362" s="38" t="b">
        <v>0</v>
      </c>
      <c r="Q1362" s="37"/>
      <c r="R1362" s="37" t="s">
        <v>123</v>
      </c>
      <c r="S1362" s="38">
        <v>0</v>
      </c>
      <c r="T1362" s="37" t="s">
        <v>124</v>
      </c>
      <c r="U1362" s="37" t="s">
        <v>120</v>
      </c>
      <c r="V1362" s="60"/>
      <c r="W1362" s="38">
        <v>8378211</v>
      </c>
      <c r="X1362" s="37" t="s">
        <v>688</v>
      </c>
      <c r="Y1362" s="38">
        <v>0</v>
      </c>
      <c r="Z1362" s="38" t="b">
        <v>0</v>
      </c>
      <c r="AA1362" s="60">
        <v>44054.779328703713</v>
      </c>
      <c r="AB1362" s="60">
        <v>44054.748032407413</v>
      </c>
      <c r="AC1362" s="38">
        <v>1</v>
      </c>
      <c r="AD1362" s="60">
        <v>44054.819340277783</v>
      </c>
      <c r="AE1362" s="60">
        <v>44054.821539351848</v>
      </c>
      <c r="AF1362" s="60">
        <v>44054.819340277783</v>
      </c>
      <c r="AG1362" s="37" t="s">
        <v>135</v>
      </c>
      <c r="AH1362" s="37"/>
      <c r="AI1362" s="37"/>
      <c r="AJ1362" s="16">
        <f ca="1">IF(Table1[[#This Row],[State]]="Closed","Zero",IF(Table1[[#This Row],[State]]="Resolved","Zero",TODAY()-Table1[[#This Row],[First Assigned to Osprey-Resolver]]))</f>
        <v>644.1784606481524</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33</v>
      </c>
      <c r="AM1362" s="39">
        <f>WEEKNUM(Table1[[#This Row],[Resolved]])</f>
        <v>0</v>
      </c>
      <c r="AN1362" s="39">
        <f>WEEKNUM(Table1[[#This Row],[Closed]])</f>
        <v>47</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11</v>
      </c>
      <c r="AW1362" s="39" t="str">
        <f>TEXT(Table1[[#This Row],[Created]],"MMM")</f>
        <v>Aug</v>
      </c>
      <c r="AX1362" s="40" t="e">
        <f>VLOOKUP(Table1[[#This Row],[Assigned to]],GD_Resource[[#All],[SNOW ID Unique]:[Team]],4,0)</f>
        <v>#N/A</v>
      </c>
    </row>
    <row r="1363" spans="1:50" ht="124.95" customHeight="1" x14ac:dyDescent="0.25">
      <c r="A1363" s="37" t="s">
        <v>5174</v>
      </c>
      <c r="B1363" s="37" t="s">
        <v>115</v>
      </c>
      <c r="C1363" s="37" t="s">
        <v>630</v>
      </c>
      <c r="D1363" s="37" t="s">
        <v>211</v>
      </c>
      <c r="E1363" s="37" t="s">
        <v>141</v>
      </c>
      <c r="F1363" s="37" t="s">
        <v>5175</v>
      </c>
      <c r="G1363" s="60">
        <v>44413.855879629627</v>
      </c>
      <c r="H1363" s="37" t="s">
        <v>246</v>
      </c>
      <c r="I1363" s="60"/>
      <c r="J1363" s="37" t="s">
        <v>120</v>
      </c>
      <c r="K1363" s="37" t="s">
        <v>5176</v>
      </c>
      <c r="L1363" s="60">
        <v>44413.855879629627</v>
      </c>
      <c r="M1363" s="37" t="s">
        <v>143</v>
      </c>
      <c r="N1363" s="60">
        <v>44055.096747685187</v>
      </c>
      <c r="O1363" s="37" t="s">
        <v>211</v>
      </c>
      <c r="P1363" s="38" t="b">
        <v>0</v>
      </c>
      <c r="Q1363" s="37"/>
      <c r="R1363" s="37" t="s">
        <v>147</v>
      </c>
      <c r="S1363" s="38">
        <v>0</v>
      </c>
      <c r="T1363" s="37" t="s">
        <v>124</v>
      </c>
      <c r="U1363" s="37" t="s">
        <v>120</v>
      </c>
      <c r="V1363" s="60"/>
      <c r="W1363" s="38">
        <v>30997318</v>
      </c>
      <c r="X1363" s="37" t="s">
        <v>312</v>
      </c>
      <c r="Y1363" s="38">
        <v>0</v>
      </c>
      <c r="Z1363" s="38" t="b">
        <v>0</v>
      </c>
      <c r="AA1363" s="60">
        <v>44055.096747685187</v>
      </c>
      <c r="AB1363" s="60"/>
      <c r="AC1363" s="38">
        <v>0</v>
      </c>
      <c r="AD1363" s="60"/>
      <c r="AE1363" s="60">
        <v>44055.096747685187</v>
      </c>
      <c r="AF1363" s="60">
        <v>44055.096747685187</v>
      </c>
      <c r="AG1363" s="37"/>
      <c r="AH1363" s="37"/>
      <c r="AI1363" s="37" t="s">
        <v>249</v>
      </c>
      <c r="AJ1363" s="16">
        <f ca="1">IF(Table1[[#This Row],[State]]="Closed","Zero",IF(Table1[[#This Row],[State]]="Resolved","Zero",TODAY()-Table1[[#This Row],[First Assigned to Osprey-Resolver]]))</f>
        <v>643.90325231481256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33</v>
      </c>
      <c r="AM1363" s="39">
        <f>WEEKNUM(Table1[[#This Row],[Resolved]])</f>
        <v>0</v>
      </c>
      <c r="AN1363" s="39">
        <f>WEEKNUM(Table1[[#This Row],[Closed]])</f>
        <v>32</v>
      </c>
      <c r="AO1363" s="39" t="str">
        <f>IFERROR(INDEX(GD_Resource[], MATCH(Table1[[#This Row],[Assigned to]], GD_Resource[SNOW ID Unique], 0), 2), "Not GD")</f>
        <v>Not GD</v>
      </c>
      <c r="AP1363" s="39" t="str">
        <f t="shared" si="21"/>
        <v>Geo</v>
      </c>
      <c r="AQ1363" s="39">
        <f>YEAR(Table1[[#This Row],[Closed]])</f>
        <v>2021</v>
      </c>
      <c r="AR1363" s="39">
        <f>YEAR(Table1[[#This Row],[Resolved]])</f>
        <v>1900</v>
      </c>
      <c r="AS1363" s="39">
        <f>YEAR(Table1[[#This Row],[Created]])</f>
        <v>2020</v>
      </c>
      <c r="AT1363" s="39">
        <f>DAY(Table1[[#This Row],[Resolved]])</f>
        <v>0</v>
      </c>
      <c r="AU1363" s="39" t="str">
        <f>TEXT(Table1[[#This Row],[Resolved]],"MMM")</f>
        <v>Jan</v>
      </c>
      <c r="AV1363" s="39">
        <f>DAY(Table1[[#This Row],[Created]])</f>
        <v>12</v>
      </c>
      <c r="AW1363" s="39" t="str">
        <f>TEXT(Table1[[#This Row],[Created]],"MMM")</f>
        <v>Aug</v>
      </c>
      <c r="AX1363" s="40" t="e">
        <f>VLOOKUP(Table1[[#This Row],[Assigned to]],GD_Resource[[#All],[SNOW ID Unique]:[Team]],4,0)</f>
        <v>#N/A</v>
      </c>
    </row>
    <row r="1364" spans="1:50" ht="37.5" customHeight="1" x14ac:dyDescent="0.25">
      <c r="A1364" s="37" t="s">
        <v>5177</v>
      </c>
      <c r="B1364" s="37" t="s">
        <v>115</v>
      </c>
      <c r="C1364" s="37" t="s">
        <v>251</v>
      </c>
      <c r="D1364" s="37" t="s">
        <v>128</v>
      </c>
      <c r="E1364" s="37" t="s">
        <v>12</v>
      </c>
      <c r="F1364" s="37" t="s">
        <v>5178</v>
      </c>
      <c r="G1364" s="60">
        <v>44062.127326388887</v>
      </c>
      <c r="H1364" s="37" t="s">
        <v>3347</v>
      </c>
      <c r="I1364" s="60"/>
      <c r="J1364" s="37" t="s">
        <v>120</v>
      </c>
      <c r="K1364" s="37" t="s">
        <v>5179</v>
      </c>
      <c r="L1364" s="60">
        <v>44062.127326388887</v>
      </c>
      <c r="M1364" s="37" t="s">
        <v>39</v>
      </c>
      <c r="N1364" s="60">
        <v>44060.775416666656</v>
      </c>
      <c r="O1364" s="37" t="s">
        <v>284</v>
      </c>
      <c r="P1364" s="38" t="b">
        <v>0</v>
      </c>
      <c r="Q1364" s="37"/>
      <c r="R1364" s="37" t="s">
        <v>147</v>
      </c>
      <c r="S1364" s="38">
        <v>0</v>
      </c>
      <c r="T1364" s="37" t="s">
        <v>124</v>
      </c>
      <c r="U1364" s="37" t="s">
        <v>120</v>
      </c>
      <c r="V1364" s="60"/>
      <c r="W1364" s="38">
        <v>117156</v>
      </c>
      <c r="X1364" s="37" t="s">
        <v>255</v>
      </c>
      <c r="Y1364" s="38">
        <v>0</v>
      </c>
      <c r="Z1364" s="38" t="b">
        <v>0</v>
      </c>
      <c r="AA1364" s="60">
        <v>44060.775416666656</v>
      </c>
      <c r="AB1364" s="60"/>
      <c r="AC1364" s="38">
        <v>0</v>
      </c>
      <c r="AD1364" s="60"/>
      <c r="AE1364" s="60">
        <v>44060.775416666656</v>
      </c>
      <c r="AF1364" s="60">
        <v>44060.775416666656</v>
      </c>
      <c r="AG1364" s="37"/>
      <c r="AH1364" s="37"/>
      <c r="AI1364" s="37"/>
      <c r="AJ1364" s="16">
        <f ca="1">IF(Table1[[#This Row],[State]]="Closed","Zero",IF(Table1[[#This Row],[State]]="Resolved","Zero",TODAY()-Table1[[#This Row],[First Assigned to Osprey-Resolver]]))</f>
        <v>638.22458333334362</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34</v>
      </c>
      <c r="AM1364" s="39">
        <f>WEEKNUM(Table1[[#This Row],[Resolved]])</f>
        <v>0</v>
      </c>
      <c r="AN1364" s="39">
        <f>WEEKNUM(Table1[[#This Row],[Closed]])</f>
        <v>34</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17</v>
      </c>
      <c r="AW1364" s="39" t="str">
        <f>TEXT(Table1[[#This Row],[Created]],"MMM")</f>
        <v>Aug</v>
      </c>
      <c r="AX1364" s="40" t="e">
        <f>VLOOKUP(Table1[[#This Row],[Assigned to]],GD_Resource[[#All],[SNOW ID Unique]:[Team]],4,0)</f>
        <v>#N/A</v>
      </c>
    </row>
    <row r="1365" spans="1:50" ht="37.5" customHeight="1" x14ac:dyDescent="0.25">
      <c r="A1365" s="37" t="s">
        <v>5180</v>
      </c>
      <c r="B1365" s="37" t="s">
        <v>115</v>
      </c>
      <c r="C1365" s="37" t="s">
        <v>116</v>
      </c>
      <c r="D1365" s="37" t="s">
        <v>323</v>
      </c>
      <c r="E1365" s="37" t="s">
        <v>7</v>
      </c>
      <c r="F1365" s="37" t="s">
        <v>5181</v>
      </c>
      <c r="G1365" s="60">
        <v>44061.724131944437</v>
      </c>
      <c r="H1365" s="37" t="s">
        <v>20</v>
      </c>
      <c r="I1365" s="60"/>
      <c r="J1365" s="37" t="s">
        <v>120</v>
      </c>
      <c r="K1365" s="37" t="s">
        <v>5182</v>
      </c>
      <c r="L1365" s="60">
        <v>44061.724131944437</v>
      </c>
      <c r="M1365" s="37" t="s">
        <v>20</v>
      </c>
      <c r="N1365" s="60">
        <v>44061.698275462957</v>
      </c>
      <c r="O1365" s="37" t="s">
        <v>323</v>
      </c>
      <c r="P1365" s="38" t="b">
        <v>0</v>
      </c>
      <c r="Q1365" s="37"/>
      <c r="R1365" s="37" t="s">
        <v>123</v>
      </c>
      <c r="S1365" s="38">
        <v>0</v>
      </c>
      <c r="T1365" s="37" t="s">
        <v>124</v>
      </c>
      <c r="U1365" s="37" t="s">
        <v>120</v>
      </c>
      <c r="V1365" s="60"/>
      <c r="W1365" s="38">
        <v>2406</v>
      </c>
      <c r="X1365" s="37" t="s">
        <v>38</v>
      </c>
      <c r="Y1365" s="38">
        <v>0</v>
      </c>
      <c r="Z1365" s="38" t="b">
        <v>0</v>
      </c>
      <c r="AA1365" s="60">
        <v>44061.698275462957</v>
      </c>
      <c r="AB1365" s="60"/>
      <c r="AC1365" s="38">
        <v>0</v>
      </c>
      <c r="AD1365" s="60"/>
      <c r="AE1365" s="60">
        <v>44061.698275462957</v>
      </c>
      <c r="AF1365" s="60">
        <v>44061.698275462957</v>
      </c>
      <c r="AG1365" s="37"/>
      <c r="AH1365" s="37"/>
      <c r="AI1365" s="37"/>
      <c r="AJ1365" s="16">
        <f ca="1">IF(Table1[[#This Row],[State]]="Closed","Zero",IF(Table1[[#This Row],[State]]="Resolved","Zero",TODAY()-Table1[[#This Row],[First Assigned to Osprey-Resolver]]))</f>
        <v>637.3017245370429</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34</v>
      </c>
      <c r="AM1365" s="39">
        <f>WEEKNUM(Table1[[#This Row],[Resolved]])</f>
        <v>0</v>
      </c>
      <c r="AN1365" s="39">
        <f>WEEKNUM(Table1[[#This Row],[Closed]])</f>
        <v>34</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18</v>
      </c>
      <c r="AW1365" s="39" t="str">
        <f>TEXT(Table1[[#This Row],[Created]],"MMM")</f>
        <v>Aug</v>
      </c>
      <c r="AX1365" s="40">
        <f>VLOOKUP(Table1[[#This Row],[Assigned to]],GD_Resource[[#All],[SNOW ID Unique]:[Team]],4,0)</f>
        <v>0</v>
      </c>
    </row>
    <row r="1366" spans="1:50" ht="37.5" customHeight="1" x14ac:dyDescent="0.25">
      <c r="A1366" s="37" t="s">
        <v>5183</v>
      </c>
      <c r="B1366" s="37" t="s">
        <v>115</v>
      </c>
      <c r="C1366" s="37" t="s">
        <v>116</v>
      </c>
      <c r="D1366" s="37" t="s">
        <v>323</v>
      </c>
      <c r="E1366" s="37" t="s">
        <v>7</v>
      </c>
      <c r="F1366" s="37" t="s">
        <v>5181</v>
      </c>
      <c r="G1366" s="60">
        <v>44061.724988425929</v>
      </c>
      <c r="H1366" s="37" t="s">
        <v>20</v>
      </c>
      <c r="I1366" s="60"/>
      <c r="J1366" s="37" t="s">
        <v>120</v>
      </c>
      <c r="K1366" s="37" t="s">
        <v>5182</v>
      </c>
      <c r="L1366" s="60">
        <v>44061.724988425929</v>
      </c>
      <c r="M1366" s="37" t="s">
        <v>20</v>
      </c>
      <c r="N1366" s="60">
        <v>44061.722210648149</v>
      </c>
      <c r="O1366" s="37" t="s">
        <v>323</v>
      </c>
      <c r="P1366" s="38" t="b">
        <v>0</v>
      </c>
      <c r="Q1366" s="37"/>
      <c r="R1366" s="37" t="s">
        <v>123</v>
      </c>
      <c r="S1366" s="38">
        <v>0</v>
      </c>
      <c r="T1366" s="37" t="s">
        <v>124</v>
      </c>
      <c r="U1366" s="37" t="s">
        <v>120</v>
      </c>
      <c r="V1366" s="60"/>
      <c r="W1366" s="38">
        <v>344</v>
      </c>
      <c r="X1366" s="37" t="s">
        <v>38</v>
      </c>
      <c r="Y1366" s="38">
        <v>0</v>
      </c>
      <c r="Z1366" s="38" t="b">
        <v>0</v>
      </c>
      <c r="AA1366" s="60">
        <v>44061.72451388889</v>
      </c>
      <c r="AB1366" s="60"/>
      <c r="AC1366" s="38">
        <v>0</v>
      </c>
      <c r="AD1366" s="60"/>
      <c r="AE1366" s="60">
        <v>44061.72451388889</v>
      </c>
      <c r="AF1366" s="60">
        <v>44061.722210648149</v>
      </c>
      <c r="AG1366" s="37"/>
      <c r="AH1366" s="37"/>
      <c r="AI1366" s="37"/>
      <c r="AJ1366" s="16">
        <f ca="1">IF(Table1[[#This Row],[State]]="Closed","Zero",IF(Table1[[#This Row],[State]]="Resolved","Zero",TODAY()-Table1[[#This Row],[First Assigned to Osprey-Resolver]]))</f>
        <v>637.27548611110979</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34</v>
      </c>
      <c r="AM1366" s="39">
        <f>WEEKNUM(Table1[[#This Row],[Resolved]])</f>
        <v>0</v>
      </c>
      <c r="AN1366" s="39">
        <f>WEEKNUM(Table1[[#This Row],[Closed]])</f>
        <v>34</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18</v>
      </c>
      <c r="AW1366" s="39" t="str">
        <f>TEXT(Table1[[#This Row],[Created]],"MMM")</f>
        <v>Aug</v>
      </c>
      <c r="AX1366" s="40">
        <f>VLOOKUP(Table1[[#This Row],[Assigned to]],GD_Resource[[#All],[SNOW ID Unique]:[Team]],4,0)</f>
        <v>0</v>
      </c>
    </row>
    <row r="1367" spans="1:50" ht="37.5" customHeight="1" x14ac:dyDescent="0.25">
      <c r="A1367" s="37" t="s">
        <v>5184</v>
      </c>
      <c r="B1367" s="37" t="s">
        <v>115</v>
      </c>
      <c r="C1367" s="37" t="s">
        <v>116</v>
      </c>
      <c r="D1367" s="37" t="s">
        <v>323</v>
      </c>
      <c r="E1367" s="37" t="s">
        <v>7</v>
      </c>
      <c r="F1367" s="37" t="s">
        <v>5181</v>
      </c>
      <c r="G1367" s="60">
        <v>44061.727685185193</v>
      </c>
      <c r="H1367" s="37"/>
      <c r="I1367" s="60"/>
      <c r="J1367" s="37" t="s">
        <v>120</v>
      </c>
      <c r="K1367" s="37" t="s">
        <v>5182</v>
      </c>
      <c r="L1367" s="60">
        <v>44061.727685185193</v>
      </c>
      <c r="M1367" s="37" t="s">
        <v>20</v>
      </c>
      <c r="N1367" s="60">
        <v>44061.726863425924</v>
      </c>
      <c r="O1367" s="37" t="s">
        <v>323</v>
      </c>
      <c r="P1367" s="38" t="b">
        <v>0</v>
      </c>
      <c r="Q1367" s="37"/>
      <c r="R1367" s="37" t="s">
        <v>123</v>
      </c>
      <c r="S1367" s="38">
        <v>0</v>
      </c>
      <c r="T1367" s="37" t="s">
        <v>124</v>
      </c>
      <c r="U1367" s="37" t="s">
        <v>120</v>
      </c>
      <c r="V1367" s="60"/>
      <c r="W1367" s="38">
        <v>158</v>
      </c>
      <c r="X1367" s="37" t="s">
        <v>38</v>
      </c>
      <c r="Y1367" s="38">
        <v>0</v>
      </c>
      <c r="Z1367" s="38" t="b">
        <v>0</v>
      </c>
      <c r="AA1367" s="60"/>
      <c r="AB1367" s="60"/>
      <c r="AC1367" s="38">
        <v>0</v>
      </c>
      <c r="AD1367" s="60"/>
      <c r="AE1367" s="60"/>
      <c r="AF1367" s="60">
        <v>44061.726863425924</v>
      </c>
      <c r="AG1367" s="37"/>
      <c r="AH1367" s="37"/>
      <c r="AI1367" s="37"/>
      <c r="AJ1367" s="16">
        <f ca="1">IF(Table1[[#This Row],[State]]="Closed","Zero",IF(Table1[[#This Row],[State]]="Resolved","Zero",TODAY()-Table1[[#This Row],[First Assigned to Osprey-Resolver]]))</f>
        <v>44699</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34</v>
      </c>
      <c r="AM1367" s="39">
        <f>WEEKNUM(Table1[[#This Row],[Resolved]])</f>
        <v>0</v>
      </c>
      <c r="AN1367" s="39">
        <f>WEEKNUM(Table1[[#This Row],[Closed]])</f>
        <v>34</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18</v>
      </c>
      <c r="AW1367" s="39" t="str">
        <f>TEXT(Table1[[#This Row],[Created]],"MMM")</f>
        <v>Aug</v>
      </c>
      <c r="AX1367" s="40" t="e">
        <f>VLOOKUP(Table1[[#This Row],[Assigned to]],GD_Resource[[#All],[SNOW ID Unique]:[Team]],4,0)</f>
        <v>#N/A</v>
      </c>
    </row>
    <row r="1368" spans="1:50" ht="37.5" customHeight="1" x14ac:dyDescent="0.25">
      <c r="A1368" s="37" t="s">
        <v>5185</v>
      </c>
      <c r="B1368" s="37" t="s">
        <v>115</v>
      </c>
      <c r="C1368" s="37" t="s">
        <v>295</v>
      </c>
      <c r="D1368" s="37" t="s">
        <v>5186</v>
      </c>
      <c r="E1368" s="37" t="s">
        <v>451</v>
      </c>
      <c r="F1368" s="37" t="s">
        <v>5187</v>
      </c>
      <c r="G1368" s="60">
        <v>44082.978356481479</v>
      </c>
      <c r="H1368" s="37" t="s">
        <v>5188</v>
      </c>
      <c r="I1368" s="60"/>
      <c r="J1368" s="37" t="s">
        <v>120</v>
      </c>
      <c r="K1368" s="37" t="s">
        <v>5189</v>
      </c>
      <c r="L1368" s="60">
        <v>44082.978356481479</v>
      </c>
      <c r="M1368" s="37" t="s">
        <v>5188</v>
      </c>
      <c r="N1368" s="60">
        <v>44062.086284722223</v>
      </c>
      <c r="O1368" s="37" t="s">
        <v>299</v>
      </c>
      <c r="P1368" s="38" t="b">
        <v>0</v>
      </c>
      <c r="Q1368" s="37"/>
      <c r="R1368" s="37" t="s">
        <v>147</v>
      </c>
      <c r="S1368" s="38">
        <v>0</v>
      </c>
      <c r="T1368" s="37" t="s">
        <v>124</v>
      </c>
      <c r="U1368" s="37" t="s">
        <v>120</v>
      </c>
      <c r="V1368" s="60"/>
      <c r="W1368" s="38">
        <v>1805075</v>
      </c>
      <c r="X1368" s="37" t="s">
        <v>300</v>
      </c>
      <c r="Y1368" s="38">
        <v>0</v>
      </c>
      <c r="Z1368" s="38" t="b">
        <v>0</v>
      </c>
      <c r="AA1368" s="60">
        <v>44063.059513888889</v>
      </c>
      <c r="AB1368" s="60">
        <v>44062.102789351848</v>
      </c>
      <c r="AC1368" s="38">
        <v>1</v>
      </c>
      <c r="AD1368" s="60">
        <v>44063.115358796298</v>
      </c>
      <c r="AE1368" s="60">
        <v>44063.125127314823</v>
      </c>
      <c r="AF1368" s="60">
        <v>44063.115358796298</v>
      </c>
      <c r="AG1368" s="37"/>
      <c r="AH1368" s="37"/>
      <c r="AI1368" s="37"/>
      <c r="AJ1368" s="16">
        <f ca="1">IF(Table1[[#This Row],[State]]="Closed","Zero",IF(Table1[[#This Row],[State]]="Resolved","Zero",TODAY()-Table1[[#This Row],[First Assigned to Osprey-Resolver]]))</f>
        <v>635.87487268517725</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34</v>
      </c>
      <c r="AM1368" s="39">
        <f>WEEKNUM(Table1[[#This Row],[Resolved]])</f>
        <v>0</v>
      </c>
      <c r="AN1368" s="39">
        <f>WEEKNUM(Table1[[#This Row],[Closed]])</f>
        <v>37</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19</v>
      </c>
      <c r="AW1368" s="39" t="str">
        <f>TEXT(Table1[[#This Row],[Created]],"MMM")</f>
        <v>Aug</v>
      </c>
      <c r="AX1368" s="40" t="e">
        <f>VLOOKUP(Table1[[#This Row],[Assigned to]],GD_Resource[[#All],[SNOW ID Unique]:[Team]],4,0)</f>
        <v>#N/A</v>
      </c>
    </row>
    <row r="1369" spans="1:50" ht="37.5" customHeight="1" x14ac:dyDescent="0.25">
      <c r="A1369" s="37" t="s">
        <v>5190</v>
      </c>
      <c r="B1369" s="37" t="s">
        <v>115</v>
      </c>
      <c r="C1369" s="37" t="s">
        <v>251</v>
      </c>
      <c r="D1369" s="37" t="s">
        <v>1109</v>
      </c>
      <c r="E1369" s="37" t="s">
        <v>12</v>
      </c>
      <c r="F1369" s="37" t="s">
        <v>5178</v>
      </c>
      <c r="G1369" s="60">
        <v>44062.822314814817</v>
      </c>
      <c r="H1369" s="37" t="s">
        <v>3347</v>
      </c>
      <c r="I1369" s="60"/>
      <c r="J1369" s="37" t="s">
        <v>120</v>
      </c>
      <c r="K1369" s="37" t="s">
        <v>5191</v>
      </c>
      <c r="L1369" s="60">
        <v>44062.822314814817</v>
      </c>
      <c r="M1369" s="37" t="s">
        <v>8</v>
      </c>
      <c r="N1369" s="60">
        <v>44062.646562499998</v>
      </c>
      <c r="O1369" s="37" t="s">
        <v>284</v>
      </c>
      <c r="P1369" s="38" t="b">
        <v>0</v>
      </c>
      <c r="Q1369" s="37"/>
      <c r="R1369" s="37" t="s">
        <v>147</v>
      </c>
      <c r="S1369" s="38">
        <v>0</v>
      </c>
      <c r="T1369" s="37" t="s">
        <v>124</v>
      </c>
      <c r="U1369" s="37" t="s">
        <v>120</v>
      </c>
      <c r="V1369" s="60"/>
      <c r="W1369" s="38">
        <v>15453</v>
      </c>
      <c r="X1369" s="37" t="s">
        <v>255</v>
      </c>
      <c r="Y1369" s="38">
        <v>0</v>
      </c>
      <c r="Z1369" s="38" t="b">
        <v>0</v>
      </c>
      <c r="AA1369" s="60">
        <v>44062.646562499998</v>
      </c>
      <c r="AB1369" s="60"/>
      <c r="AC1369" s="38">
        <v>0</v>
      </c>
      <c r="AD1369" s="60"/>
      <c r="AE1369" s="60">
        <v>44062.646562499998</v>
      </c>
      <c r="AF1369" s="60">
        <v>44062.646562499998</v>
      </c>
      <c r="AG1369" s="37"/>
      <c r="AH1369" s="37"/>
      <c r="AI1369" s="37"/>
      <c r="AJ1369" s="16">
        <f ca="1">IF(Table1[[#This Row],[State]]="Closed","Zero",IF(Table1[[#This Row],[State]]="Resolved","Zero",TODAY()-Table1[[#This Row],[First Assigned to Osprey-Resolver]]))</f>
        <v>636.35343750000175</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34</v>
      </c>
      <c r="AM1369" s="39">
        <f>WEEKNUM(Table1[[#This Row],[Resolved]])</f>
        <v>0</v>
      </c>
      <c r="AN1369" s="39">
        <f>WEEKNUM(Table1[[#This Row],[Closed]])</f>
        <v>34</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19</v>
      </c>
      <c r="AW1369" s="39" t="str">
        <f>TEXT(Table1[[#This Row],[Created]],"MMM")</f>
        <v>Aug</v>
      </c>
      <c r="AX1369" s="40" t="e">
        <f>VLOOKUP(Table1[[#This Row],[Assigned to]],GD_Resource[[#All],[SNOW ID Unique]:[Team]],4,0)</f>
        <v>#N/A</v>
      </c>
    </row>
    <row r="1370" spans="1:50" ht="37.5" customHeight="1" x14ac:dyDescent="0.25">
      <c r="A1370" s="37" t="s">
        <v>5192</v>
      </c>
      <c r="B1370" s="37" t="s">
        <v>115</v>
      </c>
      <c r="C1370" s="37" t="s">
        <v>139</v>
      </c>
      <c r="D1370" s="37" t="s">
        <v>211</v>
      </c>
      <c r="E1370" s="37" t="s">
        <v>141</v>
      </c>
      <c r="F1370" s="37" t="s">
        <v>5193</v>
      </c>
      <c r="G1370" s="60">
        <v>44511.093449074076</v>
      </c>
      <c r="H1370" s="37" t="s">
        <v>143</v>
      </c>
      <c r="I1370" s="60"/>
      <c r="J1370" s="37" t="s">
        <v>328</v>
      </c>
      <c r="K1370" s="37" t="s">
        <v>4583</v>
      </c>
      <c r="L1370" s="60">
        <v>44511.093449074076</v>
      </c>
      <c r="M1370" s="37" t="s">
        <v>143</v>
      </c>
      <c r="N1370" s="60">
        <v>44082.74391203704</v>
      </c>
      <c r="O1370" s="37" t="s">
        <v>1803</v>
      </c>
      <c r="P1370" s="38" t="b">
        <v>0</v>
      </c>
      <c r="Q1370" s="37"/>
      <c r="R1370" s="37" t="s">
        <v>147</v>
      </c>
      <c r="S1370" s="38">
        <v>0</v>
      </c>
      <c r="T1370" s="37" t="s">
        <v>124</v>
      </c>
      <c r="U1370" s="37" t="s">
        <v>120</v>
      </c>
      <c r="V1370" s="60"/>
      <c r="W1370" s="38">
        <v>37009400</v>
      </c>
      <c r="X1370" s="37" t="s">
        <v>1804</v>
      </c>
      <c r="Y1370" s="38">
        <v>0</v>
      </c>
      <c r="Z1370" s="38" t="b">
        <v>0</v>
      </c>
      <c r="AA1370" s="60">
        <v>44083.347708333327</v>
      </c>
      <c r="AB1370" s="60">
        <v>44082.748668981483</v>
      </c>
      <c r="AC1370" s="38">
        <v>1</v>
      </c>
      <c r="AD1370" s="60">
        <v>44082.811400462961</v>
      </c>
      <c r="AE1370" s="60">
        <v>44083.347708333327</v>
      </c>
      <c r="AF1370" s="60">
        <v>44082.811400462961</v>
      </c>
      <c r="AG1370" s="37"/>
      <c r="AH1370" s="37"/>
      <c r="AI1370" s="37"/>
      <c r="AJ1370" s="16">
        <f ca="1">IF(Table1[[#This Row],[State]]="Closed","Zero",IF(Table1[[#This Row],[State]]="Resolved","Zero",TODAY()-Table1[[#This Row],[First Assigned to Osprey-Resolver]]))</f>
        <v>615.65229166667268</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37</v>
      </c>
      <c r="AM1370" s="39">
        <f>WEEKNUM(Table1[[#This Row],[Resolved]])</f>
        <v>0</v>
      </c>
      <c r="AN1370" s="39">
        <f>WEEKNUM(Table1[[#This Row],[Closed]])</f>
        <v>46</v>
      </c>
      <c r="AO1370" s="39" t="str">
        <f>IFERROR(INDEX(GD_Resource[], MATCH(Table1[[#This Row],[Assigned to]], GD_Resource[SNOW ID Unique], 0), 2), "Not GD")</f>
        <v>Not GD</v>
      </c>
      <c r="AP1370" s="39" t="str">
        <f t="shared" si="21"/>
        <v>Geo</v>
      </c>
      <c r="AQ1370" s="39">
        <f>YEAR(Table1[[#This Row],[Closed]])</f>
        <v>2021</v>
      </c>
      <c r="AR1370" s="39">
        <f>YEAR(Table1[[#This Row],[Resolved]])</f>
        <v>1900</v>
      </c>
      <c r="AS1370" s="39">
        <f>YEAR(Table1[[#This Row],[Created]])</f>
        <v>2020</v>
      </c>
      <c r="AT1370" s="39">
        <f>DAY(Table1[[#This Row],[Resolved]])</f>
        <v>0</v>
      </c>
      <c r="AU1370" s="39" t="str">
        <f>TEXT(Table1[[#This Row],[Resolved]],"MMM")</f>
        <v>Jan</v>
      </c>
      <c r="AV1370" s="39">
        <f>DAY(Table1[[#This Row],[Created]])</f>
        <v>8</v>
      </c>
      <c r="AW1370" s="39" t="str">
        <f>TEXT(Table1[[#This Row],[Created]],"MMM")</f>
        <v>Sep</v>
      </c>
      <c r="AX1370" s="40" t="e">
        <f>VLOOKUP(Table1[[#This Row],[Assigned to]],GD_Resource[[#All],[SNOW ID Unique]:[Team]],4,0)</f>
        <v>#N/A</v>
      </c>
    </row>
    <row r="1371" spans="1:50" ht="37.5" customHeight="1" x14ac:dyDescent="0.25">
      <c r="A1371" s="37" t="s">
        <v>5194</v>
      </c>
      <c r="B1371" s="37" t="s">
        <v>115</v>
      </c>
      <c r="C1371" s="37" t="s">
        <v>295</v>
      </c>
      <c r="D1371" s="37" t="s">
        <v>140</v>
      </c>
      <c r="E1371" s="37" t="s">
        <v>141</v>
      </c>
      <c r="F1371" s="37" t="s">
        <v>5195</v>
      </c>
      <c r="G1371" s="60">
        <v>44610.021828703713</v>
      </c>
      <c r="H1371" s="37"/>
      <c r="I1371" s="60"/>
      <c r="J1371" s="37" t="s">
        <v>120</v>
      </c>
      <c r="K1371" s="37" t="s">
        <v>392</v>
      </c>
      <c r="L1371" s="60">
        <v>44610.021828703713</v>
      </c>
      <c r="M1371" s="37" t="s">
        <v>145</v>
      </c>
      <c r="N1371" s="60">
        <v>44091.920752314807</v>
      </c>
      <c r="O1371" s="37" t="s">
        <v>690</v>
      </c>
      <c r="P1371" s="38" t="b">
        <v>0</v>
      </c>
      <c r="Q1371" s="37"/>
      <c r="R1371" s="37" t="s">
        <v>147</v>
      </c>
      <c r="S1371" s="38">
        <v>0</v>
      </c>
      <c r="T1371" s="37" t="s">
        <v>124</v>
      </c>
      <c r="U1371" s="37" t="s">
        <v>120</v>
      </c>
      <c r="V1371" s="60"/>
      <c r="W1371" s="38">
        <v>44765366</v>
      </c>
      <c r="X1371" s="37" t="s">
        <v>300</v>
      </c>
      <c r="Y1371" s="38">
        <v>0</v>
      </c>
      <c r="Z1371" s="38" t="b">
        <v>0</v>
      </c>
      <c r="AA1371" s="60"/>
      <c r="AB1371" s="60"/>
      <c r="AC1371" s="38">
        <v>0</v>
      </c>
      <c r="AD1371" s="60"/>
      <c r="AE1371" s="60"/>
      <c r="AF1371" s="60">
        <v>44091.920752314807</v>
      </c>
      <c r="AG1371" s="37"/>
      <c r="AH1371" s="37"/>
      <c r="AI1371" s="37"/>
      <c r="AJ1371" s="16">
        <f ca="1">IF(Table1[[#This Row],[State]]="Closed","Zero",IF(Table1[[#This Row],[State]]="Resolved","Zero",TODAY()-Table1[[#This Row],[First Assigned to Osprey-Resolver]]))</f>
        <v>44699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38</v>
      </c>
      <c r="AM1371" s="39">
        <f>WEEKNUM(Table1[[#This Row],[Resolved]])</f>
        <v>0</v>
      </c>
      <c r="AN1371" s="39">
        <f>WEEKNUM(Table1[[#This Row],[Closed]])</f>
        <v>8</v>
      </c>
      <c r="AO1371" s="39" t="str">
        <f>IFERROR(INDEX(GD_Resource[], MATCH(Table1[[#This Row],[Assigned to]], GD_Resource[SNOW ID Unique], 0), 2), "Not GD")</f>
        <v>Not GD</v>
      </c>
      <c r="AP1371" s="39" t="str">
        <f t="shared" si="21"/>
        <v>Geo</v>
      </c>
      <c r="AQ1371" s="39">
        <f>YEAR(Table1[[#This Row],[Closed]])</f>
        <v>2022</v>
      </c>
      <c r="AR1371" s="39">
        <f>YEAR(Table1[[#This Row],[Resolved]])</f>
        <v>1900</v>
      </c>
      <c r="AS1371" s="39">
        <f>YEAR(Table1[[#This Row],[Created]])</f>
        <v>2020</v>
      </c>
      <c r="AT1371" s="39">
        <f>DAY(Table1[[#This Row],[Resolved]])</f>
        <v>0</v>
      </c>
      <c r="AU1371" s="39" t="str">
        <f>TEXT(Table1[[#This Row],[Resolved]],"MMM")</f>
        <v>Jan</v>
      </c>
      <c r="AV1371" s="39">
        <f>DAY(Table1[[#This Row],[Created]])</f>
        <v>17</v>
      </c>
      <c r="AW1371" s="39" t="str">
        <f>TEXT(Table1[[#This Row],[Created]],"MMM")</f>
        <v>Sep</v>
      </c>
      <c r="AX1371" s="40" t="e">
        <f>VLOOKUP(Table1[[#This Row],[Assigned to]],GD_Resource[[#All],[SNOW ID Unique]:[Team]],4,0)</f>
        <v>#N/A</v>
      </c>
    </row>
    <row r="1372" spans="1:50" ht="49.95" customHeight="1" x14ac:dyDescent="0.25">
      <c r="A1372" s="37" t="s">
        <v>5196</v>
      </c>
      <c r="B1372" s="37" t="s">
        <v>115</v>
      </c>
      <c r="C1372" s="37" t="s">
        <v>183</v>
      </c>
      <c r="D1372" s="37" t="s">
        <v>345</v>
      </c>
      <c r="E1372" s="37" t="s">
        <v>12</v>
      </c>
      <c r="F1372" s="37" t="s">
        <v>5197</v>
      </c>
      <c r="G1372" s="60">
        <v>44096.884143518517</v>
      </c>
      <c r="H1372" s="37" t="s">
        <v>40</v>
      </c>
      <c r="I1372" s="60"/>
      <c r="J1372" s="37" t="s">
        <v>120</v>
      </c>
      <c r="K1372" s="37" t="s">
        <v>5198</v>
      </c>
      <c r="L1372" s="60">
        <v>44096.884143518517</v>
      </c>
      <c r="M1372" s="37" t="s">
        <v>40</v>
      </c>
      <c r="N1372" s="60">
        <v>44096.842442129629</v>
      </c>
      <c r="O1372" s="37" t="s">
        <v>3647</v>
      </c>
      <c r="P1372" s="38" t="b">
        <v>0</v>
      </c>
      <c r="Q1372" s="37"/>
      <c r="R1372" s="37" t="s">
        <v>189</v>
      </c>
      <c r="S1372" s="38">
        <v>0</v>
      </c>
      <c r="T1372" s="37" t="s">
        <v>124</v>
      </c>
      <c r="U1372" s="37" t="s">
        <v>120</v>
      </c>
      <c r="V1372" s="60"/>
      <c r="W1372" s="38">
        <v>3603</v>
      </c>
      <c r="X1372" s="37" t="s">
        <v>3648</v>
      </c>
      <c r="Y1372" s="38">
        <v>0</v>
      </c>
      <c r="Z1372" s="38" t="b">
        <v>0</v>
      </c>
      <c r="AA1372" s="60">
        <v>44096.883333333331</v>
      </c>
      <c r="AB1372" s="60">
        <v>44096.842442129629</v>
      </c>
      <c r="AC1372" s="38">
        <v>1</v>
      </c>
      <c r="AD1372" s="60">
        <v>44096.883333333331</v>
      </c>
      <c r="AE1372" s="60">
        <v>44096.883333333331</v>
      </c>
      <c r="AF1372" s="60">
        <v>44096.883333333331</v>
      </c>
      <c r="AG1372" s="37"/>
      <c r="AH1372" s="37"/>
      <c r="AI1372" s="37"/>
      <c r="AJ1372" s="16">
        <f ca="1">IF(Table1[[#This Row],[State]]="Closed","Zero",IF(Table1[[#This Row],[State]]="Resolved","Zero",TODAY()-Table1[[#This Row],[First Assigned to Osprey-Resolver]]))</f>
        <v>602.11666666666861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39</v>
      </c>
      <c r="AM1372" s="39">
        <f>WEEKNUM(Table1[[#This Row],[Resolved]])</f>
        <v>0</v>
      </c>
      <c r="AN1372" s="39">
        <f>WEEKNUM(Table1[[#This Row],[Closed]])</f>
        <v>39</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22</v>
      </c>
      <c r="AW1372" s="39" t="str">
        <f>TEXT(Table1[[#This Row],[Created]],"MMM")</f>
        <v>Sep</v>
      </c>
      <c r="AX1372" s="40" t="e">
        <f>VLOOKUP(Table1[[#This Row],[Assigned to]],GD_Resource[[#All],[SNOW ID Unique]:[Team]],4,0)</f>
        <v>#N/A</v>
      </c>
    </row>
    <row r="1373" spans="1:50" ht="37.5" customHeight="1" x14ac:dyDescent="0.25">
      <c r="A1373" s="37" t="s">
        <v>5199</v>
      </c>
      <c r="B1373" s="37" t="s">
        <v>115</v>
      </c>
      <c r="C1373" s="37" t="s">
        <v>338</v>
      </c>
      <c r="D1373" s="37" t="s">
        <v>339</v>
      </c>
      <c r="E1373" s="37" t="s">
        <v>12</v>
      </c>
      <c r="F1373" s="37" t="s">
        <v>5200</v>
      </c>
      <c r="G1373" s="60">
        <v>44107.147534722222</v>
      </c>
      <c r="H1373" s="37" t="s">
        <v>430</v>
      </c>
      <c r="I1373" s="60"/>
      <c r="J1373" s="37" t="s">
        <v>120</v>
      </c>
      <c r="K1373" s="37" t="s">
        <v>5201</v>
      </c>
      <c r="L1373" s="60">
        <v>44107.147534722222</v>
      </c>
      <c r="M1373" s="37" t="s">
        <v>19</v>
      </c>
      <c r="N1373" s="60">
        <v>44104.924710648149</v>
      </c>
      <c r="O1373" s="37" t="s">
        <v>428</v>
      </c>
      <c r="P1373" s="38" t="b">
        <v>0</v>
      </c>
      <c r="Q1373" s="37"/>
      <c r="R1373" s="37" t="s">
        <v>215</v>
      </c>
      <c r="S1373" s="38">
        <v>0</v>
      </c>
      <c r="T1373" s="37" t="s">
        <v>124</v>
      </c>
      <c r="U1373" s="37" t="s">
        <v>120</v>
      </c>
      <c r="V1373" s="60"/>
      <c r="W1373" s="38">
        <v>192437</v>
      </c>
      <c r="X1373" s="37" t="s">
        <v>430</v>
      </c>
      <c r="Y1373" s="38">
        <v>0</v>
      </c>
      <c r="Z1373" s="38" t="b">
        <v>0</v>
      </c>
      <c r="AA1373" s="60">
        <v>44104.924710648149</v>
      </c>
      <c r="AB1373" s="60"/>
      <c r="AC1373" s="38">
        <v>0</v>
      </c>
      <c r="AD1373" s="60"/>
      <c r="AE1373" s="60">
        <v>44104.924710648149</v>
      </c>
      <c r="AF1373" s="60">
        <v>44104.924710648149</v>
      </c>
      <c r="AG1373" s="37"/>
      <c r="AH1373" s="37"/>
      <c r="AI1373" s="37"/>
      <c r="AJ1373" s="16">
        <f ca="1">IF(Table1[[#This Row],[State]]="Closed","Zero",IF(Table1[[#This Row],[State]]="Resolved","Zero",TODAY()-Table1[[#This Row],[First Assigned to Osprey-Resolver]]))</f>
        <v>594.0752893518511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40</v>
      </c>
      <c r="AM1373" s="39">
        <f>WEEKNUM(Table1[[#This Row],[Resolved]])</f>
        <v>0</v>
      </c>
      <c r="AN1373" s="39">
        <f>WEEKNUM(Table1[[#This Row],[Closed]])</f>
        <v>40</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30</v>
      </c>
      <c r="AW1373" s="39" t="str">
        <f>TEXT(Table1[[#This Row],[Created]],"MMM")</f>
        <v>Sep</v>
      </c>
      <c r="AX1373" s="40" t="e">
        <f>VLOOKUP(Table1[[#This Row],[Assigned to]],GD_Resource[[#All],[SNOW ID Unique]:[Team]],4,0)</f>
        <v>#N/A</v>
      </c>
    </row>
    <row r="1374" spans="1:50" ht="49.95" customHeight="1" x14ac:dyDescent="0.25">
      <c r="A1374" s="37" t="s">
        <v>5202</v>
      </c>
      <c r="B1374" s="37" t="s">
        <v>115</v>
      </c>
      <c r="C1374" s="37" t="s">
        <v>159</v>
      </c>
      <c r="D1374" s="37" t="s">
        <v>702</v>
      </c>
      <c r="E1374" s="37" t="s">
        <v>12</v>
      </c>
      <c r="F1374" s="37" t="s">
        <v>5203</v>
      </c>
      <c r="G1374" s="60">
        <v>44131.703888888893</v>
      </c>
      <c r="H1374" s="37" t="s">
        <v>705</v>
      </c>
      <c r="I1374" s="60"/>
      <c r="J1374" s="37" t="s">
        <v>328</v>
      </c>
      <c r="K1374" s="37" t="s">
        <v>5204</v>
      </c>
      <c r="L1374" s="60">
        <v>44131.672905092593</v>
      </c>
      <c r="M1374" s="37" t="s">
        <v>705</v>
      </c>
      <c r="N1374" s="60">
        <v>44112.880983796298</v>
      </c>
      <c r="O1374" s="37" t="s">
        <v>5205</v>
      </c>
      <c r="P1374" s="38" t="b">
        <v>0</v>
      </c>
      <c r="Q1374" s="37"/>
      <c r="R1374" s="37" t="s">
        <v>123</v>
      </c>
      <c r="S1374" s="38">
        <v>0</v>
      </c>
      <c r="T1374" s="37" t="s">
        <v>124</v>
      </c>
      <c r="U1374" s="37" t="s">
        <v>120</v>
      </c>
      <c r="V1374" s="60"/>
      <c r="W1374" s="38">
        <v>1623622</v>
      </c>
      <c r="X1374" s="37" t="s">
        <v>5206</v>
      </c>
      <c r="Y1374" s="38">
        <v>0</v>
      </c>
      <c r="Z1374" s="38" t="b">
        <v>0</v>
      </c>
      <c r="AA1374" s="60">
        <v>44113.052743055552</v>
      </c>
      <c r="AB1374" s="60">
        <v>44112.894571759258</v>
      </c>
      <c r="AC1374" s="38">
        <v>6</v>
      </c>
      <c r="AD1374" s="60">
        <v>44113.084768518522</v>
      </c>
      <c r="AE1374" s="60">
        <v>44116.873773148152</v>
      </c>
      <c r="AF1374" s="60">
        <v>44114.083703703713</v>
      </c>
      <c r="AG1374" s="37"/>
      <c r="AH1374" s="37"/>
      <c r="AI1374" s="37"/>
      <c r="AJ1374" s="16">
        <f ca="1">IF(Table1[[#This Row],[State]]="Closed","Zero",IF(Table1[[#This Row],[State]]="Resolved","Zero",TODAY()-Table1[[#This Row],[First Assigned to Osprey-Resolver]]))</f>
        <v>582.1262268518476</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41</v>
      </c>
      <c r="AM1374" s="39">
        <f>WEEKNUM(Table1[[#This Row],[Resolved]])</f>
        <v>0</v>
      </c>
      <c r="AN1374" s="39">
        <f>WEEKNUM(Table1[[#This Row],[Closed]])</f>
        <v>44</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8</v>
      </c>
      <c r="AW1374" s="39" t="str">
        <f>TEXT(Table1[[#This Row],[Created]],"MMM")</f>
        <v>Oct</v>
      </c>
      <c r="AX1374" s="40">
        <f>VLOOKUP(Table1[[#This Row],[Assigned to]],GD_Resource[[#All],[SNOW ID Unique]:[Team]],4,0)</f>
        <v>0</v>
      </c>
    </row>
    <row r="1375" spans="1:50" ht="62.7" customHeight="1" x14ac:dyDescent="0.25">
      <c r="A1375" s="37" t="s">
        <v>5207</v>
      </c>
      <c r="B1375" s="37" t="s">
        <v>115</v>
      </c>
      <c r="C1375" s="37" t="s">
        <v>159</v>
      </c>
      <c r="D1375" s="37" t="s">
        <v>398</v>
      </c>
      <c r="E1375" s="37" t="s">
        <v>12</v>
      </c>
      <c r="F1375" s="37" t="s">
        <v>5208</v>
      </c>
      <c r="G1375" s="60">
        <v>44123.834583333337</v>
      </c>
      <c r="H1375" s="37" t="s">
        <v>66</v>
      </c>
      <c r="I1375" s="60"/>
      <c r="J1375" s="37" t="s">
        <v>328</v>
      </c>
      <c r="K1375" s="37" t="s">
        <v>5209</v>
      </c>
      <c r="L1375" s="60">
        <v>44123.834583333337</v>
      </c>
      <c r="M1375" s="37" t="s">
        <v>66</v>
      </c>
      <c r="N1375" s="60">
        <v>44118.879201388889</v>
      </c>
      <c r="O1375" s="37" t="s">
        <v>398</v>
      </c>
      <c r="P1375" s="38" t="b">
        <v>0</v>
      </c>
      <c r="Q1375" s="37"/>
      <c r="R1375" s="37" t="s">
        <v>123</v>
      </c>
      <c r="S1375" s="38">
        <v>0</v>
      </c>
      <c r="T1375" s="37" t="s">
        <v>124</v>
      </c>
      <c r="U1375" s="37" t="s">
        <v>120</v>
      </c>
      <c r="V1375" s="60"/>
      <c r="W1375" s="38">
        <v>428657</v>
      </c>
      <c r="X1375" s="37" t="s">
        <v>399</v>
      </c>
      <c r="Y1375" s="38">
        <v>0</v>
      </c>
      <c r="Z1375" s="38" t="b">
        <v>0</v>
      </c>
      <c r="AA1375" s="60">
        <v>44118.879201388889</v>
      </c>
      <c r="AB1375" s="60"/>
      <c r="AC1375" s="38">
        <v>0</v>
      </c>
      <c r="AD1375" s="60"/>
      <c r="AE1375" s="60">
        <v>44118.879201388889</v>
      </c>
      <c r="AF1375" s="60">
        <v>44118.879201388889</v>
      </c>
      <c r="AG1375" s="37"/>
      <c r="AH1375" s="37"/>
      <c r="AI1375" s="37" t="s">
        <v>165</v>
      </c>
      <c r="AJ1375" s="16">
        <f ca="1">IF(Table1[[#This Row],[State]]="Closed","Zero",IF(Table1[[#This Row],[State]]="Resolved","Zero",TODAY()-Table1[[#This Row],[First Assigned to Osprey-Resolver]]))</f>
        <v>580.12079861111124</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42</v>
      </c>
      <c r="AM1375" s="39">
        <f>WEEKNUM(Table1[[#This Row],[Resolved]])</f>
        <v>0</v>
      </c>
      <c r="AN1375" s="39">
        <f>WEEKNUM(Table1[[#This Row],[Closed]])</f>
        <v>43</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14</v>
      </c>
      <c r="AW1375" s="39" t="str">
        <f>TEXT(Table1[[#This Row],[Created]],"MMM")</f>
        <v>Oct</v>
      </c>
      <c r="AX1375" s="40">
        <f>VLOOKUP(Table1[[#This Row],[Assigned to]],GD_Resource[[#All],[SNOW ID Unique]:[Team]],4,0)</f>
        <v>0</v>
      </c>
    </row>
    <row r="1376" spans="1:50" ht="37.5" customHeight="1" x14ac:dyDescent="0.25">
      <c r="A1376" s="37" t="s">
        <v>5210</v>
      </c>
      <c r="B1376" s="37" t="s">
        <v>138</v>
      </c>
      <c r="C1376" s="37" t="s">
        <v>361</v>
      </c>
      <c r="D1376" s="37" t="s">
        <v>509</v>
      </c>
      <c r="E1376" s="37" t="s">
        <v>141</v>
      </c>
      <c r="F1376" s="37" t="s">
        <v>5211</v>
      </c>
      <c r="G1376" s="60">
        <v>44139.19326388889</v>
      </c>
      <c r="H1376" s="37" t="s">
        <v>38</v>
      </c>
      <c r="I1376" s="60"/>
      <c r="J1376" s="37" t="s">
        <v>120</v>
      </c>
      <c r="K1376" s="37" t="s">
        <v>3737</v>
      </c>
      <c r="L1376" s="60">
        <v>44139.19326388889</v>
      </c>
      <c r="M1376" s="37" t="s">
        <v>38</v>
      </c>
      <c r="N1376" s="60">
        <v>44125.632291666669</v>
      </c>
      <c r="O1376" s="37" t="s">
        <v>167</v>
      </c>
      <c r="P1376" s="38" t="b">
        <v>0</v>
      </c>
      <c r="Q1376" s="37"/>
      <c r="R1376" s="37" t="s">
        <v>123</v>
      </c>
      <c r="S1376" s="38">
        <v>0</v>
      </c>
      <c r="T1376" s="37" t="s">
        <v>124</v>
      </c>
      <c r="U1376" s="37" t="s">
        <v>120</v>
      </c>
      <c r="V1376" s="60"/>
      <c r="W1376" s="38">
        <v>1171668</v>
      </c>
      <c r="X1376" s="37" t="s">
        <v>321</v>
      </c>
      <c r="Y1376" s="38">
        <v>0</v>
      </c>
      <c r="Z1376" s="38" t="b">
        <v>0</v>
      </c>
      <c r="AA1376" s="60">
        <v>44125.64880787037</v>
      </c>
      <c r="AB1376" s="60">
        <v>44125.632523148153</v>
      </c>
      <c r="AC1376" s="38">
        <v>2</v>
      </c>
      <c r="AD1376" s="60">
        <v>44125.655648148153</v>
      </c>
      <c r="AE1376" s="60">
        <v>44125.722905092603</v>
      </c>
      <c r="AF1376" s="60">
        <v>44125.655648148153</v>
      </c>
      <c r="AG1376" s="37"/>
      <c r="AH1376" s="37"/>
      <c r="AI1376" s="37"/>
      <c r="AJ1376" s="16">
        <f ca="1">IF(Table1[[#This Row],[State]]="Closed","Zero",IF(Table1[[#This Row],[State]]="Resolved","Zero",TODAY()-Table1[[#This Row],[First Assigned to Osprey-Resolver]]))</f>
        <v>573.27709490739653</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43</v>
      </c>
      <c r="AM1376" s="39">
        <f>WEEKNUM(Table1[[#This Row],[Resolved]])</f>
        <v>0</v>
      </c>
      <c r="AN1376" s="39">
        <f>WEEKNUM(Table1[[#This Row],[Closed]])</f>
        <v>45</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21</v>
      </c>
      <c r="AW1376" s="39" t="str">
        <f>TEXT(Table1[[#This Row],[Created]],"MMM")</f>
        <v>Oct</v>
      </c>
      <c r="AX1376" s="40" t="e">
        <f>VLOOKUP(Table1[[#This Row],[Assigned to]],GD_Resource[[#All],[SNOW ID Unique]:[Team]],4,0)</f>
        <v>#N/A</v>
      </c>
    </row>
    <row r="1377" spans="1:50" ht="37.5" customHeight="1" x14ac:dyDescent="0.25">
      <c r="A1377" s="37" t="s">
        <v>5212</v>
      </c>
      <c r="B1377" s="37" t="s">
        <v>115</v>
      </c>
      <c r="C1377" s="37" t="s">
        <v>183</v>
      </c>
      <c r="D1377" s="37" t="s">
        <v>204</v>
      </c>
      <c r="E1377" s="37" t="s">
        <v>141</v>
      </c>
      <c r="F1377" s="37" t="s">
        <v>5213</v>
      </c>
      <c r="G1377" s="60">
        <v>44365.910509259258</v>
      </c>
      <c r="H1377" s="37" t="s">
        <v>40</v>
      </c>
      <c r="I1377" s="60"/>
      <c r="J1377" s="37" t="s">
        <v>120</v>
      </c>
      <c r="K1377" s="37" t="s">
        <v>5214</v>
      </c>
      <c r="L1377" s="60">
        <v>44365.910509259258</v>
      </c>
      <c r="M1377" s="37" t="s">
        <v>37</v>
      </c>
      <c r="N1377" s="60">
        <v>44126.527060185188</v>
      </c>
      <c r="O1377" s="37" t="s">
        <v>1896</v>
      </c>
      <c r="P1377" s="38" t="b">
        <v>0</v>
      </c>
      <c r="Q1377" s="37"/>
      <c r="R1377" s="37" t="s">
        <v>189</v>
      </c>
      <c r="S1377" s="38">
        <v>0</v>
      </c>
      <c r="T1377" s="37" t="s">
        <v>124</v>
      </c>
      <c r="U1377" s="37" t="s">
        <v>120</v>
      </c>
      <c r="V1377" s="60"/>
      <c r="W1377" s="38">
        <v>20682730</v>
      </c>
      <c r="X1377" s="37" t="s">
        <v>1898</v>
      </c>
      <c r="Y1377" s="38">
        <v>0</v>
      </c>
      <c r="Z1377" s="38" t="b">
        <v>0</v>
      </c>
      <c r="AA1377" s="60">
        <v>44126.561724537038</v>
      </c>
      <c r="AB1377" s="60"/>
      <c r="AC1377" s="38">
        <v>1</v>
      </c>
      <c r="AD1377" s="60"/>
      <c r="AE1377" s="60">
        <v>44126.561724537038</v>
      </c>
      <c r="AF1377" s="60">
        <v>44126.530995370369</v>
      </c>
      <c r="AG1377" s="37"/>
      <c r="AH1377" s="37"/>
      <c r="AI1377" s="37"/>
      <c r="AJ1377" s="16">
        <f ca="1">IF(Table1[[#This Row],[State]]="Closed","Zero",IF(Table1[[#This Row],[State]]="Resolved","Zero",TODAY()-Table1[[#This Row],[First Assigned to Osprey-Resolver]]))</f>
        <v>572.43827546296234</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43</v>
      </c>
      <c r="AM1377" s="39">
        <f>WEEKNUM(Table1[[#This Row],[Resolved]])</f>
        <v>0</v>
      </c>
      <c r="AN1377" s="39">
        <f>WEEKNUM(Table1[[#This Row],[Closed]])</f>
        <v>25</v>
      </c>
      <c r="AO1377" s="39" t="str">
        <f>IFERROR(INDEX(GD_Resource[], MATCH(Table1[[#This Row],[Assigned to]], GD_Resource[SNOW ID Unique], 0), 2), "Not GD")</f>
        <v>Not GD</v>
      </c>
      <c r="AP1377" s="39" t="str">
        <f t="shared" si="21"/>
        <v>Geo</v>
      </c>
      <c r="AQ1377" s="39">
        <f>YEAR(Table1[[#This Row],[Closed]])</f>
        <v>2021</v>
      </c>
      <c r="AR1377" s="39">
        <f>YEAR(Table1[[#This Row],[Resolved]])</f>
        <v>1900</v>
      </c>
      <c r="AS1377" s="39">
        <f>YEAR(Table1[[#This Row],[Created]])</f>
        <v>2020</v>
      </c>
      <c r="AT1377" s="39">
        <f>DAY(Table1[[#This Row],[Resolved]])</f>
        <v>0</v>
      </c>
      <c r="AU1377" s="39" t="str">
        <f>TEXT(Table1[[#This Row],[Resolved]],"MMM")</f>
        <v>Jan</v>
      </c>
      <c r="AV1377" s="39">
        <f>DAY(Table1[[#This Row],[Created]])</f>
        <v>22</v>
      </c>
      <c r="AW1377" s="39" t="str">
        <f>TEXT(Table1[[#This Row],[Created]],"MMM")</f>
        <v>Oct</v>
      </c>
      <c r="AX1377" s="40" t="e">
        <f>VLOOKUP(Table1[[#This Row],[Assigned to]],GD_Resource[[#All],[SNOW ID Unique]:[Team]],4,0)</f>
        <v>#N/A</v>
      </c>
    </row>
    <row r="1378" spans="1:50" ht="37.5" customHeight="1" x14ac:dyDescent="0.25">
      <c r="A1378" s="37" t="s">
        <v>5215</v>
      </c>
      <c r="B1378" s="37" t="s">
        <v>115</v>
      </c>
      <c r="C1378" s="37" t="s">
        <v>116</v>
      </c>
      <c r="D1378" s="37" t="s">
        <v>233</v>
      </c>
      <c r="E1378" s="37" t="s">
        <v>12</v>
      </c>
      <c r="F1378" s="37" t="s">
        <v>5216</v>
      </c>
      <c r="G1378" s="60">
        <v>44181.672395833331</v>
      </c>
      <c r="H1378" s="37" t="s">
        <v>194</v>
      </c>
      <c r="I1378" s="60"/>
      <c r="J1378" s="37" t="s">
        <v>130</v>
      </c>
      <c r="K1378" s="37" t="s">
        <v>5217</v>
      </c>
      <c r="L1378" s="60">
        <v>44181.672395833331</v>
      </c>
      <c r="M1378" s="37" t="s">
        <v>235</v>
      </c>
      <c r="N1378" s="60">
        <v>44128.759108796286</v>
      </c>
      <c r="O1378" s="37" t="s">
        <v>5218</v>
      </c>
      <c r="P1378" s="38" t="b">
        <v>0</v>
      </c>
      <c r="Q1378" s="37"/>
      <c r="R1378" s="37" t="s">
        <v>123</v>
      </c>
      <c r="S1378" s="38">
        <v>0</v>
      </c>
      <c r="T1378" s="37" t="s">
        <v>124</v>
      </c>
      <c r="U1378" s="37" t="s">
        <v>120</v>
      </c>
      <c r="V1378" s="60"/>
      <c r="W1378" s="38">
        <v>4571708</v>
      </c>
      <c r="X1378" s="37" t="s">
        <v>5219</v>
      </c>
      <c r="Y1378" s="38">
        <v>0</v>
      </c>
      <c r="Z1378" s="38" t="b">
        <v>0</v>
      </c>
      <c r="AA1378" s="60">
        <v>44130.426446759258</v>
      </c>
      <c r="AB1378" s="60">
        <v>44128.759386574071</v>
      </c>
      <c r="AC1378" s="38">
        <v>1</v>
      </c>
      <c r="AD1378" s="60">
        <v>44128.781655092593</v>
      </c>
      <c r="AE1378" s="60">
        <v>44130.426446759258</v>
      </c>
      <c r="AF1378" s="60">
        <v>44128.781655092593</v>
      </c>
      <c r="AG1378" s="37"/>
      <c r="AH1378" s="37"/>
      <c r="AI1378" s="37"/>
      <c r="AJ1378" s="16">
        <f ca="1">IF(Table1[[#This Row],[State]]="Closed","Zero",IF(Table1[[#This Row],[State]]="Resolved","Zero",TODAY()-Table1[[#This Row],[First Assigned to Osprey-Resolver]]))</f>
        <v>568.5735532407416</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43</v>
      </c>
      <c r="AM1378" s="39">
        <f>WEEKNUM(Table1[[#This Row],[Resolved]])</f>
        <v>0</v>
      </c>
      <c r="AN1378" s="39">
        <f>WEEKNUM(Table1[[#This Row],[Closed]])</f>
        <v>51</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24</v>
      </c>
      <c r="AW1378" s="39" t="str">
        <f>TEXT(Table1[[#This Row],[Created]],"MMM")</f>
        <v>Oct</v>
      </c>
      <c r="AX1378" s="40">
        <f>VLOOKUP(Table1[[#This Row],[Assigned to]],GD_Resource[[#All],[SNOW ID Unique]:[Team]],4,0)</f>
        <v>0</v>
      </c>
    </row>
    <row r="1379" spans="1:50" ht="49.95" customHeight="1" x14ac:dyDescent="0.25">
      <c r="A1379" s="37" t="s">
        <v>5220</v>
      </c>
      <c r="B1379" s="37" t="s">
        <v>115</v>
      </c>
      <c r="C1379" s="37" t="s">
        <v>338</v>
      </c>
      <c r="D1379" s="37" t="s">
        <v>428</v>
      </c>
      <c r="E1379" s="37" t="s">
        <v>451</v>
      </c>
      <c r="F1379" s="37" t="s">
        <v>5221</v>
      </c>
      <c r="G1379" s="60">
        <v>44130.921238425923</v>
      </c>
      <c r="H1379" s="37" t="s">
        <v>19</v>
      </c>
      <c r="I1379" s="60"/>
      <c r="J1379" s="37" t="s">
        <v>328</v>
      </c>
      <c r="K1379" s="37" t="s">
        <v>5222</v>
      </c>
      <c r="L1379" s="60">
        <v>44130.921238425923</v>
      </c>
      <c r="M1379" s="37" t="s">
        <v>430</v>
      </c>
      <c r="N1379" s="60">
        <v>44130.911585648151</v>
      </c>
      <c r="O1379" s="37" t="s">
        <v>5223</v>
      </c>
      <c r="P1379" s="38" t="b">
        <v>0</v>
      </c>
      <c r="Q1379" s="37"/>
      <c r="R1379" s="37" t="s">
        <v>215</v>
      </c>
      <c r="S1379" s="38">
        <v>0</v>
      </c>
      <c r="T1379" s="37" t="s">
        <v>124</v>
      </c>
      <c r="U1379" s="37" t="s">
        <v>120</v>
      </c>
      <c r="V1379" s="60"/>
      <c r="W1379" s="38">
        <v>834</v>
      </c>
      <c r="X1379" s="37" t="s">
        <v>5224</v>
      </c>
      <c r="Y1379" s="38">
        <v>0</v>
      </c>
      <c r="Z1379" s="38" t="b">
        <v>0</v>
      </c>
      <c r="AA1379" s="60">
        <v>44130.919907407413</v>
      </c>
      <c r="AB1379" s="60">
        <v>44130.911585648151</v>
      </c>
      <c r="AC1379" s="38">
        <v>1</v>
      </c>
      <c r="AD1379" s="60">
        <v>44130.919907407413</v>
      </c>
      <c r="AE1379" s="60">
        <v>44130.919907407413</v>
      </c>
      <c r="AF1379" s="60">
        <v>44130.919907407413</v>
      </c>
      <c r="AG1379" s="37"/>
      <c r="AH1379" s="37"/>
      <c r="AI1379" s="37"/>
      <c r="AJ1379" s="16">
        <f ca="1">IF(Table1[[#This Row],[State]]="Closed","Zero",IF(Table1[[#This Row],[State]]="Resolved","Zero",TODAY()-Table1[[#This Row],[First Assigned to Osprey-Resolver]]))</f>
        <v>568.08009259258688</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44</v>
      </c>
      <c r="AM1379" s="39">
        <f>WEEKNUM(Table1[[#This Row],[Resolved]])</f>
        <v>0</v>
      </c>
      <c r="AN1379" s="39">
        <f>WEEKNUM(Table1[[#This Row],[Closed]])</f>
        <v>44</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26</v>
      </c>
      <c r="AW1379" s="39" t="str">
        <f>TEXT(Table1[[#This Row],[Created]],"MMM")</f>
        <v>Oct</v>
      </c>
      <c r="AX1379" s="40">
        <f>VLOOKUP(Table1[[#This Row],[Assigned to]],GD_Resource[[#All],[SNOW ID Unique]:[Team]],4,0)</f>
        <v>0</v>
      </c>
    </row>
    <row r="1380" spans="1:50" ht="37.5" customHeight="1" x14ac:dyDescent="0.25">
      <c r="A1380" s="37" t="s">
        <v>5225</v>
      </c>
      <c r="B1380" s="37" t="s">
        <v>115</v>
      </c>
      <c r="C1380" s="37" t="s">
        <v>175</v>
      </c>
      <c r="D1380" s="37" t="s">
        <v>176</v>
      </c>
      <c r="E1380" s="37" t="s">
        <v>12</v>
      </c>
      <c r="F1380" s="37" t="s">
        <v>5226</v>
      </c>
      <c r="G1380" s="60">
        <v>44139.661180555559</v>
      </c>
      <c r="H1380" s="37" t="s">
        <v>17</v>
      </c>
      <c r="I1380" s="60"/>
      <c r="J1380" s="37" t="s">
        <v>120</v>
      </c>
      <c r="K1380" s="37" t="s">
        <v>5227</v>
      </c>
      <c r="L1380" s="60">
        <v>44139.661180555559</v>
      </c>
      <c r="M1380" s="37" t="s">
        <v>31</v>
      </c>
      <c r="N1380" s="60">
        <v>44139.659803240742</v>
      </c>
      <c r="O1380" s="37" t="s">
        <v>176</v>
      </c>
      <c r="P1380" s="38" t="b">
        <v>0</v>
      </c>
      <c r="Q1380" s="37"/>
      <c r="R1380" s="37" t="s">
        <v>147</v>
      </c>
      <c r="S1380" s="38">
        <v>0</v>
      </c>
      <c r="T1380" s="37" t="s">
        <v>124</v>
      </c>
      <c r="U1380" s="37" t="s">
        <v>120</v>
      </c>
      <c r="V1380" s="60"/>
      <c r="W1380" s="38">
        <v>223</v>
      </c>
      <c r="X1380" s="37" t="s">
        <v>31</v>
      </c>
      <c r="Y1380" s="38">
        <v>0</v>
      </c>
      <c r="Z1380" s="38" t="b">
        <v>0</v>
      </c>
      <c r="AA1380" s="60">
        <v>44139.659803240742</v>
      </c>
      <c r="AB1380" s="60"/>
      <c r="AC1380" s="38">
        <v>0</v>
      </c>
      <c r="AD1380" s="60"/>
      <c r="AE1380" s="60">
        <v>44139.659803240742</v>
      </c>
      <c r="AF1380" s="60">
        <v>44139.659803240742</v>
      </c>
      <c r="AG1380" s="37"/>
      <c r="AH1380" s="37"/>
      <c r="AI1380" s="37"/>
      <c r="AJ1380" s="16">
        <f ca="1">IF(Table1[[#This Row],[State]]="Closed","Zero",IF(Table1[[#This Row],[State]]="Resolved","Zero",TODAY()-Table1[[#This Row],[First Assigned to Osprey-Resolver]]))</f>
        <v>559.34019675925811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45</v>
      </c>
      <c r="AM1380" s="39">
        <f>WEEKNUM(Table1[[#This Row],[Resolved]])</f>
        <v>0</v>
      </c>
      <c r="AN1380" s="39">
        <f>WEEKNUM(Table1[[#This Row],[Closed]])</f>
        <v>45</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4</v>
      </c>
      <c r="AW1380" s="39" t="str">
        <f>TEXT(Table1[[#This Row],[Created]],"MMM")</f>
        <v>Nov</v>
      </c>
      <c r="AX1380" s="40">
        <f>VLOOKUP(Table1[[#This Row],[Assigned to]],GD_Resource[[#All],[SNOW ID Unique]:[Team]],4,0)</f>
        <v>0</v>
      </c>
    </row>
    <row r="1381" spans="1:50" ht="37.5" customHeight="1" x14ac:dyDescent="0.25">
      <c r="A1381" s="37" t="s">
        <v>5228</v>
      </c>
      <c r="B1381" s="37" t="s">
        <v>115</v>
      </c>
      <c r="C1381" s="37" t="s">
        <v>183</v>
      </c>
      <c r="D1381" s="37" t="s">
        <v>345</v>
      </c>
      <c r="E1381" s="37" t="s">
        <v>12</v>
      </c>
      <c r="F1381" s="37" t="s">
        <v>5229</v>
      </c>
      <c r="G1381" s="60">
        <v>44209.035208333327</v>
      </c>
      <c r="H1381" s="37" t="s">
        <v>40</v>
      </c>
      <c r="I1381" s="60"/>
      <c r="J1381" s="37" t="s">
        <v>120</v>
      </c>
      <c r="K1381" s="37" t="s">
        <v>5230</v>
      </c>
      <c r="L1381" s="60">
        <v>44209.035208333327</v>
      </c>
      <c r="M1381" s="37" t="s">
        <v>40</v>
      </c>
      <c r="N1381" s="60">
        <v>44140.335405092592</v>
      </c>
      <c r="O1381" s="37" t="s">
        <v>388</v>
      </c>
      <c r="P1381" s="38" t="b">
        <v>0</v>
      </c>
      <c r="Q1381" s="37"/>
      <c r="R1381" s="37" t="s">
        <v>189</v>
      </c>
      <c r="S1381" s="38">
        <v>0</v>
      </c>
      <c r="T1381" s="37" t="s">
        <v>124</v>
      </c>
      <c r="U1381" s="37" t="s">
        <v>120</v>
      </c>
      <c r="V1381" s="60"/>
      <c r="W1381" s="38">
        <v>5935663</v>
      </c>
      <c r="X1381" s="37" t="s">
        <v>389</v>
      </c>
      <c r="Y1381" s="38">
        <v>0</v>
      </c>
      <c r="Z1381" s="38" t="b">
        <v>0</v>
      </c>
      <c r="AA1381" s="60">
        <v>44140.345613425918</v>
      </c>
      <c r="AB1381" s="60">
        <v>44140.341608796298</v>
      </c>
      <c r="AC1381" s="38">
        <v>2</v>
      </c>
      <c r="AD1381" s="60">
        <v>44140.344456018523</v>
      </c>
      <c r="AE1381" s="60">
        <v>44140.345613425918</v>
      </c>
      <c r="AF1381" s="60">
        <v>44140.344456018523</v>
      </c>
      <c r="AG1381" s="37"/>
      <c r="AH1381" s="37"/>
      <c r="AI1381" s="37"/>
      <c r="AJ1381" s="16">
        <f ca="1">IF(Table1[[#This Row],[State]]="Closed","Zero",IF(Table1[[#This Row],[State]]="Resolved","Zero",TODAY()-Table1[[#This Row],[First Assigned to Osprey-Resolver]]))</f>
        <v>558.65438657408231</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45</v>
      </c>
      <c r="AM1381" s="39">
        <f>WEEKNUM(Table1[[#This Row],[Resolved]])</f>
        <v>0</v>
      </c>
      <c r="AN1381" s="39">
        <f>WEEKNUM(Table1[[#This Row],[Closed]])</f>
        <v>3</v>
      </c>
      <c r="AO1381" s="39" t="str">
        <f>IFERROR(INDEX(GD_Resource[], MATCH(Table1[[#This Row],[Assigned to]], GD_Resource[SNOW ID Unique], 0), 2), "Not GD")</f>
        <v>Not GD</v>
      </c>
      <c r="AP1381" s="39" t="str">
        <f t="shared" si="21"/>
        <v>Geo</v>
      </c>
      <c r="AQ1381" s="39">
        <f>YEAR(Table1[[#This Row],[Closed]])</f>
        <v>2021</v>
      </c>
      <c r="AR1381" s="39">
        <f>YEAR(Table1[[#This Row],[Resolved]])</f>
        <v>1900</v>
      </c>
      <c r="AS1381" s="39">
        <f>YEAR(Table1[[#This Row],[Created]])</f>
        <v>2020</v>
      </c>
      <c r="AT1381" s="39">
        <f>DAY(Table1[[#This Row],[Resolved]])</f>
        <v>0</v>
      </c>
      <c r="AU1381" s="39" t="str">
        <f>TEXT(Table1[[#This Row],[Resolved]],"MMM")</f>
        <v>Jan</v>
      </c>
      <c r="AV1381" s="39">
        <f>DAY(Table1[[#This Row],[Created]])</f>
        <v>5</v>
      </c>
      <c r="AW1381" s="39" t="str">
        <f>TEXT(Table1[[#This Row],[Created]],"MMM")</f>
        <v>Nov</v>
      </c>
      <c r="AX1381" s="40" t="e">
        <f>VLOOKUP(Table1[[#This Row],[Assigned to]],GD_Resource[[#All],[SNOW ID Unique]:[Team]],4,0)</f>
        <v>#N/A</v>
      </c>
    </row>
    <row r="1382" spans="1:50" ht="37.5" customHeight="1" x14ac:dyDescent="0.25">
      <c r="A1382" s="37" t="s">
        <v>5231</v>
      </c>
      <c r="B1382" s="37" t="s">
        <v>138</v>
      </c>
      <c r="C1382" s="37" t="s">
        <v>116</v>
      </c>
      <c r="D1382" s="37" t="s">
        <v>192</v>
      </c>
      <c r="E1382" s="37" t="s">
        <v>12</v>
      </c>
      <c r="F1382" s="37" t="s">
        <v>5232</v>
      </c>
      <c r="G1382" s="60">
        <v>44140.831273148149</v>
      </c>
      <c r="H1382" s="37" t="s">
        <v>194</v>
      </c>
      <c r="I1382" s="60"/>
      <c r="J1382" s="37" t="s">
        <v>120</v>
      </c>
      <c r="K1382" s="37" t="s">
        <v>5233</v>
      </c>
      <c r="L1382" s="60">
        <v>44140.831273148149</v>
      </c>
      <c r="M1382" s="37" t="s">
        <v>194</v>
      </c>
      <c r="N1382" s="60">
        <v>44140.711678240739</v>
      </c>
      <c r="O1382" s="37" t="s">
        <v>5234</v>
      </c>
      <c r="P1382" s="38" t="b">
        <v>0</v>
      </c>
      <c r="Q1382" s="37"/>
      <c r="R1382" s="37" t="s">
        <v>123</v>
      </c>
      <c r="S1382" s="38">
        <v>0</v>
      </c>
      <c r="T1382" s="37" t="s">
        <v>124</v>
      </c>
      <c r="U1382" s="37" t="s">
        <v>120</v>
      </c>
      <c r="V1382" s="60"/>
      <c r="W1382" s="38">
        <v>10333</v>
      </c>
      <c r="X1382" s="37" t="s">
        <v>5235</v>
      </c>
      <c r="Y1382" s="38">
        <v>0</v>
      </c>
      <c r="Z1382" s="38" t="b">
        <v>0</v>
      </c>
      <c r="AA1382" s="60">
        <v>44140.736608796287</v>
      </c>
      <c r="AB1382" s="60">
        <v>44140.711678240739</v>
      </c>
      <c r="AC1382" s="38">
        <v>1</v>
      </c>
      <c r="AD1382" s="60">
        <v>44140.740428240737</v>
      </c>
      <c r="AE1382" s="60">
        <v>44140.778310185182</v>
      </c>
      <c r="AF1382" s="60">
        <v>44140.740428240737</v>
      </c>
      <c r="AG1382" s="37" t="s">
        <v>331</v>
      </c>
      <c r="AH1382" s="37"/>
      <c r="AI1382" s="37" t="s">
        <v>2314</v>
      </c>
      <c r="AJ1382" s="16">
        <f ca="1">IF(Table1[[#This Row],[State]]="Closed","Zero",IF(Table1[[#This Row],[State]]="Resolved","Zero",TODAY()-Table1[[#This Row],[First Assigned to Osprey-Resolver]]))</f>
        <v>558.22168981481809</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45</v>
      </c>
      <c r="AM1382" s="39">
        <f>WEEKNUM(Table1[[#This Row],[Resolved]])</f>
        <v>0</v>
      </c>
      <c r="AN1382" s="39">
        <f>WEEKNUM(Table1[[#This Row],[Closed]])</f>
        <v>45</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5</v>
      </c>
      <c r="AW1382" s="39" t="str">
        <f>TEXT(Table1[[#This Row],[Created]],"MMM")</f>
        <v>Nov</v>
      </c>
      <c r="AX1382" s="40">
        <f>VLOOKUP(Table1[[#This Row],[Assigned to]],GD_Resource[[#All],[SNOW ID Unique]:[Team]],4,0)</f>
        <v>0</v>
      </c>
    </row>
    <row r="1383" spans="1:50" ht="37.5" customHeight="1" x14ac:dyDescent="0.25">
      <c r="A1383" s="37" t="s">
        <v>5236</v>
      </c>
      <c r="B1383" s="37" t="s">
        <v>115</v>
      </c>
      <c r="C1383" s="37" t="s">
        <v>127</v>
      </c>
      <c r="D1383" s="37" t="s">
        <v>128</v>
      </c>
      <c r="E1383" s="37" t="s">
        <v>141</v>
      </c>
      <c r="F1383" s="37" t="s">
        <v>5237</v>
      </c>
      <c r="G1383" s="60">
        <v>44177.904374999998</v>
      </c>
      <c r="H1383" s="37" t="s">
        <v>39</v>
      </c>
      <c r="I1383" s="60"/>
      <c r="J1383" s="37" t="s">
        <v>120</v>
      </c>
      <c r="K1383" s="37" t="s">
        <v>5238</v>
      </c>
      <c r="L1383" s="60">
        <v>44177.904374999998</v>
      </c>
      <c r="M1383" s="37" t="s">
        <v>39</v>
      </c>
      <c r="N1383" s="60">
        <v>44146.028090277781</v>
      </c>
      <c r="O1383" s="37" t="s">
        <v>1050</v>
      </c>
      <c r="P1383" s="38" t="b">
        <v>0</v>
      </c>
      <c r="Q1383" s="37"/>
      <c r="R1383" s="37" t="s">
        <v>133</v>
      </c>
      <c r="S1383" s="38">
        <v>0</v>
      </c>
      <c r="T1383" s="37" t="s">
        <v>124</v>
      </c>
      <c r="U1383" s="37" t="s">
        <v>120</v>
      </c>
      <c r="V1383" s="60"/>
      <c r="W1383" s="38">
        <v>2754111</v>
      </c>
      <c r="X1383" s="37" t="s">
        <v>979</v>
      </c>
      <c r="Y1383" s="38">
        <v>0</v>
      </c>
      <c r="Z1383" s="38" t="b">
        <v>0</v>
      </c>
      <c r="AA1383" s="60">
        <v>44146.033379629633</v>
      </c>
      <c r="AB1383" s="60"/>
      <c r="AC1383" s="38">
        <v>2</v>
      </c>
      <c r="AD1383" s="60"/>
      <c r="AE1383" s="60">
        <v>44146.033379629633</v>
      </c>
      <c r="AF1383" s="60">
        <v>44146.033379629633</v>
      </c>
      <c r="AG1383" s="37"/>
      <c r="AH1383" s="37"/>
      <c r="AI1383" s="37" t="s">
        <v>136</v>
      </c>
      <c r="AJ1383" s="16">
        <f ca="1">IF(Table1[[#This Row],[State]]="Closed","Zero",IF(Table1[[#This Row],[State]]="Resolved","Zero",TODAY()-Table1[[#This Row],[First Assigned to Osprey-Resolver]]))</f>
        <v>552.96662037036731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46</v>
      </c>
      <c r="AM1383" s="39">
        <f>WEEKNUM(Table1[[#This Row],[Resolved]])</f>
        <v>0</v>
      </c>
      <c r="AN1383" s="39">
        <f>WEEKNUM(Table1[[#This Row],[Closed]])</f>
        <v>50</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11</v>
      </c>
      <c r="AW1383" s="39" t="str">
        <f>TEXT(Table1[[#This Row],[Created]],"MMM")</f>
        <v>Nov</v>
      </c>
      <c r="AX1383" s="40" t="e">
        <f>VLOOKUP(Table1[[#This Row],[Assigned to]],GD_Resource[[#All],[SNOW ID Unique]:[Team]],4,0)</f>
        <v>#N/A</v>
      </c>
    </row>
    <row r="1384" spans="1:50" ht="37.5" customHeight="1" x14ac:dyDescent="0.25">
      <c r="A1384" s="37" t="s">
        <v>5239</v>
      </c>
      <c r="B1384" s="37" t="s">
        <v>115</v>
      </c>
      <c r="C1384" s="37" t="s">
        <v>433</v>
      </c>
      <c r="D1384" s="37" t="s">
        <v>434</v>
      </c>
      <c r="E1384" s="37" t="s">
        <v>12</v>
      </c>
      <c r="F1384" s="37" t="s">
        <v>5240</v>
      </c>
      <c r="G1384" s="60">
        <v>44148.899108796293</v>
      </c>
      <c r="H1384" s="37" t="s">
        <v>30</v>
      </c>
      <c r="I1384" s="60"/>
      <c r="J1384" s="37" t="s">
        <v>120</v>
      </c>
      <c r="K1384" s="37" t="s">
        <v>5241</v>
      </c>
      <c r="L1384" s="60">
        <v>44148.899108796293</v>
      </c>
      <c r="M1384" s="37" t="s">
        <v>436</v>
      </c>
      <c r="N1384" s="60">
        <v>44147.90011574074</v>
      </c>
      <c r="O1384" s="37" t="s">
        <v>5242</v>
      </c>
      <c r="P1384" s="38" t="b">
        <v>0</v>
      </c>
      <c r="Q1384" s="37"/>
      <c r="R1384" s="37" t="s">
        <v>215</v>
      </c>
      <c r="S1384" s="38">
        <v>0</v>
      </c>
      <c r="T1384" s="37" t="s">
        <v>124</v>
      </c>
      <c r="U1384" s="37" t="s">
        <v>120</v>
      </c>
      <c r="V1384" s="60"/>
      <c r="W1384" s="38">
        <v>86313</v>
      </c>
      <c r="X1384" s="37" t="s">
        <v>5243</v>
      </c>
      <c r="Y1384" s="38">
        <v>0</v>
      </c>
      <c r="Z1384" s="38" t="b">
        <v>0</v>
      </c>
      <c r="AA1384" s="60">
        <v>44148.054907407408</v>
      </c>
      <c r="AB1384" s="60"/>
      <c r="AC1384" s="38">
        <v>1</v>
      </c>
      <c r="AD1384" s="60"/>
      <c r="AE1384" s="60">
        <v>44148.054907407408</v>
      </c>
      <c r="AF1384" s="60">
        <v>44147.90662037037</v>
      </c>
      <c r="AG1384" s="37" t="s">
        <v>135</v>
      </c>
      <c r="AH1384" s="37"/>
      <c r="AI1384" s="37" t="s">
        <v>136</v>
      </c>
      <c r="AJ1384" s="16">
        <f ca="1">IF(Table1[[#This Row],[State]]="Closed","Zero",IF(Table1[[#This Row],[State]]="Resolved","Zero",TODAY()-Table1[[#This Row],[First Assigned to Osprey-Resolver]]))</f>
        <v>550.94509259259212</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46</v>
      </c>
      <c r="AM1384" s="39">
        <f>WEEKNUM(Table1[[#This Row],[Resolved]])</f>
        <v>0</v>
      </c>
      <c r="AN1384" s="39">
        <f>WEEKNUM(Table1[[#This Row],[Closed]])</f>
        <v>46</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12</v>
      </c>
      <c r="AW1384" s="39" t="str">
        <f>TEXT(Table1[[#This Row],[Created]],"MMM")</f>
        <v>Nov</v>
      </c>
      <c r="AX1384" s="40">
        <f>VLOOKUP(Table1[[#This Row],[Assigned to]],GD_Resource[[#All],[SNOW ID Unique]:[Team]],4,0)</f>
        <v>0</v>
      </c>
    </row>
    <row r="1385" spans="1:50" ht="37.5" customHeight="1" x14ac:dyDescent="0.25">
      <c r="A1385" s="37" t="s">
        <v>5244</v>
      </c>
      <c r="B1385" s="37" t="s">
        <v>115</v>
      </c>
      <c r="C1385" s="37" t="s">
        <v>433</v>
      </c>
      <c r="D1385" s="37" t="s">
        <v>434</v>
      </c>
      <c r="E1385" s="37" t="s">
        <v>12</v>
      </c>
      <c r="F1385" s="37" t="s">
        <v>5245</v>
      </c>
      <c r="G1385" s="60">
        <v>44159.120127314818</v>
      </c>
      <c r="H1385" s="37" t="s">
        <v>30</v>
      </c>
      <c r="I1385" s="60"/>
      <c r="J1385" s="37" t="s">
        <v>120</v>
      </c>
      <c r="K1385" s="37" t="s">
        <v>5246</v>
      </c>
      <c r="L1385" s="60">
        <v>44159.120127314818</v>
      </c>
      <c r="M1385" s="37" t="s">
        <v>436</v>
      </c>
      <c r="N1385" s="60">
        <v>44147.916770833333</v>
      </c>
      <c r="O1385" s="37" t="s">
        <v>5247</v>
      </c>
      <c r="P1385" s="38" t="b">
        <v>0</v>
      </c>
      <c r="Q1385" s="37"/>
      <c r="R1385" s="37" t="s">
        <v>215</v>
      </c>
      <c r="S1385" s="38">
        <v>0</v>
      </c>
      <c r="T1385" s="37" t="s">
        <v>124</v>
      </c>
      <c r="U1385" s="37" t="s">
        <v>120</v>
      </c>
      <c r="V1385" s="60"/>
      <c r="W1385" s="38">
        <v>967970</v>
      </c>
      <c r="X1385" s="37" t="s">
        <v>5248</v>
      </c>
      <c r="Y1385" s="38">
        <v>0</v>
      </c>
      <c r="Z1385" s="38" t="b">
        <v>0</v>
      </c>
      <c r="AA1385" s="60">
        <v>44148.017569444448</v>
      </c>
      <c r="AB1385" s="60">
        <v>44147.918043981481</v>
      </c>
      <c r="AC1385" s="38">
        <v>1</v>
      </c>
      <c r="AD1385" s="60">
        <v>44154.028553240743</v>
      </c>
      <c r="AE1385" s="60">
        <v>44154.678136574083</v>
      </c>
      <c r="AF1385" s="60">
        <v>44154.028553240743</v>
      </c>
      <c r="AG1385" s="37"/>
      <c r="AH1385" s="37"/>
      <c r="AI1385" s="37"/>
      <c r="AJ1385" s="16">
        <f ca="1">IF(Table1[[#This Row],[State]]="Closed","Zero",IF(Table1[[#This Row],[State]]="Resolved","Zero",TODAY()-Table1[[#This Row],[First Assigned to Osprey-Resolver]]))</f>
        <v>544.3218634259174</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46</v>
      </c>
      <c r="AM1385" s="39">
        <f>WEEKNUM(Table1[[#This Row],[Resolved]])</f>
        <v>0</v>
      </c>
      <c r="AN1385" s="39">
        <f>WEEKNUM(Table1[[#This Row],[Closed]])</f>
        <v>48</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12</v>
      </c>
      <c r="AW1385" s="39" t="str">
        <f>TEXT(Table1[[#This Row],[Created]],"MMM")</f>
        <v>Nov</v>
      </c>
      <c r="AX1385" s="40">
        <f>VLOOKUP(Table1[[#This Row],[Assigned to]],GD_Resource[[#All],[SNOW ID Unique]:[Team]],4,0)</f>
        <v>0</v>
      </c>
    </row>
    <row r="1386" spans="1:50" ht="37.5" customHeight="1" x14ac:dyDescent="0.25">
      <c r="A1386" s="37" t="s">
        <v>5249</v>
      </c>
      <c r="B1386" s="37" t="s">
        <v>115</v>
      </c>
      <c r="C1386" s="37" t="s">
        <v>150</v>
      </c>
      <c r="D1386" s="37" t="s">
        <v>128</v>
      </c>
      <c r="E1386" s="37" t="s">
        <v>141</v>
      </c>
      <c r="F1386" s="37" t="s">
        <v>5250</v>
      </c>
      <c r="G1386" s="60">
        <v>44156.88386574074</v>
      </c>
      <c r="H1386" s="37" t="s">
        <v>39</v>
      </c>
      <c r="I1386" s="60"/>
      <c r="J1386" s="37" t="s">
        <v>120</v>
      </c>
      <c r="K1386" s="37" t="s">
        <v>5251</v>
      </c>
      <c r="L1386" s="60">
        <v>44156.88386574074</v>
      </c>
      <c r="M1386" s="37" t="s">
        <v>39</v>
      </c>
      <c r="N1386" s="60">
        <v>44156.150578703702</v>
      </c>
      <c r="O1386" s="37" t="s">
        <v>128</v>
      </c>
      <c r="P1386" s="38" t="b">
        <v>0</v>
      </c>
      <c r="Q1386" s="37"/>
      <c r="R1386" s="37" t="s">
        <v>147</v>
      </c>
      <c r="S1386" s="38">
        <v>0</v>
      </c>
      <c r="T1386" s="37" t="s">
        <v>124</v>
      </c>
      <c r="U1386" s="37" t="s">
        <v>120</v>
      </c>
      <c r="V1386" s="60"/>
      <c r="W1386" s="38">
        <v>293</v>
      </c>
      <c r="X1386" s="37" t="s">
        <v>39</v>
      </c>
      <c r="Y1386" s="38">
        <v>1</v>
      </c>
      <c r="Z1386" s="38" t="b">
        <v>0</v>
      </c>
      <c r="AA1386" s="60">
        <v>44156.150578703702</v>
      </c>
      <c r="AB1386" s="60"/>
      <c r="AC1386" s="38">
        <v>0</v>
      </c>
      <c r="AD1386" s="60"/>
      <c r="AE1386" s="60">
        <v>44156.150578703702</v>
      </c>
      <c r="AF1386" s="60">
        <v>44156.150578703702</v>
      </c>
      <c r="AG1386" s="37"/>
      <c r="AH1386" s="37"/>
      <c r="AI1386" s="37" t="s">
        <v>587</v>
      </c>
      <c r="AJ1386" s="16">
        <f ca="1">IF(Table1[[#This Row],[State]]="Closed","Zero",IF(Table1[[#This Row],[State]]="Resolved","Zero",TODAY()-Table1[[#This Row],[First Assigned to Osprey-Resolver]]))</f>
        <v>542.84942129629781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47</v>
      </c>
      <c r="AM1386" s="39">
        <f>WEEKNUM(Table1[[#This Row],[Resolved]])</f>
        <v>0</v>
      </c>
      <c r="AN1386" s="39">
        <f>WEEKNUM(Table1[[#This Row],[Closed]])</f>
        <v>47</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21</v>
      </c>
      <c r="AW1386" s="39" t="str">
        <f>TEXT(Table1[[#This Row],[Created]],"MMM")</f>
        <v>Nov</v>
      </c>
      <c r="AX1386" s="40" t="e">
        <f>VLOOKUP(Table1[[#This Row],[Assigned to]],GD_Resource[[#All],[SNOW ID Unique]:[Team]],4,0)</f>
        <v>#N/A</v>
      </c>
    </row>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1"/>
  <sheetViews>
    <sheetView tabSelected="1" workbookViewId="0">
      <selection activeCell="F8" sqref="F8"/>
    </sheetView>
  </sheetViews>
  <sheetFormatPr defaultColWidth="9" defaultRowHeight="13.2" x14ac:dyDescent="0.25"/>
  <cols>
    <col min="1" max="1" width="16.77734375" bestFit="1" customWidth="1"/>
    <col min="2" max="2" width="11.109375" bestFit="1" customWidth="1"/>
    <col min="3" max="3" width="23.33203125" customWidth="1"/>
    <col min="4" max="4" width="28.109375" customWidth="1"/>
    <col min="5" max="5" width="14.33203125" bestFit="1" customWidth="1"/>
    <col min="6" max="6" width="85.6640625" customWidth="1"/>
    <col min="7" max="7" width="18.21875" bestFit="1" customWidth="1"/>
    <col min="8" max="8" width="33.77734375" bestFit="1" customWidth="1"/>
  </cols>
  <sheetData>
    <row r="1" spans="1:8" x14ac:dyDescent="0.25">
      <c r="A1" t="s">
        <v>5252</v>
      </c>
    </row>
    <row r="2" spans="1:8" x14ac:dyDescent="0.25">
      <c r="A2" s="65" t="s">
        <v>71</v>
      </c>
      <c r="B2" s="65" t="s">
        <v>72</v>
      </c>
      <c r="C2" s="65" t="s">
        <v>45</v>
      </c>
      <c r="D2" s="65" t="s">
        <v>73</v>
      </c>
      <c r="E2" s="65" t="s">
        <v>74</v>
      </c>
      <c r="F2" s="65" t="s">
        <v>75</v>
      </c>
      <c r="G2" s="65" t="s">
        <v>76</v>
      </c>
      <c r="H2" s="65" t="s">
        <v>77</v>
      </c>
    </row>
    <row r="3" spans="1:8" x14ac:dyDescent="0.25">
      <c r="A3" t="s">
        <v>1420</v>
      </c>
      <c r="B3" t="s">
        <v>115</v>
      </c>
      <c r="C3" t="s">
        <v>251</v>
      </c>
      <c r="D3" t="s">
        <v>252</v>
      </c>
      <c r="E3" t="s">
        <v>7</v>
      </c>
      <c r="F3" t="s">
        <v>1421</v>
      </c>
      <c r="G3" s="66">
        <v>44698.83021990741</v>
      </c>
      <c r="H3" t="s">
        <v>17</v>
      </c>
    </row>
    <row r="4" spans="1:8" x14ac:dyDescent="0.25">
      <c r="A4" t="s">
        <v>1482</v>
      </c>
      <c r="B4" t="s">
        <v>115</v>
      </c>
      <c r="C4" t="s">
        <v>251</v>
      </c>
      <c r="D4" t="s">
        <v>252</v>
      </c>
      <c r="E4" t="s">
        <v>7</v>
      </c>
      <c r="F4" t="s">
        <v>1168</v>
      </c>
      <c r="G4" s="66">
        <v>44698.830231481479</v>
      </c>
      <c r="H4" t="s">
        <v>17</v>
      </c>
    </row>
    <row r="5" spans="1:8" x14ac:dyDescent="0.25">
      <c r="A5" t="s">
        <v>2110</v>
      </c>
      <c r="B5" t="s">
        <v>115</v>
      </c>
      <c r="C5" t="s">
        <v>251</v>
      </c>
      <c r="D5" t="s">
        <v>252</v>
      </c>
      <c r="E5" t="s">
        <v>7</v>
      </c>
      <c r="F5" t="s">
        <v>2111</v>
      </c>
      <c r="G5" s="66">
        <v>44698.830243055563</v>
      </c>
      <c r="H5" t="s">
        <v>17</v>
      </c>
    </row>
    <row r="6" spans="1:8" x14ac:dyDescent="0.25">
      <c r="A6" t="s">
        <v>2127</v>
      </c>
      <c r="B6" t="s">
        <v>115</v>
      </c>
      <c r="C6" t="s">
        <v>251</v>
      </c>
      <c r="D6" t="s">
        <v>252</v>
      </c>
      <c r="E6" t="s">
        <v>7</v>
      </c>
      <c r="F6" t="s">
        <v>2128</v>
      </c>
      <c r="G6" s="66">
        <v>44698.830266203702</v>
      </c>
      <c r="H6" t="s">
        <v>17</v>
      </c>
    </row>
    <row r="7" spans="1:8" x14ac:dyDescent="0.25">
      <c r="A7" t="s">
        <v>2143</v>
      </c>
      <c r="B7" t="s">
        <v>115</v>
      </c>
      <c r="C7" t="s">
        <v>251</v>
      </c>
      <c r="D7" t="s">
        <v>2144</v>
      </c>
      <c r="E7" t="s">
        <v>7</v>
      </c>
      <c r="F7" t="s">
        <v>1168</v>
      </c>
      <c r="G7" s="66">
        <v>44698.873148148137</v>
      </c>
      <c r="H7" t="s">
        <v>9</v>
      </c>
    </row>
    <row r="8" spans="1:8" x14ac:dyDescent="0.25">
      <c r="A8" t="s">
        <v>2147</v>
      </c>
      <c r="B8" t="s">
        <v>115</v>
      </c>
      <c r="C8" t="s">
        <v>251</v>
      </c>
      <c r="D8" t="s">
        <v>2144</v>
      </c>
      <c r="E8" t="s">
        <v>7</v>
      </c>
      <c r="F8" t="s">
        <v>2148</v>
      </c>
      <c r="G8" s="66">
        <v>44699.087280092594</v>
      </c>
      <c r="H8" t="s">
        <v>9</v>
      </c>
    </row>
    <row r="9" spans="1:8" x14ac:dyDescent="0.25">
      <c r="A9" t="s">
        <v>2193</v>
      </c>
      <c r="B9" t="s">
        <v>115</v>
      </c>
      <c r="C9" t="s">
        <v>251</v>
      </c>
      <c r="D9" t="s">
        <v>2144</v>
      </c>
      <c r="E9" t="s">
        <v>7</v>
      </c>
      <c r="F9" t="s">
        <v>2194</v>
      </c>
      <c r="G9" s="66">
        <v>44698.81322916667</v>
      </c>
      <c r="H9" t="s">
        <v>9</v>
      </c>
    </row>
    <row r="10" spans="1:8" x14ac:dyDescent="0.25">
      <c r="A10" t="s">
        <v>2200</v>
      </c>
      <c r="B10" t="s">
        <v>115</v>
      </c>
      <c r="C10" t="s">
        <v>116</v>
      </c>
      <c r="D10" t="s">
        <v>2144</v>
      </c>
      <c r="E10" t="s">
        <v>7</v>
      </c>
      <c r="F10" t="s">
        <v>2201</v>
      </c>
      <c r="G10" s="66">
        <v>44699.334618055553</v>
      </c>
      <c r="H10" t="s">
        <v>28</v>
      </c>
    </row>
    <row r="11" spans="1:8" x14ac:dyDescent="0.25">
      <c r="A11" t="s">
        <v>2220</v>
      </c>
      <c r="B11" t="s">
        <v>115</v>
      </c>
      <c r="C11" t="s">
        <v>116</v>
      </c>
      <c r="D11" t="s">
        <v>2144</v>
      </c>
      <c r="E11" t="s">
        <v>7</v>
      </c>
      <c r="F11" t="s">
        <v>2221</v>
      </c>
      <c r="G11" s="66">
        <v>44699.278298611112</v>
      </c>
      <c r="H11" t="s">
        <v>28</v>
      </c>
    </row>
    <row r="12" spans="1:8" x14ac:dyDescent="0.25">
      <c r="A12" t="s">
        <v>2227</v>
      </c>
      <c r="B12" t="s">
        <v>115</v>
      </c>
      <c r="C12" t="s">
        <v>454</v>
      </c>
      <c r="D12" t="s">
        <v>296</v>
      </c>
      <c r="E12" t="s">
        <v>7</v>
      </c>
      <c r="F12" t="s">
        <v>2228</v>
      </c>
      <c r="G12" s="66">
        <v>44699.193182870367</v>
      </c>
      <c r="H12" t="s">
        <v>14</v>
      </c>
    </row>
    <row r="14" spans="1:8" x14ac:dyDescent="0.25">
      <c r="A14" t="s">
        <v>5253</v>
      </c>
    </row>
    <row r="15" spans="1:8" x14ac:dyDescent="0.25">
      <c r="A15" s="67" t="s">
        <v>71</v>
      </c>
      <c r="B15" s="67" t="s">
        <v>72</v>
      </c>
      <c r="C15" s="67" t="s">
        <v>45</v>
      </c>
      <c r="D15" s="67" t="s">
        <v>73</v>
      </c>
      <c r="E15" s="67" t="s">
        <v>74</v>
      </c>
      <c r="F15" s="67" t="s">
        <v>75</v>
      </c>
      <c r="G15" s="67" t="s">
        <v>76</v>
      </c>
      <c r="H15" s="67" t="s">
        <v>77</v>
      </c>
    </row>
    <row r="16" spans="1:8" x14ac:dyDescent="0.25">
      <c r="A16" t="s">
        <v>881</v>
      </c>
      <c r="B16" t="s">
        <v>115</v>
      </c>
      <c r="C16" t="s">
        <v>116</v>
      </c>
      <c r="D16" t="s">
        <v>615</v>
      </c>
      <c r="E16" t="s">
        <v>12</v>
      </c>
      <c r="F16" t="s">
        <v>882</v>
      </c>
      <c r="G16" s="66">
        <v>44693.53628472222</v>
      </c>
      <c r="H16" t="s">
        <v>48</v>
      </c>
    </row>
    <row r="17" spans="1:8" x14ac:dyDescent="0.25">
      <c r="A17" t="s">
        <v>1127</v>
      </c>
      <c r="B17" t="s">
        <v>138</v>
      </c>
      <c r="C17" t="s">
        <v>116</v>
      </c>
      <c r="D17" t="s">
        <v>204</v>
      </c>
      <c r="E17" t="s">
        <v>12</v>
      </c>
      <c r="F17" t="s">
        <v>1128</v>
      </c>
      <c r="G17" s="66">
        <v>44694.111759259264</v>
      </c>
      <c r="H17" t="s">
        <v>20</v>
      </c>
    </row>
    <row r="18" spans="1:8" x14ac:dyDescent="0.25">
      <c r="A18" t="s">
        <v>1172</v>
      </c>
      <c r="B18" t="s">
        <v>138</v>
      </c>
      <c r="C18" t="s">
        <v>240</v>
      </c>
      <c r="D18" t="s">
        <v>886</v>
      </c>
      <c r="E18" t="s">
        <v>12</v>
      </c>
      <c r="F18" t="s">
        <v>1173</v>
      </c>
      <c r="G18" s="66">
        <v>44694.848275462973</v>
      </c>
      <c r="H18" t="s">
        <v>32</v>
      </c>
    </row>
    <row r="19" spans="1:8" x14ac:dyDescent="0.25">
      <c r="A19" t="s">
        <v>1178</v>
      </c>
      <c r="B19" t="s">
        <v>138</v>
      </c>
      <c r="C19" t="s">
        <v>240</v>
      </c>
      <c r="D19" t="s">
        <v>886</v>
      </c>
      <c r="E19" t="s">
        <v>12</v>
      </c>
      <c r="F19" t="s">
        <v>1179</v>
      </c>
      <c r="G19" s="66">
        <v>44694.848877314813</v>
      </c>
      <c r="H19" t="s">
        <v>32</v>
      </c>
    </row>
    <row r="20" spans="1:8" x14ac:dyDescent="0.25">
      <c r="A20" t="s">
        <v>1325</v>
      </c>
      <c r="B20" t="s">
        <v>115</v>
      </c>
      <c r="C20" t="s">
        <v>251</v>
      </c>
      <c r="D20" t="s">
        <v>463</v>
      </c>
      <c r="E20" t="s">
        <v>12</v>
      </c>
      <c r="F20" t="s">
        <v>1326</v>
      </c>
      <c r="G20" s="66">
        <v>44694.76666666667</v>
      </c>
      <c r="H20" t="s">
        <v>50</v>
      </c>
    </row>
    <row r="21" spans="1:8" x14ac:dyDescent="0.25">
      <c r="A21" t="s">
        <v>1401</v>
      </c>
      <c r="B21" t="s">
        <v>115</v>
      </c>
      <c r="C21" t="s">
        <v>116</v>
      </c>
      <c r="D21" t="s">
        <v>1402</v>
      </c>
      <c r="E21" t="s">
        <v>12</v>
      </c>
      <c r="F21" t="s">
        <v>1403</v>
      </c>
      <c r="G21" s="66">
        <v>44697.967037037037</v>
      </c>
      <c r="H21" t="s">
        <v>20</v>
      </c>
    </row>
    <row r="22" spans="1:8" x14ac:dyDescent="0.25">
      <c r="A22" t="s">
        <v>1429</v>
      </c>
      <c r="B22" t="s">
        <v>115</v>
      </c>
      <c r="C22" t="s">
        <v>251</v>
      </c>
      <c r="D22" t="s">
        <v>1430</v>
      </c>
      <c r="E22" t="s">
        <v>12</v>
      </c>
      <c r="F22" t="s">
        <v>1168</v>
      </c>
      <c r="G22" s="66">
        <v>44697.852696759262</v>
      </c>
      <c r="H22" t="s">
        <v>9</v>
      </c>
    </row>
    <row r="23" spans="1:8" x14ac:dyDescent="0.25">
      <c r="A23" t="s">
        <v>1510</v>
      </c>
      <c r="B23" t="s">
        <v>115</v>
      </c>
      <c r="C23" t="s">
        <v>251</v>
      </c>
      <c r="D23" t="s">
        <v>1511</v>
      </c>
      <c r="E23" t="s">
        <v>12</v>
      </c>
      <c r="F23" t="s">
        <v>1512</v>
      </c>
      <c r="G23" s="66">
        <v>44692.996701388889</v>
      </c>
      <c r="H23" t="s">
        <v>24</v>
      </c>
    </row>
    <row r="24" spans="1:8" x14ac:dyDescent="0.25">
      <c r="A24" t="s">
        <v>1616</v>
      </c>
      <c r="B24" t="s">
        <v>115</v>
      </c>
      <c r="C24" t="s">
        <v>116</v>
      </c>
      <c r="D24" t="s">
        <v>615</v>
      </c>
      <c r="E24" t="s">
        <v>12</v>
      </c>
      <c r="F24" t="s">
        <v>1617</v>
      </c>
      <c r="G24" s="66">
        <v>44697.541377314818</v>
      </c>
      <c r="H24" t="s">
        <v>26</v>
      </c>
    </row>
    <row r="25" spans="1:8" x14ac:dyDescent="0.25">
      <c r="A25" t="s">
        <v>1710</v>
      </c>
      <c r="B25" t="s">
        <v>115</v>
      </c>
      <c r="C25" t="s">
        <v>251</v>
      </c>
      <c r="D25" t="s">
        <v>463</v>
      </c>
      <c r="E25" t="s">
        <v>12</v>
      </c>
      <c r="F25" t="s">
        <v>1711</v>
      </c>
      <c r="G25" s="66">
        <v>44697.915138888893</v>
      </c>
      <c r="H25" t="s">
        <v>50</v>
      </c>
    </row>
    <row r="26" spans="1:8" x14ac:dyDescent="0.25">
      <c r="A26" t="s">
        <v>1768</v>
      </c>
      <c r="B26" t="s">
        <v>115</v>
      </c>
      <c r="C26" t="s">
        <v>251</v>
      </c>
      <c r="D26" t="s">
        <v>463</v>
      </c>
      <c r="E26" t="s">
        <v>12</v>
      </c>
      <c r="F26" t="s">
        <v>1769</v>
      </c>
      <c r="G26" s="66">
        <v>44694.764803240738</v>
      </c>
      <c r="H26" t="s">
        <v>50</v>
      </c>
    </row>
    <row r="27" spans="1:8" x14ac:dyDescent="0.25">
      <c r="A27" t="s">
        <v>1893</v>
      </c>
      <c r="B27" t="s">
        <v>115</v>
      </c>
      <c r="C27" t="s">
        <v>116</v>
      </c>
      <c r="D27" t="s">
        <v>204</v>
      </c>
      <c r="E27" t="s">
        <v>12</v>
      </c>
      <c r="F27" t="s">
        <v>1894</v>
      </c>
      <c r="G27" s="66">
        <v>44692.908692129633</v>
      </c>
      <c r="H27" t="s">
        <v>48</v>
      </c>
    </row>
    <row r="28" spans="1:8" x14ac:dyDescent="0.25">
      <c r="A28" t="s">
        <v>1993</v>
      </c>
      <c r="B28" t="s">
        <v>115</v>
      </c>
      <c r="C28" t="s">
        <v>116</v>
      </c>
      <c r="D28" t="s">
        <v>615</v>
      </c>
      <c r="E28" t="s">
        <v>12</v>
      </c>
      <c r="F28" t="s">
        <v>1994</v>
      </c>
      <c r="G28" s="66">
        <v>44697.721296296288</v>
      </c>
      <c r="H28" t="s">
        <v>28</v>
      </c>
    </row>
    <row r="29" spans="1:8" x14ac:dyDescent="0.25">
      <c r="A29" t="s">
        <v>2063</v>
      </c>
      <c r="B29" t="s">
        <v>115</v>
      </c>
      <c r="C29" t="s">
        <v>116</v>
      </c>
      <c r="D29" t="s">
        <v>1216</v>
      </c>
      <c r="E29" t="s">
        <v>12</v>
      </c>
      <c r="F29" t="s">
        <v>2064</v>
      </c>
      <c r="G29" s="66">
        <v>44697.390092592592</v>
      </c>
      <c r="H29" t="s">
        <v>13</v>
      </c>
    </row>
    <row r="30" spans="1:8" x14ac:dyDescent="0.25">
      <c r="A30" t="s">
        <v>2077</v>
      </c>
      <c r="B30" t="s">
        <v>115</v>
      </c>
      <c r="C30" t="s">
        <v>1622</v>
      </c>
      <c r="D30" t="s">
        <v>1623</v>
      </c>
      <c r="E30" t="s">
        <v>12</v>
      </c>
      <c r="F30" t="s">
        <v>2078</v>
      </c>
      <c r="G30" s="66">
        <v>44697.706041666657</v>
      </c>
      <c r="H30" t="s">
        <v>16</v>
      </c>
    </row>
    <row r="32" spans="1:8" x14ac:dyDescent="0.25">
      <c r="A32" t="s">
        <v>5254</v>
      </c>
    </row>
    <row r="33" spans="1:8" x14ac:dyDescent="0.25">
      <c r="A33" s="67" t="s">
        <v>71</v>
      </c>
      <c r="B33" s="67" t="s">
        <v>72</v>
      </c>
      <c r="C33" s="67" t="s">
        <v>45</v>
      </c>
      <c r="D33" s="67" t="s">
        <v>73</v>
      </c>
      <c r="E33" s="67" t="s">
        <v>74</v>
      </c>
      <c r="F33" s="67" t="s">
        <v>75</v>
      </c>
      <c r="G33" s="67" t="s">
        <v>76</v>
      </c>
      <c r="H33" s="67" t="s">
        <v>77</v>
      </c>
    </row>
    <row r="34" spans="1:8" x14ac:dyDescent="0.25">
      <c r="A34" t="s">
        <v>599</v>
      </c>
      <c r="B34" t="s">
        <v>115</v>
      </c>
      <c r="C34" t="s">
        <v>251</v>
      </c>
      <c r="D34" t="s">
        <v>463</v>
      </c>
      <c r="E34" t="s">
        <v>12</v>
      </c>
      <c r="F34" t="s">
        <v>600</v>
      </c>
      <c r="G34" s="66">
        <v>44694.629756944443</v>
      </c>
      <c r="H34" t="s">
        <v>50</v>
      </c>
    </row>
    <row r="35" spans="1:8" x14ac:dyDescent="0.25">
      <c r="A35" t="s">
        <v>849</v>
      </c>
      <c r="B35" t="s">
        <v>115</v>
      </c>
      <c r="C35" t="s">
        <v>116</v>
      </c>
      <c r="D35" t="s">
        <v>710</v>
      </c>
      <c r="E35" t="s">
        <v>12</v>
      </c>
      <c r="F35" t="s">
        <v>850</v>
      </c>
      <c r="G35" s="66">
        <v>44693.44771990741</v>
      </c>
      <c r="H35" t="s">
        <v>48</v>
      </c>
    </row>
    <row r="36" spans="1:8" x14ac:dyDescent="0.25">
      <c r="A36" t="s">
        <v>993</v>
      </c>
      <c r="B36" t="s">
        <v>115</v>
      </c>
      <c r="C36" t="s">
        <v>709</v>
      </c>
      <c r="D36" t="s">
        <v>349</v>
      </c>
      <c r="E36" t="s">
        <v>12</v>
      </c>
      <c r="F36" t="s">
        <v>994</v>
      </c>
      <c r="G36" s="66">
        <v>44691.637835648151</v>
      </c>
      <c r="H36" t="s">
        <v>28</v>
      </c>
    </row>
    <row r="37" spans="1:8" x14ac:dyDescent="0.25">
      <c r="A37" t="s">
        <v>1108</v>
      </c>
      <c r="B37" t="s">
        <v>115</v>
      </c>
      <c r="C37" t="s">
        <v>251</v>
      </c>
      <c r="D37" t="s">
        <v>1109</v>
      </c>
      <c r="E37" t="s">
        <v>12</v>
      </c>
      <c r="F37" t="s">
        <v>1110</v>
      </c>
      <c r="G37" s="66">
        <v>44680.534884259258</v>
      </c>
      <c r="H37" t="s">
        <v>8</v>
      </c>
    </row>
    <row r="38" spans="1:8" x14ac:dyDescent="0.25">
      <c r="A38" t="s">
        <v>1248</v>
      </c>
      <c r="B38" t="s">
        <v>115</v>
      </c>
      <c r="C38" t="s">
        <v>379</v>
      </c>
      <c r="D38" t="s">
        <v>380</v>
      </c>
      <c r="E38" t="s">
        <v>12</v>
      </c>
      <c r="F38" t="s">
        <v>1249</v>
      </c>
      <c r="G38" s="66">
        <v>44697.911435185182</v>
      </c>
      <c r="H38" t="s">
        <v>29</v>
      </c>
    </row>
    <row r="39" spans="1:8" x14ac:dyDescent="0.25">
      <c r="A39" t="s">
        <v>1272</v>
      </c>
      <c r="B39" t="s">
        <v>115</v>
      </c>
      <c r="C39" t="s">
        <v>251</v>
      </c>
      <c r="D39" t="s">
        <v>463</v>
      </c>
      <c r="E39" t="s">
        <v>12</v>
      </c>
      <c r="F39" t="s">
        <v>1273</v>
      </c>
      <c r="G39" s="66">
        <v>44697.907500000001</v>
      </c>
      <c r="H39" t="s">
        <v>50</v>
      </c>
    </row>
    <row r="40" spans="1:8" x14ac:dyDescent="0.25">
      <c r="A40" t="s">
        <v>1474</v>
      </c>
      <c r="B40" t="s">
        <v>115</v>
      </c>
      <c r="C40" t="s">
        <v>240</v>
      </c>
      <c r="D40" t="s">
        <v>886</v>
      </c>
      <c r="E40" t="s">
        <v>12</v>
      </c>
      <c r="F40" t="s">
        <v>1475</v>
      </c>
      <c r="G40" s="66">
        <v>44697.858854166669</v>
      </c>
      <c r="H40" t="s">
        <v>32</v>
      </c>
    </row>
    <row r="41" spans="1:8" x14ac:dyDescent="0.25">
      <c r="A41" t="s">
        <v>1480</v>
      </c>
      <c r="B41" t="s">
        <v>115</v>
      </c>
      <c r="C41" t="s">
        <v>240</v>
      </c>
      <c r="D41" t="s">
        <v>886</v>
      </c>
      <c r="E41" t="s">
        <v>12</v>
      </c>
      <c r="F41" t="s">
        <v>1481</v>
      </c>
      <c r="G41" s="66">
        <v>44697.859479166669</v>
      </c>
      <c r="H41" t="s">
        <v>32</v>
      </c>
    </row>
    <row r="42" spans="1:8" x14ac:dyDescent="0.25">
      <c r="A42" t="s">
        <v>1577</v>
      </c>
      <c r="B42" t="s">
        <v>115</v>
      </c>
      <c r="C42" t="s">
        <v>116</v>
      </c>
      <c r="D42" t="s">
        <v>1578</v>
      </c>
      <c r="E42" t="s">
        <v>12</v>
      </c>
      <c r="F42" t="s">
        <v>1579</v>
      </c>
      <c r="G42" s="66">
        <v>44697.879108796304</v>
      </c>
      <c r="H42" t="s">
        <v>15</v>
      </c>
    </row>
    <row r="43" spans="1:8" x14ac:dyDescent="0.25">
      <c r="A43" t="s">
        <v>1643</v>
      </c>
      <c r="B43" t="s">
        <v>115</v>
      </c>
      <c r="C43" t="s">
        <v>183</v>
      </c>
      <c r="D43" t="s">
        <v>1644</v>
      </c>
      <c r="E43" t="s">
        <v>12</v>
      </c>
      <c r="F43" t="s">
        <v>1645</v>
      </c>
      <c r="G43" s="66">
        <v>44697.817002314812</v>
      </c>
      <c r="H43" t="s">
        <v>49</v>
      </c>
    </row>
    <row r="44" spans="1:8" x14ac:dyDescent="0.25">
      <c r="A44" t="s">
        <v>1811</v>
      </c>
      <c r="B44" t="s">
        <v>115</v>
      </c>
      <c r="C44" t="s">
        <v>251</v>
      </c>
      <c r="D44" t="s">
        <v>1109</v>
      </c>
      <c r="E44" t="s">
        <v>12</v>
      </c>
      <c r="F44" t="s">
        <v>1812</v>
      </c>
      <c r="G44" s="66">
        <v>44694.670381944437</v>
      </c>
      <c r="H44" t="s">
        <v>8</v>
      </c>
    </row>
    <row r="45" spans="1:8" x14ac:dyDescent="0.25">
      <c r="A45" t="s">
        <v>1915</v>
      </c>
      <c r="B45" t="s">
        <v>115</v>
      </c>
      <c r="C45" t="s">
        <v>295</v>
      </c>
      <c r="D45" t="s">
        <v>296</v>
      </c>
      <c r="E45" t="s">
        <v>12</v>
      </c>
      <c r="F45" t="s">
        <v>1168</v>
      </c>
      <c r="G45" s="66">
        <v>44694.830914351849</v>
      </c>
      <c r="H45" t="s">
        <v>51</v>
      </c>
    </row>
    <row r="46" spans="1:8" x14ac:dyDescent="0.25">
      <c r="A46" t="s">
        <v>1968</v>
      </c>
      <c r="B46" t="s">
        <v>115</v>
      </c>
      <c r="C46" t="s">
        <v>251</v>
      </c>
      <c r="D46" t="s">
        <v>1109</v>
      </c>
      <c r="E46" t="s">
        <v>12</v>
      </c>
      <c r="F46" t="s">
        <v>1969</v>
      </c>
      <c r="G46" s="66">
        <v>44694.788900462961</v>
      </c>
      <c r="H46" t="s">
        <v>8</v>
      </c>
    </row>
    <row r="47" spans="1:8" x14ac:dyDescent="0.25">
      <c r="A47" t="s">
        <v>1977</v>
      </c>
      <c r="B47" t="s">
        <v>115</v>
      </c>
      <c r="C47" t="s">
        <v>251</v>
      </c>
      <c r="D47" t="s">
        <v>1109</v>
      </c>
      <c r="E47" t="s">
        <v>12</v>
      </c>
      <c r="F47" t="s">
        <v>1978</v>
      </c>
      <c r="G47" s="66">
        <v>44697.506319444437</v>
      </c>
      <c r="H47" t="s">
        <v>8</v>
      </c>
    </row>
    <row r="48" spans="1:8" x14ac:dyDescent="0.25">
      <c r="A48" t="s">
        <v>2034</v>
      </c>
      <c r="B48" t="s">
        <v>138</v>
      </c>
      <c r="C48" t="s">
        <v>240</v>
      </c>
      <c r="D48" t="s">
        <v>886</v>
      </c>
      <c r="E48" t="s">
        <v>12</v>
      </c>
      <c r="F48" t="s">
        <v>2035</v>
      </c>
      <c r="G48" s="66">
        <v>44697.521215277768</v>
      </c>
      <c r="H48" t="s">
        <v>32</v>
      </c>
    </row>
    <row r="49" spans="1:8" x14ac:dyDescent="0.25">
      <c r="A49" t="s">
        <v>2055</v>
      </c>
      <c r="B49" t="s">
        <v>138</v>
      </c>
      <c r="C49" t="s">
        <v>240</v>
      </c>
      <c r="D49" t="s">
        <v>886</v>
      </c>
      <c r="E49" t="s">
        <v>12</v>
      </c>
      <c r="F49" t="s">
        <v>2056</v>
      </c>
      <c r="G49" s="66">
        <v>44697.92759259259</v>
      </c>
      <c r="H49" t="s">
        <v>32</v>
      </c>
    </row>
    <row r="50" spans="1:8" x14ac:dyDescent="0.25">
      <c r="A50" t="s">
        <v>2060</v>
      </c>
      <c r="B50" t="s">
        <v>115</v>
      </c>
      <c r="C50" t="s">
        <v>240</v>
      </c>
      <c r="D50" t="s">
        <v>886</v>
      </c>
      <c r="E50" t="s">
        <v>12</v>
      </c>
      <c r="F50" t="s">
        <v>2051</v>
      </c>
      <c r="G50" s="66">
        <v>44697.924398148149</v>
      </c>
      <c r="H50" t="s">
        <v>32</v>
      </c>
    </row>
    <row r="52" spans="1:8" x14ac:dyDescent="0.25">
      <c r="A52" t="s">
        <v>403</v>
      </c>
    </row>
    <row r="53" spans="1:8" x14ac:dyDescent="0.25">
      <c r="A53" s="67" t="s">
        <v>71</v>
      </c>
      <c r="B53" s="67" t="s">
        <v>72</v>
      </c>
      <c r="C53" s="67" t="s">
        <v>45</v>
      </c>
      <c r="D53" s="67" t="s">
        <v>73</v>
      </c>
      <c r="E53" s="67" t="s">
        <v>74</v>
      </c>
      <c r="F53" s="67" t="s">
        <v>75</v>
      </c>
      <c r="G53" s="67" t="s">
        <v>76</v>
      </c>
      <c r="H53" s="67" t="s">
        <v>77</v>
      </c>
    </row>
    <row r="54" spans="1:8" x14ac:dyDescent="0.25">
      <c r="A54" t="s">
        <v>2012</v>
      </c>
      <c r="B54" t="s">
        <v>115</v>
      </c>
      <c r="C54" t="s">
        <v>116</v>
      </c>
      <c r="D54" t="s">
        <v>1671</v>
      </c>
      <c r="E54" t="s">
        <v>12</v>
      </c>
      <c r="F54" t="s">
        <v>2013</v>
      </c>
      <c r="G54" s="66">
        <v>44697.50409722222</v>
      </c>
      <c r="H54" t="s">
        <v>26</v>
      </c>
    </row>
    <row r="56" spans="1:8" x14ac:dyDescent="0.25">
      <c r="A56" t="s">
        <v>1324</v>
      </c>
    </row>
    <row r="57" spans="1:8" x14ac:dyDescent="0.25">
      <c r="A57" s="67" t="s">
        <v>71</v>
      </c>
      <c r="B57" s="67" t="s">
        <v>72</v>
      </c>
      <c r="C57" s="67" t="s">
        <v>45</v>
      </c>
      <c r="D57" s="67" t="s">
        <v>73</v>
      </c>
      <c r="E57" s="67" t="s">
        <v>74</v>
      </c>
      <c r="F57" s="67" t="s">
        <v>75</v>
      </c>
      <c r="G57" s="67" t="s">
        <v>76</v>
      </c>
      <c r="H57" s="67" t="s">
        <v>77</v>
      </c>
    </row>
    <row r="59" spans="1:8" x14ac:dyDescent="0.25">
      <c r="A59" t="s">
        <v>5255</v>
      </c>
    </row>
    <row r="60" spans="1:8" x14ac:dyDescent="0.25">
      <c r="A60" s="67" t="s">
        <v>71</v>
      </c>
      <c r="B60" s="67" t="s">
        <v>72</v>
      </c>
      <c r="C60" s="67" t="s">
        <v>45</v>
      </c>
      <c r="D60" s="67" t="s">
        <v>73</v>
      </c>
      <c r="E60" s="67" t="s">
        <v>74</v>
      </c>
      <c r="F60" s="67" t="s">
        <v>75</v>
      </c>
      <c r="G60" s="67" t="s">
        <v>76</v>
      </c>
      <c r="H60" s="67" t="s">
        <v>77</v>
      </c>
    </row>
    <row r="61" spans="1:8" x14ac:dyDescent="0.25">
      <c r="A61" t="s">
        <v>744</v>
      </c>
      <c r="B61" t="s">
        <v>115</v>
      </c>
      <c r="C61" t="s">
        <v>709</v>
      </c>
      <c r="D61" t="s">
        <v>745</v>
      </c>
      <c r="E61" t="s">
        <v>12</v>
      </c>
      <c r="F61" t="s">
        <v>746</v>
      </c>
      <c r="G61" s="66">
        <v>44691.622870370367</v>
      </c>
      <c r="H61" t="s">
        <v>26</v>
      </c>
    </row>
    <row r="62" spans="1:8" x14ac:dyDescent="0.25">
      <c r="A62" t="s">
        <v>987</v>
      </c>
      <c r="B62" t="s">
        <v>115</v>
      </c>
      <c r="C62" t="s">
        <v>709</v>
      </c>
      <c r="D62" t="s">
        <v>988</v>
      </c>
      <c r="E62" t="s">
        <v>12</v>
      </c>
      <c r="F62" t="s">
        <v>989</v>
      </c>
      <c r="G62" s="66">
        <v>44691.676863425928</v>
      </c>
      <c r="H62" t="s">
        <v>65</v>
      </c>
    </row>
    <row r="63" spans="1:8" x14ac:dyDescent="0.25">
      <c r="A63" t="s">
        <v>1129</v>
      </c>
      <c r="B63" t="s">
        <v>115</v>
      </c>
      <c r="C63" t="s">
        <v>709</v>
      </c>
      <c r="D63" t="s">
        <v>349</v>
      </c>
      <c r="E63" t="s">
        <v>12</v>
      </c>
      <c r="F63" t="s">
        <v>1130</v>
      </c>
      <c r="G63" s="66">
        <v>44686.698981481481</v>
      </c>
      <c r="H63" t="s">
        <v>26</v>
      </c>
    </row>
    <row r="64" spans="1:8" x14ac:dyDescent="0.25">
      <c r="A64" t="s">
        <v>1155</v>
      </c>
      <c r="B64" t="s">
        <v>115</v>
      </c>
      <c r="C64" t="s">
        <v>709</v>
      </c>
      <c r="D64" t="s">
        <v>1156</v>
      </c>
      <c r="E64" t="s">
        <v>12</v>
      </c>
      <c r="F64" t="s">
        <v>1157</v>
      </c>
      <c r="G64" s="66">
        <v>44694.95579861111</v>
      </c>
      <c r="H64" t="s">
        <v>26</v>
      </c>
    </row>
    <row r="65" spans="1:8" x14ac:dyDescent="0.25">
      <c r="A65" t="s">
        <v>1163</v>
      </c>
      <c r="B65" t="s">
        <v>115</v>
      </c>
      <c r="C65" t="s">
        <v>709</v>
      </c>
      <c r="D65" t="s">
        <v>712</v>
      </c>
      <c r="E65" t="s">
        <v>12</v>
      </c>
      <c r="F65" t="s">
        <v>1164</v>
      </c>
      <c r="G65" s="66">
        <v>44690.610312500001</v>
      </c>
      <c r="H65" t="s">
        <v>26</v>
      </c>
    </row>
    <row r="66" spans="1:8" x14ac:dyDescent="0.25">
      <c r="A66" t="s">
        <v>1670</v>
      </c>
      <c r="B66" t="s">
        <v>115</v>
      </c>
      <c r="C66" t="s">
        <v>709</v>
      </c>
      <c r="D66" t="s">
        <v>1671</v>
      </c>
      <c r="E66" t="s">
        <v>12</v>
      </c>
      <c r="F66" t="s">
        <v>1672</v>
      </c>
      <c r="G66" s="66">
        <v>44693.73337962963</v>
      </c>
      <c r="H66" t="s">
        <v>26</v>
      </c>
    </row>
    <row r="68" spans="1:8" x14ac:dyDescent="0.25">
      <c r="A68" t="s">
        <v>5256</v>
      </c>
    </row>
    <row r="69" spans="1:8" x14ac:dyDescent="0.25">
      <c r="A69" s="67" t="s">
        <v>71</v>
      </c>
      <c r="B69" s="67" t="s">
        <v>72</v>
      </c>
      <c r="C69" s="67" t="s">
        <v>45</v>
      </c>
      <c r="D69" s="67" t="s">
        <v>73</v>
      </c>
      <c r="E69" s="67" t="s">
        <v>74</v>
      </c>
      <c r="F69" s="67" t="s">
        <v>75</v>
      </c>
      <c r="G69" s="67" t="s">
        <v>76</v>
      </c>
      <c r="H69" s="67" t="s">
        <v>77</v>
      </c>
    </row>
    <row r="70" spans="1:8" x14ac:dyDescent="0.25">
      <c r="A70" t="s">
        <v>1626</v>
      </c>
      <c r="B70" t="s">
        <v>115</v>
      </c>
      <c r="C70" t="s">
        <v>116</v>
      </c>
      <c r="D70" t="s">
        <v>1002</v>
      </c>
      <c r="E70" t="s">
        <v>12</v>
      </c>
      <c r="F70" t="s">
        <v>1627</v>
      </c>
      <c r="G70" s="66">
        <v>44697.93408564815</v>
      </c>
      <c r="H70" t="s">
        <v>13</v>
      </c>
    </row>
    <row r="72" spans="1:8" x14ac:dyDescent="0.25">
      <c r="A72" t="s">
        <v>5257</v>
      </c>
    </row>
    <row r="73" spans="1:8" x14ac:dyDescent="0.25">
      <c r="A73" s="67" t="s">
        <v>71</v>
      </c>
      <c r="B73" s="67" t="s">
        <v>72</v>
      </c>
      <c r="C73" s="67" t="s">
        <v>45</v>
      </c>
      <c r="D73" s="67" t="s">
        <v>73</v>
      </c>
      <c r="E73" s="67" t="s">
        <v>74</v>
      </c>
      <c r="F73" s="67" t="s">
        <v>75</v>
      </c>
      <c r="G73" s="67" t="s">
        <v>76</v>
      </c>
      <c r="H73" s="67" t="s">
        <v>77</v>
      </c>
    </row>
    <row r="74" spans="1:8" x14ac:dyDescent="0.25">
      <c r="A74" t="s">
        <v>1404</v>
      </c>
      <c r="B74" t="s">
        <v>115</v>
      </c>
      <c r="C74" t="s">
        <v>116</v>
      </c>
      <c r="D74" t="s">
        <v>1405</v>
      </c>
      <c r="E74" t="s">
        <v>12</v>
      </c>
      <c r="F74" t="s">
        <v>1406</v>
      </c>
      <c r="G74" s="66">
        <v>44698.578125</v>
      </c>
      <c r="H74" t="s">
        <v>13</v>
      </c>
    </row>
    <row r="75" spans="1:8" x14ac:dyDescent="0.25">
      <c r="A75" t="s">
        <v>1453</v>
      </c>
      <c r="B75" t="s">
        <v>138</v>
      </c>
      <c r="C75" t="s">
        <v>240</v>
      </c>
      <c r="D75" t="s">
        <v>536</v>
      </c>
      <c r="E75" t="s">
        <v>12</v>
      </c>
      <c r="F75" t="s">
        <v>1454</v>
      </c>
      <c r="G75" s="66">
        <v>44698.592777777783</v>
      </c>
      <c r="H75" t="s">
        <v>21</v>
      </c>
    </row>
    <row r="76" spans="1:8" x14ac:dyDescent="0.25">
      <c r="A76" t="s">
        <v>1472</v>
      </c>
      <c r="B76" t="s">
        <v>138</v>
      </c>
      <c r="C76" t="s">
        <v>240</v>
      </c>
      <c r="D76" t="s">
        <v>536</v>
      </c>
      <c r="E76" t="s">
        <v>12</v>
      </c>
      <c r="F76" t="s">
        <v>1473</v>
      </c>
      <c r="G76" s="66">
        <v>44698.593611111108</v>
      </c>
      <c r="H76" t="s">
        <v>21</v>
      </c>
    </row>
    <row r="77" spans="1:8" x14ac:dyDescent="0.25">
      <c r="A77" t="s">
        <v>1478</v>
      </c>
      <c r="B77" t="s">
        <v>115</v>
      </c>
      <c r="C77" t="s">
        <v>240</v>
      </c>
      <c r="D77" t="s">
        <v>536</v>
      </c>
      <c r="E77" t="s">
        <v>12</v>
      </c>
      <c r="F77" t="s">
        <v>1479</v>
      </c>
      <c r="G77" s="66">
        <v>44698.593819444453</v>
      </c>
      <c r="H77" t="s">
        <v>21</v>
      </c>
    </row>
    <row r="78" spans="1:8" x14ac:dyDescent="0.25">
      <c r="A78" t="s">
        <v>1704</v>
      </c>
      <c r="B78" t="s">
        <v>115</v>
      </c>
      <c r="C78" t="s">
        <v>116</v>
      </c>
      <c r="D78" t="s">
        <v>323</v>
      </c>
      <c r="E78" t="s">
        <v>12</v>
      </c>
      <c r="F78" t="s">
        <v>1705</v>
      </c>
      <c r="G78" s="66">
        <v>44698.862083333333</v>
      </c>
      <c r="H78" t="s">
        <v>20</v>
      </c>
    </row>
    <row r="79" spans="1:8" x14ac:dyDescent="0.25">
      <c r="A79" t="s">
        <v>1827</v>
      </c>
      <c r="B79" t="s">
        <v>115</v>
      </c>
      <c r="C79" t="s">
        <v>116</v>
      </c>
      <c r="D79" t="s">
        <v>349</v>
      </c>
      <c r="E79" t="s">
        <v>12</v>
      </c>
      <c r="F79" t="s">
        <v>1828</v>
      </c>
      <c r="G79" s="66">
        <v>44698.531400462962</v>
      </c>
      <c r="H79" t="s">
        <v>28</v>
      </c>
    </row>
    <row r="80" spans="1:8" x14ac:dyDescent="0.25">
      <c r="A80" t="s">
        <v>1942</v>
      </c>
      <c r="B80" t="s">
        <v>115</v>
      </c>
      <c r="C80" t="s">
        <v>116</v>
      </c>
      <c r="D80" t="s">
        <v>1943</v>
      </c>
      <c r="E80" t="s">
        <v>12</v>
      </c>
      <c r="F80" t="s">
        <v>1944</v>
      </c>
      <c r="G80" s="66">
        <v>44698.974965277783</v>
      </c>
      <c r="H80" t="s">
        <v>28</v>
      </c>
    </row>
    <row r="81" spans="1:8" x14ac:dyDescent="0.25">
      <c r="A81" t="s">
        <v>2067</v>
      </c>
      <c r="B81" t="s">
        <v>115</v>
      </c>
      <c r="C81" t="s">
        <v>116</v>
      </c>
      <c r="D81" t="s">
        <v>349</v>
      </c>
      <c r="E81" t="s">
        <v>12</v>
      </c>
      <c r="F81" t="s">
        <v>2068</v>
      </c>
      <c r="G81" s="66">
        <v>44698.536574074067</v>
      </c>
      <c r="H81"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5258</v>
      </c>
      <c r="B1" s="7" t="s">
        <v>101</v>
      </c>
      <c r="C1" s="8" t="s">
        <v>5259</v>
      </c>
      <c r="D1" s="8" t="s">
        <v>5260</v>
      </c>
      <c r="E1" s="8" t="s">
        <v>5261</v>
      </c>
      <c r="F1" s="8" t="s">
        <v>5262</v>
      </c>
      <c r="G1" s="8" t="s">
        <v>5263</v>
      </c>
      <c r="H1" s="61" t="s">
        <v>5264</v>
      </c>
      <c r="I1" s="9" t="s">
        <v>113</v>
      </c>
    </row>
    <row r="2" spans="1:9" x14ac:dyDescent="0.3">
      <c r="A2" s="30">
        <v>1</v>
      </c>
      <c r="B2" s="31" t="s">
        <v>5265</v>
      </c>
      <c r="C2" s="32" t="s">
        <v>5266</v>
      </c>
      <c r="D2" s="32" t="s">
        <v>5267</v>
      </c>
      <c r="E2" s="33"/>
      <c r="F2" s="32" t="s">
        <v>5268</v>
      </c>
      <c r="G2" s="34" t="s">
        <v>5269</v>
      </c>
      <c r="H2" s="62">
        <v>44407</v>
      </c>
    </row>
    <row r="3" spans="1:9" x14ac:dyDescent="0.3">
      <c r="A3" s="42">
        <v>2</v>
      </c>
      <c r="B3" s="44" t="s">
        <v>5265</v>
      </c>
      <c r="C3" s="46" t="s">
        <v>5270</v>
      </c>
      <c r="D3" s="48" t="s">
        <v>5271</v>
      </c>
      <c r="E3" s="50"/>
      <c r="F3" s="52" t="s">
        <v>5272</v>
      </c>
      <c r="G3" s="54" t="s">
        <v>5269</v>
      </c>
      <c r="H3" s="63"/>
    </row>
    <row r="4" spans="1:9" x14ac:dyDescent="0.3">
      <c r="A4" s="43">
        <v>3</v>
      </c>
      <c r="B4" s="45" t="s">
        <v>5265</v>
      </c>
      <c r="C4" s="47" t="s">
        <v>5270</v>
      </c>
      <c r="D4" s="49" t="s">
        <v>5271</v>
      </c>
      <c r="E4" s="51"/>
      <c r="F4" s="53" t="s">
        <v>5273</v>
      </c>
      <c r="G4" s="55" t="s">
        <v>5269</v>
      </c>
      <c r="H4" s="64"/>
    </row>
    <row r="5" spans="1:9" x14ac:dyDescent="0.3">
      <c r="A5" s="43">
        <v>4</v>
      </c>
      <c r="B5" s="45" t="s">
        <v>5265</v>
      </c>
      <c r="C5" s="47" t="s">
        <v>5274</v>
      </c>
      <c r="D5" s="49" t="s">
        <v>5275</v>
      </c>
      <c r="E5" s="51"/>
      <c r="F5" s="53" t="s">
        <v>5276</v>
      </c>
      <c r="G5" s="55" t="s">
        <v>5269</v>
      </c>
      <c r="H5" s="64" t="s">
        <v>5277</v>
      </c>
    </row>
    <row r="6" spans="1:9" x14ac:dyDescent="0.3">
      <c r="A6" s="43">
        <v>5</v>
      </c>
      <c r="B6" s="45" t="s">
        <v>5265</v>
      </c>
      <c r="C6" s="47" t="s">
        <v>5278</v>
      </c>
      <c r="D6" s="49" t="s">
        <v>5279</v>
      </c>
      <c r="E6" s="51"/>
      <c r="F6" s="53" t="s">
        <v>5280</v>
      </c>
      <c r="G6" s="55" t="s">
        <v>5269</v>
      </c>
      <c r="H6" s="64">
        <v>43049</v>
      </c>
    </row>
    <row r="7" spans="1:9" x14ac:dyDescent="0.3">
      <c r="A7" s="43">
        <v>6</v>
      </c>
      <c r="B7" s="45" t="s">
        <v>5265</v>
      </c>
      <c r="C7" s="47" t="s">
        <v>5281</v>
      </c>
      <c r="D7" s="49" t="s">
        <v>5282</v>
      </c>
      <c r="E7" s="51"/>
      <c r="F7" s="53" t="s">
        <v>5283</v>
      </c>
      <c r="G7" s="55" t="s">
        <v>5269</v>
      </c>
      <c r="H7" s="64" t="s">
        <v>5284</v>
      </c>
    </row>
    <row r="8" spans="1:9" x14ac:dyDescent="0.3">
      <c r="A8" s="43">
        <v>7</v>
      </c>
      <c r="B8" s="45" t="s">
        <v>5265</v>
      </c>
      <c r="C8" s="47" t="s">
        <v>5285</v>
      </c>
      <c r="D8" s="49" t="s">
        <v>5286</v>
      </c>
      <c r="E8" s="51"/>
      <c r="F8" s="53" t="s">
        <v>5287</v>
      </c>
      <c r="G8" s="55" t="s">
        <v>5269</v>
      </c>
      <c r="H8" s="64">
        <v>43351</v>
      </c>
    </row>
    <row r="9" spans="1:9" x14ac:dyDescent="0.3">
      <c r="A9" s="43">
        <v>8</v>
      </c>
      <c r="B9" s="45" t="s">
        <v>5265</v>
      </c>
      <c r="C9" s="47" t="s">
        <v>5288</v>
      </c>
      <c r="D9" s="49" t="s">
        <v>5289</v>
      </c>
      <c r="E9" s="51"/>
      <c r="F9" s="53" t="s">
        <v>5290</v>
      </c>
      <c r="G9" s="55" t="s">
        <v>5269</v>
      </c>
      <c r="H9" s="64">
        <v>43105</v>
      </c>
    </row>
    <row r="10" spans="1:9" x14ac:dyDescent="0.3">
      <c r="A10" s="43">
        <v>9</v>
      </c>
      <c r="B10" s="45" t="s">
        <v>5265</v>
      </c>
      <c r="C10" s="47" t="s">
        <v>5291</v>
      </c>
      <c r="D10" s="49" t="s">
        <v>5292</v>
      </c>
      <c r="E10" s="51"/>
      <c r="F10" s="53" t="s">
        <v>5293</v>
      </c>
      <c r="G10" s="55" t="s">
        <v>5269</v>
      </c>
      <c r="H10" s="64">
        <v>43105</v>
      </c>
    </row>
    <row r="11" spans="1:9" x14ac:dyDescent="0.3">
      <c r="A11" s="43">
        <v>10</v>
      </c>
      <c r="B11" s="45" t="s">
        <v>5265</v>
      </c>
      <c r="C11" s="47" t="s">
        <v>5294</v>
      </c>
      <c r="D11" s="49" t="s">
        <v>5295</v>
      </c>
      <c r="E11" s="51"/>
      <c r="F11" s="53" t="s">
        <v>5296</v>
      </c>
      <c r="G11" s="55" t="s">
        <v>5269</v>
      </c>
      <c r="H11" s="64" t="s">
        <v>5297</v>
      </c>
    </row>
    <row r="12" spans="1:9" x14ac:dyDescent="0.3">
      <c r="A12" s="43">
        <v>11</v>
      </c>
      <c r="B12" s="45" t="s">
        <v>5265</v>
      </c>
      <c r="C12" s="47" t="s">
        <v>5298</v>
      </c>
      <c r="D12" s="49" t="s">
        <v>5299</v>
      </c>
      <c r="E12" s="51"/>
      <c r="F12" s="53" t="s">
        <v>5300</v>
      </c>
      <c r="G12" s="55" t="s">
        <v>5301</v>
      </c>
      <c r="H12" s="64"/>
    </row>
    <row r="13" spans="1:9" x14ac:dyDescent="0.3">
      <c r="A13" s="43">
        <v>12</v>
      </c>
      <c r="B13" s="45" t="s">
        <v>5265</v>
      </c>
      <c r="C13" s="47" t="s">
        <v>5302</v>
      </c>
      <c r="D13" s="49" t="s">
        <v>5303</v>
      </c>
      <c r="E13" s="51"/>
      <c r="F13" s="53" t="s">
        <v>5304</v>
      </c>
      <c r="G13" s="55" t="s">
        <v>5301</v>
      </c>
      <c r="H13" s="64"/>
    </row>
    <row r="14" spans="1:9" x14ac:dyDescent="0.3">
      <c r="A14" s="43">
        <v>13</v>
      </c>
      <c r="B14" s="45" t="s">
        <v>5265</v>
      </c>
      <c r="C14" s="47" t="s">
        <v>5305</v>
      </c>
      <c r="D14" s="49" t="s">
        <v>5306</v>
      </c>
      <c r="E14" s="51"/>
      <c r="F14" s="53" t="s">
        <v>5307</v>
      </c>
      <c r="G14" s="55" t="s">
        <v>5269</v>
      </c>
      <c r="H14" s="64">
        <v>43105</v>
      </c>
    </row>
    <row r="15" spans="1:9" x14ac:dyDescent="0.3">
      <c r="A15" s="43">
        <v>14</v>
      </c>
      <c r="B15" s="45" t="s">
        <v>5265</v>
      </c>
      <c r="C15" s="47" t="s">
        <v>5308</v>
      </c>
      <c r="D15" s="49" t="s">
        <v>5309</v>
      </c>
      <c r="E15" s="51"/>
      <c r="F15" s="53" t="s">
        <v>5310</v>
      </c>
      <c r="G15" s="55" t="s">
        <v>5269</v>
      </c>
      <c r="H15" s="64" t="s">
        <v>5311</v>
      </c>
    </row>
    <row r="16" spans="1:9" x14ac:dyDescent="0.3">
      <c r="A16" s="43">
        <v>15</v>
      </c>
      <c r="B16" s="45" t="s">
        <v>5265</v>
      </c>
      <c r="C16" s="47" t="s">
        <v>5312</v>
      </c>
      <c r="D16" s="49" t="s">
        <v>5313</v>
      </c>
      <c r="E16" s="51"/>
      <c r="F16" s="53" t="s">
        <v>5314</v>
      </c>
      <c r="G16" s="55" t="s">
        <v>5269</v>
      </c>
      <c r="H16" s="64" t="s">
        <v>5297</v>
      </c>
    </row>
    <row r="17" spans="1:8" x14ac:dyDescent="0.3">
      <c r="A17" s="43">
        <v>16</v>
      </c>
      <c r="B17" s="45" t="s">
        <v>5265</v>
      </c>
      <c r="C17" s="47" t="s">
        <v>5315</v>
      </c>
      <c r="D17" s="49" t="s">
        <v>5316</v>
      </c>
      <c r="E17" s="51"/>
      <c r="F17" s="53" t="s">
        <v>5317</v>
      </c>
      <c r="G17" s="55" t="s">
        <v>5269</v>
      </c>
      <c r="H17" s="64" t="s">
        <v>5318</v>
      </c>
    </row>
    <row r="18" spans="1:8" x14ac:dyDescent="0.3">
      <c r="A18" s="43">
        <v>17</v>
      </c>
      <c r="B18" s="45" t="s">
        <v>5265</v>
      </c>
      <c r="C18" s="47" t="s">
        <v>5319</v>
      </c>
      <c r="D18" s="49" t="s">
        <v>5320</v>
      </c>
      <c r="E18" s="51"/>
      <c r="F18" s="53" t="s">
        <v>5321</v>
      </c>
      <c r="G18" s="55" t="s">
        <v>5269</v>
      </c>
      <c r="H18" s="64">
        <v>43895</v>
      </c>
    </row>
    <row r="19" spans="1:8" x14ac:dyDescent="0.3">
      <c r="A19" s="43">
        <v>18</v>
      </c>
      <c r="B19" s="45" t="s">
        <v>5265</v>
      </c>
      <c r="C19" s="47" t="s">
        <v>5322</v>
      </c>
      <c r="D19" s="49" t="s">
        <v>5323</v>
      </c>
      <c r="E19" s="51"/>
      <c r="F19" s="53" t="s">
        <v>5324</v>
      </c>
      <c r="G19" s="55" t="s">
        <v>5269</v>
      </c>
      <c r="H19" s="64">
        <v>44333</v>
      </c>
    </row>
    <row r="20" spans="1:8" x14ac:dyDescent="0.3">
      <c r="A20" s="43">
        <v>19</v>
      </c>
      <c r="B20" s="45" t="s">
        <v>5265</v>
      </c>
      <c r="C20" s="47" t="s">
        <v>5325</v>
      </c>
      <c r="D20" s="49" t="s">
        <v>5326</v>
      </c>
      <c r="E20" s="51"/>
      <c r="F20" s="53" t="s">
        <v>5327</v>
      </c>
      <c r="G20" s="55" t="s">
        <v>5269</v>
      </c>
      <c r="H20" s="64" t="s">
        <v>5328</v>
      </c>
    </row>
    <row r="21" spans="1:8" x14ac:dyDescent="0.3">
      <c r="A21" s="43">
        <v>20</v>
      </c>
      <c r="B21" s="45" t="s">
        <v>5265</v>
      </c>
      <c r="C21" s="47" t="s">
        <v>5329</v>
      </c>
      <c r="D21" s="49" t="s">
        <v>5330</v>
      </c>
      <c r="E21" s="51"/>
      <c r="F21" s="53" t="s">
        <v>5331</v>
      </c>
      <c r="G21" s="55" t="s">
        <v>5269</v>
      </c>
      <c r="H21" s="64">
        <v>42951</v>
      </c>
    </row>
    <row r="22" spans="1:8" x14ac:dyDescent="0.3">
      <c r="A22" s="43">
        <v>21</v>
      </c>
      <c r="B22" s="45" t="s">
        <v>5265</v>
      </c>
      <c r="C22" s="47" t="s">
        <v>5332</v>
      </c>
      <c r="D22" s="49" t="s">
        <v>5333</v>
      </c>
      <c r="E22" s="51"/>
      <c r="F22" s="53" t="s">
        <v>5334</v>
      </c>
      <c r="G22" s="55" t="s">
        <v>5269</v>
      </c>
      <c r="H22" s="64">
        <v>44652</v>
      </c>
    </row>
    <row r="23" spans="1:8" x14ac:dyDescent="0.3">
      <c r="A23" s="43">
        <v>22</v>
      </c>
      <c r="B23" s="45" t="s">
        <v>5265</v>
      </c>
      <c r="C23" s="47" t="s">
        <v>5335</v>
      </c>
      <c r="D23" s="49" t="s">
        <v>5336</v>
      </c>
      <c r="E23" s="51"/>
      <c r="F23" s="53" t="s">
        <v>5337</v>
      </c>
      <c r="G23" s="55" t="s">
        <v>5269</v>
      </c>
      <c r="H23" s="64" t="s">
        <v>5338</v>
      </c>
    </row>
    <row r="24" spans="1:8" x14ac:dyDescent="0.3">
      <c r="A24" s="43">
        <v>23</v>
      </c>
      <c r="B24" s="45" t="s">
        <v>5265</v>
      </c>
      <c r="C24" s="47" t="s">
        <v>5339</v>
      </c>
      <c r="D24" s="49" t="s">
        <v>5340</v>
      </c>
      <c r="E24" s="51"/>
      <c r="F24" s="53" t="s">
        <v>5341</v>
      </c>
      <c r="G24" s="55" t="s">
        <v>5269</v>
      </c>
      <c r="H24" s="64">
        <v>42977</v>
      </c>
    </row>
    <row r="25" spans="1:8" x14ac:dyDescent="0.3">
      <c r="A25" s="43">
        <v>24</v>
      </c>
      <c r="B25" s="45" t="s">
        <v>5265</v>
      </c>
      <c r="C25" s="47" t="s">
        <v>5342</v>
      </c>
      <c r="D25" s="49" t="s">
        <v>5343</v>
      </c>
      <c r="E25" s="51"/>
      <c r="F25" s="53" t="s">
        <v>5344</v>
      </c>
      <c r="G25" s="55" t="s">
        <v>5269</v>
      </c>
      <c r="H25" s="64" t="s">
        <v>5345</v>
      </c>
    </row>
    <row r="26" spans="1:8" x14ac:dyDescent="0.3">
      <c r="A26" s="43">
        <v>25</v>
      </c>
      <c r="B26" s="45" t="s">
        <v>5265</v>
      </c>
      <c r="C26" s="47" t="s">
        <v>5346</v>
      </c>
      <c r="D26" s="49" t="s">
        <v>5347</v>
      </c>
      <c r="E26" s="51"/>
      <c r="F26" s="53" t="s">
        <v>5348</v>
      </c>
      <c r="G26" s="55" t="s">
        <v>5269</v>
      </c>
      <c r="H26" s="64">
        <v>43075</v>
      </c>
    </row>
    <row r="27" spans="1:8" x14ac:dyDescent="0.3">
      <c r="A27" s="43">
        <v>26</v>
      </c>
      <c r="B27" s="45" t="s">
        <v>5265</v>
      </c>
      <c r="C27" s="47" t="s">
        <v>5349</v>
      </c>
      <c r="D27" s="49" t="s">
        <v>5350</v>
      </c>
      <c r="E27" s="51" t="s">
        <v>3022</v>
      </c>
      <c r="F27" s="53" t="s">
        <v>5351</v>
      </c>
      <c r="G27" s="55" t="s">
        <v>5269</v>
      </c>
      <c r="H27" s="64" t="s">
        <v>5352</v>
      </c>
    </row>
    <row r="28" spans="1:8" x14ac:dyDescent="0.3">
      <c r="A28" s="43">
        <v>27</v>
      </c>
      <c r="B28" s="45" t="s">
        <v>5265</v>
      </c>
      <c r="C28" s="47" t="s">
        <v>5353</v>
      </c>
      <c r="D28" s="49" t="s">
        <v>5354</v>
      </c>
      <c r="E28" s="51"/>
      <c r="F28" s="53" t="s">
        <v>5355</v>
      </c>
      <c r="G28" s="55" t="s">
        <v>5269</v>
      </c>
      <c r="H28" s="64">
        <v>43140</v>
      </c>
    </row>
    <row r="29" spans="1:8" x14ac:dyDescent="0.3">
      <c r="A29" s="43">
        <v>28</v>
      </c>
      <c r="B29" s="45" t="s">
        <v>5356</v>
      </c>
      <c r="C29" s="47" t="s">
        <v>5357</v>
      </c>
      <c r="D29" s="49" t="s">
        <v>5358</v>
      </c>
      <c r="E29" s="51" t="s">
        <v>3022</v>
      </c>
      <c r="F29" s="53" t="s">
        <v>5359</v>
      </c>
      <c r="G29" s="55" t="s">
        <v>5269</v>
      </c>
      <c r="H29" s="64" t="s">
        <v>5360</v>
      </c>
    </row>
    <row r="30" spans="1:8" x14ac:dyDescent="0.3">
      <c r="A30" s="43">
        <v>29</v>
      </c>
      <c r="B30" s="45" t="s">
        <v>5356</v>
      </c>
      <c r="C30" s="47" t="s">
        <v>5361</v>
      </c>
      <c r="D30" s="49" t="s">
        <v>5362</v>
      </c>
      <c r="E30" s="51" t="s">
        <v>3022</v>
      </c>
      <c r="F30" s="53" t="s">
        <v>5363</v>
      </c>
      <c r="G30" s="55" t="s">
        <v>5301</v>
      </c>
      <c r="H30" s="64"/>
    </row>
    <row r="31" spans="1:8" x14ac:dyDescent="0.3">
      <c r="A31" s="43">
        <v>30</v>
      </c>
      <c r="B31" s="45" t="s">
        <v>5356</v>
      </c>
      <c r="C31" s="47" t="s">
        <v>5364</v>
      </c>
      <c r="D31" s="49" t="s">
        <v>5365</v>
      </c>
      <c r="E31" s="51" t="s">
        <v>3022</v>
      </c>
      <c r="F31" s="53" t="s">
        <v>5366</v>
      </c>
      <c r="G31" s="55" t="s">
        <v>5269</v>
      </c>
      <c r="H31" s="64">
        <v>43350</v>
      </c>
    </row>
    <row r="32" spans="1:8" x14ac:dyDescent="0.3">
      <c r="A32" s="43">
        <v>31</v>
      </c>
      <c r="B32" s="45" t="s">
        <v>5356</v>
      </c>
      <c r="C32" s="47" t="s">
        <v>5367</v>
      </c>
      <c r="D32" s="49" t="s">
        <v>5368</v>
      </c>
      <c r="E32" s="51" t="s">
        <v>3022</v>
      </c>
      <c r="F32" s="53" t="s">
        <v>5369</v>
      </c>
      <c r="G32" s="55" t="s">
        <v>5269</v>
      </c>
      <c r="H32" s="64">
        <v>43049</v>
      </c>
    </row>
    <row r="33" spans="1:8" x14ac:dyDescent="0.3">
      <c r="A33" s="43">
        <v>32</v>
      </c>
      <c r="B33" s="45" t="s">
        <v>5356</v>
      </c>
      <c r="C33" s="47" t="s">
        <v>5370</v>
      </c>
      <c r="D33" s="49" t="s">
        <v>4544</v>
      </c>
      <c r="E33" s="51" t="s">
        <v>5371</v>
      </c>
      <c r="F33" s="53" t="s">
        <v>4546</v>
      </c>
      <c r="G33" s="55" t="s">
        <v>5269</v>
      </c>
      <c r="H33" s="64">
        <v>44582</v>
      </c>
    </row>
    <row r="34" spans="1:8" x14ac:dyDescent="0.3">
      <c r="A34" s="43">
        <v>33</v>
      </c>
      <c r="B34" s="45" t="s">
        <v>5356</v>
      </c>
      <c r="C34" s="47" t="s">
        <v>5372</v>
      </c>
      <c r="D34" s="49" t="s">
        <v>5373</v>
      </c>
      <c r="E34" s="51" t="s">
        <v>3022</v>
      </c>
      <c r="F34" s="53" t="s">
        <v>5374</v>
      </c>
      <c r="G34" s="55" t="s">
        <v>5301</v>
      </c>
      <c r="H34" s="64"/>
    </row>
    <row r="35" spans="1:8" x14ac:dyDescent="0.3">
      <c r="A35" s="43">
        <v>34</v>
      </c>
      <c r="B35" s="45" t="s">
        <v>5375</v>
      </c>
      <c r="C35" s="47" t="s">
        <v>5376</v>
      </c>
      <c r="D35" s="49" t="s">
        <v>2549</v>
      </c>
      <c r="E35" s="51" t="s">
        <v>3022</v>
      </c>
      <c r="F35" s="53" t="s">
        <v>2551</v>
      </c>
      <c r="G35" s="55" t="s">
        <v>5269</v>
      </c>
      <c r="H35" s="64">
        <v>43231</v>
      </c>
    </row>
    <row r="36" spans="1:8" x14ac:dyDescent="0.3">
      <c r="A36" s="43">
        <v>35</v>
      </c>
      <c r="B36" s="45" t="s">
        <v>5356</v>
      </c>
      <c r="C36" s="47" t="s">
        <v>5377</v>
      </c>
      <c r="D36" s="49" t="s">
        <v>5378</v>
      </c>
      <c r="E36" s="51"/>
      <c r="F36" s="53" t="s">
        <v>5379</v>
      </c>
      <c r="G36" s="55" t="s">
        <v>5301</v>
      </c>
      <c r="H36" s="64"/>
    </row>
    <row r="37" spans="1:8" x14ac:dyDescent="0.3">
      <c r="A37" s="43">
        <v>36</v>
      </c>
      <c r="B37" s="45" t="s">
        <v>5356</v>
      </c>
      <c r="C37" s="47" t="s">
        <v>5380</v>
      </c>
      <c r="D37" s="49" t="s">
        <v>4793</v>
      </c>
      <c r="E37" s="51" t="s">
        <v>3022</v>
      </c>
      <c r="F37" s="53" t="s">
        <v>4796</v>
      </c>
      <c r="G37" s="55" t="s">
        <v>5301</v>
      </c>
      <c r="H37" s="64"/>
    </row>
    <row r="38" spans="1:8" x14ac:dyDescent="0.3">
      <c r="A38" s="43">
        <v>37</v>
      </c>
      <c r="B38" s="45" t="s">
        <v>5356</v>
      </c>
      <c r="C38" s="47" t="s">
        <v>5381</v>
      </c>
      <c r="D38" s="49" t="s">
        <v>5382</v>
      </c>
      <c r="E38" s="51" t="s">
        <v>3022</v>
      </c>
      <c r="F38" s="53" t="s">
        <v>413</v>
      </c>
      <c r="G38" s="55" t="s">
        <v>5301</v>
      </c>
      <c r="H38" s="64"/>
    </row>
    <row r="39" spans="1:8" x14ac:dyDescent="0.3">
      <c r="A39" s="43">
        <v>38</v>
      </c>
      <c r="B39" s="45" t="s">
        <v>5375</v>
      </c>
      <c r="C39" s="47" t="s">
        <v>5383</v>
      </c>
      <c r="D39" s="49" t="s">
        <v>3538</v>
      </c>
      <c r="E39" s="51" t="s">
        <v>3022</v>
      </c>
      <c r="F39" s="53" t="s">
        <v>153</v>
      </c>
      <c r="G39" s="55" t="s">
        <v>5301</v>
      </c>
      <c r="H39" s="64"/>
    </row>
    <row r="40" spans="1:8" x14ac:dyDescent="0.3">
      <c r="A40" s="43">
        <v>39</v>
      </c>
      <c r="B40" s="45" t="s">
        <v>5356</v>
      </c>
      <c r="C40" s="47" t="s">
        <v>5384</v>
      </c>
      <c r="D40" s="49" t="s">
        <v>5385</v>
      </c>
      <c r="E40" s="51" t="s">
        <v>5386</v>
      </c>
      <c r="F40" s="53" t="s">
        <v>2280</v>
      </c>
      <c r="G40" s="55" t="s">
        <v>5301</v>
      </c>
      <c r="H40" s="64"/>
    </row>
    <row r="41" spans="1:8" x14ac:dyDescent="0.3">
      <c r="A41" s="43">
        <v>40</v>
      </c>
      <c r="B41" s="45" t="s">
        <v>5356</v>
      </c>
      <c r="C41" s="47" t="s">
        <v>5387</v>
      </c>
      <c r="D41" s="49" t="s">
        <v>5388</v>
      </c>
      <c r="E41" s="51" t="s">
        <v>5389</v>
      </c>
      <c r="F41" s="53" t="s">
        <v>5390</v>
      </c>
      <c r="G41" s="55" t="s">
        <v>5269</v>
      </c>
      <c r="H41" s="64">
        <v>43063</v>
      </c>
    </row>
    <row r="42" spans="1:8" x14ac:dyDescent="0.3">
      <c r="A42" s="43">
        <v>41</v>
      </c>
      <c r="B42" s="45" t="s">
        <v>5356</v>
      </c>
      <c r="C42" s="47" t="s">
        <v>5391</v>
      </c>
      <c r="D42" s="49" t="s">
        <v>5392</v>
      </c>
      <c r="E42" s="51"/>
      <c r="F42" s="53" t="s">
        <v>5393</v>
      </c>
      <c r="G42" s="55" t="s">
        <v>5269</v>
      </c>
      <c r="H42" s="64" t="s">
        <v>5394</v>
      </c>
    </row>
    <row r="43" spans="1:8" x14ac:dyDescent="0.3">
      <c r="A43" s="43">
        <v>42</v>
      </c>
      <c r="B43" s="45" t="s">
        <v>5356</v>
      </c>
      <c r="C43" s="47" t="s">
        <v>5395</v>
      </c>
      <c r="D43" s="49" t="s">
        <v>5396</v>
      </c>
      <c r="E43" s="51"/>
      <c r="F43" s="53" t="s">
        <v>5397</v>
      </c>
      <c r="G43" s="55" t="s">
        <v>5269</v>
      </c>
      <c r="H43" s="64" t="s">
        <v>5398</v>
      </c>
    </row>
    <row r="44" spans="1:8" x14ac:dyDescent="0.3">
      <c r="A44" s="43">
        <v>43</v>
      </c>
      <c r="B44" s="45" t="s">
        <v>5356</v>
      </c>
      <c r="C44" s="47" t="s">
        <v>5399</v>
      </c>
      <c r="D44" s="49" t="s">
        <v>5400</v>
      </c>
      <c r="E44" s="51"/>
      <c r="F44" s="53" t="s">
        <v>5401</v>
      </c>
      <c r="G44" s="55" t="s">
        <v>5269</v>
      </c>
      <c r="H44" s="64">
        <v>42997</v>
      </c>
    </row>
    <row r="45" spans="1:8" x14ac:dyDescent="0.3">
      <c r="A45" s="43">
        <v>44</v>
      </c>
      <c r="B45" s="45" t="s">
        <v>5356</v>
      </c>
      <c r="C45" s="47" t="s">
        <v>5402</v>
      </c>
      <c r="D45" s="49" t="s">
        <v>5403</v>
      </c>
      <c r="E45" s="51"/>
      <c r="F45" s="53" t="s">
        <v>5404</v>
      </c>
      <c r="G45" s="55" t="s">
        <v>5301</v>
      </c>
      <c r="H45" s="64"/>
    </row>
    <row r="46" spans="1:8" x14ac:dyDescent="0.3">
      <c r="A46" s="43">
        <v>45</v>
      </c>
      <c r="B46" s="45" t="s">
        <v>5356</v>
      </c>
      <c r="C46" s="47" t="s">
        <v>5405</v>
      </c>
      <c r="D46" s="49" t="s">
        <v>5406</v>
      </c>
      <c r="E46" s="51"/>
      <c r="F46" s="53" t="s">
        <v>5407</v>
      </c>
      <c r="G46" s="55" t="s">
        <v>5269</v>
      </c>
      <c r="H46" s="64">
        <v>43168</v>
      </c>
    </row>
    <row r="47" spans="1:8" x14ac:dyDescent="0.3">
      <c r="A47" s="43">
        <v>46</v>
      </c>
      <c r="B47" s="45" t="s">
        <v>5356</v>
      </c>
      <c r="C47" s="47" t="s">
        <v>5408</v>
      </c>
      <c r="D47" s="49" t="s">
        <v>5409</v>
      </c>
      <c r="E47" s="51"/>
      <c r="F47" s="53" t="s">
        <v>5410</v>
      </c>
      <c r="G47" s="55" t="s">
        <v>5269</v>
      </c>
      <c r="H47" s="64">
        <v>43168</v>
      </c>
    </row>
    <row r="48" spans="1:8" x14ac:dyDescent="0.3">
      <c r="A48" s="43">
        <v>47</v>
      </c>
      <c r="B48" s="45" t="s">
        <v>5375</v>
      </c>
      <c r="C48" s="47" t="s">
        <v>5411</v>
      </c>
      <c r="D48" s="49" t="s">
        <v>5412</v>
      </c>
      <c r="E48" s="51"/>
      <c r="F48" s="53" t="s">
        <v>3111</v>
      </c>
      <c r="G48" s="55" t="s">
        <v>5269</v>
      </c>
      <c r="H48" s="64">
        <v>43704</v>
      </c>
    </row>
    <row r="49" spans="1:8" x14ac:dyDescent="0.3">
      <c r="A49" s="43">
        <v>48</v>
      </c>
      <c r="B49" s="45" t="s">
        <v>5356</v>
      </c>
      <c r="C49" s="47" t="s">
        <v>5413</v>
      </c>
      <c r="D49" s="49" t="s">
        <v>5414</v>
      </c>
      <c r="E49" s="51"/>
      <c r="F49" s="53" t="s">
        <v>5415</v>
      </c>
      <c r="G49" s="55" t="s">
        <v>5269</v>
      </c>
      <c r="H49" s="64" t="s">
        <v>5416</v>
      </c>
    </row>
    <row r="50" spans="1:8" x14ac:dyDescent="0.3">
      <c r="A50" s="43">
        <v>49</v>
      </c>
      <c r="B50" s="45" t="s">
        <v>5356</v>
      </c>
      <c r="C50" s="47" t="s">
        <v>5417</v>
      </c>
      <c r="D50" s="49" t="s">
        <v>5418</v>
      </c>
      <c r="E50" s="51"/>
      <c r="F50" s="53" t="s">
        <v>3157</v>
      </c>
      <c r="G50" s="55" t="s">
        <v>5301</v>
      </c>
      <c r="H50" s="64"/>
    </row>
    <row r="51" spans="1:8" x14ac:dyDescent="0.3">
      <c r="A51" s="43">
        <v>50</v>
      </c>
      <c r="B51" s="45" t="s">
        <v>5356</v>
      </c>
      <c r="C51" s="47" t="s">
        <v>5419</v>
      </c>
      <c r="D51" s="49" t="s">
        <v>5420</v>
      </c>
      <c r="E51" s="51"/>
      <c r="F51" s="53" t="s">
        <v>5421</v>
      </c>
      <c r="G51" s="55" t="s">
        <v>5269</v>
      </c>
      <c r="H51" s="64">
        <v>43181</v>
      </c>
    </row>
    <row r="52" spans="1:8" x14ac:dyDescent="0.3">
      <c r="A52" s="43">
        <v>51</v>
      </c>
      <c r="B52" s="45" t="s">
        <v>5356</v>
      </c>
      <c r="C52" s="47" t="s">
        <v>5422</v>
      </c>
      <c r="D52" s="49" t="s">
        <v>5423</v>
      </c>
      <c r="E52" s="51"/>
      <c r="F52" s="53" t="s">
        <v>5424</v>
      </c>
      <c r="G52" s="55" t="s">
        <v>5269</v>
      </c>
      <c r="H52" s="64">
        <v>43018</v>
      </c>
    </row>
    <row r="53" spans="1:8" x14ac:dyDescent="0.3">
      <c r="A53" s="43">
        <v>52</v>
      </c>
      <c r="B53" s="45" t="s">
        <v>5356</v>
      </c>
      <c r="C53" s="47" t="s">
        <v>5425</v>
      </c>
      <c r="D53" s="49" t="s">
        <v>5426</v>
      </c>
      <c r="E53" s="51"/>
      <c r="F53" s="53" t="s">
        <v>5427</v>
      </c>
      <c r="G53" s="55" t="s">
        <v>5269</v>
      </c>
      <c r="H53" s="64">
        <v>43084</v>
      </c>
    </row>
    <row r="54" spans="1:8" x14ac:dyDescent="0.3">
      <c r="A54" s="43">
        <v>53</v>
      </c>
      <c r="B54" s="45" t="s">
        <v>5356</v>
      </c>
      <c r="C54" s="47" t="s">
        <v>5428</v>
      </c>
      <c r="D54" s="49" t="s">
        <v>5429</v>
      </c>
      <c r="E54" s="51"/>
      <c r="F54" s="53" t="s">
        <v>5430</v>
      </c>
      <c r="G54" s="55" t="s">
        <v>5269</v>
      </c>
      <c r="H54" s="64" t="s">
        <v>5431</v>
      </c>
    </row>
    <row r="55" spans="1:8" x14ac:dyDescent="0.3">
      <c r="A55" s="43">
        <v>54</v>
      </c>
      <c r="B55" s="45" t="s">
        <v>5356</v>
      </c>
      <c r="C55" s="47" t="s">
        <v>5432</v>
      </c>
      <c r="D55" s="49" t="s">
        <v>5433</v>
      </c>
      <c r="E55" s="51"/>
      <c r="F55" s="53" t="s">
        <v>5434</v>
      </c>
      <c r="G55" s="55" t="s">
        <v>5269</v>
      </c>
      <c r="H55" s="64" t="s">
        <v>5435</v>
      </c>
    </row>
    <row r="56" spans="1:8" x14ac:dyDescent="0.3">
      <c r="A56" s="43">
        <v>55</v>
      </c>
      <c r="B56" s="45" t="s">
        <v>5356</v>
      </c>
      <c r="C56" s="47" t="s">
        <v>5436</v>
      </c>
      <c r="D56" s="49" t="s">
        <v>5437</v>
      </c>
      <c r="E56" s="51"/>
      <c r="F56" s="53" t="s">
        <v>5438</v>
      </c>
      <c r="G56" s="55" t="s">
        <v>5269</v>
      </c>
      <c r="H56" s="64">
        <v>43469</v>
      </c>
    </row>
    <row r="57" spans="1:8" x14ac:dyDescent="0.3">
      <c r="A57" s="43">
        <v>56</v>
      </c>
      <c r="B57" s="45" t="s">
        <v>5356</v>
      </c>
      <c r="C57" s="47" t="s">
        <v>5439</v>
      </c>
      <c r="D57" s="49" t="s">
        <v>5440</v>
      </c>
      <c r="E57" s="51"/>
      <c r="F57" s="53" t="s">
        <v>5441</v>
      </c>
      <c r="G57" s="55" t="s">
        <v>5269</v>
      </c>
      <c r="H57" s="64">
        <v>43532</v>
      </c>
    </row>
    <row r="58" spans="1:8" x14ac:dyDescent="0.3">
      <c r="A58" s="43">
        <v>57</v>
      </c>
      <c r="B58" s="45" t="s">
        <v>5356</v>
      </c>
      <c r="C58" s="47" t="s">
        <v>5442</v>
      </c>
      <c r="D58" s="49" t="s">
        <v>5443</v>
      </c>
      <c r="E58" s="51"/>
      <c r="F58" s="53" t="s">
        <v>4561</v>
      </c>
      <c r="G58" s="55" t="s">
        <v>5269</v>
      </c>
      <c r="H58" s="64">
        <v>44302</v>
      </c>
    </row>
    <row r="59" spans="1:8" x14ac:dyDescent="0.3">
      <c r="A59" s="43">
        <v>58</v>
      </c>
      <c r="B59" s="45" t="s">
        <v>5356</v>
      </c>
      <c r="C59" s="47" t="s">
        <v>5444</v>
      </c>
      <c r="D59" s="49" t="s">
        <v>5445</v>
      </c>
      <c r="E59" s="51"/>
      <c r="F59" s="53" t="s">
        <v>3567</v>
      </c>
      <c r="G59" s="55" t="s">
        <v>5269</v>
      </c>
      <c r="H59" s="64">
        <v>43258</v>
      </c>
    </row>
    <row r="60" spans="1:8" x14ac:dyDescent="0.3">
      <c r="A60" s="43">
        <v>59</v>
      </c>
      <c r="B60" s="45" t="s">
        <v>5375</v>
      </c>
      <c r="C60" s="47" t="s">
        <v>5446</v>
      </c>
      <c r="D60" s="49" t="s">
        <v>5447</v>
      </c>
      <c r="E60" s="51"/>
      <c r="F60" s="53" t="s">
        <v>5448</v>
      </c>
      <c r="G60" s="55" t="s">
        <v>5269</v>
      </c>
      <c r="H60" s="64" t="s">
        <v>5449</v>
      </c>
    </row>
    <row r="61" spans="1:8" x14ac:dyDescent="0.3">
      <c r="A61" s="43">
        <v>60</v>
      </c>
      <c r="B61" s="45" t="s">
        <v>5375</v>
      </c>
      <c r="C61" s="47" t="s">
        <v>5450</v>
      </c>
      <c r="D61" s="49" t="s">
        <v>5451</v>
      </c>
      <c r="E61" s="51"/>
      <c r="F61" s="53" t="s">
        <v>5452</v>
      </c>
      <c r="G61" s="55" t="s">
        <v>5269</v>
      </c>
      <c r="H61" s="64">
        <v>43689</v>
      </c>
    </row>
    <row r="62" spans="1:8" x14ac:dyDescent="0.3">
      <c r="A62" s="43">
        <v>61</v>
      </c>
      <c r="B62" s="45" t="s">
        <v>5375</v>
      </c>
      <c r="C62" s="47" t="s">
        <v>5453</v>
      </c>
      <c r="D62" s="49" t="s">
        <v>4078</v>
      </c>
      <c r="E62" s="51"/>
      <c r="F62" s="53" t="s">
        <v>2640</v>
      </c>
      <c r="G62" s="55" t="s">
        <v>5269</v>
      </c>
      <c r="H62" s="64">
        <v>44651</v>
      </c>
    </row>
    <row r="63" spans="1:8" x14ac:dyDescent="0.3">
      <c r="A63" s="43">
        <v>62</v>
      </c>
      <c r="B63" s="45" t="s">
        <v>5375</v>
      </c>
      <c r="C63" s="47" t="s">
        <v>5454</v>
      </c>
      <c r="D63" s="49" t="s">
        <v>5455</v>
      </c>
      <c r="E63" s="51" t="s">
        <v>3022</v>
      </c>
      <c r="F63" s="53" t="s">
        <v>30</v>
      </c>
      <c r="G63" s="55" t="s">
        <v>5301</v>
      </c>
      <c r="H63" s="64"/>
    </row>
    <row r="64" spans="1:8" x14ac:dyDescent="0.3">
      <c r="A64" s="43">
        <v>63</v>
      </c>
      <c r="B64" s="45" t="s">
        <v>5375</v>
      </c>
      <c r="C64" s="47" t="s">
        <v>5456</v>
      </c>
      <c r="D64" s="49" t="s">
        <v>2927</v>
      </c>
      <c r="E64" s="51"/>
      <c r="F64" s="53" t="s">
        <v>2930</v>
      </c>
      <c r="G64" s="55" t="s">
        <v>5269</v>
      </c>
      <c r="H64" s="64">
        <v>44615</v>
      </c>
    </row>
    <row r="65" spans="1:8" x14ac:dyDescent="0.3">
      <c r="A65" s="43">
        <v>64</v>
      </c>
      <c r="B65" s="45" t="s">
        <v>5375</v>
      </c>
      <c r="C65" s="47" t="s">
        <v>5457</v>
      </c>
      <c r="D65" s="49" t="s">
        <v>5458</v>
      </c>
      <c r="E65" s="51"/>
      <c r="F65" s="53" t="s">
        <v>5459</v>
      </c>
      <c r="G65" s="55" t="s">
        <v>5269</v>
      </c>
      <c r="H65" s="64" t="s">
        <v>5460</v>
      </c>
    </row>
    <row r="66" spans="1:8" x14ac:dyDescent="0.3">
      <c r="A66" s="43">
        <v>65</v>
      </c>
      <c r="B66" s="45" t="s">
        <v>5375</v>
      </c>
      <c r="C66" s="47" t="s">
        <v>5461</v>
      </c>
      <c r="D66" s="49" t="s">
        <v>5462</v>
      </c>
      <c r="E66" s="51"/>
      <c r="F66" s="53" t="s">
        <v>5463</v>
      </c>
      <c r="G66" s="55" t="s">
        <v>5269</v>
      </c>
      <c r="H66" s="64">
        <v>42977</v>
      </c>
    </row>
    <row r="67" spans="1:8" x14ac:dyDescent="0.3">
      <c r="A67" s="43">
        <v>66</v>
      </c>
      <c r="B67" s="45" t="s">
        <v>5375</v>
      </c>
      <c r="C67" s="47" t="s">
        <v>5464</v>
      </c>
      <c r="D67" s="49" t="s">
        <v>5465</v>
      </c>
      <c r="E67" s="51"/>
      <c r="F67" s="53" t="s">
        <v>14</v>
      </c>
      <c r="G67" s="55" t="s">
        <v>5301</v>
      </c>
      <c r="H67" s="64"/>
    </row>
    <row r="68" spans="1:8" x14ac:dyDescent="0.3">
      <c r="A68" s="43">
        <v>67</v>
      </c>
      <c r="B68" s="45" t="s">
        <v>5375</v>
      </c>
      <c r="C68" s="47" t="s">
        <v>5466</v>
      </c>
      <c r="D68" s="49" t="s">
        <v>5467</v>
      </c>
      <c r="E68" s="51"/>
      <c r="F68" s="53" t="s">
        <v>5468</v>
      </c>
      <c r="G68" s="55" t="s">
        <v>5269</v>
      </c>
      <c r="H68" s="64" t="s">
        <v>5277</v>
      </c>
    </row>
    <row r="69" spans="1:8" x14ac:dyDescent="0.3">
      <c r="A69" s="43">
        <v>68</v>
      </c>
      <c r="B69" s="45" t="s">
        <v>5375</v>
      </c>
      <c r="C69" s="47" t="s">
        <v>5469</v>
      </c>
      <c r="D69" s="49" t="s">
        <v>5470</v>
      </c>
      <c r="E69" s="51"/>
      <c r="F69" s="53" t="s">
        <v>66</v>
      </c>
      <c r="G69" s="55" t="s">
        <v>5301</v>
      </c>
      <c r="H69" s="64"/>
    </row>
    <row r="70" spans="1:8" x14ac:dyDescent="0.3">
      <c r="A70" s="43">
        <v>69</v>
      </c>
      <c r="B70" s="45" t="s">
        <v>5375</v>
      </c>
      <c r="C70" s="47" t="s">
        <v>5471</v>
      </c>
      <c r="D70" s="49" t="s">
        <v>3836</v>
      </c>
      <c r="E70" s="51"/>
      <c r="F70" s="53" t="s">
        <v>2752</v>
      </c>
      <c r="G70" s="55" t="s">
        <v>5301</v>
      </c>
      <c r="H70" s="64"/>
    </row>
    <row r="71" spans="1:8" x14ac:dyDescent="0.3">
      <c r="A71" s="43">
        <v>70</v>
      </c>
      <c r="B71" s="45" t="s">
        <v>5375</v>
      </c>
      <c r="C71" s="47" t="s">
        <v>5472</v>
      </c>
      <c r="D71" s="49" t="s">
        <v>2716</v>
      </c>
      <c r="E71" s="51"/>
      <c r="F71" s="53" t="s">
        <v>2718</v>
      </c>
      <c r="G71" s="55" t="s">
        <v>5269</v>
      </c>
      <c r="H71" s="64" t="s">
        <v>5473</v>
      </c>
    </row>
    <row r="72" spans="1:8" x14ac:dyDescent="0.3">
      <c r="A72" s="43">
        <v>71</v>
      </c>
      <c r="B72" s="45" t="s">
        <v>5375</v>
      </c>
      <c r="C72" s="47" t="s">
        <v>5474</v>
      </c>
      <c r="D72" s="49" t="s">
        <v>4568</v>
      </c>
      <c r="E72" s="51"/>
      <c r="F72" s="53" t="s">
        <v>2393</v>
      </c>
      <c r="G72" s="55" t="s">
        <v>5269</v>
      </c>
      <c r="H72" s="64">
        <v>43959</v>
      </c>
    </row>
    <row r="73" spans="1:8" x14ac:dyDescent="0.3">
      <c r="A73" s="43">
        <v>72</v>
      </c>
      <c r="B73" s="45" t="s">
        <v>5375</v>
      </c>
      <c r="C73" s="47" t="s">
        <v>5475</v>
      </c>
      <c r="D73" s="49" t="s">
        <v>5476</v>
      </c>
      <c r="E73" s="51"/>
      <c r="F73" s="53" t="s">
        <v>3031</v>
      </c>
      <c r="G73" s="55" t="s">
        <v>5301</v>
      </c>
      <c r="H73" s="64"/>
    </row>
    <row r="74" spans="1:8" x14ac:dyDescent="0.3">
      <c r="A74" s="43">
        <v>73</v>
      </c>
      <c r="B74" s="45" t="s">
        <v>5375</v>
      </c>
      <c r="C74" s="47" t="s">
        <v>5477</v>
      </c>
      <c r="D74" s="49" t="s">
        <v>4580</v>
      </c>
      <c r="E74" s="51"/>
      <c r="F74" s="53" t="s">
        <v>17</v>
      </c>
      <c r="G74" s="55" t="s">
        <v>5301</v>
      </c>
      <c r="H74" s="64"/>
    </row>
    <row r="75" spans="1:8" x14ac:dyDescent="0.3">
      <c r="A75" s="43">
        <v>74</v>
      </c>
      <c r="B75" s="45" t="s">
        <v>5375</v>
      </c>
      <c r="C75" s="47" t="s">
        <v>5478</v>
      </c>
      <c r="D75" s="49" t="s">
        <v>5479</v>
      </c>
      <c r="E75" s="51"/>
      <c r="F75" s="53" t="s">
        <v>5480</v>
      </c>
      <c r="G75" s="55" t="s">
        <v>5269</v>
      </c>
      <c r="H75" s="64">
        <v>43040</v>
      </c>
    </row>
    <row r="76" spans="1:8" x14ac:dyDescent="0.3">
      <c r="A76" s="43">
        <v>75</v>
      </c>
      <c r="B76" s="45" t="s">
        <v>5375</v>
      </c>
      <c r="C76" s="47" t="s">
        <v>5481</v>
      </c>
      <c r="D76" s="49" t="s">
        <v>2735</v>
      </c>
      <c r="E76" s="51"/>
      <c r="F76" s="53" t="s">
        <v>2737</v>
      </c>
      <c r="G76" s="55" t="s">
        <v>5269</v>
      </c>
      <c r="H76" s="64">
        <v>43490</v>
      </c>
    </row>
    <row r="77" spans="1:8" x14ac:dyDescent="0.3">
      <c r="A77" s="43">
        <v>76</v>
      </c>
      <c r="B77" s="45" t="s">
        <v>5375</v>
      </c>
      <c r="C77" s="47" t="s">
        <v>5482</v>
      </c>
      <c r="D77" s="49" t="s">
        <v>5483</v>
      </c>
      <c r="E77" s="51"/>
      <c r="F77" s="53" t="s">
        <v>2333</v>
      </c>
      <c r="G77" s="55" t="s">
        <v>5269</v>
      </c>
      <c r="H77" s="64">
        <v>43833</v>
      </c>
    </row>
    <row r="78" spans="1:8" x14ac:dyDescent="0.3">
      <c r="A78" s="43">
        <v>77</v>
      </c>
      <c r="B78" s="45" t="s">
        <v>5375</v>
      </c>
      <c r="C78" s="47" t="s">
        <v>5484</v>
      </c>
      <c r="D78" s="49" t="s">
        <v>2653</v>
      </c>
      <c r="E78" s="51"/>
      <c r="F78" s="53" t="s">
        <v>2655</v>
      </c>
      <c r="G78" s="55" t="s">
        <v>5269</v>
      </c>
      <c r="H78" s="64">
        <v>43500</v>
      </c>
    </row>
    <row r="79" spans="1:8" x14ac:dyDescent="0.3">
      <c r="A79" s="43">
        <v>78</v>
      </c>
      <c r="B79" s="45" t="s">
        <v>5356</v>
      </c>
      <c r="C79" s="47" t="s">
        <v>5485</v>
      </c>
      <c r="D79" s="49" t="s">
        <v>5486</v>
      </c>
      <c r="E79" s="51"/>
      <c r="F79" s="53" t="s">
        <v>5487</v>
      </c>
      <c r="G79" s="55" t="s">
        <v>5269</v>
      </c>
      <c r="H79" s="64">
        <v>43504</v>
      </c>
    </row>
    <row r="80" spans="1:8" x14ac:dyDescent="0.3">
      <c r="A80" s="43">
        <v>79</v>
      </c>
      <c r="B80" s="45" t="s">
        <v>5375</v>
      </c>
      <c r="C80" s="47" t="s">
        <v>5488</v>
      </c>
      <c r="D80" s="49" t="s">
        <v>5489</v>
      </c>
      <c r="E80" s="51"/>
      <c r="F80" s="53" t="s">
        <v>63</v>
      </c>
      <c r="G80" s="55" t="s">
        <v>5301</v>
      </c>
      <c r="H80" s="64"/>
    </row>
    <row r="81" spans="1:8" x14ac:dyDescent="0.3">
      <c r="A81" s="43">
        <v>80</v>
      </c>
      <c r="B81" s="45" t="s">
        <v>5375</v>
      </c>
      <c r="C81" s="47" t="s">
        <v>5490</v>
      </c>
      <c r="D81" s="49" t="s">
        <v>5491</v>
      </c>
      <c r="E81" s="51"/>
      <c r="F81" s="53" t="s">
        <v>5492</v>
      </c>
      <c r="G81" s="55" t="s">
        <v>5269</v>
      </c>
      <c r="H81" s="64">
        <v>43043</v>
      </c>
    </row>
    <row r="82" spans="1:8" x14ac:dyDescent="0.3">
      <c r="A82" s="43">
        <v>81</v>
      </c>
      <c r="B82" s="45" t="s">
        <v>5375</v>
      </c>
      <c r="C82" s="47" t="s">
        <v>5493</v>
      </c>
      <c r="D82" s="49" t="s">
        <v>5494</v>
      </c>
      <c r="E82" s="51"/>
      <c r="F82" s="53" t="s">
        <v>5495</v>
      </c>
      <c r="G82" s="55" t="s">
        <v>5269</v>
      </c>
      <c r="H82" s="64" t="s">
        <v>5496</v>
      </c>
    </row>
    <row r="83" spans="1:8" x14ac:dyDescent="0.3">
      <c r="A83" s="43">
        <v>82</v>
      </c>
      <c r="B83" s="45" t="s">
        <v>5375</v>
      </c>
      <c r="C83" s="47" t="s">
        <v>5497</v>
      </c>
      <c r="D83" s="49" t="s">
        <v>241</v>
      </c>
      <c r="E83" s="51"/>
      <c r="F83" s="53" t="s">
        <v>24</v>
      </c>
      <c r="G83" s="55" t="s">
        <v>5301</v>
      </c>
      <c r="H83" s="64"/>
    </row>
    <row r="84" spans="1:8" x14ac:dyDescent="0.3">
      <c r="A84" s="43">
        <v>83</v>
      </c>
      <c r="B84" s="45" t="s">
        <v>5375</v>
      </c>
      <c r="C84" s="47" t="s">
        <v>5498</v>
      </c>
      <c r="D84" s="49" t="s">
        <v>5499</v>
      </c>
      <c r="E84" s="51"/>
      <c r="F84" s="53" t="s">
        <v>2244</v>
      </c>
      <c r="G84" s="55" t="s">
        <v>5269</v>
      </c>
      <c r="H84" s="64" t="s">
        <v>5500</v>
      </c>
    </row>
    <row r="85" spans="1:8" x14ac:dyDescent="0.3">
      <c r="A85" s="43">
        <v>84</v>
      </c>
      <c r="B85" s="45" t="s">
        <v>5375</v>
      </c>
      <c r="C85" s="47" t="s">
        <v>5501</v>
      </c>
      <c r="D85" s="49" t="s">
        <v>5502</v>
      </c>
      <c r="E85" s="51"/>
      <c r="F85" s="53" t="s">
        <v>5503</v>
      </c>
      <c r="G85" s="55" t="s">
        <v>5269</v>
      </c>
      <c r="H85" s="64">
        <v>43175</v>
      </c>
    </row>
    <row r="86" spans="1:8" x14ac:dyDescent="0.3">
      <c r="A86" s="43">
        <v>85</v>
      </c>
      <c r="B86" s="45" t="s">
        <v>5375</v>
      </c>
      <c r="C86" s="47" t="s">
        <v>5504</v>
      </c>
      <c r="D86" s="49" t="s">
        <v>5505</v>
      </c>
      <c r="E86" s="51"/>
      <c r="F86" s="53" t="s">
        <v>5506</v>
      </c>
      <c r="G86" s="55" t="s">
        <v>5269</v>
      </c>
      <c r="H86" s="64">
        <v>43175</v>
      </c>
    </row>
    <row r="87" spans="1:8" x14ac:dyDescent="0.3">
      <c r="A87" s="43">
        <v>86</v>
      </c>
      <c r="B87" s="45" t="s">
        <v>5375</v>
      </c>
      <c r="C87" s="47" t="s">
        <v>5507</v>
      </c>
      <c r="D87" s="49" t="s">
        <v>5508</v>
      </c>
      <c r="E87" s="51"/>
      <c r="F87" s="53" t="s">
        <v>5509</v>
      </c>
      <c r="G87" s="55" t="s">
        <v>5269</v>
      </c>
      <c r="H87" s="64">
        <v>42972</v>
      </c>
    </row>
    <row r="88" spans="1:8" x14ac:dyDescent="0.3">
      <c r="A88" s="43">
        <v>87</v>
      </c>
      <c r="B88" s="45" t="s">
        <v>5375</v>
      </c>
      <c r="C88" s="47" t="s">
        <v>5510</v>
      </c>
      <c r="D88" s="49" t="s">
        <v>2602</v>
      </c>
      <c r="E88" s="51"/>
      <c r="F88" s="53" t="s">
        <v>2905</v>
      </c>
      <c r="G88" s="55" t="s">
        <v>5269</v>
      </c>
      <c r="H88" s="64">
        <v>43854</v>
      </c>
    </row>
    <row r="89" spans="1:8" x14ac:dyDescent="0.3">
      <c r="A89" s="43">
        <v>88</v>
      </c>
      <c r="B89" s="45" t="s">
        <v>5375</v>
      </c>
      <c r="C89" s="47" t="s">
        <v>5511</v>
      </c>
      <c r="D89" s="49" t="s">
        <v>3253</v>
      </c>
      <c r="E89" s="51"/>
      <c r="F89" s="53" t="s">
        <v>3255</v>
      </c>
      <c r="G89" s="55" t="s">
        <v>5269</v>
      </c>
      <c r="H89" s="64">
        <v>43707</v>
      </c>
    </row>
    <row r="90" spans="1:8" x14ac:dyDescent="0.3">
      <c r="A90" s="43">
        <v>89</v>
      </c>
      <c r="B90" s="45" t="s">
        <v>5375</v>
      </c>
      <c r="C90" s="47" t="s">
        <v>5512</v>
      </c>
      <c r="D90" s="49" t="s">
        <v>5513</v>
      </c>
      <c r="E90" s="51"/>
      <c r="F90" s="53" t="s">
        <v>5514</v>
      </c>
      <c r="G90" s="55" t="s">
        <v>5269</v>
      </c>
      <c r="H90" s="64">
        <v>43350</v>
      </c>
    </row>
    <row r="91" spans="1:8" x14ac:dyDescent="0.3">
      <c r="A91" s="43">
        <v>90</v>
      </c>
      <c r="B91" s="45" t="s">
        <v>5375</v>
      </c>
      <c r="C91" s="47" t="s">
        <v>5515</v>
      </c>
      <c r="D91" s="49" t="s">
        <v>3893</v>
      </c>
      <c r="E91" s="51"/>
      <c r="F91" s="53" t="s">
        <v>3200</v>
      </c>
      <c r="G91" s="55" t="s">
        <v>5269</v>
      </c>
      <c r="H91" s="64">
        <v>44498</v>
      </c>
    </row>
    <row r="92" spans="1:8" x14ac:dyDescent="0.3">
      <c r="A92" s="43">
        <v>91</v>
      </c>
      <c r="B92" s="45" t="s">
        <v>5356</v>
      </c>
      <c r="C92" s="47" t="s">
        <v>5516</v>
      </c>
      <c r="D92" s="49" t="s">
        <v>3171</v>
      </c>
      <c r="E92" s="51"/>
      <c r="F92" s="53" t="s">
        <v>3173</v>
      </c>
      <c r="G92" s="55" t="s">
        <v>5301</v>
      </c>
      <c r="H92" s="64"/>
    </row>
    <row r="93" spans="1:8" x14ac:dyDescent="0.3">
      <c r="A93" s="43">
        <v>92</v>
      </c>
      <c r="B93" s="45" t="s">
        <v>5375</v>
      </c>
      <c r="C93" s="47" t="s">
        <v>5517</v>
      </c>
      <c r="D93" s="49" t="s">
        <v>5518</v>
      </c>
      <c r="E93" s="51"/>
      <c r="F93" s="53" t="s">
        <v>5519</v>
      </c>
      <c r="G93" s="55" t="s">
        <v>5269</v>
      </c>
      <c r="H93" s="64">
        <v>42940</v>
      </c>
    </row>
    <row r="94" spans="1:8" x14ac:dyDescent="0.3">
      <c r="A94" s="43">
        <v>93</v>
      </c>
      <c r="B94" s="45" t="s">
        <v>5375</v>
      </c>
      <c r="C94" s="47" t="s">
        <v>5520</v>
      </c>
      <c r="D94" s="49" t="s">
        <v>5521</v>
      </c>
      <c r="E94" s="51"/>
      <c r="F94" s="53" t="s">
        <v>5522</v>
      </c>
      <c r="G94" s="55" t="s">
        <v>5269</v>
      </c>
      <c r="H94" s="64" t="s">
        <v>5394</v>
      </c>
    </row>
    <row r="95" spans="1:8" x14ac:dyDescent="0.3">
      <c r="A95" s="43">
        <v>94</v>
      </c>
      <c r="B95" s="45" t="s">
        <v>5375</v>
      </c>
      <c r="C95" s="47" t="s">
        <v>5523</v>
      </c>
      <c r="D95" s="49" t="s">
        <v>5524</v>
      </c>
      <c r="E95" s="51"/>
      <c r="F95" s="53" t="s">
        <v>5525</v>
      </c>
      <c r="G95" s="55" t="s">
        <v>5269</v>
      </c>
      <c r="H95" s="64">
        <v>42978</v>
      </c>
    </row>
    <row r="96" spans="1:8" x14ac:dyDescent="0.3">
      <c r="A96" s="43">
        <v>95</v>
      </c>
      <c r="B96" s="45" t="s">
        <v>5375</v>
      </c>
      <c r="C96" s="47" t="s">
        <v>5526</v>
      </c>
      <c r="D96" s="49" t="s">
        <v>702</v>
      </c>
      <c r="E96" s="51"/>
      <c r="F96" s="53" t="s">
        <v>705</v>
      </c>
      <c r="G96" s="55" t="s">
        <v>5269</v>
      </c>
      <c r="H96" s="64">
        <v>44638</v>
      </c>
    </row>
    <row r="97" spans="1:8" x14ac:dyDescent="0.3">
      <c r="A97" s="43">
        <v>96</v>
      </c>
      <c r="B97" s="45" t="s">
        <v>5375</v>
      </c>
      <c r="C97" s="47" t="s">
        <v>5527</v>
      </c>
      <c r="D97" s="49" t="s">
        <v>5528</v>
      </c>
      <c r="E97" s="51"/>
      <c r="F97" s="53" t="s">
        <v>487</v>
      </c>
      <c r="G97" s="55" t="s">
        <v>5269</v>
      </c>
      <c r="H97" s="64" t="s">
        <v>5529</v>
      </c>
    </row>
    <row r="98" spans="1:8" x14ac:dyDescent="0.3">
      <c r="A98" s="43">
        <v>97</v>
      </c>
      <c r="B98" s="45" t="s">
        <v>5375</v>
      </c>
      <c r="C98" s="47" t="s">
        <v>5530</v>
      </c>
      <c r="D98" s="49" t="s">
        <v>5531</v>
      </c>
      <c r="E98" s="51"/>
      <c r="F98" s="53" t="s">
        <v>5532</v>
      </c>
      <c r="G98" s="55" t="s">
        <v>5269</v>
      </c>
      <c r="H98" s="64" t="s">
        <v>5533</v>
      </c>
    </row>
    <row r="99" spans="1:8" x14ac:dyDescent="0.3">
      <c r="A99" s="43">
        <v>98</v>
      </c>
      <c r="B99" s="45" t="s">
        <v>5375</v>
      </c>
      <c r="C99" s="47" t="s">
        <v>5534</v>
      </c>
      <c r="D99" s="49" t="s">
        <v>5535</v>
      </c>
      <c r="E99" s="51"/>
      <c r="F99" s="53" t="s">
        <v>5536</v>
      </c>
      <c r="G99" s="55" t="s">
        <v>5269</v>
      </c>
      <c r="H99" s="64">
        <v>43131</v>
      </c>
    </row>
    <row r="100" spans="1:8" x14ac:dyDescent="0.3">
      <c r="A100" s="43">
        <v>99</v>
      </c>
      <c r="B100" s="45" t="s">
        <v>5375</v>
      </c>
      <c r="C100" s="47" t="s">
        <v>5537</v>
      </c>
      <c r="D100" s="49" t="s">
        <v>2367</v>
      </c>
      <c r="E100" s="51"/>
      <c r="F100" s="53" t="s">
        <v>2366</v>
      </c>
      <c r="G100" s="55" t="s">
        <v>5269</v>
      </c>
      <c r="H100" s="64">
        <v>43131</v>
      </c>
    </row>
    <row r="101" spans="1:8" x14ac:dyDescent="0.3">
      <c r="A101" s="43">
        <v>100</v>
      </c>
      <c r="B101" s="45" t="s">
        <v>5375</v>
      </c>
      <c r="C101" s="47" t="s">
        <v>5538</v>
      </c>
      <c r="D101" s="49" t="s">
        <v>5539</v>
      </c>
      <c r="E101" s="51"/>
      <c r="F101" s="53" t="s">
        <v>2943</v>
      </c>
      <c r="G101" s="55" t="s">
        <v>5269</v>
      </c>
      <c r="H101" s="64">
        <v>44498</v>
      </c>
    </row>
    <row r="102" spans="1:8" x14ac:dyDescent="0.3">
      <c r="A102" s="43">
        <v>101</v>
      </c>
      <c r="B102" s="45" t="s">
        <v>5375</v>
      </c>
      <c r="C102" s="47" t="s">
        <v>5540</v>
      </c>
      <c r="D102" s="49" t="s">
        <v>5541</v>
      </c>
      <c r="E102" s="51"/>
      <c r="F102" s="53" t="s">
        <v>5542</v>
      </c>
      <c r="G102" s="55" t="s">
        <v>5269</v>
      </c>
      <c r="H102" s="64">
        <v>43343</v>
      </c>
    </row>
    <row r="103" spans="1:8" x14ac:dyDescent="0.3">
      <c r="A103" s="43">
        <v>102</v>
      </c>
      <c r="B103" s="45" t="s">
        <v>5375</v>
      </c>
      <c r="C103" s="47" t="s">
        <v>5543</v>
      </c>
      <c r="D103" s="49" t="s">
        <v>5544</v>
      </c>
      <c r="E103" s="51"/>
      <c r="F103" s="53" t="s">
        <v>5545</v>
      </c>
      <c r="G103" s="55" t="s">
        <v>5269</v>
      </c>
      <c r="H103" s="64">
        <v>43018</v>
      </c>
    </row>
    <row r="104" spans="1:8" x14ac:dyDescent="0.3">
      <c r="A104" s="43">
        <v>103</v>
      </c>
      <c r="B104" s="45" t="s">
        <v>5375</v>
      </c>
      <c r="C104" s="47" t="s">
        <v>5546</v>
      </c>
      <c r="D104" s="49" t="s">
        <v>5547</v>
      </c>
      <c r="E104" s="51"/>
      <c r="F104" s="53" t="s">
        <v>5548</v>
      </c>
      <c r="G104" s="55" t="s">
        <v>5269</v>
      </c>
      <c r="H104" s="64">
        <v>43090</v>
      </c>
    </row>
    <row r="105" spans="1:8" x14ac:dyDescent="0.3">
      <c r="A105" s="43">
        <v>104</v>
      </c>
      <c r="B105" s="45" t="s">
        <v>5375</v>
      </c>
      <c r="C105" s="47" t="s">
        <v>5549</v>
      </c>
      <c r="D105" s="49" t="s">
        <v>5550</v>
      </c>
      <c r="E105" s="51"/>
      <c r="F105" s="53" t="s">
        <v>5551</v>
      </c>
      <c r="G105" s="55" t="s">
        <v>5269</v>
      </c>
      <c r="H105" s="64">
        <v>43259</v>
      </c>
    </row>
    <row r="106" spans="1:8" x14ac:dyDescent="0.3">
      <c r="A106" s="43">
        <v>105</v>
      </c>
      <c r="B106" s="45" t="s">
        <v>5375</v>
      </c>
      <c r="C106" s="47" t="s">
        <v>5552</v>
      </c>
      <c r="D106" s="49" t="s">
        <v>5553</v>
      </c>
      <c r="E106" s="51"/>
      <c r="F106" s="53" t="s">
        <v>1079</v>
      </c>
      <c r="G106" s="55" t="s">
        <v>5301</v>
      </c>
      <c r="H106" s="64"/>
    </row>
    <row r="107" spans="1:8" x14ac:dyDescent="0.3">
      <c r="A107" s="43">
        <v>106</v>
      </c>
      <c r="B107" s="45" t="s">
        <v>5375</v>
      </c>
      <c r="C107" s="47" t="s">
        <v>5554</v>
      </c>
      <c r="D107" s="49" t="s">
        <v>5555</v>
      </c>
      <c r="E107" s="51"/>
      <c r="F107" s="53" t="s">
        <v>5556</v>
      </c>
      <c r="G107" s="55" t="s">
        <v>5269</v>
      </c>
      <c r="H107" s="64">
        <v>43190</v>
      </c>
    </row>
    <row r="108" spans="1:8" x14ac:dyDescent="0.3">
      <c r="A108" s="43">
        <v>107</v>
      </c>
      <c r="B108" s="45" t="s">
        <v>5375</v>
      </c>
      <c r="C108" s="47" t="s">
        <v>5557</v>
      </c>
      <c r="D108" s="49" t="s">
        <v>5558</v>
      </c>
      <c r="E108" s="51"/>
      <c r="F108" s="53" t="s">
        <v>8</v>
      </c>
      <c r="G108" s="55" t="s">
        <v>5301</v>
      </c>
      <c r="H108" s="64"/>
    </row>
    <row r="109" spans="1:8" x14ac:dyDescent="0.3">
      <c r="A109" s="43">
        <v>108</v>
      </c>
      <c r="B109" s="45" t="s">
        <v>5375</v>
      </c>
      <c r="C109" s="47" t="s">
        <v>5559</v>
      </c>
      <c r="D109" s="49" t="s">
        <v>5560</v>
      </c>
      <c r="E109" s="51"/>
      <c r="F109" s="53" t="s">
        <v>2909</v>
      </c>
      <c r="G109" s="55" t="s">
        <v>5269</v>
      </c>
      <c r="H109" s="64">
        <v>43245</v>
      </c>
    </row>
    <row r="110" spans="1:8" x14ac:dyDescent="0.3">
      <c r="A110" s="43">
        <v>109</v>
      </c>
      <c r="B110" s="45" t="s">
        <v>5375</v>
      </c>
      <c r="C110" s="47" t="s">
        <v>5561</v>
      </c>
      <c r="D110" s="49" t="s">
        <v>5562</v>
      </c>
      <c r="E110" s="51"/>
      <c r="F110" s="53" t="s">
        <v>3453</v>
      </c>
      <c r="G110" s="55" t="s">
        <v>5269</v>
      </c>
      <c r="H110" s="64" t="s">
        <v>5563</v>
      </c>
    </row>
    <row r="111" spans="1:8" x14ac:dyDescent="0.3">
      <c r="A111" s="43">
        <v>110</v>
      </c>
      <c r="B111" s="45" t="s">
        <v>5375</v>
      </c>
      <c r="C111" s="47" t="s">
        <v>5564</v>
      </c>
      <c r="D111" s="49" t="s">
        <v>5565</v>
      </c>
      <c r="E111" s="51"/>
      <c r="F111" s="53" t="s">
        <v>5566</v>
      </c>
      <c r="G111" s="55" t="s">
        <v>5269</v>
      </c>
      <c r="H111" s="64">
        <v>43145</v>
      </c>
    </row>
    <row r="112" spans="1:8" x14ac:dyDescent="0.3">
      <c r="A112" s="43">
        <v>111</v>
      </c>
      <c r="B112" s="45" t="s">
        <v>5375</v>
      </c>
      <c r="C112" s="47" t="s">
        <v>5567</v>
      </c>
      <c r="D112" s="49" t="s">
        <v>5568</v>
      </c>
      <c r="E112" s="51"/>
      <c r="F112" s="53" t="s">
        <v>3869</v>
      </c>
      <c r="G112" s="55" t="s">
        <v>5269</v>
      </c>
      <c r="H112" s="64">
        <v>43966</v>
      </c>
    </row>
    <row r="113" spans="1:8" x14ac:dyDescent="0.3">
      <c r="A113" s="43">
        <v>112</v>
      </c>
      <c r="B113" s="45" t="s">
        <v>5375</v>
      </c>
      <c r="C113" s="47" t="s">
        <v>5569</v>
      </c>
      <c r="D113" s="49" t="s">
        <v>276</v>
      </c>
      <c r="E113" s="51"/>
      <c r="F113" s="53" t="s">
        <v>280</v>
      </c>
      <c r="G113" s="55" t="s">
        <v>5269</v>
      </c>
      <c r="H113" s="64" t="s">
        <v>5570</v>
      </c>
    </row>
    <row r="114" spans="1:8" x14ac:dyDescent="0.3">
      <c r="A114" s="43">
        <v>113</v>
      </c>
      <c r="B114" s="45" t="s">
        <v>5375</v>
      </c>
      <c r="C114" s="47" t="s">
        <v>5571</v>
      </c>
      <c r="D114" s="49" t="s">
        <v>5572</v>
      </c>
      <c r="E114" s="51"/>
      <c r="F114" s="53" t="s">
        <v>5573</v>
      </c>
      <c r="G114" s="55" t="s">
        <v>5269</v>
      </c>
      <c r="H114" s="64">
        <v>43259</v>
      </c>
    </row>
    <row r="115" spans="1:8" x14ac:dyDescent="0.3">
      <c r="A115" s="43">
        <v>114</v>
      </c>
      <c r="B115" s="45" t="s">
        <v>5375</v>
      </c>
      <c r="C115" s="47" t="s">
        <v>5574</v>
      </c>
      <c r="D115" s="49" t="s">
        <v>5575</v>
      </c>
      <c r="E115" s="51"/>
      <c r="F115" s="53" t="s">
        <v>5576</v>
      </c>
      <c r="G115" s="55" t="s">
        <v>5269</v>
      </c>
      <c r="H115" s="64">
        <v>43091</v>
      </c>
    </row>
    <row r="116" spans="1:8" x14ac:dyDescent="0.3">
      <c r="A116" s="43">
        <v>115</v>
      </c>
      <c r="B116" s="45" t="s">
        <v>5375</v>
      </c>
      <c r="C116" s="47" t="s">
        <v>5577</v>
      </c>
      <c r="D116" s="49" t="s">
        <v>5578</v>
      </c>
      <c r="E116" s="51"/>
      <c r="F116" s="53" t="s">
        <v>4191</v>
      </c>
      <c r="G116" s="55" t="s">
        <v>5301</v>
      </c>
      <c r="H116" s="64"/>
    </row>
    <row r="117" spans="1:8" x14ac:dyDescent="0.3">
      <c r="A117" s="43">
        <v>116</v>
      </c>
      <c r="B117" s="45" t="s">
        <v>5375</v>
      </c>
      <c r="C117" s="47" t="s">
        <v>5579</v>
      </c>
      <c r="D117" s="49" t="s">
        <v>5580</v>
      </c>
      <c r="E117" s="51"/>
      <c r="F117" s="53" t="s">
        <v>4225</v>
      </c>
      <c r="G117" s="55" t="s">
        <v>5269</v>
      </c>
      <c r="H117" s="64" t="s">
        <v>5581</v>
      </c>
    </row>
    <row r="118" spans="1:8" x14ac:dyDescent="0.3">
      <c r="A118" s="43">
        <v>117</v>
      </c>
      <c r="B118" s="45" t="s">
        <v>5375</v>
      </c>
      <c r="C118" s="47" t="s">
        <v>5582</v>
      </c>
      <c r="D118" s="49" t="s">
        <v>5583</v>
      </c>
      <c r="E118" s="51"/>
      <c r="F118" s="53" t="s">
        <v>2473</v>
      </c>
      <c r="G118" s="55" t="s">
        <v>5269</v>
      </c>
      <c r="H118" s="64">
        <v>43224</v>
      </c>
    </row>
    <row r="119" spans="1:8" x14ac:dyDescent="0.3">
      <c r="A119" s="43">
        <v>118</v>
      </c>
      <c r="B119" s="45" t="s">
        <v>5356</v>
      </c>
      <c r="C119" s="47" t="s">
        <v>5584</v>
      </c>
      <c r="D119" s="49" t="s">
        <v>5585</v>
      </c>
      <c r="E119" s="51"/>
      <c r="F119" s="53" t="s">
        <v>5586</v>
      </c>
      <c r="G119" s="55" t="s">
        <v>5301</v>
      </c>
      <c r="H119" s="64"/>
    </row>
    <row r="120" spans="1:8" x14ac:dyDescent="0.3">
      <c r="A120" s="43">
        <v>119</v>
      </c>
      <c r="B120" s="45" t="s">
        <v>5375</v>
      </c>
      <c r="C120" s="47" t="s">
        <v>5587</v>
      </c>
      <c r="D120" s="49" t="s">
        <v>5588</v>
      </c>
      <c r="E120" s="51"/>
      <c r="F120" s="53" t="s">
        <v>5589</v>
      </c>
      <c r="G120" s="55" t="s">
        <v>5269</v>
      </c>
      <c r="H120" s="64">
        <v>43210</v>
      </c>
    </row>
    <row r="121" spans="1:8" x14ac:dyDescent="0.3">
      <c r="A121" s="43">
        <v>120</v>
      </c>
      <c r="B121" s="45" t="s">
        <v>5375</v>
      </c>
      <c r="C121" s="47" t="s">
        <v>5590</v>
      </c>
      <c r="D121" s="49" t="s">
        <v>5591</v>
      </c>
      <c r="E121" s="51"/>
      <c r="F121" s="53" t="s">
        <v>5592</v>
      </c>
      <c r="G121" s="55" t="s">
        <v>5301</v>
      </c>
      <c r="H121" s="64"/>
    </row>
    <row r="122" spans="1:8" x14ac:dyDescent="0.3">
      <c r="A122" s="43">
        <v>121</v>
      </c>
      <c r="B122" s="45" t="s">
        <v>5375</v>
      </c>
      <c r="C122" s="47" t="s">
        <v>5593</v>
      </c>
      <c r="D122" s="49" t="s">
        <v>5594</v>
      </c>
      <c r="E122" s="51"/>
      <c r="F122" s="53" t="s">
        <v>5595</v>
      </c>
      <c r="G122" s="55" t="s">
        <v>5269</v>
      </c>
      <c r="H122" s="64" t="s">
        <v>5596</v>
      </c>
    </row>
    <row r="123" spans="1:8" x14ac:dyDescent="0.3">
      <c r="A123" s="43">
        <v>122</v>
      </c>
      <c r="B123" s="45" t="s">
        <v>5375</v>
      </c>
      <c r="C123" s="47" t="s">
        <v>5597</v>
      </c>
      <c r="D123" s="49" t="s">
        <v>5598</v>
      </c>
      <c r="E123" s="51"/>
      <c r="F123" s="53" t="s">
        <v>4234</v>
      </c>
      <c r="G123" s="55" t="s">
        <v>5269</v>
      </c>
      <c r="H123" s="64">
        <v>44012</v>
      </c>
    </row>
    <row r="124" spans="1:8" x14ac:dyDescent="0.3">
      <c r="A124" s="43">
        <v>123</v>
      </c>
      <c r="B124" s="45" t="s">
        <v>5375</v>
      </c>
      <c r="C124" s="47" t="s">
        <v>5599</v>
      </c>
      <c r="D124" s="49" t="s">
        <v>5600</v>
      </c>
      <c r="E124" s="51"/>
      <c r="F124" s="53" t="s">
        <v>5601</v>
      </c>
      <c r="G124" s="55" t="s">
        <v>5301</v>
      </c>
      <c r="H124" s="64"/>
    </row>
    <row r="125" spans="1:8" x14ac:dyDescent="0.3">
      <c r="A125" s="43">
        <v>124</v>
      </c>
      <c r="B125" s="45" t="s">
        <v>5265</v>
      </c>
      <c r="C125" s="47" t="s">
        <v>5602</v>
      </c>
      <c r="D125" s="49" t="s">
        <v>5603</v>
      </c>
      <c r="E125" s="51" t="s">
        <v>3022</v>
      </c>
      <c r="F125" s="53" t="s">
        <v>5604</v>
      </c>
      <c r="G125" s="55" t="s">
        <v>5269</v>
      </c>
      <c r="H125" s="64">
        <v>43169</v>
      </c>
    </row>
    <row r="126" spans="1:8" x14ac:dyDescent="0.3">
      <c r="A126" s="43">
        <v>125</v>
      </c>
      <c r="B126" s="45" t="s">
        <v>5265</v>
      </c>
      <c r="C126" s="47" t="s">
        <v>5605</v>
      </c>
      <c r="D126" s="49" t="s">
        <v>5606</v>
      </c>
      <c r="E126" s="51"/>
      <c r="F126" s="53" t="s">
        <v>5607</v>
      </c>
      <c r="G126" s="55" t="s">
        <v>5269</v>
      </c>
      <c r="H126" s="64">
        <v>43343</v>
      </c>
    </row>
    <row r="127" spans="1:8" x14ac:dyDescent="0.3">
      <c r="A127" s="43">
        <v>126</v>
      </c>
      <c r="B127" s="45" t="s">
        <v>5265</v>
      </c>
      <c r="C127" s="47" t="s">
        <v>5608</v>
      </c>
      <c r="D127" s="49" t="s">
        <v>5609</v>
      </c>
      <c r="E127" s="51"/>
      <c r="F127" s="53" t="s">
        <v>5610</v>
      </c>
      <c r="G127" s="55" t="s">
        <v>5269</v>
      </c>
      <c r="H127" s="64" t="s">
        <v>5473</v>
      </c>
    </row>
    <row r="128" spans="1:8" x14ac:dyDescent="0.3">
      <c r="A128" s="43">
        <v>127</v>
      </c>
      <c r="B128" s="45" t="s">
        <v>5265</v>
      </c>
      <c r="C128" s="47" t="s">
        <v>5611</v>
      </c>
      <c r="D128" s="49" t="s">
        <v>5612</v>
      </c>
      <c r="E128" s="51"/>
      <c r="F128" s="53" t="s">
        <v>5613</v>
      </c>
      <c r="G128" s="55" t="s">
        <v>5269</v>
      </c>
      <c r="H128" s="64" t="s">
        <v>5533</v>
      </c>
    </row>
    <row r="129" spans="1:8" x14ac:dyDescent="0.3">
      <c r="A129" s="43">
        <v>128</v>
      </c>
      <c r="B129" s="45" t="s">
        <v>5375</v>
      </c>
      <c r="C129" s="47" t="s">
        <v>5614</v>
      </c>
      <c r="D129" s="49" t="s">
        <v>5615</v>
      </c>
      <c r="E129" s="51"/>
      <c r="F129" s="53" t="s">
        <v>2854</v>
      </c>
      <c r="G129" s="55" t="s">
        <v>5269</v>
      </c>
      <c r="H129" s="64" t="s">
        <v>5616</v>
      </c>
    </row>
    <row r="130" spans="1:8" x14ac:dyDescent="0.3">
      <c r="A130" s="43">
        <v>129</v>
      </c>
      <c r="B130" s="45" t="s">
        <v>5375</v>
      </c>
      <c r="C130" s="47" t="s">
        <v>5617</v>
      </c>
      <c r="D130" s="49" t="s">
        <v>1715</v>
      </c>
      <c r="E130" s="51"/>
      <c r="F130" s="53" t="s">
        <v>11</v>
      </c>
      <c r="G130" s="55" t="s">
        <v>5301</v>
      </c>
      <c r="H130" s="64"/>
    </row>
    <row r="131" spans="1:8" x14ac:dyDescent="0.3">
      <c r="A131" s="43">
        <v>130</v>
      </c>
      <c r="B131" s="45" t="s">
        <v>5356</v>
      </c>
      <c r="C131" s="47" t="s">
        <v>5618</v>
      </c>
      <c r="D131" s="49" t="s">
        <v>5619</v>
      </c>
      <c r="E131" s="51"/>
      <c r="F131" s="53" t="s">
        <v>5620</v>
      </c>
      <c r="G131" s="55" t="s">
        <v>5269</v>
      </c>
      <c r="H131" s="64">
        <v>44393</v>
      </c>
    </row>
    <row r="132" spans="1:8" x14ac:dyDescent="0.3">
      <c r="A132" s="43">
        <v>131</v>
      </c>
      <c r="B132" s="45" t="s">
        <v>5356</v>
      </c>
      <c r="C132" s="47" t="s">
        <v>5621</v>
      </c>
      <c r="D132" s="49" t="s">
        <v>5622</v>
      </c>
      <c r="E132" s="51"/>
      <c r="F132" s="53" t="s">
        <v>5623</v>
      </c>
      <c r="G132" s="55" t="s">
        <v>5269</v>
      </c>
      <c r="H132" s="64" t="s">
        <v>5624</v>
      </c>
    </row>
    <row r="133" spans="1:8" x14ac:dyDescent="0.3">
      <c r="A133" s="43">
        <v>132</v>
      </c>
      <c r="B133" s="45" t="s">
        <v>5356</v>
      </c>
      <c r="C133" s="47" t="s">
        <v>5625</v>
      </c>
      <c r="D133" s="49" t="s">
        <v>5626</v>
      </c>
      <c r="E133" s="51"/>
      <c r="F133" s="53" t="s">
        <v>5627</v>
      </c>
      <c r="G133" s="55" t="s">
        <v>5269</v>
      </c>
      <c r="H133" s="64">
        <v>44008</v>
      </c>
    </row>
    <row r="134" spans="1:8" x14ac:dyDescent="0.3">
      <c r="A134" s="43">
        <v>133</v>
      </c>
      <c r="B134" s="45" t="s">
        <v>5356</v>
      </c>
      <c r="C134" s="47" t="s">
        <v>5628</v>
      </c>
      <c r="D134" s="49" t="s">
        <v>5629</v>
      </c>
      <c r="E134" s="51"/>
      <c r="F134" s="53" t="s">
        <v>5630</v>
      </c>
      <c r="G134" s="55" t="s">
        <v>5269</v>
      </c>
      <c r="H134" s="64">
        <v>44008</v>
      </c>
    </row>
    <row r="135" spans="1:8" x14ac:dyDescent="0.3">
      <c r="A135" s="43">
        <v>134</v>
      </c>
      <c r="B135" s="45" t="s">
        <v>5375</v>
      </c>
      <c r="C135" s="47" t="s">
        <v>5631</v>
      </c>
      <c r="D135" s="49" t="s">
        <v>5632</v>
      </c>
      <c r="E135" s="51"/>
      <c r="F135" s="53" t="s">
        <v>48</v>
      </c>
      <c r="G135" s="55" t="s">
        <v>5301</v>
      </c>
      <c r="H135" s="64"/>
    </row>
    <row r="136" spans="1:8" x14ac:dyDescent="0.3">
      <c r="A136" s="43">
        <v>135</v>
      </c>
      <c r="B136" s="45" t="s">
        <v>5356</v>
      </c>
      <c r="C136" s="47" t="s">
        <v>5633</v>
      </c>
      <c r="D136" s="49" t="s">
        <v>5634</v>
      </c>
      <c r="E136" s="51"/>
      <c r="F136" s="53" t="s">
        <v>5635</v>
      </c>
      <c r="G136" s="55" t="s">
        <v>5269</v>
      </c>
      <c r="H136" s="64">
        <v>43777</v>
      </c>
    </row>
    <row r="137" spans="1:8" x14ac:dyDescent="0.3">
      <c r="A137" s="43">
        <v>136</v>
      </c>
      <c r="B137" s="45" t="s">
        <v>5356</v>
      </c>
      <c r="C137" s="47" t="s">
        <v>5636</v>
      </c>
      <c r="D137" s="49" t="s">
        <v>5637</v>
      </c>
      <c r="E137" s="51"/>
      <c r="F137" s="53" t="s">
        <v>5638</v>
      </c>
      <c r="G137" s="55" t="s">
        <v>5269</v>
      </c>
      <c r="H137" s="64" t="s">
        <v>5639</v>
      </c>
    </row>
    <row r="138" spans="1:8" x14ac:dyDescent="0.3">
      <c r="A138" s="43">
        <v>137</v>
      </c>
      <c r="B138" s="45" t="s">
        <v>5375</v>
      </c>
      <c r="C138" s="47" t="s">
        <v>5640</v>
      </c>
      <c r="D138" s="49" t="s">
        <v>5641</v>
      </c>
      <c r="E138" s="51"/>
      <c r="F138" s="53" t="s">
        <v>2808</v>
      </c>
      <c r="G138" s="55" t="s">
        <v>5269</v>
      </c>
      <c r="H138" s="64">
        <v>43987</v>
      </c>
    </row>
    <row r="139" spans="1:8" x14ac:dyDescent="0.3">
      <c r="A139" s="43">
        <v>138</v>
      </c>
      <c r="B139" s="45" t="s">
        <v>5375</v>
      </c>
      <c r="C139" s="47" t="s">
        <v>5642</v>
      </c>
      <c r="D139" s="49" t="s">
        <v>5643</v>
      </c>
      <c r="E139" s="51"/>
      <c r="F139" s="53" t="s">
        <v>5644</v>
      </c>
      <c r="G139" s="55" t="s">
        <v>5269</v>
      </c>
      <c r="H139" s="64">
        <v>43351</v>
      </c>
    </row>
    <row r="140" spans="1:8" x14ac:dyDescent="0.3">
      <c r="A140" s="43">
        <v>139</v>
      </c>
      <c r="B140" s="45" t="s">
        <v>5375</v>
      </c>
      <c r="C140" s="47" t="s">
        <v>5645</v>
      </c>
      <c r="D140" s="49" t="s">
        <v>5646</v>
      </c>
      <c r="E140" s="51"/>
      <c r="F140" s="53" t="s">
        <v>5647</v>
      </c>
      <c r="G140" s="55" t="s">
        <v>5269</v>
      </c>
      <c r="H140" s="64">
        <v>43174</v>
      </c>
    </row>
    <row r="141" spans="1:8" x14ac:dyDescent="0.3">
      <c r="A141" s="43">
        <v>140</v>
      </c>
      <c r="B141" s="45" t="s">
        <v>5375</v>
      </c>
      <c r="C141" s="47" t="s">
        <v>5648</v>
      </c>
      <c r="D141" s="49" t="s">
        <v>5649</v>
      </c>
      <c r="E141" s="51"/>
      <c r="F141" s="53" t="s">
        <v>5650</v>
      </c>
      <c r="G141" s="55" t="s">
        <v>5269</v>
      </c>
      <c r="H141" s="64">
        <v>43203</v>
      </c>
    </row>
    <row r="142" spans="1:8" x14ac:dyDescent="0.3">
      <c r="A142" s="43">
        <v>141</v>
      </c>
      <c r="B142" s="45" t="s">
        <v>5356</v>
      </c>
      <c r="C142" s="47" t="s">
        <v>5651</v>
      </c>
      <c r="D142" s="49" t="s">
        <v>5652</v>
      </c>
      <c r="E142" s="51"/>
      <c r="F142" s="53" t="s">
        <v>5653</v>
      </c>
      <c r="G142" s="55" t="s">
        <v>5269</v>
      </c>
      <c r="H142" s="64" t="s">
        <v>5654</v>
      </c>
    </row>
    <row r="143" spans="1:8" x14ac:dyDescent="0.3">
      <c r="A143" s="43">
        <v>142</v>
      </c>
      <c r="B143" s="45" t="s">
        <v>5356</v>
      </c>
      <c r="C143" s="47" t="s">
        <v>5655</v>
      </c>
      <c r="D143" s="49" t="s">
        <v>5656</v>
      </c>
      <c r="E143" s="51"/>
      <c r="F143" s="53" t="s">
        <v>5657</v>
      </c>
      <c r="G143" s="55" t="s">
        <v>5301</v>
      </c>
      <c r="H143" s="64"/>
    </row>
    <row r="144" spans="1:8" x14ac:dyDescent="0.3">
      <c r="A144" s="43">
        <v>143</v>
      </c>
      <c r="B144" s="45" t="s">
        <v>5375</v>
      </c>
      <c r="C144" s="47" t="s">
        <v>5658</v>
      </c>
      <c r="D144" s="49" t="s">
        <v>5659</v>
      </c>
      <c r="E144" s="51"/>
      <c r="F144" s="53" t="s">
        <v>5660</v>
      </c>
      <c r="G144" s="55" t="s">
        <v>5269</v>
      </c>
      <c r="H144" s="64" t="s">
        <v>5661</v>
      </c>
    </row>
    <row r="145" spans="1:8" x14ac:dyDescent="0.3">
      <c r="A145" s="43">
        <v>144</v>
      </c>
      <c r="B145" s="45" t="s">
        <v>5375</v>
      </c>
      <c r="C145" s="47" t="s">
        <v>5662</v>
      </c>
      <c r="D145" s="49" t="s">
        <v>5663</v>
      </c>
      <c r="E145" s="51"/>
      <c r="F145" s="53" t="s">
        <v>5664</v>
      </c>
      <c r="G145" s="55" t="s">
        <v>5269</v>
      </c>
      <c r="H145" s="64">
        <v>43258</v>
      </c>
    </row>
    <row r="146" spans="1:8" x14ac:dyDescent="0.3">
      <c r="A146" s="43">
        <v>145</v>
      </c>
      <c r="B146" s="45" t="s">
        <v>5375</v>
      </c>
      <c r="C146" s="47" t="s">
        <v>5665</v>
      </c>
      <c r="D146" s="49" t="s">
        <v>5666</v>
      </c>
      <c r="E146" s="51"/>
      <c r="F146" s="53" t="s">
        <v>4213</v>
      </c>
      <c r="G146" s="55" t="s">
        <v>5269</v>
      </c>
      <c r="H146" s="64" t="s">
        <v>5496</v>
      </c>
    </row>
    <row r="147" spans="1:8" x14ac:dyDescent="0.3">
      <c r="A147" s="43">
        <v>146</v>
      </c>
      <c r="B147" s="45" t="s">
        <v>5356</v>
      </c>
      <c r="C147" s="47" t="s">
        <v>5667</v>
      </c>
      <c r="D147" s="49" t="s">
        <v>5668</v>
      </c>
      <c r="E147" s="51"/>
      <c r="F147" s="53" t="s">
        <v>5669</v>
      </c>
      <c r="G147" s="55" t="s">
        <v>5269</v>
      </c>
      <c r="H147" s="64" t="s">
        <v>5670</v>
      </c>
    </row>
    <row r="148" spans="1:8" x14ac:dyDescent="0.3">
      <c r="A148" s="43">
        <v>147</v>
      </c>
      <c r="B148" s="45" t="s">
        <v>5265</v>
      </c>
      <c r="C148" s="47" t="s">
        <v>5671</v>
      </c>
      <c r="D148" s="49" t="s">
        <v>5672</v>
      </c>
      <c r="E148" s="51"/>
      <c r="F148" s="53" t="s">
        <v>5673</v>
      </c>
      <c r="G148" s="55" t="s">
        <v>5269</v>
      </c>
      <c r="H148" s="64">
        <v>43951</v>
      </c>
    </row>
    <row r="149" spans="1:8" x14ac:dyDescent="0.3">
      <c r="A149" s="43">
        <v>148</v>
      </c>
      <c r="B149" s="45" t="s">
        <v>5674</v>
      </c>
      <c r="C149" s="47" t="s">
        <v>5675</v>
      </c>
      <c r="D149" s="49" t="s">
        <v>5676</v>
      </c>
      <c r="E149" s="51"/>
      <c r="F149" s="53" t="s">
        <v>5677</v>
      </c>
      <c r="G149" s="55" t="s">
        <v>5269</v>
      </c>
      <c r="H149" s="64">
        <v>44377</v>
      </c>
    </row>
    <row r="150" spans="1:8" x14ac:dyDescent="0.3">
      <c r="A150" s="43">
        <v>149</v>
      </c>
      <c r="B150" s="45" t="s">
        <v>5375</v>
      </c>
      <c r="C150" s="47" t="s">
        <v>5678</v>
      </c>
      <c r="D150" s="49" t="s">
        <v>5679</v>
      </c>
      <c r="E150" s="51"/>
      <c r="F150" s="53" t="s">
        <v>65</v>
      </c>
      <c r="G150" s="55" t="s">
        <v>5301</v>
      </c>
      <c r="H150" s="64"/>
    </row>
    <row r="151" spans="1:8" x14ac:dyDescent="0.3">
      <c r="A151" s="43">
        <v>150</v>
      </c>
      <c r="B151" s="45" t="s">
        <v>5375</v>
      </c>
      <c r="C151" s="47" t="s">
        <v>5680</v>
      </c>
      <c r="D151" s="49" t="s">
        <v>3593</v>
      </c>
      <c r="E151" s="51"/>
      <c r="F151" s="53" t="s">
        <v>3595</v>
      </c>
      <c r="G151" s="55" t="s">
        <v>5269</v>
      </c>
      <c r="H151" s="64">
        <v>43966</v>
      </c>
    </row>
    <row r="152" spans="1:8" x14ac:dyDescent="0.3">
      <c r="A152" s="43">
        <v>151</v>
      </c>
      <c r="B152" s="45" t="s">
        <v>5356</v>
      </c>
      <c r="C152" s="47" t="s">
        <v>5681</v>
      </c>
      <c r="D152" s="49" t="s">
        <v>5682</v>
      </c>
      <c r="E152" s="51"/>
      <c r="F152" s="53" t="s">
        <v>5683</v>
      </c>
      <c r="G152" s="55" t="s">
        <v>5269</v>
      </c>
      <c r="H152" s="64">
        <v>44400</v>
      </c>
    </row>
    <row r="153" spans="1:8" x14ac:dyDescent="0.3">
      <c r="A153" s="43">
        <v>152</v>
      </c>
      <c r="B153" s="45" t="s">
        <v>5356</v>
      </c>
      <c r="C153" s="47" t="s">
        <v>5684</v>
      </c>
      <c r="D153" s="49" t="s">
        <v>5685</v>
      </c>
      <c r="E153" s="51"/>
      <c r="F153" s="53" t="s">
        <v>186</v>
      </c>
      <c r="G153" s="55" t="s">
        <v>5269</v>
      </c>
      <c r="H153" s="64">
        <v>43258</v>
      </c>
    </row>
    <row r="154" spans="1:8" x14ac:dyDescent="0.3">
      <c r="A154" s="43">
        <v>153</v>
      </c>
      <c r="B154" s="45" t="s">
        <v>5356</v>
      </c>
      <c r="C154" s="47" t="s">
        <v>5686</v>
      </c>
      <c r="D154" s="49" t="s">
        <v>5687</v>
      </c>
      <c r="E154" s="51"/>
      <c r="F154" s="53" t="s">
        <v>5688</v>
      </c>
      <c r="G154" s="55" t="s">
        <v>5269</v>
      </c>
      <c r="H154" s="64" t="s">
        <v>5328</v>
      </c>
    </row>
    <row r="155" spans="1:8" x14ac:dyDescent="0.3">
      <c r="A155" s="43">
        <v>154</v>
      </c>
      <c r="B155" s="45" t="s">
        <v>5356</v>
      </c>
      <c r="C155" s="47" t="s">
        <v>5678</v>
      </c>
      <c r="D155" s="49" t="s">
        <v>988</v>
      </c>
      <c r="E155" s="51"/>
      <c r="F155" s="53" t="s">
        <v>65</v>
      </c>
      <c r="G155" s="55" t="s">
        <v>5269</v>
      </c>
      <c r="H155" s="64">
        <v>43616</v>
      </c>
    </row>
    <row r="156" spans="1:8" x14ac:dyDescent="0.3">
      <c r="A156" s="43">
        <v>155</v>
      </c>
      <c r="B156" s="45" t="s">
        <v>5356</v>
      </c>
      <c r="C156" s="47" t="s">
        <v>5689</v>
      </c>
      <c r="D156" s="49" t="s">
        <v>5690</v>
      </c>
      <c r="E156" s="51"/>
      <c r="F156" s="53" t="s">
        <v>5691</v>
      </c>
      <c r="G156" s="55" t="s">
        <v>5301</v>
      </c>
      <c r="H156" s="64"/>
    </row>
    <row r="157" spans="1:8" x14ac:dyDescent="0.3">
      <c r="A157" s="43">
        <v>156</v>
      </c>
      <c r="B157" s="45" t="s">
        <v>5356</v>
      </c>
      <c r="C157" s="47" t="s">
        <v>5692</v>
      </c>
      <c r="D157" s="49" t="s">
        <v>5693</v>
      </c>
      <c r="E157" s="51"/>
      <c r="F157" s="53" t="s">
        <v>5694</v>
      </c>
      <c r="G157" s="55" t="s">
        <v>5269</v>
      </c>
      <c r="H157" s="64">
        <v>44201</v>
      </c>
    </row>
    <row r="158" spans="1:8" x14ac:dyDescent="0.3">
      <c r="A158" s="43">
        <v>157</v>
      </c>
      <c r="B158" s="45" t="s">
        <v>5356</v>
      </c>
      <c r="C158" s="47" t="s">
        <v>5695</v>
      </c>
      <c r="D158" s="49" t="s">
        <v>5696</v>
      </c>
      <c r="E158" s="51"/>
      <c r="F158" s="53" t="s">
        <v>3968</v>
      </c>
      <c r="G158" s="55" t="s">
        <v>5269</v>
      </c>
      <c r="H158" s="64" t="s">
        <v>5697</v>
      </c>
    </row>
    <row r="159" spans="1:8" x14ac:dyDescent="0.3">
      <c r="A159" s="43">
        <v>158</v>
      </c>
      <c r="B159" s="45" t="s">
        <v>5356</v>
      </c>
      <c r="C159" s="47" t="s">
        <v>5698</v>
      </c>
      <c r="D159" s="49" t="s">
        <v>5699</v>
      </c>
      <c r="E159" s="51"/>
      <c r="F159" s="53" t="s">
        <v>235</v>
      </c>
      <c r="G159" s="55" t="s">
        <v>5301</v>
      </c>
      <c r="H159" s="64"/>
    </row>
    <row r="160" spans="1:8" x14ac:dyDescent="0.3">
      <c r="A160" s="43">
        <v>159</v>
      </c>
      <c r="B160" s="45" t="s">
        <v>5375</v>
      </c>
      <c r="C160" s="47" t="s">
        <v>5444</v>
      </c>
      <c r="D160" s="49" t="s">
        <v>5445</v>
      </c>
      <c r="E160" s="51"/>
      <c r="F160" s="53" t="s">
        <v>3567</v>
      </c>
      <c r="G160" s="55" t="s">
        <v>5269</v>
      </c>
      <c r="H160" s="64">
        <v>44253</v>
      </c>
    </row>
    <row r="161" spans="1:8" x14ac:dyDescent="0.3">
      <c r="A161" s="43">
        <v>160</v>
      </c>
      <c r="B161" s="45" t="s">
        <v>5375</v>
      </c>
      <c r="C161" s="47" t="s">
        <v>5684</v>
      </c>
      <c r="D161" s="49" t="s">
        <v>5685</v>
      </c>
      <c r="E161" s="51"/>
      <c r="F161" s="53" t="s">
        <v>186</v>
      </c>
      <c r="G161" s="55" t="s">
        <v>5269</v>
      </c>
      <c r="H161" s="64">
        <v>44600</v>
      </c>
    </row>
    <row r="162" spans="1:8" x14ac:dyDescent="0.3">
      <c r="A162" s="43">
        <v>161</v>
      </c>
      <c r="B162" s="45" t="s">
        <v>5356</v>
      </c>
      <c r="C162" s="47" t="s">
        <v>5662</v>
      </c>
      <c r="D162" s="49" t="s">
        <v>5663</v>
      </c>
      <c r="E162" s="51"/>
      <c r="F162" s="53" t="s">
        <v>5664</v>
      </c>
      <c r="G162" s="55" t="s">
        <v>5269</v>
      </c>
      <c r="H162" s="64">
        <v>43959</v>
      </c>
    </row>
    <row r="163" spans="1:8" x14ac:dyDescent="0.3">
      <c r="A163" s="43">
        <v>162</v>
      </c>
      <c r="B163" s="45" t="s">
        <v>5356</v>
      </c>
      <c r="C163" s="47" t="s">
        <v>5700</v>
      </c>
      <c r="D163" s="49" t="s">
        <v>5701</v>
      </c>
      <c r="E163" s="51"/>
      <c r="F163" s="53" t="s">
        <v>5702</v>
      </c>
      <c r="G163" s="55" t="s">
        <v>5269</v>
      </c>
      <c r="H163" s="64">
        <v>43959</v>
      </c>
    </row>
    <row r="164" spans="1:8" x14ac:dyDescent="0.3">
      <c r="A164" s="43">
        <v>163</v>
      </c>
      <c r="B164" s="45" t="s">
        <v>5375</v>
      </c>
      <c r="C164" s="47" t="s">
        <v>5703</v>
      </c>
      <c r="D164" s="49" t="s">
        <v>5704</v>
      </c>
      <c r="E164" s="51"/>
      <c r="F164" s="53" t="s">
        <v>3804</v>
      </c>
      <c r="G164" s="55" t="s">
        <v>5269</v>
      </c>
      <c r="H164" s="64">
        <v>43994</v>
      </c>
    </row>
    <row r="165" spans="1:8" x14ac:dyDescent="0.3">
      <c r="A165" s="43">
        <v>164</v>
      </c>
      <c r="B165" s="45" t="s">
        <v>5375</v>
      </c>
      <c r="C165" s="47" t="s">
        <v>5705</v>
      </c>
      <c r="D165" s="49" t="s">
        <v>5706</v>
      </c>
      <c r="E165" s="51"/>
      <c r="F165" s="53" t="s">
        <v>64</v>
      </c>
      <c r="G165" s="55" t="s">
        <v>5301</v>
      </c>
      <c r="H165" s="64"/>
    </row>
    <row r="166" spans="1:8" x14ac:dyDescent="0.3">
      <c r="A166" s="43">
        <v>165</v>
      </c>
      <c r="B166" s="45" t="s">
        <v>5375</v>
      </c>
      <c r="C166" s="47" t="s">
        <v>5707</v>
      </c>
      <c r="D166" s="49" t="s">
        <v>5708</v>
      </c>
      <c r="E166" s="51"/>
      <c r="F166" s="53" t="s">
        <v>194</v>
      </c>
      <c r="G166" s="55" t="s">
        <v>5269</v>
      </c>
      <c r="H166" s="64">
        <v>44323</v>
      </c>
    </row>
    <row r="167" spans="1:8" x14ac:dyDescent="0.3">
      <c r="A167" s="43">
        <v>166</v>
      </c>
      <c r="B167" s="45" t="s">
        <v>5356</v>
      </c>
      <c r="C167" s="47" t="s">
        <v>5709</v>
      </c>
      <c r="D167" s="49" t="s">
        <v>5710</v>
      </c>
      <c r="E167" s="51"/>
      <c r="F167" s="53" t="s">
        <v>5711</v>
      </c>
      <c r="G167" s="55" t="s">
        <v>5269</v>
      </c>
      <c r="H167" s="64">
        <v>43532</v>
      </c>
    </row>
    <row r="168" spans="1:8" x14ac:dyDescent="0.3">
      <c r="A168" s="43">
        <v>167</v>
      </c>
      <c r="B168" s="45" t="s">
        <v>5375</v>
      </c>
      <c r="C168" s="47" t="s">
        <v>5712</v>
      </c>
      <c r="D168" s="49" t="s">
        <v>5713</v>
      </c>
      <c r="E168" s="51"/>
      <c r="F168" s="53" t="s">
        <v>5714</v>
      </c>
      <c r="G168" s="55" t="s">
        <v>5269</v>
      </c>
      <c r="H168" s="64">
        <v>44253</v>
      </c>
    </row>
    <row r="169" spans="1:8" x14ac:dyDescent="0.3">
      <c r="A169" s="43">
        <v>168</v>
      </c>
      <c r="B169" s="45" t="s">
        <v>5356</v>
      </c>
      <c r="C169" s="47" t="s">
        <v>5715</v>
      </c>
      <c r="D169" s="49" t="s">
        <v>5716</v>
      </c>
      <c r="E169" s="51"/>
      <c r="F169" s="53" t="s">
        <v>5717</v>
      </c>
      <c r="G169" s="55" t="s">
        <v>5301</v>
      </c>
      <c r="H169" s="64"/>
    </row>
    <row r="170" spans="1:8" x14ac:dyDescent="0.3">
      <c r="A170" s="43">
        <v>169</v>
      </c>
      <c r="B170" s="45" t="s">
        <v>5356</v>
      </c>
      <c r="C170" s="47" t="s">
        <v>5718</v>
      </c>
      <c r="D170" s="49" t="s">
        <v>5719</v>
      </c>
      <c r="E170" s="51"/>
      <c r="F170" s="53" t="s">
        <v>5720</v>
      </c>
      <c r="G170" s="55" t="s">
        <v>5269</v>
      </c>
      <c r="H170" s="64">
        <v>44582</v>
      </c>
    </row>
    <row r="171" spans="1:8" x14ac:dyDescent="0.3">
      <c r="A171" s="43">
        <v>170</v>
      </c>
      <c r="B171" s="45" t="s">
        <v>5356</v>
      </c>
      <c r="C171" s="47" t="s">
        <v>5721</v>
      </c>
      <c r="D171" s="49" t="s">
        <v>5722</v>
      </c>
      <c r="E171" s="51"/>
      <c r="F171" s="53" t="s">
        <v>5723</v>
      </c>
      <c r="G171" s="55" t="s">
        <v>5269</v>
      </c>
      <c r="H171" s="64" t="s">
        <v>5394</v>
      </c>
    </row>
    <row r="172" spans="1:8" x14ac:dyDescent="0.3">
      <c r="A172" s="43">
        <v>171</v>
      </c>
      <c r="B172" s="45" t="s">
        <v>5356</v>
      </c>
      <c r="C172" s="47" t="s">
        <v>5724</v>
      </c>
      <c r="D172" s="49" t="s">
        <v>5725</v>
      </c>
      <c r="E172" s="51"/>
      <c r="F172" s="53" t="s">
        <v>5726</v>
      </c>
      <c r="G172" s="55" t="s">
        <v>5269</v>
      </c>
      <c r="H172" s="64" t="s">
        <v>5581</v>
      </c>
    </row>
    <row r="173" spans="1:8" x14ac:dyDescent="0.3">
      <c r="A173" s="43">
        <v>172</v>
      </c>
      <c r="B173" s="45" t="s">
        <v>5356</v>
      </c>
      <c r="C173" s="47" t="s">
        <v>5727</v>
      </c>
      <c r="D173" s="49" t="s">
        <v>5728</v>
      </c>
      <c r="E173" s="51"/>
      <c r="F173" s="53" t="s">
        <v>5729</v>
      </c>
      <c r="G173" s="55" t="s">
        <v>5301</v>
      </c>
      <c r="H173" s="64"/>
    </row>
    <row r="174" spans="1:8" x14ac:dyDescent="0.3">
      <c r="A174" s="43">
        <v>173</v>
      </c>
      <c r="B174" s="45" t="s">
        <v>5356</v>
      </c>
      <c r="C174" s="47" t="s">
        <v>5730</v>
      </c>
      <c r="D174" s="49" t="s">
        <v>5731</v>
      </c>
      <c r="E174" s="51"/>
      <c r="F174" s="53" t="s">
        <v>5732</v>
      </c>
      <c r="G174" s="55" t="s">
        <v>5269</v>
      </c>
      <c r="H174" s="64">
        <v>43917</v>
      </c>
    </row>
    <row r="175" spans="1:8" x14ac:dyDescent="0.3">
      <c r="A175" s="43">
        <v>174</v>
      </c>
      <c r="B175" s="45" t="s">
        <v>5356</v>
      </c>
      <c r="C175" s="47" t="s">
        <v>5733</v>
      </c>
      <c r="D175" s="49" t="s">
        <v>5734</v>
      </c>
      <c r="E175" s="51"/>
      <c r="F175" s="53" t="s">
        <v>5735</v>
      </c>
      <c r="G175" s="55" t="s">
        <v>5301</v>
      </c>
      <c r="H175" s="64"/>
    </row>
    <row r="176" spans="1:8" x14ac:dyDescent="0.3">
      <c r="A176" s="43">
        <v>175</v>
      </c>
      <c r="B176" s="45" t="s">
        <v>5356</v>
      </c>
      <c r="C176" s="47" t="s">
        <v>5736</v>
      </c>
      <c r="D176" s="49" t="s">
        <v>5737</v>
      </c>
      <c r="E176" s="51"/>
      <c r="F176" s="53" t="s">
        <v>5738</v>
      </c>
      <c r="G176" s="55" t="s">
        <v>5269</v>
      </c>
      <c r="H176" s="64">
        <v>43385</v>
      </c>
    </row>
    <row r="177" spans="1:8" x14ac:dyDescent="0.3">
      <c r="A177" s="43">
        <v>176</v>
      </c>
      <c r="B177" s="45" t="s">
        <v>5265</v>
      </c>
      <c r="C177" s="47" t="s">
        <v>5739</v>
      </c>
      <c r="D177" s="49" t="s">
        <v>5740</v>
      </c>
      <c r="E177" s="51"/>
      <c r="F177" s="53" t="s">
        <v>5741</v>
      </c>
      <c r="G177" s="55" t="s">
        <v>5301</v>
      </c>
      <c r="H177" s="64"/>
    </row>
    <row r="178" spans="1:8" x14ac:dyDescent="0.3">
      <c r="A178" s="43">
        <v>177</v>
      </c>
      <c r="B178" s="45" t="s">
        <v>5356</v>
      </c>
      <c r="C178" s="47" t="s">
        <v>5742</v>
      </c>
      <c r="D178" s="49" t="s">
        <v>5743</v>
      </c>
      <c r="E178" s="51"/>
      <c r="F178" s="53" t="s">
        <v>5744</v>
      </c>
      <c r="G178" s="55" t="s">
        <v>5269</v>
      </c>
      <c r="H178" s="64">
        <v>43959</v>
      </c>
    </row>
    <row r="179" spans="1:8" x14ac:dyDescent="0.3">
      <c r="A179" s="43">
        <v>178</v>
      </c>
      <c r="B179" s="45" t="s">
        <v>5356</v>
      </c>
      <c r="C179" s="47" t="s">
        <v>5745</v>
      </c>
      <c r="D179" s="49" t="s">
        <v>5746</v>
      </c>
      <c r="E179" s="51"/>
      <c r="F179" s="53" t="s">
        <v>5747</v>
      </c>
      <c r="G179" s="55" t="s">
        <v>5269</v>
      </c>
      <c r="H179" s="64">
        <v>43537</v>
      </c>
    </row>
    <row r="180" spans="1:8" x14ac:dyDescent="0.3">
      <c r="A180" s="43">
        <v>179</v>
      </c>
      <c r="B180" s="45" t="s">
        <v>5375</v>
      </c>
      <c r="C180" s="47" t="s">
        <v>5748</v>
      </c>
      <c r="D180" s="49" t="s">
        <v>5749</v>
      </c>
      <c r="E180" s="51" t="s">
        <v>3022</v>
      </c>
      <c r="F180" s="53" t="s">
        <v>4050</v>
      </c>
      <c r="G180" s="55" t="s">
        <v>5269</v>
      </c>
      <c r="H180" s="64">
        <v>43805</v>
      </c>
    </row>
    <row r="181" spans="1:8" x14ac:dyDescent="0.3">
      <c r="A181" s="43">
        <v>180</v>
      </c>
      <c r="B181" s="45" t="s">
        <v>5375</v>
      </c>
      <c r="C181" s="47" t="s">
        <v>5750</v>
      </c>
      <c r="D181" s="49" t="s">
        <v>5751</v>
      </c>
      <c r="E181" s="51"/>
      <c r="F181" s="53" t="s">
        <v>3874</v>
      </c>
      <c r="G181" s="55" t="s">
        <v>5269</v>
      </c>
      <c r="H181" s="64">
        <v>44512</v>
      </c>
    </row>
    <row r="182" spans="1:8" x14ac:dyDescent="0.3">
      <c r="A182" s="43">
        <v>181</v>
      </c>
      <c r="B182" s="45" t="s">
        <v>5356</v>
      </c>
      <c r="C182" s="47" t="s">
        <v>5752</v>
      </c>
      <c r="D182" s="49" t="s">
        <v>5753</v>
      </c>
      <c r="E182" s="51"/>
      <c r="F182" s="53" t="s">
        <v>5754</v>
      </c>
      <c r="G182" s="55" t="s">
        <v>5269</v>
      </c>
      <c r="H182" s="64">
        <v>43899</v>
      </c>
    </row>
    <row r="183" spans="1:8" x14ac:dyDescent="0.3">
      <c r="A183" s="43">
        <v>182</v>
      </c>
      <c r="B183" s="45" t="s">
        <v>5375</v>
      </c>
      <c r="C183" s="47" t="s">
        <v>5755</v>
      </c>
      <c r="D183" s="49" t="s">
        <v>5756</v>
      </c>
      <c r="E183" s="51"/>
      <c r="F183" s="53" t="s">
        <v>5757</v>
      </c>
      <c r="G183" s="55" t="s">
        <v>5269</v>
      </c>
      <c r="H183" s="64">
        <v>44469</v>
      </c>
    </row>
    <row r="184" spans="1:8" x14ac:dyDescent="0.3">
      <c r="A184" s="43">
        <v>183</v>
      </c>
      <c r="B184" s="45" t="s">
        <v>5375</v>
      </c>
      <c r="C184" s="47" t="s">
        <v>5758</v>
      </c>
      <c r="D184" s="49" t="s">
        <v>5759</v>
      </c>
      <c r="E184" s="51"/>
      <c r="F184" s="53" t="s">
        <v>31</v>
      </c>
      <c r="G184" s="55" t="s">
        <v>5301</v>
      </c>
      <c r="H184" s="64"/>
    </row>
    <row r="185" spans="1:8" x14ac:dyDescent="0.3">
      <c r="A185" s="43">
        <v>184</v>
      </c>
      <c r="B185" s="45" t="s">
        <v>5356</v>
      </c>
      <c r="C185" s="47" t="s">
        <v>5760</v>
      </c>
      <c r="D185" s="49" t="s">
        <v>5761</v>
      </c>
      <c r="E185" s="51"/>
      <c r="F185" s="53" t="s">
        <v>5762</v>
      </c>
      <c r="G185" s="55" t="s">
        <v>5301</v>
      </c>
      <c r="H185" s="64"/>
    </row>
    <row r="186" spans="1:8" x14ac:dyDescent="0.3">
      <c r="A186" s="43">
        <v>185</v>
      </c>
      <c r="B186" s="45" t="s">
        <v>5356</v>
      </c>
      <c r="C186" s="47" t="s">
        <v>5763</v>
      </c>
      <c r="D186" s="49" t="s">
        <v>5764</v>
      </c>
      <c r="E186" s="51"/>
      <c r="F186" s="53" t="s">
        <v>5765</v>
      </c>
      <c r="G186" s="55" t="s">
        <v>5269</v>
      </c>
      <c r="H186" s="64">
        <v>44434</v>
      </c>
    </row>
    <row r="187" spans="1:8" x14ac:dyDescent="0.3">
      <c r="A187" s="43">
        <v>186</v>
      </c>
      <c r="B187" s="45" t="s">
        <v>5356</v>
      </c>
      <c r="C187" s="47" t="s">
        <v>5766</v>
      </c>
      <c r="D187" s="49" t="s">
        <v>5767</v>
      </c>
      <c r="E187" s="51"/>
      <c r="F187" s="53" t="s">
        <v>5768</v>
      </c>
      <c r="G187" s="55" t="s">
        <v>5301</v>
      </c>
      <c r="H187" s="64"/>
    </row>
    <row r="188" spans="1:8" x14ac:dyDescent="0.3">
      <c r="A188" s="43">
        <v>187</v>
      </c>
      <c r="B188" s="45" t="s">
        <v>5375</v>
      </c>
      <c r="C188" s="47" t="s">
        <v>5769</v>
      </c>
      <c r="D188" s="49" t="s">
        <v>5770</v>
      </c>
      <c r="E188" s="51"/>
      <c r="F188" s="53" t="s">
        <v>5771</v>
      </c>
      <c r="G188" s="55" t="s">
        <v>5269</v>
      </c>
      <c r="H188" s="64">
        <v>43525</v>
      </c>
    </row>
    <row r="189" spans="1:8" x14ac:dyDescent="0.3">
      <c r="A189" s="43">
        <v>188</v>
      </c>
      <c r="B189" s="45" t="s">
        <v>5356</v>
      </c>
      <c r="C189" s="47" t="s">
        <v>5772</v>
      </c>
      <c r="D189" s="49" t="s">
        <v>5773</v>
      </c>
      <c r="E189" s="51"/>
      <c r="F189" s="53" t="s">
        <v>5774</v>
      </c>
      <c r="G189" s="55" t="s">
        <v>5269</v>
      </c>
      <c r="H189" s="64">
        <v>44469</v>
      </c>
    </row>
    <row r="190" spans="1:8" x14ac:dyDescent="0.3">
      <c r="A190" s="43">
        <v>189</v>
      </c>
      <c r="B190" s="45" t="s">
        <v>5356</v>
      </c>
      <c r="C190" s="47" t="s">
        <v>5775</v>
      </c>
      <c r="D190" s="49" t="s">
        <v>5776</v>
      </c>
      <c r="E190" s="51"/>
      <c r="F190" s="53" t="s">
        <v>4667</v>
      </c>
      <c r="G190" s="55" t="s">
        <v>5301</v>
      </c>
      <c r="H190" s="64"/>
    </row>
    <row r="191" spans="1:8" x14ac:dyDescent="0.3">
      <c r="A191" s="43">
        <v>190</v>
      </c>
      <c r="B191" s="45" t="s">
        <v>5375</v>
      </c>
      <c r="C191" s="47" t="s">
        <v>5777</v>
      </c>
      <c r="D191" s="49" t="s">
        <v>5778</v>
      </c>
      <c r="E191" s="51"/>
      <c r="F191" s="53" t="s">
        <v>3927</v>
      </c>
      <c r="G191" s="55" t="s">
        <v>5269</v>
      </c>
      <c r="H191" s="64">
        <v>43840</v>
      </c>
    </row>
    <row r="192" spans="1:8" x14ac:dyDescent="0.3">
      <c r="A192" s="43">
        <v>191</v>
      </c>
      <c r="B192" s="45" t="s">
        <v>5375</v>
      </c>
      <c r="C192" s="47" t="s">
        <v>5779</v>
      </c>
      <c r="D192" s="49" t="s">
        <v>5780</v>
      </c>
      <c r="E192" s="51"/>
      <c r="F192" s="53" t="s">
        <v>271</v>
      </c>
      <c r="G192" s="55" t="s">
        <v>5269</v>
      </c>
      <c r="H192" s="64">
        <v>44603</v>
      </c>
    </row>
    <row r="193" spans="1:8" x14ac:dyDescent="0.3">
      <c r="A193" s="43">
        <v>192</v>
      </c>
      <c r="B193" s="45" t="s">
        <v>5375</v>
      </c>
      <c r="C193" s="47" t="s">
        <v>5781</v>
      </c>
      <c r="D193" s="49" t="s">
        <v>5782</v>
      </c>
      <c r="E193" s="51"/>
      <c r="F193" s="53" t="s">
        <v>20</v>
      </c>
      <c r="G193" s="55" t="s">
        <v>5301</v>
      </c>
      <c r="H193" s="64"/>
    </row>
    <row r="194" spans="1:8" x14ac:dyDescent="0.3">
      <c r="A194" s="43">
        <v>193</v>
      </c>
      <c r="B194" s="45" t="s">
        <v>5356</v>
      </c>
      <c r="C194" s="47" t="s">
        <v>5783</v>
      </c>
      <c r="D194" s="49" t="s">
        <v>5784</v>
      </c>
      <c r="E194" s="51"/>
      <c r="F194" s="53" t="s">
        <v>5785</v>
      </c>
      <c r="G194" s="55" t="s">
        <v>5269</v>
      </c>
      <c r="H194" s="64" t="s">
        <v>5786</v>
      </c>
    </row>
    <row r="195" spans="1:8" x14ac:dyDescent="0.3">
      <c r="A195" s="43">
        <v>194</v>
      </c>
      <c r="B195" s="45" t="s">
        <v>5375</v>
      </c>
      <c r="C195" s="47" t="s">
        <v>5787</v>
      </c>
      <c r="D195" s="49" t="s">
        <v>5788</v>
      </c>
      <c r="E195" s="51"/>
      <c r="F195" s="53" t="s">
        <v>29</v>
      </c>
      <c r="G195" s="55" t="s">
        <v>5301</v>
      </c>
      <c r="H195" s="64"/>
    </row>
    <row r="196" spans="1:8" x14ac:dyDescent="0.3">
      <c r="A196" s="43">
        <v>195</v>
      </c>
      <c r="B196" s="45" t="s">
        <v>5375</v>
      </c>
      <c r="C196" s="47" t="s">
        <v>5789</v>
      </c>
      <c r="D196" s="49" t="s">
        <v>5790</v>
      </c>
      <c r="E196" s="51"/>
      <c r="F196" s="53" t="s">
        <v>5791</v>
      </c>
      <c r="G196" s="55" t="s">
        <v>5269</v>
      </c>
      <c r="H196" s="64">
        <v>43742</v>
      </c>
    </row>
    <row r="197" spans="1:8" x14ac:dyDescent="0.3">
      <c r="A197" s="43">
        <v>196</v>
      </c>
      <c r="B197" s="45" t="s">
        <v>5375</v>
      </c>
      <c r="C197" s="47" t="s">
        <v>5792</v>
      </c>
      <c r="D197" s="49" t="s">
        <v>5793</v>
      </c>
      <c r="E197" s="51"/>
      <c r="F197" s="53" t="s">
        <v>5794</v>
      </c>
      <c r="G197" s="55" t="s">
        <v>5269</v>
      </c>
      <c r="H197" s="64" t="s">
        <v>5795</v>
      </c>
    </row>
    <row r="198" spans="1:8" x14ac:dyDescent="0.3">
      <c r="A198" s="43">
        <v>197</v>
      </c>
      <c r="B198" s="45" t="s">
        <v>5356</v>
      </c>
      <c r="C198" s="47" t="s">
        <v>5796</v>
      </c>
      <c r="D198" s="49" t="s">
        <v>5797</v>
      </c>
      <c r="E198" s="51"/>
      <c r="F198" s="53" t="s">
        <v>5798</v>
      </c>
      <c r="G198" s="55" t="s">
        <v>5269</v>
      </c>
      <c r="H198" s="64">
        <v>43993</v>
      </c>
    </row>
    <row r="199" spans="1:8" x14ac:dyDescent="0.3">
      <c r="A199" s="43">
        <v>198</v>
      </c>
      <c r="B199" s="45" t="s">
        <v>5375</v>
      </c>
      <c r="C199" s="47" t="s">
        <v>5799</v>
      </c>
      <c r="D199" s="49" t="s">
        <v>5800</v>
      </c>
      <c r="E199" s="51"/>
      <c r="F199" s="53" t="s">
        <v>5801</v>
      </c>
      <c r="G199" s="55" t="s">
        <v>5269</v>
      </c>
      <c r="H199" s="64">
        <v>43679</v>
      </c>
    </row>
    <row r="200" spans="1:8" x14ac:dyDescent="0.3">
      <c r="A200" s="43">
        <v>199</v>
      </c>
      <c r="B200" s="45" t="s">
        <v>5356</v>
      </c>
      <c r="C200" s="47" t="s">
        <v>5802</v>
      </c>
      <c r="D200" s="49" t="s">
        <v>5803</v>
      </c>
      <c r="E200" s="51"/>
      <c r="F200" s="53" t="s">
        <v>5804</v>
      </c>
      <c r="G200" s="55" t="s">
        <v>5301</v>
      </c>
      <c r="H200" s="64"/>
    </row>
    <row r="201" spans="1:8" x14ac:dyDescent="0.3">
      <c r="A201" s="43">
        <v>200</v>
      </c>
      <c r="B201" s="45" t="s">
        <v>5356</v>
      </c>
      <c r="C201" s="47" t="s">
        <v>5805</v>
      </c>
      <c r="D201" s="49" t="s">
        <v>5806</v>
      </c>
      <c r="E201" s="51"/>
      <c r="F201" s="53" t="s">
        <v>5807</v>
      </c>
      <c r="G201" s="55" t="s">
        <v>5301</v>
      </c>
      <c r="H201" s="64"/>
    </row>
    <row r="202" spans="1:8" x14ac:dyDescent="0.3">
      <c r="A202" s="43">
        <v>201</v>
      </c>
      <c r="B202" s="45" t="s">
        <v>5265</v>
      </c>
      <c r="C202" s="47" t="s">
        <v>5808</v>
      </c>
      <c r="D202" s="49" t="s">
        <v>5809</v>
      </c>
      <c r="E202" s="51"/>
      <c r="F202" s="53" t="s">
        <v>5810</v>
      </c>
      <c r="G202" s="55" t="s">
        <v>5269</v>
      </c>
      <c r="H202" s="64">
        <v>44071</v>
      </c>
    </row>
    <row r="203" spans="1:8" x14ac:dyDescent="0.3">
      <c r="A203" s="43">
        <v>202</v>
      </c>
      <c r="B203" s="45" t="s">
        <v>5356</v>
      </c>
      <c r="C203" s="47" t="s">
        <v>5811</v>
      </c>
      <c r="D203" s="49" t="s">
        <v>5812</v>
      </c>
      <c r="E203" s="51"/>
      <c r="F203" s="53" t="s">
        <v>5813</v>
      </c>
      <c r="G203" s="55" t="s">
        <v>5269</v>
      </c>
      <c r="H203" s="64">
        <v>43983</v>
      </c>
    </row>
    <row r="204" spans="1:8" x14ac:dyDescent="0.3">
      <c r="A204" s="43">
        <v>203</v>
      </c>
      <c r="B204" s="45" t="s">
        <v>5356</v>
      </c>
      <c r="C204" s="47" t="s">
        <v>5814</v>
      </c>
      <c r="D204" s="49" t="s">
        <v>5815</v>
      </c>
      <c r="E204" s="51"/>
      <c r="F204" s="53" t="s">
        <v>5816</v>
      </c>
      <c r="G204" s="55" t="s">
        <v>5269</v>
      </c>
      <c r="H204" s="64">
        <v>44204</v>
      </c>
    </row>
    <row r="205" spans="1:8" x14ac:dyDescent="0.3">
      <c r="A205" s="43">
        <v>204</v>
      </c>
      <c r="B205" s="45" t="s">
        <v>5375</v>
      </c>
      <c r="C205" s="47" t="s">
        <v>5817</v>
      </c>
      <c r="D205" s="49" t="s">
        <v>5818</v>
      </c>
      <c r="E205" s="51"/>
      <c r="F205" s="53" t="s">
        <v>286</v>
      </c>
      <c r="G205" s="55" t="s">
        <v>5269</v>
      </c>
      <c r="H205" s="64">
        <v>44509</v>
      </c>
    </row>
    <row r="206" spans="1:8" x14ac:dyDescent="0.3">
      <c r="A206" s="43">
        <v>205</v>
      </c>
      <c r="B206" s="45" t="s">
        <v>5265</v>
      </c>
      <c r="C206" s="47" t="s">
        <v>5819</v>
      </c>
      <c r="D206" s="49" t="s">
        <v>5820</v>
      </c>
      <c r="E206" s="51"/>
      <c r="F206" s="53" t="s">
        <v>5821</v>
      </c>
      <c r="G206" s="55" t="s">
        <v>5301</v>
      </c>
      <c r="H206" s="64"/>
    </row>
    <row r="207" spans="1:8" x14ac:dyDescent="0.3">
      <c r="A207" s="43">
        <v>206</v>
      </c>
      <c r="B207" s="45" t="s">
        <v>5375</v>
      </c>
      <c r="C207" s="47" t="s">
        <v>5822</v>
      </c>
      <c r="D207" s="49" t="s">
        <v>5823</v>
      </c>
      <c r="E207" s="51"/>
      <c r="F207" s="53" t="s">
        <v>4943</v>
      </c>
      <c r="G207" s="55" t="s">
        <v>5269</v>
      </c>
      <c r="H207" s="64">
        <v>44596</v>
      </c>
    </row>
    <row r="208" spans="1:8" x14ac:dyDescent="0.3">
      <c r="A208" s="43">
        <v>207</v>
      </c>
      <c r="B208" s="45" t="s">
        <v>5356</v>
      </c>
      <c r="C208" s="47" t="s">
        <v>5824</v>
      </c>
      <c r="D208" s="49" t="s">
        <v>5825</v>
      </c>
      <c r="E208" s="51"/>
      <c r="F208" s="53" t="s">
        <v>5826</v>
      </c>
      <c r="G208" s="55" t="s">
        <v>5269</v>
      </c>
      <c r="H208" s="64">
        <v>44229</v>
      </c>
    </row>
    <row r="209" spans="1:8" x14ac:dyDescent="0.3">
      <c r="A209" s="43">
        <v>208</v>
      </c>
      <c r="B209" s="45" t="s">
        <v>5265</v>
      </c>
      <c r="C209" s="47" t="s">
        <v>5827</v>
      </c>
      <c r="D209" s="49" t="s">
        <v>5828</v>
      </c>
      <c r="E209" s="51"/>
      <c r="F209" s="53" t="s">
        <v>5829</v>
      </c>
      <c r="G209" s="55" t="s">
        <v>5301</v>
      </c>
      <c r="H209" s="64"/>
    </row>
    <row r="210" spans="1:8" x14ac:dyDescent="0.3">
      <c r="A210" s="43">
        <v>209</v>
      </c>
      <c r="B210" s="45" t="s">
        <v>5375</v>
      </c>
      <c r="C210" s="47" t="s">
        <v>5830</v>
      </c>
      <c r="D210" s="49" t="s">
        <v>5831</v>
      </c>
      <c r="E210" s="51"/>
      <c r="F210" s="53" t="s">
        <v>5832</v>
      </c>
      <c r="G210" s="55" t="s">
        <v>5269</v>
      </c>
      <c r="H210" s="64">
        <v>44680</v>
      </c>
    </row>
    <row r="211" spans="1:8" x14ac:dyDescent="0.3">
      <c r="A211" s="43">
        <v>210</v>
      </c>
      <c r="B211" s="45" t="s">
        <v>5375</v>
      </c>
      <c r="C211" s="47" t="s">
        <v>5335</v>
      </c>
      <c r="D211" s="49" t="s">
        <v>5336</v>
      </c>
      <c r="E211" s="51"/>
      <c r="F211" s="53" t="s">
        <v>21</v>
      </c>
      <c r="G211" s="55" t="s">
        <v>5301</v>
      </c>
      <c r="H211" s="64"/>
    </row>
    <row r="212" spans="1:8" x14ac:dyDescent="0.3">
      <c r="A212" s="43">
        <v>211</v>
      </c>
      <c r="B212" s="45" t="s">
        <v>5356</v>
      </c>
      <c r="C212" s="47" t="s">
        <v>5833</v>
      </c>
      <c r="D212" s="49" t="s">
        <v>5834</v>
      </c>
      <c r="E212" s="51"/>
      <c r="F212" s="53" t="s">
        <v>5835</v>
      </c>
      <c r="G212" s="55" t="s">
        <v>5269</v>
      </c>
      <c r="H212" s="64">
        <v>43686</v>
      </c>
    </row>
    <row r="213" spans="1:8" x14ac:dyDescent="0.3">
      <c r="A213" s="43">
        <v>212</v>
      </c>
      <c r="B213" s="45" t="s">
        <v>5375</v>
      </c>
      <c r="C213" s="47" t="s">
        <v>5836</v>
      </c>
      <c r="D213" s="49" t="s">
        <v>5837</v>
      </c>
      <c r="E213" s="51"/>
      <c r="F213" s="53" t="s">
        <v>22</v>
      </c>
      <c r="G213" s="55" t="s">
        <v>5301</v>
      </c>
      <c r="H213" s="64"/>
    </row>
    <row r="214" spans="1:8" x14ac:dyDescent="0.3">
      <c r="A214" s="43">
        <v>213</v>
      </c>
      <c r="B214" s="45" t="s">
        <v>5265</v>
      </c>
      <c r="C214" s="47" t="s">
        <v>5838</v>
      </c>
      <c r="D214" s="49" t="s">
        <v>5839</v>
      </c>
      <c r="E214" s="51"/>
      <c r="F214" s="53" t="s">
        <v>5840</v>
      </c>
      <c r="G214" s="55" t="s">
        <v>5269</v>
      </c>
      <c r="H214" s="64">
        <v>43966</v>
      </c>
    </row>
    <row r="215" spans="1:8" x14ac:dyDescent="0.3">
      <c r="A215" s="43">
        <v>214</v>
      </c>
      <c r="B215" s="45" t="s">
        <v>5265</v>
      </c>
      <c r="C215" s="47" t="s">
        <v>5841</v>
      </c>
      <c r="D215" s="49" t="s">
        <v>5842</v>
      </c>
      <c r="E215" s="51"/>
      <c r="F215" s="53" t="s">
        <v>5843</v>
      </c>
      <c r="G215" s="55" t="s">
        <v>5301</v>
      </c>
      <c r="H215" s="64"/>
    </row>
    <row r="216" spans="1:8" x14ac:dyDescent="0.3">
      <c r="A216" s="43">
        <v>215</v>
      </c>
      <c r="B216" s="45" t="s">
        <v>5265</v>
      </c>
      <c r="C216" s="47" t="s">
        <v>5844</v>
      </c>
      <c r="D216" s="49" t="s">
        <v>5845</v>
      </c>
      <c r="E216" s="51"/>
      <c r="F216" s="53" t="s">
        <v>5846</v>
      </c>
      <c r="G216" s="55" t="s">
        <v>5301</v>
      </c>
      <c r="H216" s="64"/>
    </row>
    <row r="217" spans="1:8" x14ac:dyDescent="0.3">
      <c r="A217" s="43">
        <v>216</v>
      </c>
      <c r="B217" s="45" t="s">
        <v>5265</v>
      </c>
      <c r="C217" s="47" t="s">
        <v>5847</v>
      </c>
      <c r="D217" s="49" t="s">
        <v>5848</v>
      </c>
      <c r="E217" s="51"/>
      <c r="F217" s="53" t="s">
        <v>5849</v>
      </c>
      <c r="G217" s="55" t="s">
        <v>5269</v>
      </c>
      <c r="H217" s="64">
        <v>44309</v>
      </c>
    </row>
    <row r="218" spans="1:8" x14ac:dyDescent="0.3">
      <c r="A218" s="43">
        <v>217</v>
      </c>
      <c r="B218" s="45" t="s">
        <v>5375</v>
      </c>
      <c r="C218" s="47" t="s">
        <v>5850</v>
      </c>
      <c r="D218" s="49" t="s">
        <v>5851</v>
      </c>
      <c r="E218" s="51"/>
      <c r="F218" s="53" t="s">
        <v>5852</v>
      </c>
      <c r="G218" s="55" t="s">
        <v>5301</v>
      </c>
      <c r="H218" s="64"/>
    </row>
    <row r="219" spans="1:8" x14ac:dyDescent="0.3">
      <c r="A219" s="43">
        <v>218</v>
      </c>
      <c r="B219" s="45" t="s">
        <v>5356</v>
      </c>
      <c r="C219" s="47" t="s">
        <v>5853</v>
      </c>
      <c r="D219" s="49" t="s">
        <v>5854</v>
      </c>
      <c r="E219" s="51"/>
      <c r="F219" s="53" t="s">
        <v>5855</v>
      </c>
      <c r="G219" s="55" t="s">
        <v>5269</v>
      </c>
      <c r="H219" s="64" t="s">
        <v>5581</v>
      </c>
    </row>
    <row r="220" spans="1:8" x14ac:dyDescent="0.3">
      <c r="A220" s="43">
        <v>219</v>
      </c>
      <c r="B220" s="45" t="s">
        <v>5375</v>
      </c>
      <c r="C220" s="47" t="s">
        <v>5856</v>
      </c>
      <c r="D220" s="49" t="s">
        <v>5857</v>
      </c>
      <c r="E220" s="51"/>
      <c r="F220" s="53" t="s">
        <v>470</v>
      </c>
      <c r="G220" s="55" t="s">
        <v>5301</v>
      </c>
      <c r="H220" s="64"/>
    </row>
    <row r="221" spans="1:8" x14ac:dyDescent="0.3">
      <c r="A221" s="43">
        <v>220</v>
      </c>
      <c r="B221" s="45" t="s">
        <v>5375</v>
      </c>
      <c r="C221" s="47" t="s">
        <v>5858</v>
      </c>
      <c r="D221" s="49" t="s">
        <v>5859</v>
      </c>
      <c r="E221" s="51"/>
      <c r="F221" s="53" t="s">
        <v>643</v>
      </c>
      <c r="G221" s="55" t="s">
        <v>5301</v>
      </c>
      <c r="H221" s="64"/>
    </row>
    <row r="222" spans="1:8" x14ac:dyDescent="0.3">
      <c r="A222" s="43">
        <v>221</v>
      </c>
      <c r="B222" s="45" t="s">
        <v>5375</v>
      </c>
      <c r="C222" s="47" t="s">
        <v>5860</v>
      </c>
      <c r="D222" s="49" t="s">
        <v>5861</v>
      </c>
      <c r="E222" s="51"/>
      <c r="F222" s="53" t="s">
        <v>5862</v>
      </c>
      <c r="G222" s="55" t="s">
        <v>5269</v>
      </c>
      <c r="H222" s="64">
        <v>44488</v>
      </c>
    </row>
    <row r="223" spans="1:8" x14ac:dyDescent="0.3">
      <c r="A223" s="43">
        <v>222</v>
      </c>
      <c r="B223" s="45" t="s">
        <v>5265</v>
      </c>
      <c r="C223" s="47" t="s">
        <v>5863</v>
      </c>
      <c r="D223" s="49" t="s">
        <v>5864</v>
      </c>
      <c r="E223" s="51"/>
      <c r="F223" s="53" t="s">
        <v>5865</v>
      </c>
      <c r="G223" s="55" t="s">
        <v>5269</v>
      </c>
      <c r="H223" s="64">
        <v>44288</v>
      </c>
    </row>
    <row r="224" spans="1:8" x14ac:dyDescent="0.3">
      <c r="A224" s="43">
        <v>223</v>
      </c>
      <c r="B224" s="45" t="s">
        <v>5356</v>
      </c>
      <c r="C224" s="47" t="s">
        <v>5866</v>
      </c>
      <c r="D224" s="49" t="s">
        <v>5867</v>
      </c>
      <c r="E224" s="51"/>
      <c r="F224" s="53" t="s">
        <v>5868</v>
      </c>
      <c r="G224" s="55" t="s">
        <v>5301</v>
      </c>
      <c r="H224" s="64"/>
    </row>
    <row r="225" spans="1:8" x14ac:dyDescent="0.3">
      <c r="A225" s="43">
        <v>224</v>
      </c>
      <c r="B225" s="45" t="s">
        <v>5375</v>
      </c>
      <c r="C225" s="47" t="s">
        <v>5869</v>
      </c>
      <c r="D225" s="49" t="s">
        <v>5870</v>
      </c>
      <c r="E225" s="51"/>
      <c r="F225" s="53" t="s">
        <v>5871</v>
      </c>
      <c r="G225" s="55" t="s">
        <v>5269</v>
      </c>
      <c r="H225" s="64">
        <v>44467</v>
      </c>
    </row>
    <row r="226" spans="1:8" x14ac:dyDescent="0.3">
      <c r="A226" s="43">
        <v>225</v>
      </c>
      <c r="B226" s="45" t="s">
        <v>5375</v>
      </c>
      <c r="C226" s="47" t="s">
        <v>5872</v>
      </c>
      <c r="D226" s="49" t="s">
        <v>5873</v>
      </c>
      <c r="E226" s="51"/>
      <c r="F226" s="53" t="s">
        <v>32</v>
      </c>
      <c r="G226" s="55" t="s">
        <v>5301</v>
      </c>
      <c r="H226" s="64"/>
    </row>
    <row r="227" spans="1:8" x14ac:dyDescent="0.3">
      <c r="A227" s="43">
        <v>226</v>
      </c>
      <c r="B227" s="45" t="s">
        <v>5375</v>
      </c>
      <c r="C227" s="47" t="s">
        <v>5874</v>
      </c>
      <c r="D227" s="49" t="s">
        <v>5875</v>
      </c>
      <c r="E227" s="51"/>
      <c r="F227" s="53" t="s">
        <v>5876</v>
      </c>
      <c r="G227" s="55" t="s">
        <v>5269</v>
      </c>
      <c r="H227" s="64">
        <v>44452</v>
      </c>
    </row>
    <row r="228" spans="1:8" x14ac:dyDescent="0.3">
      <c r="A228" s="43">
        <v>227</v>
      </c>
      <c r="B228" s="45" t="s">
        <v>5375</v>
      </c>
      <c r="C228" s="47" t="s">
        <v>5877</v>
      </c>
      <c r="D228" s="49" t="s">
        <v>5878</v>
      </c>
      <c r="E228" s="51"/>
      <c r="F228" s="53" t="s">
        <v>5879</v>
      </c>
      <c r="G228" s="55" t="s">
        <v>5269</v>
      </c>
      <c r="H228" s="64">
        <v>44015</v>
      </c>
    </row>
    <row r="229" spans="1:8" x14ac:dyDescent="0.3">
      <c r="A229" s="43">
        <v>228</v>
      </c>
      <c r="B229" s="45" t="s">
        <v>5265</v>
      </c>
      <c r="C229" s="47" t="s">
        <v>5880</v>
      </c>
      <c r="D229" s="49" t="s">
        <v>5881</v>
      </c>
      <c r="E229" s="51"/>
      <c r="F229" s="53" t="s">
        <v>5882</v>
      </c>
      <c r="G229" s="55" t="s">
        <v>5269</v>
      </c>
      <c r="H229" s="64">
        <v>44134</v>
      </c>
    </row>
    <row r="230" spans="1:8" x14ac:dyDescent="0.3">
      <c r="A230" s="43">
        <v>229</v>
      </c>
      <c r="B230" s="45" t="s">
        <v>5375</v>
      </c>
      <c r="C230" s="47" t="s">
        <v>5484</v>
      </c>
      <c r="D230" s="49" t="s">
        <v>2653</v>
      </c>
      <c r="E230" s="51"/>
      <c r="F230" s="53" t="s">
        <v>2655</v>
      </c>
      <c r="G230" s="55" t="s">
        <v>5269</v>
      </c>
      <c r="H230" s="64">
        <v>44134</v>
      </c>
    </row>
    <row r="231" spans="1:8" x14ac:dyDescent="0.3">
      <c r="A231" s="43">
        <v>230</v>
      </c>
      <c r="B231" s="45" t="s">
        <v>5265</v>
      </c>
      <c r="C231" s="47" t="s">
        <v>5883</v>
      </c>
      <c r="D231" s="49" t="s">
        <v>5884</v>
      </c>
      <c r="E231" s="51"/>
      <c r="F231" s="53" t="s">
        <v>5885</v>
      </c>
      <c r="G231" s="55" t="s">
        <v>5269</v>
      </c>
      <c r="H231" s="64" t="s">
        <v>5886</v>
      </c>
    </row>
    <row r="232" spans="1:8" x14ac:dyDescent="0.3">
      <c r="A232" s="43">
        <v>231</v>
      </c>
      <c r="B232" s="45" t="s">
        <v>5375</v>
      </c>
      <c r="C232" s="47" t="s">
        <v>5887</v>
      </c>
      <c r="D232" s="49" t="s">
        <v>5888</v>
      </c>
      <c r="E232" s="51"/>
      <c r="F232" s="53" t="s">
        <v>50</v>
      </c>
      <c r="G232" s="55" t="s">
        <v>5301</v>
      </c>
      <c r="H232" s="64"/>
    </row>
    <row r="233" spans="1:8" x14ac:dyDescent="0.3">
      <c r="A233" s="43">
        <v>232</v>
      </c>
      <c r="B233" s="45" t="s">
        <v>5375</v>
      </c>
      <c r="C233" s="47" t="s">
        <v>5889</v>
      </c>
      <c r="D233" s="49" t="s">
        <v>5890</v>
      </c>
      <c r="E233" s="51"/>
      <c r="F233" s="53" t="s">
        <v>986</v>
      </c>
      <c r="G233" s="55" t="s">
        <v>5301</v>
      </c>
      <c r="H233" s="64"/>
    </row>
    <row r="234" spans="1:8" x14ac:dyDescent="0.3">
      <c r="A234" s="43">
        <v>233</v>
      </c>
      <c r="B234" s="45" t="s">
        <v>5375</v>
      </c>
      <c r="C234" s="47" t="s">
        <v>5891</v>
      </c>
      <c r="D234" s="49" t="s">
        <v>5892</v>
      </c>
      <c r="E234" s="51"/>
      <c r="F234" s="53" t="s">
        <v>5893</v>
      </c>
      <c r="G234" s="55" t="s">
        <v>5269</v>
      </c>
      <c r="H234" s="64">
        <v>44407</v>
      </c>
    </row>
    <row r="235" spans="1:8" x14ac:dyDescent="0.3">
      <c r="A235" s="43">
        <v>234</v>
      </c>
      <c r="B235" s="45" t="s">
        <v>5375</v>
      </c>
      <c r="C235" s="47" t="s">
        <v>5894</v>
      </c>
      <c r="D235" s="49" t="s">
        <v>5895</v>
      </c>
      <c r="E235" s="51"/>
      <c r="F235" s="53" t="s">
        <v>5896</v>
      </c>
      <c r="G235" s="55" t="s">
        <v>5269</v>
      </c>
      <c r="H235" s="64">
        <v>44015</v>
      </c>
    </row>
    <row r="236" spans="1:8" x14ac:dyDescent="0.3">
      <c r="A236" s="43">
        <v>235</v>
      </c>
      <c r="B236" s="45" t="s">
        <v>5375</v>
      </c>
      <c r="C236" s="47" t="s">
        <v>5897</v>
      </c>
      <c r="D236" s="49" t="s">
        <v>5898</v>
      </c>
      <c r="E236" s="51"/>
      <c r="F236" s="53" t="s">
        <v>5899</v>
      </c>
      <c r="G236" s="55" t="s">
        <v>5269</v>
      </c>
      <c r="H236" s="64">
        <v>44029</v>
      </c>
    </row>
    <row r="237" spans="1:8" x14ac:dyDescent="0.3">
      <c r="A237" s="43">
        <v>236</v>
      </c>
      <c r="B237" s="45" t="s">
        <v>5265</v>
      </c>
      <c r="C237" s="47" t="s">
        <v>5900</v>
      </c>
      <c r="D237" s="49" t="s">
        <v>5901</v>
      </c>
      <c r="E237" s="51"/>
      <c r="F237" s="53" t="s">
        <v>5902</v>
      </c>
      <c r="G237" s="55" t="s">
        <v>5269</v>
      </c>
      <c r="H237" s="64">
        <v>44629</v>
      </c>
    </row>
    <row r="238" spans="1:8" x14ac:dyDescent="0.3">
      <c r="A238" s="43">
        <v>237</v>
      </c>
      <c r="B238" s="45" t="s">
        <v>5375</v>
      </c>
      <c r="C238" s="47" t="s">
        <v>5903</v>
      </c>
      <c r="D238" s="49" t="s">
        <v>5904</v>
      </c>
      <c r="E238" s="51"/>
      <c r="F238" s="53" t="s">
        <v>10</v>
      </c>
      <c r="G238" s="55" t="s">
        <v>5301</v>
      </c>
      <c r="H238" s="64"/>
    </row>
    <row r="239" spans="1:8" x14ac:dyDescent="0.3">
      <c r="A239" s="43">
        <v>238</v>
      </c>
      <c r="B239" s="45" t="s">
        <v>5265</v>
      </c>
      <c r="C239" s="47" t="s">
        <v>5905</v>
      </c>
      <c r="D239" s="49" t="s">
        <v>5906</v>
      </c>
      <c r="E239" s="51"/>
      <c r="F239" s="53" t="s">
        <v>5907</v>
      </c>
      <c r="G239" s="55" t="s">
        <v>5301</v>
      </c>
      <c r="H239" s="64"/>
    </row>
    <row r="240" spans="1:8" x14ac:dyDescent="0.3">
      <c r="A240" s="43">
        <v>239</v>
      </c>
      <c r="B240" s="45" t="s">
        <v>5265</v>
      </c>
      <c r="C240" s="47" t="s">
        <v>5908</v>
      </c>
      <c r="D240" s="49" t="s">
        <v>5909</v>
      </c>
      <c r="E240" s="51"/>
      <c r="F240" s="53" t="s">
        <v>5910</v>
      </c>
      <c r="G240" s="55" t="s">
        <v>5269</v>
      </c>
      <c r="H240" s="64">
        <v>44547</v>
      </c>
    </row>
    <row r="241" spans="1:8" x14ac:dyDescent="0.3">
      <c r="A241" s="43">
        <v>240</v>
      </c>
      <c r="B241" s="45" t="s">
        <v>5375</v>
      </c>
      <c r="C241" s="47" t="s">
        <v>5911</v>
      </c>
      <c r="D241" s="49" t="s">
        <v>5912</v>
      </c>
      <c r="E241" s="51"/>
      <c r="F241" s="53" t="s">
        <v>9</v>
      </c>
      <c r="G241" s="55" t="s">
        <v>5301</v>
      </c>
      <c r="H241" s="64"/>
    </row>
    <row r="242" spans="1:8" x14ac:dyDescent="0.3">
      <c r="A242" s="43">
        <v>241</v>
      </c>
      <c r="B242" s="45" t="s">
        <v>5375</v>
      </c>
      <c r="C242" s="47" t="s">
        <v>5913</v>
      </c>
      <c r="D242" s="49" t="s">
        <v>5914</v>
      </c>
      <c r="E242" s="51"/>
      <c r="F242" s="53" t="s">
        <v>523</v>
      </c>
      <c r="G242" s="55" t="s">
        <v>5301</v>
      </c>
      <c r="H242" s="64"/>
    </row>
    <row r="243" spans="1:8" x14ac:dyDescent="0.3">
      <c r="A243" s="43">
        <v>242</v>
      </c>
      <c r="B243" s="45" t="s">
        <v>5375</v>
      </c>
      <c r="C243" s="47" t="s">
        <v>5915</v>
      </c>
      <c r="D243" s="49" t="s">
        <v>5916</v>
      </c>
      <c r="E243" s="51"/>
      <c r="F243" s="53" t="s">
        <v>27</v>
      </c>
      <c r="G243" s="55" t="s">
        <v>5301</v>
      </c>
      <c r="H243" s="64"/>
    </row>
    <row r="244" spans="1:8" x14ac:dyDescent="0.3">
      <c r="A244" s="43">
        <v>243</v>
      </c>
      <c r="B244" s="45" t="s">
        <v>5375</v>
      </c>
      <c r="C244" s="47" t="s">
        <v>5917</v>
      </c>
      <c r="D244" s="49" t="s">
        <v>5918</v>
      </c>
      <c r="E244" s="51"/>
      <c r="F244" s="53" t="s">
        <v>505</v>
      </c>
      <c r="G244" s="55" t="s">
        <v>5301</v>
      </c>
      <c r="H244" s="64"/>
    </row>
    <row r="245" spans="1:8" x14ac:dyDescent="0.3">
      <c r="A245" s="43">
        <v>244</v>
      </c>
      <c r="B245" s="45" t="s">
        <v>5375</v>
      </c>
      <c r="C245" s="47" t="s">
        <v>5919</v>
      </c>
      <c r="D245" s="49" t="s">
        <v>5920</v>
      </c>
      <c r="E245" s="51"/>
      <c r="F245" s="53" t="s">
        <v>5921</v>
      </c>
      <c r="G245" s="55" t="s">
        <v>5269</v>
      </c>
      <c r="H245" s="64">
        <v>44498</v>
      </c>
    </row>
    <row r="246" spans="1:8" x14ac:dyDescent="0.3">
      <c r="A246" s="43">
        <v>245</v>
      </c>
      <c r="B246" s="45" t="s">
        <v>5356</v>
      </c>
      <c r="C246" s="47" t="s">
        <v>5724</v>
      </c>
      <c r="D246" s="49" t="s">
        <v>5725</v>
      </c>
      <c r="E246" s="51"/>
      <c r="F246" s="53" t="s">
        <v>5726</v>
      </c>
      <c r="G246" s="55" t="s">
        <v>5301</v>
      </c>
      <c r="H246" s="64"/>
    </row>
    <row r="247" spans="1:8" x14ac:dyDescent="0.3">
      <c r="A247" s="43">
        <v>246</v>
      </c>
      <c r="B247" s="45" t="s">
        <v>5375</v>
      </c>
      <c r="C247" s="47" t="s">
        <v>5922</v>
      </c>
      <c r="D247" s="49" t="s">
        <v>5923</v>
      </c>
      <c r="E247" s="51"/>
      <c r="F247" s="53" t="s">
        <v>5924</v>
      </c>
      <c r="G247" s="55" t="s">
        <v>5301</v>
      </c>
      <c r="H247" s="64"/>
    </row>
    <row r="248" spans="1:8" x14ac:dyDescent="0.3">
      <c r="A248" s="43">
        <v>247</v>
      </c>
      <c r="B248" s="45" t="s">
        <v>5375</v>
      </c>
      <c r="C248" s="47" t="s">
        <v>5925</v>
      </c>
      <c r="D248" s="49" t="s">
        <v>5926</v>
      </c>
      <c r="E248" s="51"/>
      <c r="F248" s="53" t="s">
        <v>5927</v>
      </c>
      <c r="G248" s="55" t="s">
        <v>5301</v>
      </c>
      <c r="H248" s="64"/>
    </row>
    <row r="249" spans="1:8" x14ac:dyDescent="0.3">
      <c r="A249" s="43">
        <v>248</v>
      </c>
      <c r="B249" s="45" t="s">
        <v>5375</v>
      </c>
      <c r="C249" s="47" t="s">
        <v>5928</v>
      </c>
      <c r="D249" s="49" t="s">
        <v>5929</v>
      </c>
      <c r="E249" s="51"/>
      <c r="F249" s="53" t="s">
        <v>19</v>
      </c>
      <c r="G249" s="55" t="s">
        <v>5301</v>
      </c>
      <c r="H249" s="64"/>
    </row>
    <row r="250" spans="1:8" x14ac:dyDescent="0.3">
      <c r="A250" s="43">
        <v>249</v>
      </c>
      <c r="B250" s="45" t="s">
        <v>5356</v>
      </c>
      <c r="C250" s="47" t="s">
        <v>5930</v>
      </c>
      <c r="D250" s="49" t="s">
        <v>5931</v>
      </c>
      <c r="E250" s="51"/>
      <c r="F250" s="53" t="s">
        <v>5932</v>
      </c>
      <c r="G250" s="55" t="s">
        <v>5269</v>
      </c>
      <c r="H250" s="64">
        <v>44012</v>
      </c>
    </row>
    <row r="251" spans="1:8" x14ac:dyDescent="0.3">
      <c r="A251" s="43">
        <v>250</v>
      </c>
      <c r="B251" s="45" t="s">
        <v>5356</v>
      </c>
      <c r="C251" s="47" t="s">
        <v>5933</v>
      </c>
      <c r="D251" s="49" t="s">
        <v>5934</v>
      </c>
      <c r="E251" s="51"/>
      <c r="F251" s="53" t="s">
        <v>5935</v>
      </c>
      <c r="G251" s="55" t="s">
        <v>5301</v>
      </c>
      <c r="H251" s="64"/>
    </row>
    <row r="252" spans="1:8" x14ac:dyDescent="0.3">
      <c r="A252" s="43">
        <v>251</v>
      </c>
      <c r="B252" s="45" t="s">
        <v>5356</v>
      </c>
      <c r="C252" s="47" t="s">
        <v>5936</v>
      </c>
      <c r="D252" s="49" t="s">
        <v>5937</v>
      </c>
      <c r="E252" s="51"/>
      <c r="F252" s="53" t="s">
        <v>1955</v>
      </c>
      <c r="G252" s="55" t="s">
        <v>5301</v>
      </c>
      <c r="H252" s="64"/>
    </row>
    <row r="253" spans="1:8" x14ac:dyDescent="0.3">
      <c r="A253" s="43">
        <v>252</v>
      </c>
      <c r="B253" s="45" t="s">
        <v>5375</v>
      </c>
      <c r="C253" s="47" t="s">
        <v>5938</v>
      </c>
      <c r="D253" s="49" t="s">
        <v>5939</v>
      </c>
      <c r="E253" s="51"/>
      <c r="F253" s="53" t="s">
        <v>5940</v>
      </c>
      <c r="G253" s="55" t="s">
        <v>5269</v>
      </c>
      <c r="H253" s="64">
        <v>44519</v>
      </c>
    </row>
    <row r="254" spans="1:8" x14ac:dyDescent="0.3">
      <c r="A254" s="43">
        <v>253</v>
      </c>
      <c r="B254" s="45" t="s">
        <v>5265</v>
      </c>
      <c r="C254" s="47" t="s">
        <v>5941</v>
      </c>
      <c r="D254" s="49" t="s">
        <v>5942</v>
      </c>
      <c r="E254" s="51"/>
      <c r="F254" s="53" t="s">
        <v>5943</v>
      </c>
      <c r="G254" s="55" t="s">
        <v>5269</v>
      </c>
      <c r="H254" s="64">
        <v>44498</v>
      </c>
    </row>
    <row r="255" spans="1:8" x14ac:dyDescent="0.3">
      <c r="A255" s="43">
        <v>254</v>
      </c>
      <c r="B255" s="45" t="s">
        <v>5265</v>
      </c>
      <c r="C255" s="47" t="s">
        <v>5944</v>
      </c>
      <c r="D255" s="49" t="s">
        <v>5945</v>
      </c>
      <c r="E255" s="51"/>
      <c r="F255" s="53" t="s">
        <v>5946</v>
      </c>
      <c r="G255" s="55" t="s">
        <v>5269</v>
      </c>
      <c r="H255" s="64">
        <v>44379</v>
      </c>
    </row>
    <row r="256" spans="1:8" x14ac:dyDescent="0.3">
      <c r="A256" s="43">
        <v>255</v>
      </c>
      <c r="B256" s="45" t="s">
        <v>5265</v>
      </c>
      <c r="C256" s="47" t="s">
        <v>5947</v>
      </c>
      <c r="D256" s="49" t="s">
        <v>5948</v>
      </c>
      <c r="E256" s="51"/>
      <c r="F256" s="53" t="s">
        <v>5949</v>
      </c>
      <c r="G256" s="55" t="s">
        <v>5269</v>
      </c>
      <c r="H256" s="64">
        <v>44295</v>
      </c>
    </row>
    <row r="257" spans="1:8" x14ac:dyDescent="0.3">
      <c r="A257" s="43">
        <v>256</v>
      </c>
      <c r="B257" s="45" t="s">
        <v>5265</v>
      </c>
      <c r="C257" s="47" t="s">
        <v>5950</v>
      </c>
      <c r="D257" s="49" t="s">
        <v>5951</v>
      </c>
      <c r="E257" s="51"/>
      <c r="F257" s="53" t="s">
        <v>5952</v>
      </c>
      <c r="G257" s="55" t="s">
        <v>5301</v>
      </c>
      <c r="H257" s="64"/>
    </row>
    <row r="258" spans="1:8" x14ac:dyDescent="0.3">
      <c r="A258" s="43">
        <v>257</v>
      </c>
      <c r="B258" s="45" t="s">
        <v>5265</v>
      </c>
      <c r="C258" s="47" t="s">
        <v>5953</v>
      </c>
      <c r="D258" s="49" t="s">
        <v>5954</v>
      </c>
      <c r="E258" s="51"/>
      <c r="F258" s="53" t="s">
        <v>5955</v>
      </c>
      <c r="G258" s="55" t="s">
        <v>5269</v>
      </c>
      <c r="H258" s="64">
        <v>44491</v>
      </c>
    </row>
    <row r="259" spans="1:8" x14ac:dyDescent="0.3">
      <c r="A259" s="43">
        <v>258</v>
      </c>
      <c r="B259" s="45" t="s">
        <v>5375</v>
      </c>
      <c r="C259" s="47" t="s">
        <v>5956</v>
      </c>
      <c r="D259" s="49" t="s">
        <v>5957</v>
      </c>
      <c r="E259" s="51"/>
      <c r="F259" s="53" t="s">
        <v>119</v>
      </c>
      <c r="G259" s="55" t="s">
        <v>5269</v>
      </c>
      <c r="H259" s="64">
        <v>44309</v>
      </c>
    </row>
    <row r="260" spans="1:8" x14ac:dyDescent="0.3">
      <c r="A260" s="43">
        <v>259</v>
      </c>
      <c r="B260" s="45" t="s">
        <v>5356</v>
      </c>
      <c r="C260" s="47" t="s">
        <v>5958</v>
      </c>
      <c r="D260" s="49" t="s">
        <v>5959</v>
      </c>
      <c r="E260" s="51"/>
      <c r="F260" s="53" t="s">
        <v>5960</v>
      </c>
      <c r="G260" s="55" t="s">
        <v>5301</v>
      </c>
      <c r="H260" s="64"/>
    </row>
    <row r="261" spans="1:8" x14ac:dyDescent="0.3">
      <c r="A261" s="43">
        <v>260</v>
      </c>
      <c r="B261" s="45" t="s">
        <v>5375</v>
      </c>
      <c r="C261" s="47" t="s">
        <v>5961</v>
      </c>
      <c r="D261" s="49" t="s">
        <v>5962</v>
      </c>
      <c r="E261" s="51"/>
      <c r="F261" s="53" t="s">
        <v>5963</v>
      </c>
      <c r="G261" s="55" t="s">
        <v>5269</v>
      </c>
      <c r="H261" s="64">
        <v>44169</v>
      </c>
    </row>
    <row r="262" spans="1:8" x14ac:dyDescent="0.3">
      <c r="A262" s="43">
        <v>261</v>
      </c>
      <c r="B262" s="45" t="s">
        <v>5356</v>
      </c>
      <c r="C262" s="47" t="s">
        <v>5964</v>
      </c>
      <c r="D262" s="49" t="s">
        <v>5965</v>
      </c>
      <c r="E262" s="51"/>
      <c r="F262" s="53" t="s">
        <v>5966</v>
      </c>
      <c r="G262" s="55" t="s">
        <v>5301</v>
      </c>
      <c r="H262" s="64"/>
    </row>
    <row r="263" spans="1:8" x14ac:dyDescent="0.3">
      <c r="A263" s="43">
        <v>262</v>
      </c>
      <c r="B263" s="45" t="s">
        <v>5375</v>
      </c>
      <c r="C263" s="47" t="s">
        <v>5967</v>
      </c>
      <c r="D263" s="49" t="s">
        <v>5968</v>
      </c>
      <c r="E263" s="51"/>
      <c r="F263" s="53" t="s">
        <v>5969</v>
      </c>
      <c r="G263" s="55" t="s">
        <v>5269</v>
      </c>
      <c r="H263" s="64" t="s">
        <v>5970</v>
      </c>
    </row>
    <row r="264" spans="1:8" x14ac:dyDescent="0.3">
      <c r="A264" s="43">
        <v>263</v>
      </c>
      <c r="B264" s="45" t="s">
        <v>5375</v>
      </c>
      <c r="C264" s="47" t="s">
        <v>5971</v>
      </c>
      <c r="D264" s="49" t="s">
        <v>1002</v>
      </c>
      <c r="E264" s="51"/>
      <c r="F264" s="53" t="s">
        <v>13</v>
      </c>
      <c r="G264" s="55" t="s">
        <v>5301</v>
      </c>
      <c r="H264" s="64"/>
    </row>
    <row r="265" spans="1:8" x14ac:dyDescent="0.3">
      <c r="A265" s="43">
        <v>264</v>
      </c>
      <c r="B265" s="45" t="s">
        <v>5356</v>
      </c>
      <c r="C265" s="47" t="s">
        <v>5972</v>
      </c>
      <c r="D265" s="49" t="s">
        <v>5973</v>
      </c>
      <c r="E265" s="51"/>
      <c r="F265" s="53" t="s">
        <v>5974</v>
      </c>
      <c r="G265" s="55" t="s">
        <v>5301</v>
      </c>
      <c r="H265" s="64"/>
    </row>
    <row r="266" spans="1:8" x14ac:dyDescent="0.3">
      <c r="A266" s="43">
        <v>265</v>
      </c>
      <c r="B266" s="45" t="s">
        <v>5375</v>
      </c>
      <c r="C266" s="47" t="s">
        <v>5975</v>
      </c>
      <c r="D266" s="49" t="s">
        <v>5976</v>
      </c>
      <c r="E266" s="51"/>
      <c r="F266" s="53" t="s">
        <v>5977</v>
      </c>
      <c r="G266" s="55" t="s">
        <v>5269</v>
      </c>
      <c r="H266" s="64" t="s">
        <v>5570</v>
      </c>
    </row>
    <row r="267" spans="1:8" x14ac:dyDescent="0.3">
      <c r="A267" s="43">
        <v>266</v>
      </c>
      <c r="B267" s="45" t="s">
        <v>5356</v>
      </c>
      <c r="C267" s="47" t="s">
        <v>5978</v>
      </c>
      <c r="D267" s="49" t="s">
        <v>5979</v>
      </c>
      <c r="E267" s="51"/>
      <c r="F267" s="53" t="s">
        <v>5980</v>
      </c>
      <c r="G267" s="55" t="s">
        <v>5301</v>
      </c>
      <c r="H267" s="64"/>
    </row>
    <row r="268" spans="1:8" x14ac:dyDescent="0.3">
      <c r="A268" s="43">
        <v>267</v>
      </c>
      <c r="B268" s="45" t="s">
        <v>5375</v>
      </c>
      <c r="C268" s="47" t="s">
        <v>5981</v>
      </c>
      <c r="D268" s="49" t="s">
        <v>296</v>
      </c>
      <c r="E268" s="51"/>
      <c r="F268" s="53" t="s">
        <v>25</v>
      </c>
      <c r="G268" s="55" t="s">
        <v>5301</v>
      </c>
      <c r="H268" s="64"/>
    </row>
    <row r="269" spans="1:8" x14ac:dyDescent="0.3">
      <c r="A269" s="43">
        <v>268</v>
      </c>
      <c r="B269" s="45" t="s">
        <v>5356</v>
      </c>
      <c r="C269" s="47" t="s">
        <v>5982</v>
      </c>
      <c r="D269" s="49" t="s">
        <v>5983</v>
      </c>
      <c r="E269" s="51"/>
      <c r="F269" s="53" t="s">
        <v>5984</v>
      </c>
      <c r="G269" s="55" t="s">
        <v>5269</v>
      </c>
      <c r="H269" s="64">
        <v>44238</v>
      </c>
    </row>
    <row r="270" spans="1:8" x14ac:dyDescent="0.3">
      <c r="A270" s="43">
        <v>269</v>
      </c>
      <c r="B270" s="45" t="s">
        <v>5356</v>
      </c>
      <c r="C270" s="47" t="s">
        <v>5742</v>
      </c>
      <c r="D270" s="49" t="s">
        <v>5743</v>
      </c>
      <c r="E270" s="51"/>
      <c r="F270" s="53" t="s">
        <v>5744</v>
      </c>
      <c r="G270" s="55" t="s">
        <v>5269</v>
      </c>
      <c r="H270" s="64">
        <v>44554</v>
      </c>
    </row>
    <row r="271" spans="1:8" x14ac:dyDescent="0.3">
      <c r="A271" s="43">
        <v>270</v>
      </c>
      <c r="B271" s="45" t="s">
        <v>5375</v>
      </c>
      <c r="C271" s="47" t="s">
        <v>5985</v>
      </c>
      <c r="D271" s="49" t="s">
        <v>349</v>
      </c>
      <c r="E271" s="51"/>
      <c r="F271" s="53" t="s">
        <v>28</v>
      </c>
      <c r="G271" s="55" t="s">
        <v>5301</v>
      </c>
      <c r="H271" s="64"/>
    </row>
    <row r="272" spans="1:8" x14ac:dyDescent="0.3">
      <c r="A272" s="43">
        <v>271</v>
      </c>
      <c r="B272" s="45" t="s">
        <v>5375</v>
      </c>
      <c r="C272" s="47" t="s">
        <v>5986</v>
      </c>
      <c r="D272" s="49" t="s">
        <v>5987</v>
      </c>
      <c r="E272" s="51"/>
      <c r="F272" s="53" t="s">
        <v>5988</v>
      </c>
      <c r="G272" s="55" t="s">
        <v>5269</v>
      </c>
      <c r="H272" s="64">
        <v>44582</v>
      </c>
    </row>
    <row r="273" spans="1:8" x14ac:dyDescent="0.3">
      <c r="A273" s="43">
        <v>272</v>
      </c>
      <c r="B273" s="45" t="s">
        <v>5375</v>
      </c>
      <c r="C273" s="47" t="s">
        <v>5989</v>
      </c>
      <c r="D273" s="49" t="s">
        <v>5990</v>
      </c>
      <c r="E273" s="51"/>
      <c r="F273" s="53" t="s">
        <v>5991</v>
      </c>
      <c r="G273" s="55" t="s">
        <v>5269</v>
      </c>
      <c r="H273" s="64">
        <v>44361</v>
      </c>
    </row>
    <row r="274" spans="1:8" x14ac:dyDescent="0.3">
      <c r="A274" s="43">
        <v>273</v>
      </c>
      <c r="B274" s="45" t="s">
        <v>5375</v>
      </c>
      <c r="C274" s="47" t="s">
        <v>5992</v>
      </c>
      <c r="D274" s="49" t="s">
        <v>671</v>
      </c>
      <c r="E274" s="51"/>
      <c r="F274" s="53" t="s">
        <v>673</v>
      </c>
      <c r="G274" s="55" t="s">
        <v>5301</v>
      </c>
      <c r="H274" s="64"/>
    </row>
    <row r="275" spans="1:8" x14ac:dyDescent="0.3">
      <c r="A275" s="43">
        <v>274</v>
      </c>
      <c r="B275" s="45" t="s">
        <v>5375</v>
      </c>
      <c r="C275" s="47" t="s">
        <v>5993</v>
      </c>
      <c r="D275" s="49" t="s">
        <v>5994</v>
      </c>
      <c r="E275" s="51"/>
      <c r="F275" s="53" t="s">
        <v>5995</v>
      </c>
      <c r="G275" s="55" t="s">
        <v>5269</v>
      </c>
      <c r="H275" s="64">
        <v>44238</v>
      </c>
    </row>
    <row r="276" spans="1:8" x14ac:dyDescent="0.3">
      <c r="A276" s="43">
        <v>275</v>
      </c>
      <c r="B276" s="45" t="s">
        <v>5375</v>
      </c>
      <c r="C276" s="47" t="s">
        <v>5996</v>
      </c>
      <c r="D276" s="49" t="s">
        <v>780</v>
      </c>
      <c r="E276" s="51"/>
      <c r="F276" s="53" t="s">
        <v>67</v>
      </c>
      <c r="G276" s="55" t="s">
        <v>5301</v>
      </c>
      <c r="H276" s="64"/>
    </row>
    <row r="277" spans="1:8" x14ac:dyDescent="0.3">
      <c r="A277" s="43">
        <v>276</v>
      </c>
      <c r="B277" s="45" t="s">
        <v>5375</v>
      </c>
      <c r="C277" s="47" t="s">
        <v>5997</v>
      </c>
      <c r="D277" s="49" t="s">
        <v>5998</v>
      </c>
      <c r="E277" s="51"/>
      <c r="F277" s="53" t="s">
        <v>5999</v>
      </c>
      <c r="G277" s="55" t="s">
        <v>5269</v>
      </c>
      <c r="H277" s="64">
        <v>44309</v>
      </c>
    </row>
    <row r="278" spans="1:8" x14ac:dyDescent="0.3">
      <c r="A278" s="43">
        <v>277</v>
      </c>
      <c r="B278" s="45" t="s">
        <v>5356</v>
      </c>
      <c r="C278" s="47" t="s">
        <v>6000</v>
      </c>
      <c r="D278" s="49" t="s">
        <v>6001</v>
      </c>
      <c r="E278" s="51"/>
      <c r="F278" s="53" t="s">
        <v>6002</v>
      </c>
      <c r="G278" s="55" t="s">
        <v>5301</v>
      </c>
      <c r="H278" s="64"/>
    </row>
    <row r="279" spans="1:8" x14ac:dyDescent="0.3">
      <c r="A279" s="43">
        <v>278</v>
      </c>
      <c r="B279" s="45" t="s">
        <v>5356</v>
      </c>
      <c r="C279" s="47" t="s">
        <v>6003</v>
      </c>
      <c r="D279" s="49" t="s">
        <v>6004</v>
      </c>
      <c r="E279" s="51"/>
      <c r="F279" s="53" t="s">
        <v>6005</v>
      </c>
      <c r="G279" s="55" t="s">
        <v>5269</v>
      </c>
      <c r="H279" s="64">
        <v>44603</v>
      </c>
    </row>
    <row r="280" spans="1:8" x14ac:dyDescent="0.3">
      <c r="A280" s="43">
        <v>279</v>
      </c>
      <c r="B280" s="45" t="s">
        <v>5375</v>
      </c>
      <c r="C280" s="47" t="s">
        <v>6006</v>
      </c>
      <c r="D280" s="49" t="s">
        <v>6007</v>
      </c>
      <c r="E280" s="51"/>
      <c r="F280" s="53" t="s">
        <v>6008</v>
      </c>
      <c r="G280" s="55" t="s">
        <v>5269</v>
      </c>
      <c r="H280" s="64">
        <v>44365</v>
      </c>
    </row>
    <row r="281" spans="1:8" x14ac:dyDescent="0.3">
      <c r="A281" s="43">
        <v>280</v>
      </c>
      <c r="B281" s="45" t="s">
        <v>5375</v>
      </c>
      <c r="C281" s="47" t="s">
        <v>6009</v>
      </c>
      <c r="D281" s="49" t="s">
        <v>6010</v>
      </c>
      <c r="E281" s="51"/>
      <c r="F281" s="53" t="s">
        <v>6011</v>
      </c>
      <c r="G281" s="55" t="s">
        <v>5269</v>
      </c>
      <c r="H281" s="64">
        <v>44337</v>
      </c>
    </row>
    <row r="282" spans="1:8" x14ac:dyDescent="0.3">
      <c r="A282" s="43">
        <v>281</v>
      </c>
      <c r="B282" s="45" t="s">
        <v>5356</v>
      </c>
      <c r="C282" s="47" t="s">
        <v>6012</v>
      </c>
      <c r="D282" s="49" t="s">
        <v>6013</v>
      </c>
      <c r="E282" s="51"/>
      <c r="F282" s="53" t="s">
        <v>6014</v>
      </c>
      <c r="G282" s="55" t="s">
        <v>5301</v>
      </c>
      <c r="H282" s="64"/>
    </row>
    <row r="283" spans="1:8" x14ac:dyDescent="0.3">
      <c r="A283" s="43">
        <v>282</v>
      </c>
      <c r="B283" s="45" t="s">
        <v>5356</v>
      </c>
      <c r="C283" s="47" t="s">
        <v>6015</v>
      </c>
      <c r="D283" s="49" t="s">
        <v>6016</v>
      </c>
      <c r="E283" s="51"/>
      <c r="F283" s="53" t="s">
        <v>6017</v>
      </c>
      <c r="G283" s="55" t="s">
        <v>5301</v>
      </c>
      <c r="H283" s="64"/>
    </row>
    <row r="284" spans="1:8" x14ac:dyDescent="0.3">
      <c r="A284" s="43">
        <v>283</v>
      </c>
      <c r="B284" s="45" t="s">
        <v>5356</v>
      </c>
      <c r="C284" s="47" t="s">
        <v>6018</v>
      </c>
      <c r="D284" s="49" t="s">
        <v>6019</v>
      </c>
      <c r="E284" s="51"/>
      <c r="F284" s="53" t="s">
        <v>6020</v>
      </c>
      <c r="G284" s="55" t="s">
        <v>5269</v>
      </c>
      <c r="H284" s="64">
        <v>44442</v>
      </c>
    </row>
    <row r="285" spans="1:8" x14ac:dyDescent="0.3">
      <c r="A285" s="43">
        <v>284</v>
      </c>
      <c r="B285" s="45" t="s">
        <v>5356</v>
      </c>
      <c r="C285" s="47" t="s">
        <v>6021</v>
      </c>
      <c r="D285" s="49" t="s">
        <v>6022</v>
      </c>
      <c r="E285" s="51"/>
      <c r="F285" s="53" t="s">
        <v>6023</v>
      </c>
      <c r="G285" s="55" t="s">
        <v>5301</v>
      </c>
      <c r="H285" s="64"/>
    </row>
    <row r="286" spans="1:8" x14ac:dyDescent="0.3">
      <c r="A286" s="43">
        <v>285</v>
      </c>
      <c r="B286" s="45" t="s">
        <v>5265</v>
      </c>
      <c r="C286" s="47" t="s">
        <v>5315</v>
      </c>
      <c r="D286" s="49" t="s">
        <v>5316</v>
      </c>
      <c r="E286" s="51"/>
      <c r="F286" s="53" t="s">
        <v>5317</v>
      </c>
      <c r="G286" s="55" t="s">
        <v>5269</v>
      </c>
      <c r="H286" s="64">
        <v>44582</v>
      </c>
    </row>
    <row r="287" spans="1:8" x14ac:dyDescent="0.3">
      <c r="A287" s="43">
        <v>286</v>
      </c>
      <c r="B287" s="45" t="s">
        <v>5356</v>
      </c>
      <c r="C287" s="47" t="s">
        <v>5692</v>
      </c>
      <c r="D287" s="49" t="s">
        <v>5693</v>
      </c>
      <c r="E287" s="51"/>
      <c r="F287" s="53" t="s">
        <v>5694</v>
      </c>
      <c r="G287" s="55" t="s">
        <v>5301</v>
      </c>
      <c r="H287" s="64"/>
    </row>
    <row r="288" spans="1:8" x14ac:dyDescent="0.3">
      <c r="A288" s="43">
        <v>287</v>
      </c>
      <c r="B288" s="45" t="s">
        <v>5375</v>
      </c>
      <c r="C288" s="47" t="s">
        <v>6024</v>
      </c>
      <c r="D288" s="49" t="s">
        <v>6025</v>
      </c>
      <c r="E288" s="51"/>
      <c r="F288" s="53" t="s">
        <v>6026</v>
      </c>
      <c r="G288" s="55" t="s">
        <v>5269</v>
      </c>
      <c r="H288" s="64">
        <v>44540</v>
      </c>
    </row>
    <row r="289" spans="1:8" x14ac:dyDescent="0.3">
      <c r="A289" s="43">
        <v>288</v>
      </c>
      <c r="B289" s="45" t="s">
        <v>5375</v>
      </c>
      <c r="C289" s="47" t="s">
        <v>6027</v>
      </c>
      <c r="D289" s="49" t="s">
        <v>1578</v>
      </c>
      <c r="E289" s="51"/>
      <c r="F289" s="53" t="s">
        <v>15</v>
      </c>
      <c r="G289" s="55" t="s">
        <v>5301</v>
      </c>
      <c r="H289" s="64"/>
    </row>
    <row r="290" spans="1:8" x14ac:dyDescent="0.3">
      <c r="A290" s="43">
        <v>289</v>
      </c>
      <c r="B290" s="45" t="s">
        <v>5375</v>
      </c>
      <c r="C290" s="47" t="s">
        <v>6028</v>
      </c>
      <c r="D290" s="49" t="s">
        <v>6029</v>
      </c>
      <c r="E290" s="51"/>
      <c r="F290" s="53" t="s">
        <v>6030</v>
      </c>
      <c r="G290" s="55" t="s">
        <v>5269</v>
      </c>
      <c r="H290" s="64">
        <v>44508</v>
      </c>
    </row>
    <row r="291" spans="1:8" x14ac:dyDescent="0.3">
      <c r="A291" s="43">
        <v>290</v>
      </c>
      <c r="B291" s="45" t="s">
        <v>5375</v>
      </c>
      <c r="C291" s="47" t="s">
        <v>6031</v>
      </c>
      <c r="D291" s="49" t="s">
        <v>649</v>
      </c>
      <c r="E291" s="51"/>
      <c r="F291" s="53" t="s">
        <v>622</v>
      </c>
      <c r="G291" s="55" t="s">
        <v>5269</v>
      </c>
      <c r="H291" s="64">
        <v>44491</v>
      </c>
    </row>
    <row r="292" spans="1:8" x14ac:dyDescent="0.3">
      <c r="A292" s="43">
        <v>291</v>
      </c>
      <c r="B292" s="45" t="s">
        <v>5375</v>
      </c>
      <c r="C292" s="47" t="s">
        <v>6032</v>
      </c>
      <c r="D292" s="49" t="s">
        <v>6033</v>
      </c>
      <c r="E292" s="51"/>
      <c r="F292" s="53" t="s">
        <v>6034</v>
      </c>
      <c r="G292" s="55" t="s">
        <v>5301</v>
      </c>
      <c r="H292" s="64"/>
    </row>
    <row r="293" spans="1:8" x14ac:dyDescent="0.3">
      <c r="A293" s="43">
        <v>292</v>
      </c>
      <c r="B293" s="45" t="s">
        <v>5375</v>
      </c>
      <c r="C293" s="47" t="s">
        <v>6035</v>
      </c>
      <c r="D293" s="49" t="s">
        <v>6036</v>
      </c>
      <c r="E293" s="51"/>
      <c r="F293" s="53" t="s">
        <v>6037</v>
      </c>
      <c r="G293" s="55" t="s">
        <v>5269</v>
      </c>
      <c r="H293" s="64">
        <v>44460</v>
      </c>
    </row>
    <row r="294" spans="1:8" x14ac:dyDescent="0.3">
      <c r="A294" s="43">
        <v>293</v>
      </c>
      <c r="B294" s="45" t="s">
        <v>5375</v>
      </c>
      <c r="C294" s="47" t="s">
        <v>6038</v>
      </c>
      <c r="D294" s="49" t="s">
        <v>6039</v>
      </c>
      <c r="E294" s="51"/>
      <c r="F294" s="53" t="s">
        <v>6040</v>
      </c>
      <c r="G294" s="55" t="s">
        <v>5269</v>
      </c>
      <c r="H294" s="64">
        <v>44470</v>
      </c>
    </row>
    <row r="295" spans="1:8" x14ac:dyDescent="0.3">
      <c r="A295" s="43">
        <v>294</v>
      </c>
      <c r="B295" s="45" t="s">
        <v>5375</v>
      </c>
      <c r="C295" s="47" t="s">
        <v>6041</v>
      </c>
      <c r="D295" s="49" t="s">
        <v>1216</v>
      </c>
      <c r="E295" s="51"/>
      <c r="F295" s="53" t="s">
        <v>18</v>
      </c>
      <c r="G295" s="55" t="s">
        <v>5301</v>
      </c>
      <c r="H295" s="64"/>
    </row>
    <row r="296" spans="1:8" x14ac:dyDescent="0.3">
      <c r="A296" s="43">
        <v>295</v>
      </c>
      <c r="B296" s="45" t="s">
        <v>5265</v>
      </c>
      <c r="C296" s="47" t="s">
        <v>6042</v>
      </c>
      <c r="D296" s="49" t="s">
        <v>6043</v>
      </c>
      <c r="E296" s="51"/>
      <c r="F296" s="53" t="s">
        <v>6044</v>
      </c>
      <c r="G296" s="55" t="s">
        <v>5301</v>
      </c>
      <c r="H296" s="64"/>
    </row>
    <row r="297" spans="1:8" x14ac:dyDescent="0.3">
      <c r="A297" s="43">
        <v>296</v>
      </c>
      <c r="B297" s="45" t="s">
        <v>5265</v>
      </c>
      <c r="C297" s="47" t="s">
        <v>6045</v>
      </c>
      <c r="D297" s="49" t="s">
        <v>6046</v>
      </c>
      <c r="E297" s="51"/>
      <c r="F297" s="53" t="s">
        <v>6047</v>
      </c>
      <c r="G297" s="55" t="s">
        <v>5301</v>
      </c>
      <c r="H297" s="64"/>
    </row>
    <row r="298" spans="1:8" x14ac:dyDescent="0.3">
      <c r="A298" s="43">
        <v>297</v>
      </c>
      <c r="B298" s="45" t="s">
        <v>5375</v>
      </c>
      <c r="C298" s="47" t="s">
        <v>6048</v>
      </c>
      <c r="D298" s="49" t="s">
        <v>6049</v>
      </c>
      <c r="E298" s="51"/>
      <c r="F298" s="53" t="s">
        <v>49</v>
      </c>
      <c r="G298" s="55" t="s">
        <v>5301</v>
      </c>
      <c r="H298" s="64"/>
    </row>
    <row r="299" spans="1:8" x14ac:dyDescent="0.3">
      <c r="A299" s="43">
        <v>298</v>
      </c>
      <c r="B299" s="45" t="s">
        <v>5356</v>
      </c>
      <c r="C299" s="47" t="s">
        <v>6050</v>
      </c>
      <c r="D299" s="49" t="s">
        <v>6051</v>
      </c>
      <c r="E299" s="51"/>
      <c r="F299" s="53" t="s">
        <v>6052</v>
      </c>
      <c r="G299" s="55" t="s">
        <v>5301</v>
      </c>
      <c r="H299" s="64"/>
    </row>
    <row r="300" spans="1:8" x14ac:dyDescent="0.3">
      <c r="A300" s="43">
        <v>299</v>
      </c>
      <c r="B300" s="45" t="s">
        <v>5356</v>
      </c>
      <c r="C300" s="47" t="s">
        <v>6053</v>
      </c>
      <c r="D300" s="49" t="s">
        <v>6054</v>
      </c>
      <c r="E300" s="51"/>
      <c r="F300" s="53" t="s">
        <v>6055</v>
      </c>
      <c r="G300" s="55" t="s">
        <v>5269</v>
      </c>
      <c r="H300" s="64">
        <v>44456</v>
      </c>
    </row>
    <row r="301" spans="1:8" x14ac:dyDescent="0.3">
      <c r="A301" s="43">
        <v>300</v>
      </c>
      <c r="B301" s="45" t="s">
        <v>5265</v>
      </c>
      <c r="C301" s="47" t="s">
        <v>6056</v>
      </c>
      <c r="D301" s="49" t="s">
        <v>6057</v>
      </c>
      <c r="E301" s="51"/>
      <c r="F301" s="53" t="s">
        <v>6058</v>
      </c>
      <c r="G301" s="55" t="s">
        <v>5269</v>
      </c>
      <c r="H301" s="64">
        <v>44615</v>
      </c>
    </row>
    <row r="302" spans="1:8" x14ac:dyDescent="0.3">
      <c r="A302" s="43">
        <v>301</v>
      </c>
      <c r="B302" s="45" t="s">
        <v>5375</v>
      </c>
      <c r="C302" s="47" t="s">
        <v>6059</v>
      </c>
      <c r="D302" s="49" t="s">
        <v>6060</v>
      </c>
      <c r="E302" s="51"/>
      <c r="F302" s="53" t="s">
        <v>805</v>
      </c>
      <c r="G302" s="55" t="s">
        <v>5301</v>
      </c>
      <c r="H302" s="64"/>
    </row>
    <row r="303" spans="1:8" x14ac:dyDescent="0.3">
      <c r="A303" s="43">
        <v>302</v>
      </c>
      <c r="B303" s="45" t="s">
        <v>5265</v>
      </c>
      <c r="C303" s="47" t="s">
        <v>6061</v>
      </c>
      <c r="D303" s="49" t="s">
        <v>6062</v>
      </c>
      <c r="E303" s="51"/>
      <c r="F303" s="53" t="s">
        <v>6063</v>
      </c>
      <c r="G303" s="55" t="s">
        <v>5301</v>
      </c>
      <c r="H303" s="64"/>
    </row>
    <row r="304" spans="1:8" x14ac:dyDescent="0.3">
      <c r="A304" s="43">
        <v>303</v>
      </c>
      <c r="B304" s="45" t="s">
        <v>5375</v>
      </c>
      <c r="C304" s="47" t="s">
        <v>6064</v>
      </c>
      <c r="D304" s="49" t="s">
        <v>1671</v>
      </c>
      <c r="E304" s="51"/>
      <c r="F304" s="53" t="s">
        <v>26</v>
      </c>
      <c r="G304" s="55" t="s">
        <v>5301</v>
      </c>
      <c r="H304" s="64"/>
    </row>
    <row r="305" spans="1:8" x14ac:dyDescent="0.3">
      <c r="A305" s="43">
        <v>304</v>
      </c>
      <c r="B305" s="45" t="s">
        <v>5375</v>
      </c>
      <c r="C305" s="47" t="s">
        <v>6065</v>
      </c>
      <c r="D305" s="49" t="s">
        <v>6066</v>
      </c>
      <c r="E305" s="51"/>
      <c r="F305" s="53" t="s">
        <v>6067</v>
      </c>
      <c r="G305" s="55" t="s">
        <v>5269</v>
      </c>
      <c r="H305" s="64">
        <v>44536</v>
      </c>
    </row>
    <row r="306" spans="1:8" x14ac:dyDescent="0.3">
      <c r="A306" s="43">
        <v>305</v>
      </c>
      <c r="B306" s="45" t="s">
        <v>5356</v>
      </c>
      <c r="C306" s="47" t="s">
        <v>6068</v>
      </c>
      <c r="D306" s="49" t="s">
        <v>6069</v>
      </c>
      <c r="E306" s="51"/>
      <c r="F306" s="53" t="s">
        <v>6070</v>
      </c>
      <c r="G306" s="55" t="s">
        <v>5301</v>
      </c>
      <c r="H306" s="64"/>
    </row>
    <row r="307" spans="1:8" x14ac:dyDescent="0.3">
      <c r="A307" s="43">
        <v>306</v>
      </c>
      <c r="B307" s="45" t="s">
        <v>5375</v>
      </c>
      <c r="C307" s="47" t="s">
        <v>6071</v>
      </c>
      <c r="D307" s="49" t="s">
        <v>6072</v>
      </c>
      <c r="E307" s="51"/>
      <c r="F307" s="53" t="s">
        <v>6073</v>
      </c>
      <c r="G307" s="55" t="s">
        <v>5301</v>
      </c>
      <c r="H307" s="64"/>
    </row>
    <row r="308" spans="1:8" x14ac:dyDescent="0.3">
      <c r="A308" s="43">
        <v>307</v>
      </c>
      <c r="B308" s="45" t="s">
        <v>5265</v>
      </c>
      <c r="C308" s="47" t="s">
        <v>6074</v>
      </c>
      <c r="D308" s="49" t="s">
        <v>6075</v>
      </c>
      <c r="E308" s="51"/>
      <c r="F308" s="53" t="s">
        <v>6076</v>
      </c>
      <c r="G308" s="55" t="s">
        <v>5301</v>
      </c>
      <c r="H308" s="64"/>
    </row>
    <row r="309" spans="1:8" x14ac:dyDescent="0.3">
      <c r="A309" s="43">
        <v>308</v>
      </c>
      <c r="B309" s="45" t="s">
        <v>5375</v>
      </c>
      <c r="C309" s="47" t="s">
        <v>6077</v>
      </c>
      <c r="D309" s="49" t="s">
        <v>1542</v>
      </c>
      <c r="E309" s="51"/>
      <c r="F309" s="53" t="s">
        <v>903</v>
      </c>
      <c r="G309" s="55" t="s">
        <v>5301</v>
      </c>
      <c r="H309" s="64"/>
    </row>
    <row r="310" spans="1:8" x14ac:dyDescent="0.3">
      <c r="A310" s="43">
        <v>309</v>
      </c>
      <c r="B310" s="45" t="s">
        <v>5356</v>
      </c>
      <c r="C310" s="47" t="s">
        <v>6078</v>
      </c>
      <c r="D310" s="49" t="s">
        <v>6079</v>
      </c>
      <c r="E310" s="51"/>
      <c r="F310" s="53" t="s">
        <v>6080</v>
      </c>
      <c r="G310" s="55" t="s">
        <v>5301</v>
      </c>
      <c r="H310" s="64"/>
    </row>
    <row r="311" spans="1:8" x14ac:dyDescent="0.3">
      <c r="A311" s="43">
        <v>310</v>
      </c>
      <c r="B311" s="45" t="s">
        <v>5375</v>
      </c>
      <c r="C311" s="47" t="s">
        <v>6081</v>
      </c>
      <c r="D311" s="49" t="s">
        <v>1879</v>
      </c>
      <c r="E311" s="51"/>
      <c r="F311" s="53" t="s">
        <v>23</v>
      </c>
      <c r="G311" s="55" t="s">
        <v>5301</v>
      </c>
      <c r="H311" s="64"/>
    </row>
    <row r="312" spans="1:8" x14ac:dyDescent="0.3">
      <c r="A312" s="43">
        <v>311</v>
      </c>
      <c r="B312" s="45" t="s">
        <v>5356</v>
      </c>
      <c r="C312" s="47" t="s">
        <v>6082</v>
      </c>
      <c r="D312" s="49" t="s">
        <v>6083</v>
      </c>
      <c r="E312" s="51"/>
      <c r="F312" s="53" t="s">
        <v>6084</v>
      </c>
      <c r="G312" s="55" t="s">
        <v>5301</v>
      </c>
      <c r="H312" s="64"/>
    </row>
    <row r="313" spans="1:8" x14ac:dyDescent="0.3">
      <c r="A313" s="43">
        <v>312</v>
      </c>
      <c r="B313" s="45" t="s">
        <v>5375</v>
      </c>
      <c r="C313" s="47" t="s">
        <v>6085</v>
      </c>
      <c r="D313" s="49" t="s">
        <v>6086</v>
      </c>
      <c r="E313" s="51"/>
      <c r="F313" s="53" t="s">
        <v>6087</v>
      </c>
      <c r="G313" s="55" t="s">
        <v>5301</v>
      </c>
      <c r="H313" s="64"/>
    </row>
    <row r="314" spans="1:8" x14ac:dyDescent="0.3">
      <c r="A314" s="43">
        <v>313</v>
      </c>
      <c r="B314" s="45" t="s">
        <v>5356</v>
      </c>
      <c r="C314" s="47" t="s">
        <v>6088</v>
      </c>
      <c r="D314" s="49" t="s">
        <v>6089</v>
      </c>
      <c r="E314" s="51"/>
      <c r="F314" s="53" t="s">
        <v>6090</v>
      </c>
      <c r="G314" s="55" t="s">
        <v>5301</v>
      </c>
      <c r="H314" s="64"/>
    </row>
    <row r="315" spans="1:8" x14ac:dyDescent="0.3">
      <c r="A315" s="43">
        <v>314</v>
      </c>
      <c r="B315" s="45" t="s">
        <v>5375</v>
      </c>
      <c r="C315" s="47" t="s">
        <v>6091</v>
      </c>
      <c r="D315" s="49" t="s">
        <v>6092</v>
      </c>
      <c r="E315" s="51"/>
      <c r="F315" s="53" t="s">
        <v>700</v>
      </c>
      <c r="G315" s="55" t="s">
        <v>5301</v>
      </c>
      <c r="H315" s="64"/>
    </row>
    <row r="316" spans="1:8" x14ac:dyDescent="0.3">
      <c r="A316" s="43">
        <v>315</v>
      </c>
      <c r="B316" s="45" t="s">
        <v>5375</v>
      </c>
      <c r="C316" s="47" t="s">
        <v>6093</v>
      </c>
      <c r="D316" s="49" t="s">
        <v>6094</v>
      </c>
      <c r="E316" s="51"/>
      <c r="F316" s="53" t="s">
        <v>6095</v>
      </c>
      <c r="G316" s="55" t="s">
        <v>5301</v>
      </c>
      <c r="H316" s="64"/>
    </row>
    <row r="317" spans="1:8" x14ac:dyDescent="0.3">
      <c r="A317" s="43">
        <v>316</v>
      </c>
      <c r="B317" s="45" t="s">
        <v>5265</v>
      </c>
      <c r="C317" s="47" t="s">
        <v>6096</v>
      </c>
      <c r="D317" s="49" t="s">
        <v>6097</v>
      </c>
      <c r="E317" s="51"/>
      <c r="F317" s="53" t="s">
        <v>6098</v>
      </c>
      <c r="G317" s="55" t="s">
        <v>5301</v>
      </c>
      <c r="H317" s="64"/>
    </row>
    <row r="318" spans="1:8" x14ac:dyDescent="0.3">
      <c r="A318" s="43">
        <v>317</v>
      </c>
      <c r="B318" s="45" t="s">
        <v>5375</v>
      </c>
      <c r="C318" s="47" t="s">
        <v>6099</v>
      </c>
      <c r="D318" s="49" t="s">
        <v>1623</v>
      </c>
      <c r="E318" s="51"/>
      <c r="F318" s="53" t="s">
        <v>16</v>
      </c>
      <c r="G318" s="55" t="s">
        <v>5301</v>
      </c>
      <c r="H318" s="64"/>
    </row>
    <row r="319" spans="1:8" x14ac:dyDescent="0.3">
      <c r="A319" s="43">
        <v>318</v>
      </c>
      <c r="B319" s="45" t="s">
        <v>5356</v>
      </c>
      <c r="C319" s="47" t="s">
        <v>6100</v>
      </c>
      <c r="D319" s="49" t="s">
        <v>6101</v>
      </c>
      <c r="E319" s="51"/>
      <c r="F319" s="53" t="s">
        <v>6102</v>
      </c>
      <c r="G319" s="55" t="s">
        <v>5301</v>
      </c>
      <c r="H319" s="64"/>
    </row>
    <row r="320" spans="1:8" x14ac:dyDescent="0.3">
      <c r="A320" s="43">
        <v>319</v>
      </c>
      <c r="B320" s="45" t="s">
        <v>5375</v>
      </c>
      <c r="C320" s="47" t="s">
        <v>6103</v>
      </c>
      <c r="D320" s="49" t="s">
        <v>6104</v>
      </c>
      <c r="E320" s="51"/>
      <c r="F320" s="53" t="s">
        <v>6105</v>
      </c>
      <c r="G320" s="55" t="s">
        <v>5301</v>
      </c>
      <c r="H320" s="64"/>
    </row>
    <row r="321" spans="1:8" x14ac:dyDescent="0.3">
      <c r="A321" s="43">
        <v>320</v>
      </c>
      <c r="B321" s="45" t="s">
        <v>5265</v>
      </c>
      <c r="C321" s="47" t="s">
        <v>6106</v>
      </c>
      <c r="D321" s="49" t="s">
        <v>6107</v>
      </c>
      <c r="E321" s="51"/>
      <c r="F321" s="53" t="s">
        <v>6108</v>
      </c>
      <c r="G321" s="55" t="s">
        <v>5301</v>
      </c>
      <c r="H321" s="64"/>
    </row>
    <row r="322" spans="1:8" x14ac:dyDescent="0.3">
      <c r="A322" s="43">
        <v>321</v>
      </c>
      <c r="B322" s="45" t="s">
        <v>5375</v>
      </c>
      <c r="C322" s="47" t="s">
        <v>6109</v>
      </c>
      <c r="D322" s="49" t="s">
        <v>6110</v>
      </c>
      <c r="E322" s="51"/>
      <c r="F322" s="53" t="s">
        <v>6111</v>
      </c>
      <c r="G322" s="55" t="s">
        <v>5301</v>
      </c>
      <c r="H322" s="64"/>
    </row>
    <row r="323" spans="1:8" x14ac:dyDescent="0.3">
      <c r="A323" s="43">
        <v>322</v>
      </c>
      <c r="B323" s="45" t="s">
        <v>5356</v>
      </c>
      <c r="C323" s="47" t="s">
        <v>6112</v>
      </c>
      <c r="D323" s="49" t="s">
        <v>6113</v>
      </c>
      <c r="E323" s="51"/>
      <c r="F323" s="53" t="s">
        <v>6114</v>
      </c>
      <c r="G323" s="55" t="s">
        <v>5301</v>
      </c>
      <c r="H323" s="64"/>
    </row>
    <row r="324" spans="1:8" x14ac:dyDescent="0.3">
      <c r="A324" s="43">
        <v>323</v>
      </c>
      <c r="B324" s="45" t="s">
        <v>5375</v>
      </c>
      <c r="C324" s="47" t="s">
        <v>6115</v>
      </c>
      <c r="D324" s="49" t="s">
        <v>6116</v>
      </c>
      <c r="E324" s="51"/>
      <c r="F324" s="53" t="s">
        <v>51</v>
      </c>
      <c r="G324" s="55" t="s">
        <v>5301</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2022-05-18T06:31:00Z</dcterms:modified>
</cp:coreProperties>
</file>