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bhip\Downloads\CoachX\Projects\Excel Projects\Completed\"/>
    </mc:Choice>
  </mc:AlternateContent>
  <xr:revisionPtr revIDLastSave="0" documentId="13_ncr:1_{BE7BF7D1-F37C-49E7-BB2E-447139151E47}" xr6:coauthVersionLast="47" xr6:coauthVersionMax="47" xr10:uidLastSave="{00000000-0000-0000-0000-000000000000}"/>
  <bookViews>
    <workbookView xWindow="-110" yWindow="-110" windowWidth="19420" windowHeight="11020" activeTab="1" xr2:uid="{00000000-000D-0000-FFFF-FFFF00000000}"/>
  </bookViews>
  <sheets>
    <sheet name="Project Document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5" i="2" l="1"/>
  <c r="B150" i="2"/>
  <c r="B151" i="2"/>
  <c r="B152" i="2"/>
  <c r="B153" i="2"/>
  <c r="B149" i="2"/>
  <c r="C136" i="2"/>
  <c r="B136" i="2"/>
  <c r="C119" i="2"/>
  <c r="C120" i="2"/>
  <c r="C121" i="2"/>
  <c r="C122" i="2"/>
  <c r="C123" i="2"/>
  <c r="C124" i="2"/>
  <c r="C125" i="2"/>
  <c r="C126" i="2"/>
  <c r="C127" i="2"/>
  <c r="C118" i="2"/>
  <c r="C117" i="2"/>
  <c r="C105" i="2"/>
  <c r="C106" i="2"/>
  <c r="C107" i="2"/>
  <c r="C108" i="2"/>
  <c r="C109" i="2"/>
  <c r="C110" i="2"/>
  <c r="C111" i="2"/>
  <c r="C112" i="2"/>
  <c r="C113" i="2"/>
  <c r="C104" i="2"/>
  <c r="C103" i="2"/>
  <c r="E98" i="2"/>
  <c r="E89" i="2"/>
  <c r="E90" i="2"/>
  <c r="E91" i="2"/>
  <c r="E92" i="2"/>
  <c r="E93" i="2"/>
  <c r="E94" i="2"/>
  <c r="E95" i="2"/>
  <c r="E96" i="2"/>
  <c r="E97" i="2"/>
  <c r="E99" i="2"/>
  <c r="A95" i="2"/>
  <c r="C77" i="2"/>
  <c r="C78" i="2"/>
  <c r="C79" i="2"/>
  <c r="C80" i="2"/>
  <c r="C81" i="2"/>
  <c r="C82" i="2"/>
  <c r="C83" i="2"/>
  <c r="C84" i="2"/>
  <c r="C76" i="2"/>
  <c r="E73" i="2"/>
  <c r="B73" i="2"/>
  <c r="C60" i="2"/>
  <c r="B60" i="2"/>
  <c r="C59" i="2"/>
  <c r="B59" i="2"/>
  <c r="C58" i="2"/>
  <c r="B58" i="2"/>
  <c r="B56" i="2"/>
  <c r="C56" i="2"/>
  <c r="B46" i="2"/>
  <c r="B40" i="2"/>
  <c r="D25" i="2"/>
  <c r="D24" i="2"/>
  <c r="D22" i="2"/>
  <c r="D21" i="2"/>
  <c r="E29" i="2"/>
  <c r="E30" i="2"/>
  <c r="E31" i="2"/>
  <c r="E32" i="2"/>
  <c r="E33" i="2"/>
  <c r="E34" i="2"/>
  <c r="E35" i="2"/>
  <c r="D29" i="2"/>
  <c r="D30" i="2"/>
  <c r="D31" i="2"/>
  <c r="D32" i="2"/>
  <c r="D33" i="2"/>
  <c r="D34" i="2"/>
  <c r="D35" i="2"/>
  <c r="E28" i="2"/>
  <c r="F28" i="2" s="1"/>
  <c r="D28" i="2"/>
  <c r="B25" i="2"/>
  <c r="C30" i="2" s="1"/>
  <c r="E17" i="2"/>
  <c r="E7" i="2"/>
  <c r="B7" i="2"/>
  <c r="B18" i="2"/>
  <c r="B28" i="2"/>
  <c r="A29" i="2"/>
  <c r="A30" i="2" s="1"/>
  <c r="A31" i="2" s="1"/>
  <c r="A32" i="2" s="1"/>
  <c r="A33" i="2" s="1"/>
  <c r="A34" i="2" s="1"/>
  <c r="A35" i="2" s="1"/>
  <c r="E12" i="2"/>
  <c r="B14" i="2"/>
  <c r="B12" i="2"/>
  <c r="C29" i="2" l="1"/>
  <c r="C33" i="2"/>
  <c r="B29" i="2"/>
  <c r="C28" i="2"/>
  <c r="C32" i="2"/>
  <c r="C35" i="2"/>
  <c r="C34" i="2"/>
  <c r="C31" i="2"/>
  <c r="F29" i="2" l="1"/>
  <c r="B30" i="2" s="1"/>
  <c r="F30" i="2" s="1"/>
  <c r="B31" i="2" s="1"/>
  <c r="F31" i="2" l="1"/>
  <c r="B32" i="2" s="1"/>
  <c r="F32" i="2" s="1"/>
  <c r="B33" i="2" s="1"/>
  <c r="F33" i="2" l="1"/>
  <c r="B34" i="2" s="1"/>
  <c r="F34" i="2" l="1"/>
  <c r="B35" i="2" s="1"/>
  <c r="F35" i="2" s="1"/>
</calcChain>
</file>

<file path=xl/sharedStrings.xml><?xml version="1.0" encoding="utf-8"?>
<sst xmlns="http://schemas.openxmlformats.org/spreadsheetml/2006/main" count="103" uniqueCount="52">
  <si>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</si>
  <si>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</si>
  <si>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</si>
  <si>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</si>
  <si>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</si>
  <si>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</si>
  <si>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</si>
  <si>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</si>
  <si>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</si>
  <si>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</si>
  <si>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</si>
  <si>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</si>
  <si>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</si>
  <si>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</si>
  <si>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</si>
  <si>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</si>
  <si>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</si>
  <si>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</si>
  <si>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</si>
  <si>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</si>
  <si>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</si>
  <si>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</si>
  <si>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</si>
  <si>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</si>
  <si>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</si>
  <si>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</si>
  <si>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</si>
  <si>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</si>
  <si>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</si>
  <si>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</si>
  <si>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</si>
  <si>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</si>
  <si>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</si>
  <si>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</si>
  <si>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</si>
  <si>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</si>
  <si>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</si>
  <si>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</si>
  <si>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</si>
  <si>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</si>
  <si>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</si>
  <si>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</si>
  <si>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</si>
  <si>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</si>
  <si>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</si>
  <si>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</si>
  <si>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</si>
  <si>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</si>
  <si>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</si>
  <si>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</si>
  <si>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</si>
  <si>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Payments at beginning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</si>
</sst>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102">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0" fontId="0" fillId="0" borderId="10" xfId="0" applyNumberFormat="1" applyBorder="1" applyAlignment="1">
      <alignment horizontal="center"/>
    </xf>
    <xf numFmtId="1" fontId="0" fillId="0" borderId="13" xfId="0" applyNumberFormat="1" applyBorder="1" applyAlignment="1">
      <alignment horizontal="center"/>
    </xf>
    <xf numFmtId="0" fontId="0" fillId="0" borderId="0" xfId="0" applyBorder="1" applyAlignment="1">
      <alignment horizontal="center"/>
    </xf>
    <xf numFmtId="9" fontId="0" fillId="0" borderId="0" xfId="0" applyNumberFormat="1" applyBorder="1" applyAlignment="1">
      <alignment horizontal="center"/>
    </xf>
    <xf numFmtId="0" fontId="0" fillId="0" borderId="1" xfId="0" applyFill="1" applyBorder="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1" xfId="0" applyNumberFormat="1" applyFill="1" applyBorder="1" applyAlignment="1">
      <alignment horizontal="center"/>
    </xf>
    <xf numFmtId="0" fontId="0" fillId="0" borderId="13" xfId="0" applyFill="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0" fontId="0" fillId="0" borderId="19" xfId="0" applyFill="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0"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5"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364096"/>
          <a:ext cx="17345025" cy="20714780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Note that</a:t>
          </a:r>
          <a:r>
            <a:rPr lang="en-US" sz="1600" b="0" i="0">
              <a:solidFill>
                <a:schemeClr val="dk1"/>
              </a:solidFill>
              <a:effectLst/>
              <a:latin typeface="+mn-lt"/>
              <a:ea typeface="+mn-ea"/>
              <a:cs typeface="+mn-cs"/>
            </a:rPr>
            <a:t> −</a:t>
          </a: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r>
            <a:rPr lang="en-US" sz="3600"/>
            <a:t> So</a:t>
          </a:r>
          <a:r>
            <a:rPr lang="en-US" sz="3600" baseline="0"/>
            <a:t> we have covered Our Capstone project based on Financial Analysis.</a:t>
          </a:r>
          <a:endParaRPr lang="en-US" sz="3600"/>
        </a:p>
        <a:p>
          <a:r>
            <a:rPr lang="en-US" sz="3600"/>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0</xdr:col>
      <xdr:colOff>371475</xdr:colOff>
      <xdr:row>48</xdr:row>
      <xdr:rowOff>162984</xdr:rowOff>
    </xdr:from>
    <xdr:to>
      <xdr:col>7</xdr:col>
      <xdr:colOff>133350</xdr:colOff>
      <xdr:row>70</xdr:row>
      <xdr:rowOff>58209</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9306984"/>
          <a:ext cx="4058708" cy="408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76</xdr:row>
      <xdr:rowOff>162983</xdr:rowOff>
    </xdr:from>
    <xdr:to>
      <xdr:col>7</xdr:col>
      <xdr:colOff>9525</xdr:colOff>
      <xdr:row>97</xdr:row>
      <xdr:rowOff>28786</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 y="13836650"/>
          <a:ext cx="3839633" cy="3644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367241</xdr:colOff>
      <xdr:row>129</xdr:row>
      <xdr:rowOff>160867</xdr:rowOff>
    </xdr:from>
    <xdr:to>
      <xdr:col>9</xdr:col>
      <xdr:colOff>600074</xdr:colOff>
      <xdr:row>146</xdr:row>
      <xdr:rowOff>141817</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7241" y="23370117"/>
          <a:ext cx="5757333" cy="3039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81492</xdr:colOff>
      <xdr:row>156</xdr:row>
      <xdr:rowOff>118533</xdr:rowOff>
    </xdr:from>
    <xdr:to>
      <xdr:col>9</xdr:col>
      <xdr:colOff>138642</xdr:colOff>
      <xdr:row>173</xdr:row>
      <xdr:rowOff>137583</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5325" y="28185533"/>
          <a:ext cx="4967817" cy="30776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401109</xdr:colOff>
      <xdr:row>189</xdr:row>
      <xdr:rowOff>42333</xdr:rowOff>
    </xdr:from>
    <xdr:to>
      <xdr:col>8</xdr:col>
      <xdr:colOff>429683</xdr:colOff>
      <xdr:row>201</xdr:row>
      <xdr:rowOff>51858</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4942" y="34046583"/>
          <a:ext cx="4325408" cy="2168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561975</xdr:colOff>
      <xdr:row>206</xdr:row>
      <xdr:rowOff>105834</xdr:rowOff>
    </xdr:from>
    <xdr:to>
      <xdr:col>9</xdr:col>
      <xdr:colOff>24341</xdr:colOff>
      <xdr:row>220</xdr:row>
      <xdr:rowOff>20108</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75808" y="37168667"/>
          <a:ext cx="4373033" cy="2433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227</xdr:row>
      <xdr:rowOff>73022</xdr:rowOff>
    </xdr:from>
    <xdr:to>
      <xdr:col>14</xdr:col>
      <xdr:colOff>53511</xdr:colOff>
      <xdr:row>245</xdr:row>
      <xdr:rowOff>55031</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00075" y="40914105"/>
          <a:ext cx="8047103" cy="32205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563034</xdr:colOff>
      <xdr:row>251</xdr:row>
      <xdr:rowOff>177797</xdr:rowOff>
    </xdr:from>
    <xdr:to>
      <xdr:col>14</xdr:col>
      <xdr:colOff>223158</xdr:colOff>
      <xdr:row>265</xdr:row>
      <xdr:rowOff>102655</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63034" y="45336880"/>
          <a:ext cx="8253791" cy="24436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182669</xdr:colOff>
      <xdr:row>281</xdr:row>
      <xdr:rowOff>86149</xdr:rowOff>
    </xdr:from>
    <xdr:to>
      <xdr:col>10</xdr:col>
      <xdr:colOff>411269</xdr:colOff>
      <xdr:row>301</xdr:row>
      <xdr:rowOff>173778</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96502" y="50642732"/>
          <a:ext cx="5753100" cy="3685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603039</xdr:colOff>
      <xdr:row>307</xdr:row>
      <xdr:rowOff>142239</xdr:rowOff>
    </xdr:from>
    <xdr:to>
      <xdr:col>10</xdr:col>
      <xdr:colOff>222039</xdr:colOff>
      <xdr:row>329</xdr:row>
      <xdr:rowOff>21378</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3039" y="55376656"/>
          <a:ext cx="5757333" cy="3837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606213</xdr:colOff>
      <xdr:row>344</xdr:row>
      <xdr:rowOff>69215</xdr:rowOff>
    </xdr:from>
    <xdr:to>
      <xdr:col>8</xdr:col>
      <xdr:colOff>596688</xdr:colOff>
      <xdr:row>353</xdr:row>
      <xdr:rowOff>5503</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6213" y="61960548"/>
          <a:ext cx="4901142" cy="1555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8467</xdr:colOff>
      <xdr:row>360</xdr:row>
      <xdr:rowOff>51858</xdr:rowOff>
    </xdr:from>
    <xdr:to>
      <xdr:col>9</xdr:col>
      <xdr:colOff>403225</xdr:colOff>
      <xdr:row>372</xdr:row>
      <xdr:rowOff>42333</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22300" y="64821858"/>
          <a:ext cx="5305425" cy="2149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147109</xdr:colOff>
      <xdr:row>380</xdr:row>
      <xdr:rowOff>165099</xdr:rowOff>
    </xdr:from>
    <xdr:to>
      <xdr:col>9</xdr:col>
      <xdr:colOff>137584</xdr:colOff>
      <xdr:row>389</xdr:row>
      <xdr:rowOff>165099</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60942" y="68533432"/>
          <a:ext cx="4901142" cy="1619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420159</xdr:colOff>
      <xdr:row>396</xdr:row>
      <xdr:rowOff>150283</xdr:rowOff>
    </xdr:from>
    <xdr:to>
      <xdr:col>8</xdr:col>
      <xdr:colOff>553509</xdr:colOff>
      <xdr:row>407</xdr:row>
      <xdr:rowOff>83608</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20159" y="71397283"/>
          <a:ext cx="5044017" cy="1912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232411</xdr:colOff>
      <xdr:row>420</xdr:row>
      <xdr:rowOff>131233</xdr:rowOff>
    </xdr:from>
    <xdr:to>
      <xdr:col>9</xdr:col>
      <xdr:colOff>260986</xdr:colOff>
      <xdr:row>434</xdr:row>
      <xdr:rowOff>74083</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46244" y="75696233"/>
          <a:ext cx="4939242" cy="2461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141817</xdr:colOff>
      <xdr:row>448</xdr:row>
      <xdr:rowOff>176742</xdr:rowOff>
    </xdr:from>
    <xdr:to>
      <xdr:col>10</xdr:col>
      <xdr:colOff>374650</xdr:colOff>
      <xdr:row>464</xdr:row>
      <xdr:rowOff>81493</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55650" y="80779409"/>
          <a:ext cx="5757333" cy="27834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155575</xdr:colOff>
      <xdr:row>470</xdr:row>
      <xdr:rowOff>84667</xdr:rowOff>
    </xdr:from>
    <xdr:to>
      <xdr:col>9</xdr:col>
      <xdr:colOff>307975</xdr:colOff>
      <xdr:row>485</xdr:row>
      <xdr:rowOff>170392</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69408" y="84645500"/>
          <a:ext cx="5063067" cy="278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194733</xdr:colOff>
      <xdr:row>498</xdr:row>
      <xdr:rowOff>155575</xdr:rowOff>
    </xdr:from>
    <xdr:to>
      <xdr:col>10</xdr:col>
      <xdr:colOff>147108</xdr:colOff>
      <xdr:row>516</xdr:row>
      <xdr:rowOff>32808</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08566" y="89754075"/>
          <a:ext cx="5476875" cy="31157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526</xdr:row>
      <xdr:rowOff>8466</xdr:rowOff>
    </xdr:from>
    <xdr:to>
      <xdr:col>9</xdr:col>
      <xdr:colOff>261408</xdr:colOff>
      <xdr:row>544</xdr:row>
      <xdr:rowOff>75141</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42408" y="94644633"/>
          <a:ext cx="5143500" cy="3305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232834</xdr:colOff>
      <xdr:row>551</xdr:row>
      <xdr:rowOff>167640</xdr:rowOff>
    </xdr:from>
    <xdr:to>
      <xdr:col>9</xdr:col>
      <xdr:colOff>537634</xdr:colOff>
      <xdr:row>570</xdr:row>
      <xdr:rowOff>167640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46667" y="99301723"/>
          <a:ext cx="5215467" cy="34184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43392</xdr:colOff>
      <xdr:row>578</xdr:row>
      <xdr:rowOff>140758</xdr:rowOff>
    </xdr:from>
    <xdr:to>
      <xdr:col>9</xdr:col>
      <xdr:colOff>110067</xdr:colOff>
      <xdr:row>599</xdr:row>
      <xdr:rowOff>74083</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57225" y="104132591"/>
          <a:ext cx="4977342" cy="371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337821</xdr:colOff>
      <xdr:row>612</xdr:row>
      <xdr:rowOff>176743</xdr:rowOff>
    </xdr:from>
    <xdr:to>
      <xdr:col>9</xdr:col>
      <xdr:colOff>437305</xdr:colOff>
      <xdr:row>631</xdr:row>
      <xdr:rowOff>36831</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565488" y="110285743"/>
          <a:ext cx="4396317" cy="3278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7408</xdr:colOff>
      <xdr:row>635</xdr:row>
      <xdr:rowOff>129117</xdr:rowOff>
    </xdr:from>
    <xdr:to>
      <xdr:col>9</xdr:col>
      <xdr:colOff>68791</xdr:colOff>
      <xdr:row>656</xdr:row>
      <xdr:rowOff>53975</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848908" y="114376200"/>
          <a:ext cx="3744383" cy="3703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518584</xdr:colOff>
      <xdr:row>665</xdr:row>
      <xdr:rowOff>62442</xdr:rowOff>
    </xdr:from>
    <xdr:to>
      <xdr:col>10</xdr:col>
      <xdr:colOff>147110</xdr:colOff>
      <xdr:row>685</xdr:row>
      <xdr:rowOff>91016</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746251" y="119707025"/>
          <a:ext cx="4539192" cy="3626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80857</xdr:colOff>
      <xdr:row>689</xdr:row>
      <xdr:rowOff>50800</xdr:rowOff>
    </xdr:from>
    <xdr:to>
      <xdr:col>8</xdr:col>
      <xdr:colOff>561340</xdr:colOff>
      <xdr:row>709</xdr:row>
      <xdr:rowOff>109854</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922357" y="124013383"/>
          <a:ext cx="3549650" cy="3657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575734</xdr:colOff>
      <xdr:row>720</xdr:row>
      <xdr:rowOff>27518</xdr:rowOff>
    </xdr:from>
    <xdr:to>
      <xdr:col>9</xdr:col>
      <xdr:colOff>104775</xdr:colOff>
      <xdr:row>738</xdr:row>
      <xdr:rowOff>140759</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89567" y="129567518"/>
          <a:ext cx="4439708" cy="3351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327024</xdr:colOff>
      <xdr:row>754</xdr:row>
      <xdr:rowOff>31750</xdr:rowOff>
    </xdr:from>
    <xdr:to>
      <xdr:col>10</xdr:col>
      <xdr:colOff>231774</xdr:colOff>
      <xdr:row>769</xdr:row>
      <xdr:rowOff>32809</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940857" y="135688917"/>
          <a:ext cx="5429250" cy="2699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528532</xdr:colOff>
      <xdr:row>772</xdr:row>
      <xdr:rowOff>38946</xdr:rowOff>
    </xdr:from>
    <xdr:to>
      <xdr:col>10</xdr:col>
      <xdr:colOff>433282</xdr:colOff>
      <xdr:row>787</xdr:row>
      <xdr:rowOff>29421</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142365" y="138934613"/>
          <a:ext cx="5429250" cy="268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62864</xdr:colOff>
      <xdr:row>805</xdr:row>
      <xdr:rowOff>101389</xdr:rowOff>
    </xdr:from>
    <xdr:to>
      <xdr:col>10</xdr:col>
      <xdr:colOff>524298</xdr:colOff>
      <xdr:row>824</xdr:row>
      <xdr:rowOff>167006</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290531" y="144934306"/>
          <a:ext cx="5372100" cy="34840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317500</xdr:colOff>
      <xdr:row>832</xdr:row>
      <xdr:rowOff>119592</xdr:rowOff>
    </xdr:from>
    <xdr:to>
      <xdr:col>9</xdr:col>
      <xdr:colOff>336550</xdr:colOff>
      <xdr:row>852</xdr:row>
      <xdr:rowOff>147109</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159000" y="149810259"/>
          <a:ext cx="3702050" cy="362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466726</xdr:colOff>
      <xdr:row>859</xdr:row>
      <xdr:rowOff>80434</xdr:rowOff>
    </xdr:from>
    <xdr:to>
      <xdr:col>11</xdr:col>
      <xdr:colOff>85725</xdr:colOff>
      <xdr:row>876</xdr:row>
      <xdr:rowOff>80434</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80559" y="154628851"/>
          <a:ext cx="5757333" cy="3058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232621</xdr:colOff>
      <xdr:row>882</xdr:row>
      <xdr:rowOff>151553</xdr:rowOff>
    </xdr:from>
    <xdr:to>
      <xdr:col>8</xdr:col>
      <xdr:colOff>289771</xdr:colOff>
      <xdr:row>902</xdr:row>
      <xdr:rowOff>16299</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460288" y="158838053"/>
          <a:ext cx="3740150" cy="34630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212301</xdr:colOff>
      <xdr:row>914</xdr:row>
      <xdr:rowOff>154728</xdr:rowOff>
    </xdr:from>
    <xdr:to>
      <xdr:col>9</xdr:col>
      <xdr:colOff>345651</xdr:colOff>
      <xdr:row>934</xdr:row>
      <xdr:rowOff>154727</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667634" y="164598561"/>
          <a:ext cx="3202517" cy="3598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45509</xdr:colOff>
      <xdr:row>947</xdr:row>
      <xdr:rowOff>28576</xdr:rowOff>
    </xdr:from>
    <xdr:to>
      <xdr:col>10</xdr:col>
      <xdr:colOff>392643</xdr:colOff>
      <xdr:row>966</xdr:row>
      <xdr:rowOff>57150</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887009" y="170409659"/>
          <a:ext cx="4643967" cy="3446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292312</xdr:colOff>
      <xdr:row>973</xdr:row>
      <xdr:rowOff>83609</xdr:rowOff>
    </xdr:from>
    <xdr:to>
      <xdr:col>9</xdr:col>
      <xdr:colOff>372745</xdr:colOff>
      <xdr:row>992</xdr:row>
      <xdr:rowOff>150284</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133812" y="175142526"/>
          <a:ext cx="3763433" cy="3485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513292</xdr:colOff>
      <xdr:row>997</xdr:row>
      <xdr:rowOff>19050</xdr:rowOff>
    </xdr:from>
    <xdr:to>
      <xdr:col>8</xdr:col>
      <xdr:colOff>227541</xdr:colOff>
      <xdr:row>1004</xdr:row>
      <xdr:rowOff>123826</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127125" y="179395967"/>
          <a:ext cx="4011083" cy="1364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93134</xdr:colOff>
      <xdr:row>1004</xdr:row>
      <xdr:rowOff>5080</xdr:rowOff>
    </xdr:from>
    <xdr:to>
      <xdr:col>14</xdr:col>
      <xdr:colOff>321733</xdr:colOff>
      <xdr:row>1022</xdr:row>
      <xdr:rowOff>35560</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389967" y="180641413"/>
          <a:ext cx="4525433" cy="3268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1039</xdr:row>
      <xdr:rowOff>85725</xdr:rowOff>
    </xdr:from>
    <xdr:to>
      <xdr:col>7</xdr:col>
      <xdr:colOff>57150</xdr:colOff>
      <xdr:row>1052</xdr:row>
      <xdr:rowOff>152400</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14350" y="196300725"/>
          <a:ext cx="3810000" cy="2543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458259</xdr:colOff>
      <xdr:row>1066</xdr:row>
      <xdr:rowOff>32808</xdr:rowOff>
    </xdr:from>
    <xdr:to>
      <xdr:col>5</xdr:col>
      <xdr:colOff>563034</xdr:colOff>
      <xdr:row>1068</xdr:row>
      <xdr:rowOff>4233</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072092" y="191823975"/>
          <a:ext cx="2560109" cy="331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176742</xdr:colOff>
      <xdr:row>1067</xdr:row>
      <xdr:rowOff>152401</xdr:rowOff>
    </xdr:from>
    <xdr:to>
      <xdr:col>6</xdr:col>
      <xdr:colOff>504825</xdr:colOff>
      <xdr:row>1086</xdr:row>
      <xdr:rowOff>9525</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0575" y="192123484"/>
          <a:ext cx="3397250" cy="3275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457200</xdr:colOff>
      <xdr:row>1097</xdr:row>
      <xdr:rowOff>47625</xdr:rowOff>
    </xdr:from>
    <xdr:to>
      <xdr:col>8</xdr:col>
      <xdr:colOff>66675</xdr:colOff>
      <xdr:row>1117</xdr:row>
      <xdr:rowOff>47625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457200" y="207311625"/>
          <a:ext cx="4486275"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600075</xdr:colOff>
      <xdr:row>1126</xdr:row>
      <xdr:rowOff>95250</xdr:rowOff>
    </xdr:from>
    <xdr:to>
      <xdr:col>6</xdr:col>
      <xdr:colOff>123825</xdr:colOff>
      <xdr:row>1147</xdr:row>
      <xdr:rowOff>19050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600075" y="212883750"/>
          <a:ext cx="3181350" cy="392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14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1085" zoomScale="60" zoomScaleNormal="60" workbookViewId="0">
      <selection activeCell="A13" sqref="A13:XFD13"/>
    </sheetView>
  </sheetViews>
  <sheetFormatPr defaultRowHeight="14.5"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topLeftCell="A37" zoomScaleNormal="100" workbookViewId="0">
      <selection activeCell="B156" sqref="B156"/>
    </sheetView>
  </sheetViews>
  <sheetFormatPr defaultRowHeight="14.5" x14ac:dyDescent="0.35"/>
  <cols>
    <col min="1" max="1" width="20.7265625" bestFit="1" customWidth="1"/>
    <col min="2" max="2" width="15.7265625" bestFit="1" customWidth="1"/>
    <col min="3" max="3" width="14.7265625" customWidth="1"/>
    <col min="4" max="4" width="38.26953125" bestFit="1" customWidth="1"/>
    <col min="5" max="5" width="12" bestFit="1" customWidth="1"/>
    <col min="6" max="6" width="15.7265625" customWidth="1"/>
  </cols>
  <sheetData>
    <row r="1" spans="1:6" ht="16" thickBot="1" x14ac:dyDescent="0.4">
      <c r="A1" s="92" t="s">
        <v>6</v>
      </c>
      <c r="B1" s="93"/>
      <c r="C1" s="93"/>
      <c r="D1" s="93"/>
      <c r="E1" s="94"/>
    </row>
    <row r="2" spans="1:6" x14ac:dyDescent="0.35">
      <c r="A2" s="7" t="s">
        <v>0</v>
      </c>
      <c r="B2" s="8">
        <v>32000</v>
      </c>
      <c r="C2" s="1"/>
      <c r="D2" s="7" t="s">
        <v>0</v>
      </c>
      <c r="E2" s="8">
        <v>32000</v>
      </c>
    </row>
    <row r="3" spans="1:6" x14ac:dyDescent="0.35">
      <c r="A3" s="5" t="s">
        <v>1</v>
      </c>
      <c r="B3" s="2">
        <v>0.13</v>
      </c>
      <c r="C3" s="1"/>
      <c r="D3" s="5" t="s">
        <v>1</v>
      </c>
      <c r="E3" s="2">
        <v>0.13</v>
      </c>
    </row>
    <row r="4" spans="1:6" x14ac:dyDescent="0.35">
      <c r="A4" s="5" t="s">
        <v>2</v>
      </c>
      <c r="B4" s="2">
        <v>8</v>
      </c>
      <c r="C4" s="1"/>
      <c r="D4" s="5" t="s">
        <v>2</v>
      </c>
      <c r="E4" s="2">
        <v>8</v>
      </c>
    </row>
    <row r="5" spans="1:6" x14ac:dyDescent="0.35">
      <c r="A5" s="5" t="s">
        <v>5</v>
      </c>
      <c r="B5" s="2">
        <v>-6000</v>
      </c>
      <c r="C5" s="1"/>
      <c r="D5" s="5" t="s">
        <v>5</v>
      </c>
      <c r="E5" s="2">
        <v>-6000</v>
      </c>
    </row>
    <row r="6" spans="1:6" x14ac:dyDescent="0.35">
      <c r="A6" s="91" t="s">
        <v>3</v>
      </c>
      <c r="B6" s="91"/>
      <c r="C6" s="3"/>
      <c r="D6" s="91" t="s">
        <v>51</v>
      </c>
      <c r="E6" s="91"/>
    </row>
    <row r="7" spans="1:6" x14ac:dyDescent="0.35">
      <c r="A7" s="5" t="s">
        <v>4</v>
      </c>
      <c r="B7" s="6">
        <f>PV(B3,B4,B5,,0)</f>
        <v>28792.621766665405</v>
      </c>
      <c r="C7" s="1"/>
      <c r="D7" s="5" t="s">
        <v>4</v>
      </c>
      <c r="E7" s="6">
        <f>PV(E3,E4,E5,,1)</f>
        <v>32535.662596331898</v>
      </c>
    </row>
    <row r="8" spans="1:6" ht="15" thickBot="1" x14ac:dyDescent="0.4"/>
    <row r="9" spans="1:6" ht="19" thickBot="1" x14ac:dyDescent="0.5">
      <c r="A9" s="95" t="s">
        <v>14</v>
      </c>
      <c r="B9" s="96"/>
      <c r="C9" s="96"/>
      <c r="D9" s="96"/>
      <c r="E9" s="96"/>
      <c r="F9" s="97"/>
    </row>
    <row r="11" spans="1:6" x14ac:dyDescent="0.35">
      <c r="A11" s="2" t="s">
        <v>7</v>
      </c>
      <c r="B11" s="2">
        <v>0.12</v>
      </c>
      <c r="D11" s="2" t="s">
        <v>7</v>
      </c>
      <c r="E11" s="2">
        <v>0.16</v>
      </c>
    </row>
    <row r="12" spans="1:6" x14ac:dyDescent="0.35">
      <c r="A12" s="2" t="s">
        <v>8</v>
      </c>
      <c r="B12" s="2">
        <f>B11/12</f>
        <v>0.01</v>
      </c>
      <c r="D12" s="2" t="s">
        <v>8</v>
      </c>
      <c r="E12" s="2">
        <f>E11/12</f>
        <v>1.3333333333333334E-2</v>
      </c>
    </row>
    <row r="13" spans="1:6" x14ac:dyDescent="0.35">
      <c r="A13" s="2" t="s">
        <v>9</v>
      </c>
      <c r="B13" s="2">
        <v>25</v>
      </c>
      <c r="D13" s="2" t="s">
        <v>10</v>
      </c>
      <c r="E13" s="2">
        <v>8</v>
      </c>
    </row>
    <row r="14" spans="1:6" x14ac:dyDescent="0.35">
      <c r="A14" s="2" t="s">
        <v>10</v>
      </c>
      <c r="B14" s="2">
        <f>B13*12</f>
        <v>300</v>
      </c>
      <c r="D14" s="2" t="s">
        <v>11</v>
      </c>
      <c r="E14" s="2">
        <v>-100000</v>
      </c>
    </row>
    <row r="15" spans="1:6" x14ac:dyDescent="0.35">
      <c r="A15" s="2" t="s">
        <v>11</v>
      </c>
      <c r="B15" s="2">
        <v>-5000000</v>
      </c>
      <c r="D15" s="2" t="s">
        <v>12</v>
      </c>
      <c r="E15" s="2">
        <v>0</v>
      </c>
    </row>
    <row r="16" spans="1:6" x14ac:dyDescent="0.35">
      <c r="A16" s="2" t="s">
        <v>12</v>
      </c>
      <c r="B16" s="2">
        <v>0</v>
      </c>
      <c r="D16" s="2" t="s">
        <v>13</v>
      </c>
      <c r="E16" s="2">
        <v>0</v>
      </c>
    </row>
    <row r="17" spans="1:6" x14ac:dyDescent="0.35">
      <c r="A17" s="2" t="s">
        <v>13</v>
      </c>
      <c r="B17" s="2">
        <v>1</v>
      </c>
      <c r="D17" s="2" t="s">
        <v>14</v>
      </c>
      <c r="E17" s="9">
        <f>PMT(E12,E13,E14,E15,0)</f>
        <v>13261.587371330586</v>
      </c>
    </row>
    <row r="18" spans="1:6" x14ac:dyDescent="0.35">
      <c r="A18" s="2" t="s">
        <v>14</v>
      </c>
      <c r="B18" s="9">
        <f>PMT(B12,B14,B15,0,1)</f>
        <v>52139.809019684551</v>
      </c>
    </row>
    <row r="19" spans="1:6" ht="15" thickBot="1" x14ac:dyDescent="0.4"/>
    <row r="20" spans="1:6" ht="15" thickBot="1" x14ac:dyDescent="0.4">
      <c r="A20" s="2" t="s">
        <v>8</v>
      </c>
      <c r="B20" s="2">
        <v>1.2999999999999999E-2</v>
      </c>
      <c r="D20" s="23" t="s">
        <v>21</v>
      </c>
    </row>
    <row r="21" spans="1:6" x14ac:dyDescent="0.35">
      <c r="A21" s="2" t="s">
        <v>15</v>
      </c>
      <c r="B21" s="2">
        <v>8</v>
      </c>
      <c r="D21" s="20">
        <f>-CUMIPMT(B20,B21,B22,A29,A30,0)</f>
        <v>2132.2333374657865</v>
      </c>
    </row>
    <row r="22" spans="1:6" ht="15" thickBot="1" x14ac:dyDescent="0.4">
      <c r="A22" s="2" t="s">
        <v>11</v>
      </c>
      <c r="B22" s="2">
        <v>100000</v>
      </c>
      <c r="D22" s="21">
        <f>D29+D30</f>
        <v>2132.2333374657851</v>
      </c>
    </row>
    <row r="23" spans="1:6" ht="15" thickBot="1" x14ac:dyDescent="0.4">
      <c r="A23" s="2" t="s">
        <v>12</v>
      </c>
      <c r="B23" s="2">
        <v>0</v>
      </c>
      <c r="D23" s="22" t="s">
        <v>22</v>
      </c>
    </row>
    <row r="24" spans="1:6" x14ac:dyDescent="0.35">
      <c r="A24" s="2" t="s">
        <v>13</v>
      </c>
      <c r="B24" s="2">
        <v>0</v>
      </c>
      <c r="D24" s="20">
        <f>-CUMPRINC(B20,B21,B22,A29,A30,0)</f>
        <v>24352.300989895884</v>
      </c>
    </row>
    <row r="25" spans="1:6" x14ac:dyDescent="0.35">
      <c r="A25" s="2" t="s">
        <v>14</v>
      </c>
      <c r="B25" s="9">
        <f>PMT(B20,B21,B22,B23,0)</f>
        <v>-13242.267163680835</v>
      </c>
      <c r="D25" s="4">
        <f>E29+E30</f>
        <v>24352.300989895884</v>
      </c>
    </row>
    <row r="26" spans="1:6" ht="15" thickBot="1" x14ac:dyDescent="0.4"/>
    <row r="27" spans="1:6" ht="15" thickBot="1" x14ac:dyDescent="0.4">
      <c r="A27" s="16" t="s">
        <v>16</v>
      </c>
      <c r="B27" s="17" t="s">
        <v>17</v>
      </c>
      <c r="C27" s="17" t="s">
        <v>14</v>
      </c>
      <c r="D27" s="17" t="s">
        <v>18</v>
      </c>
      <c r="E27" s="17" t="s">
        <v>19</v>
      </c>
      <c r="F27" s="18" t="s">
        <v>20</v>
      </c>
    </row>
    <row r="28" spans="1:6" x14ac:dyDescent="0.35">
      <c r="A28" s="13">
        <v>1</v>
      </c>
      <c r="B28" s="14">
        <f>B22</f>
        <v>100000</v>
      </c>
      <c r="C28" s="14">
        <f>-$B$25</f>
        <v>13242.267163680835</v>
      </c>
      <c r="D28" s="14">
        <f>-IPMT($B$20,$A28,$B$21,$B$22,,0)</f>
        <v>1300</v>
      </c>
      <c r="E28" s="14">
        <f>-PPMT($B$20,$A28,$B$21,$B$22,,0)</f>
        <v>11942.267163680835</v>
      </c>
      <c r="F28" s="15">
        <f>B28-E28</f>
        <v>88057.732836319163</v>
      </c>
    </row>
    <row r="29" spans="1:6" x14ac:dyDescent="0.35">
      <c r="A29" s="10">
        <f>A28+1</f>
        <v>2</v>
      </c>
      <c r="B29" s="4">
        <f>F28</f>
        <v>88057.732836319163</v>
      </c>
      <c r="C29" s="4">
        <f t="shared" ref="C29:C35" si="0">-$B$25</f>
        <v>13242.267163680835</v>
      </c>
      <c r="D29" s="14">
        <f t="shared" ref="D29:D35" si="1">-IPMT($B$20,$A29,$B$21,$B$22,,0)</f>
        <v>1144.7505268721491</v>
      </c>
      <c r="E29" s="14">
        <f t="shared" ref="E29:E35" si="2">-PPMT($B$20,$A29,$B$21,$B$22,,0)</f>
        <v>12097.516636808687</v>
      </c>
      <c r="F29" s="15">
        <f t="shared" ref="F29:F35" si="3">B29-E29</f>
        <v>75960.216199510469</v>
      </c>
    </row>
    <row r="30" spans="1:6" x14ac:dyDescent="0.35">
      <c r="A30" s="10">
        <f t="shared" ref="A30:A35" si="4">A29+1</f>
        <v>3</v>
      </c>
      <c r="B30" s="4">
        <f t="shared" ref="B30:B35" si="5">F29</f>
        <v>75960.216199510469</v>
      </c>
      <c r="C30" s="4">
        <f t="shared" si="0"/>
        <v>13242.267163680835</v>
      </c>
      <c r="D30" s="14">
        <f t="shared" si="1"/>
        <v>987.48281059363603</v>
      </c>
      <c r="E30" s="14">
        <f t="shared" si="2"/>
        <v>12254.7843530872</v>
      </c>
      <c r="F30" s="15">
        <f t="shared" si="3"/>
        <v>63705.431846423271</v>
      </c>
    </row>
    <row r="31" spans="1:6" x14ac:dyDescent="0.35">
      <c r="A31" s="10">
        <f t="shared" si="4"/>
        <v>4</v>
      </c>
      <c r="B31" s="4">
        <f t="shared" si="5"/>
        <v>63705.431846423271</v>
      </c>
      <c r="C31" s="4">
        <f t="shared" si="0"/>
        <v>13242.267163680835</v>
      </c>
      <c r="D31" s="14">
        <f t="shared" si="1"/>
        <v>828.17061400350269</v>
      </c>
      <c r="E31" s="14">
        <f t="shared" si="2"/>
        <v>12414.096549677333</v>
      </c>
      <c r="F31" s="15">
        <f t="shared" si="3"/>
        <v>51291.335296745936</v>
      </c>
    </row>
    <row r="32" spans="1:6" x14ac:dyDescent="0.35">
      <c r="A32" s="10">
        <f t="shared" si="4"/>
        <v>5</v>
      </c>
      <c r="B32" s="4">
        <f t="shared" si="5"/>
        <v>51291.335296745936</v>
      </c>
      <c r="C32" s="4">
        <f t="shared" si="0"/>
        <v>13242.267163680835</v>
      </c>
      <c r="D32" s="14">
        <f t="shared" si="1"/>
        <v>666.78735885769731</v>
      </c>
      <c r="E32" s="14">
        <f t="shared" si="2"/>
        <v>12575.479804823137</v>
      </c>
      <c r="F32" s="15">
        <f t="shared" si="3"/>
        <v>38715.855491922797</v>
      </c>
    </row>
    <row r="33" spans="1:6" x14ac:dyDescent="0.35">
      <c r="A33" s="10">
        <f t="shared" si="4"/>
        <v>6</v>
      </c>
      <c r="B33" s="4">
        <f t="shared" si="5"/>
        <v>38715.855491922797</v>
      </c>
      <c r="C33" s="4">
        <f t="shared" si="0"/>
        <v>13242.267163680835</v>
      </c>
      <c r="D33" s="14">
        <f t="shared" si="1"/>
        <v>503.30612139499652</v>
      </c>
      <c r="E33" s="14">
        <f t="shared" si="2"/>
        <v>12738.961042285839</v>
      </c>
      <c r="F33" s="15">
        <f t="shared" si="3"/>
        <v>25976.894449636959</v>
      </c>
    </row>
    <row r="34" spans="1:6" x14ac:dyDescent="0.35">
      <c r="A34" s="10">
        <f t="shared" si="4"/>
        <v>7</v>
      </c>
      <c r="B34" s="4">
        <f t="shared" si="5"/>
        <v>25976.894449636959</v>
      </c>
      <c r="C34" s="4">
        <f t="shared" si="0"/>
        <v>13242.267163680835</v>
      </c>
      <c r="D34" s="14">
        <f t="shared" si="1"/>
        <v>337.69962784528065</v>
      </c>
      <c r="E34" s="14">
        <f t="shared" si="2"/>
        <v>12904.567535835553</v>
      </c>
      <c r="F34" s="15">
        <f t="shared" si="3"/>
        <v>13072.326913801406</v>
      </c>
    </row>
    <row r="35" spans="1:6" ht="15" thickBot="1" x14ac:dyDescent="0.4">
      <c r="A35" s="11">
        <f t="shared" si="4"/>
        <v>8</v>
      </c>
      <c r="B35" s="12">
        <f t="shared" si="5"/>
        <v>13072.326913801406</v>
      </c>
      <c r="C35" s="12">
        <f t="shared" si="0"/>
        <v>13242.267163680835</v>
      </c>
      <c r="D35" s="14">
        <f t="shared" si="1"/>
        <v>169.94024987941845</v>
      </c>
      <c r="E35" s="14">
        <f t="shared" si="2"/>
        <v>13072.326913801417</v>
      </c>
      <c r="F35" s="15">
        <f t="shared" si="3"/>
        <v>0</v>
      </c>
    </row>
    <row r="36" spans="1:6" ht="15" thickBot="1" x14ac:dyDescent="0.4"/>
    <row r="37" spans="1:6" x14ac:dyDescent="0.35">
      <c r="A37" s="26" t="s">
        <v>23</v>
      </c>
      <c r="B37" s="27">
        <v>100000</v>
      </c>
    </row>
    <row r="38" spans="1:6" x14ac:dyDescent="0.35">
      <c r="A38" s="10" t="s">
        <v>24</v>
      </c>
      <c r="B38" s="28">
        <v>15</v>
      </c>
    </row>
    <row r="39" spans="1:6" x14ac:dyDescent="0.35">
      <c r="A39" s="10" t="s">
        <v>14</v>
      </c>
      <c r="B39" s="28">
        <v>-12000</v>
      </c>
    </row>
    <row r="40" spans="1:6" ht="15" thickBot="1" x14ac:dyDescent="0.4">
      <c r="A40" s="11" t="s">
        <v>18</v>
      </c>
      <c r="B40" s="29">
        <f>RATE(B38,B39,B37,,0)</f>
        <v>8.4417979849322686E-2</v>
      </c>
    </row>
    <row r="41" spans="1:6" x14ac:dyDescent="0.35">
      <c r="A41" s="33"/>
      <c r="B41" s="34"/>
    </row>
    <row r="42" spans="1:6" ht="16" thickBot="1" x14ac:dyDescent="0.4">
      <c r="A42" s="98" t="s">
        <v>25</v>
      </c>
      <c r="B42" s="98"/>
    </row>
    <row r="43" spans="1:6" x14ac:dyDescent="0.35">
      <c r="A43" s="26" t="s">
        <v>23</v>
      </c>
      <c r="B43" s="27">
        <v>100000</v>
      </c>
    </row>
    <row r="44" spans="1:6" x14ac:dyDescent="0.35">
      <c r="A44" s="10" t="s">
        <v>18</v>
      </c>
      <c r="B44" s="31">
        <v>0.1</v>
      </c>
    </row>
    <row r="45" spans="1:6" x14ac:dyDescent="0.35">
      <c r="A45" s="10" t="s">
        <v>14</v>
      </c>
      <c r="B45" s="28">
        <v>-15000</v>
      </c>
    </row>
    <row r="46" spans="1:6" ht="15" thickBot="1" x14ac:dyDescent="0.4">
      <c r="A46" s="11" t="s">
        <v>24</v>
      </c>
      <c r="B46" s="32">
        <f>NPER(B44,B45,B43,,0)</f>
        <v>11.526704607247604</v>
      </c>
    </row>
    <row r="47" spans="1:6" x14ac:dyDescent="0.35">
      <c r="A47" s="33"/>
      <c r="B47" s="57"/>
    </row>
    <row r="48" spans="1:6" ht="15.5" x14ac:dyDescent="0.35">
      <c r="A48" s="101" t="s">
        <v>36</v>
      </c>
      <c r="B48" s="101"/>
      <c r="C48" s="101"/>
      <c r="D48" s="101"/>
      <c r="E48" s="101"/>
    </row>
    <row r="50" spans="1:5" x14ac:dyDescent="0.35">
      <c r="A50" s="35" t="s">
        <v>1</v>
      </c>
      <c r="B50" s="64">
        <v>0.2</v>
      </c>
      <c r="C50" s="2"/>
    </row>
    <row r="51" spans="1:5" x14ac:dyDescent="0.35">
      <c r="A51" s="2"/>
      <c r="B51" s="99" t="s">
        <v>26</v>
      </c>
      <c r="C51" s="100"/>
    </row>
    <row r="52" spans="1:5" x14ac:dyDescent="0.35">
      <c r="A52" s="64" t="s">
        <v>27</v>
      </c>
      <c r="B52" s="64" t="s">
        <v>28</v>
      </c>
      <c r="C52" s="64" t="s">
        <v>29</v>
      </c>
    </row>
    <row r="53" spans="1:5" x14ac:dyDescent="0.35">
      <c r="A53" s="2">
        <v>1</v>
      </c>
      <c r="B53" s="2">
        <v>-10000</v>
      </c>
      <c r="C53" s="2">
        <v>-5000</v>
      </c>
    </row>
    <row r="54" spans="1:5" x14ac:dyDescent="0.35">
      <c r="A54" s="2">
        <v>2</v>
      </c>
      <c r="B54" s="2">
        <v>25000</v>
      </c>
      <c r="C54" s="2">
        <v>20000</v>
      </c>
    </row>
    <row r="55" spans="1:5" x14ac:dyDescent="0.35">
      <c r="A55" s="2">
        <v>3</v>
      </c>
      <c r="B55" s="2">
        <v>-7000</v>
      </c>
      <c r="C55" s="2">
        <v>-8000</v>
      </c>
    </row>
    <row r="56" spans="1:5" x14ac:dyDescent="0.35">
      <c r="A56" s="2" t="s">
        <v>30</v>
      </c>
      <c r="B56" s="2">
        <f>SUM(B53:B55)</f>
        <v>8000</v>
      </c>
      <c r="C56" s="2">
        <f>SUM(C53:C55)</f>
        <v>7000</v>
      </c>
    </row>
    <row r="58" spans="1:5" x14ac:dyDescent="0.35">
      <c r="A58" s="2" t="s">
        <v>31</v>
      </c>
      <c r="B58" s="4">
        <f>NPV(B50,B53:B55)</f>
        <v>4976.851851851854</v>
      </c>
      <c r="C58" s="4">
        <f>NPV(B50,C53:C55)</f>
        <v>5092.592592592594</v>
      </c>
    </row>
    <row r="59" spans="1:5" x14ac:dyDescent="0.35">
      <c r="A59" s="2" t="s">
        <v>32</v>
      </c>
      <c r="B59" s="19">
        <f>B53+NPV(B50,B54:B55)</f>
        <v>5972.2222222222208</v>
      </c>
      <c r="C59" s="4">
        <f>C53+NPV(B50,C54:C55)</f>
        <v>6111.1111111111113</v>
      </c>
    </row>
    <row r="60" spans="1:5" x14ac:dyDescent="0.35">
      <c r="A60" s="35" t="s">
        <v>33</v>
      </c>
      <c r="B60" s="4">
        <f>SQRT(1+B50)*B58</f>
        <v>5451.8680492412386</v>
      </c>
      <c r="C60" s="4">
        <f>SQRT(1+B50)*C58</f>
        <v>5578.6556782933594</v>
      </c>
    </row>
    <row r="61" spans="1:5" ht="15" thickBot="1" x14ac:dyDescent="0.4"/>
    <row r="62" spans="1:5" x14ac:dyDescent="0.35">
      <c r="A62" s="58" t="s">
        <v>1</v>
      </c>
      <c r="B62" s="59">
        <v>0.2</v>
      </c>
      <c r="D62" s="58" t="s">
        <v>1</v>
      </c>
      <c r="E62" s="59">
        <v>0.2</v>
      </c>
    </row>
    <row r="63" spans="1:5" ht="15" thickBot="1" x14ac:dyDescent="0.4">
      <c r="A63" s="62" t="s">
        <v>34</v>
      </c>
      <c r="B63" s="63" t="s">
        <v>26</v>
      </c>
      <c r="D63" s="60" t="s">
        <v>34</v>
      </c>
      <c r="E63" s="61" t="s">
        <v>26</v>
      </c>
    </row>
    <row r="64" spans="1:5" x14ac:dyDescent="0.35">
      <c r="A64" s="38">
        <v>42536</v>
      </c>
      <c r="B64" s="28">
        <v>5000</v>
      </c>
      <c r="D64" s="46">
        <v>42078</v>
      </c>
      <c r="E64" s="47">
        <v>0</v>
      </c>
    </row>
    <row r="65" spans="1:5" x14ac:dyDescent="0.35">
      <c r="A65" s="38">
        <v>42657</v>
      </c>
      <c r="B65" s="28">
        <v>5143</v>
      </c>
      <c r="D65" s="38">
        <v>42536</v>
      </c>
      <c r="E65" s="28">
        <v>5000</v>
      </c>
    </row>
    <row r="66" spans="1:5" x14ac:dyDescent="0.35">
      <c r="A66" s="38">
        <v>42855</v>
      </c>
      <c r="B66" s="28">
        <v>8838</v>
      </c>
      <c r="D66" s="38">
        <v>42657</v>
      </c>
      <c r="E66" s="28">
        <v>5143</v>
      </c>
    </row>
    <row r="67" spans="1:5" x14ac:dyDescent="0.35">
      <c r="A67" s="38">
        <v>42684</v>
      </c>
      <c r="B67" s="28">
        <v>-4893</v>
      </c>
      <c r="D67" s="38">
        <v>42855</v>
      </c>
      <c r="E67" s="28">
        <v>8838</v>
      </c>
    </row>
    <row r="68" spans="1:5" x14ac:dyDescent="0.35">
      <c r="A68" s="38">
        <v>42629</v>
      </c>
      <c r="B68" s="28">
        <v>-2134</v>
      </c>
      <c r="D68" s="38">
        <v>42684</v>
      </c>
      <c r="E68" s="28">
        <v>-4893</v>
      </c>
    </row>
    <row r="69" spans="1:5" x14ac:dyDescent="0.35">
      <c r="A69" s="38">
        <v>42843</v>
      </c>
      <c r="B69" s="28">
        <v>8047</v>
      </c>
      <c r="D69" s="38">
        <v>42629</v>
      </c>
      <c r="E69" s="28">
        <v>-2134</v>
      </c>
    </row>
    <row r="70" spans="1:5" x14ac:dyDescent="0.35">
      <c r="A70" s="38">
        <v>42609</v>
      </c>
      <c r="B70" s="28">
        <v>3908</v>
      </c>
      <c r="D70" s="38">
        <v>42843</v>
      </c>
      <c r="E70" s="28">
        <v>8047</v>
      </c>
    </row>
    <row r="71" spans="1:5" ht="15" thickBot="1" x14ac:dyDescent="0.4">
      <c r="A71" s="39">
        <v>42568</v>
      </c>
      <c r="B71" s="40">
        <v>-4007</v>
      </c>
      <c r="D71" s="41">
        <v>42609</v>
      </c>
      <c r="E71" s="42">
        <v>3908</v>
      </c>
    </row>
    <row r="72" spans="1:5" ht="15" thickBot="1" x14ac:dyDescent="0.4">
      <c r="D72" s="44">
        <v>42568</v>
      </c>
      <c r="E72" s="45">
        <v>-4007</v>
      </c>
    </row>
    <row r="73" spans="1:5" ht="15" thickBot="1" x14ac:dyDescent="0.4">
      <c r="A73" s="36" t="s">
        <v>35</v>
      </c>
      <c r="B73" s="37">
        <f>XNPV(B62,B64:B71,A64:A71)</f>
        <v>17523.654500894841</v>
      </c>
      <c r="D73" s="24" t="s">
        <v>35</v>
      </c>
      <c r="E73" s="43">
        <f>XNPV(E62,E64:E72,D64:D72)</f>
        <v>13940.183426721771</v>
      </c>
    </row>
    <row r="74" spans="1:5" ht="15" thickBot="1" x14ac:dyDescent="0.4"/>
    <row r="75" spans="1:5" ht="15" thickBot="1" x14ac:dyDescent="0.4">
      <c r="A75" s="65" t="s">
        <v>26</v>
      </c>
      <c r="B75" s="66" t="s">
        <v>1</v>
      </c>
      <c r="C75" s="67" t="s">
        <v>35</v>
      </c>
    </row>
    <row r="76" spans="1:5" x14ac:dyDescent="0.35">
      <c r="A76" s="54">
        <v>10000</v>
      </c>
      <c r="B76" s="55">
        <v>0.08</v>
      </c>
      <c r="C76" s="56">
        <f>NPV(B76,$A$76:$A$79)</f>
        <v>-304.94918532819202</v>
      </c>
    </row>
    <row r="77" spans="1:5" x14ac:dyDescent="0.35">
      <c r="A77" s="50">
        <v>-5000</v>
      </c>
      <c r="B77" s="52">
        <v>8.5000000000000006E-2</v>
      </c>
      <c r="C77" s="56">
        <f t="shared" ref="C77:C84" si="6">NPV(B77,$A$76:$A$79)</f>
        <v>-242.25684036084584</v>
      </c>
    </row>
    <row r="78" spans="1:5" x14ac:dyDescent="0.35">
      <c r="A78" s="50">
        <v>-8500</v>
      </c>
      <c r="B78" s="52">
        <v>0.09</v>
      </c>
      <c r="C78" s="56">
        <f t="shared" si="6"/>
        <v>-180.79719811594737</v>
      </c>
    </row>
    <row r="79" spans="1:5" ht="15" thickBot="1" x14ac:dyDescent="0.4">
      <c r="A79" s="51">
        <v>2000</v>
      </c>
      <c r="B79" s="52">
        <v>9.5000000000000001E-2</v>
      </c>
      <c r="C79" s="56">
        <f t="shared" si="6"/>
        <v>-120.54389452858119</v>
      </c>
    </row>
    <row r="80" spans="1:5" x14ac:dyDescent="0.35">
      <c r="A80" s="33"/>
      <c r="B80" s="52">
        <v>0.1</v>
      </c>
      <c r="C80" s="56">
        <f t="shared" si="6"/>
        <v>-61.471210982855276</v>
      </c>
    </row>
    <row r="81" spans="1:6" x14ac:dyDescent="0.35">
      <c r="A81" s="33"/>
      <c r="B81" s="52">
        <v>0.1053</v>
      </c>
      <c r="C81" s="56">
        <f t="shared" si="6"/>
        <v>-0.11523532268666639</v>
      </c>
    </row>
    <row r="82" spans="1:6" x14ac:dyDescent="0.35">
      <c r="A82" s="33"/>
      <c r="B82" s="52">
        <v>0.11</v>
      </c>
      <c r="C82" s="56">
        <f t="shared" si="6"/>
        <v>53.232050020658598</v>
      </c>
    </row>
    <row r="83" spans="1:6" x14ac:dyDescent="0.35">
      <c r="A83" s="33"/>
      <c r="B83" s="52">
        <v>0.115</v>
      </c>
      <c r="C83" s="56">
        <f t="shared" si="6"/>
        <v>108.91099578129308</v>
      </c>
    </row>
    <row r="84" spans="1:6" ht="15" thickBot="1" x14ac:dyDescent="0.4">
      <c r="A84" s="33"/>
      <c r="B84" s="53">
        <v>0.12</v>
      </c>
      <c r="C84" s="56">
        <f t="shared" si="6"/>
        <v>163.50609121199599</v>
      </c>
    </row>
    <row r="85" spans="1:6" x14ac:dyDescent="0.35">
      <c r="B85" s="48"/>
    </row>
    <row r="86" spans="1:6" ht="15.5" x14ac:dyDescent="0.35">
      <c r="A86" s="90" t="s">
        <v>38</v>
      </c>
      <c r="B86" s="90"/>
      <c r="C86" s="90"/>
      <c r="D86" s="90"/>
      <c r="E86" s="90"/>
      <c r="F86" s="90"/>
    </row>
    <row r="87" spans="1:6" ht="15" thickBot="1" x14ac:dyDescent="0.4"/>
    <row r="88" spans="1:6" ht="15" thickBot="1" x14ac:dyDescent="0.4">
      <c r="A88" s="64" t="s">
        <v>37</v>
      </c>
      <c r="C88" s="86" t="s">
        <v>37</v>
      </c>
      <c r="D88" s="66" t="s">
        <v>39</v>
      </c>
      <c r="E88" s="87" t="s">
        <v>38</v>
      </c>
    </row>
    <row r="89" spans="1:6" x14ac:dyDescent="0.35">
      <c r="A89" s="2">
        <v>10000</v>
      </c>
      <c r="C89" s="70">
        <v>10000</v>
      </c>
      <c r="D89" s="13"/>
      <c r="E89" s="71">
        <f>IRR(C89:C92)</f>
        <v>0.1053100591867342</v>
      </c>
    </row>
    <row r="90" spans="1:6" x14ac:dyDescent="0.35">
      <c r="A90" s="2">
        <v>-5000</v>
      </c>
      <c r="C90" s="69">
        <v>-5000</v>
      </c>
      <c r="D90" s="10">
        <v>0.05</v>
      </c>
      <c r="E90" s="71">
        <f>IRR($C$89:$C$92,D90)</f>
        <v>0.10531005918673531</v>
      </c>
    </row>
    <row r="91" spans="1:6" x14ac:dyDescent="0.35">
      <c r="A91" s="2">
        <v>-8500</v>
      </c>
      <c r="C91" s="69">
        <v>-8500</v>
      </c>
      <c r="D91" s="10">
        <v>0.15</v>
      </c>
      <c r="E91" s="71">
        <f t="shared" ref="E91:E99" si="7">IRR($C$89:$C$92,D91)</f>
        <v>0.10531005918673553</v>
      </c>
    </row>
    <row r="92" spans="1:6" x14ac:dyDescent="0.35">
      <c r="A92" s="2">
        <v>2000</v>
      </c>
      <c r="C92" s="69">
        <v>2000</v>
      </c>
      <c r="D92" s="10">
        <v>0.2</v>
      </c>
      <c r="E92" s="71">
        <f t="shared" si="7"/>
        <v>0.10531005918672065</v>
      </c>
    </row>
    <row r="93" spans="1:6" ht="15" thickBot="1" x14ac:dyDescent="0.4">
      <c r="D93" s="10">
        <v>0.25</v>
      </c>
      <c r="E93" s="71">
        <f t="shared" si="7"/>
        <v>0.10531005918632652</v>
      </c>
    </row>
    <row r="94" spans="1:6" ht="15" thickBot="1" x14ac:dyDescent="0.4">
      <c r="A94" s="88" t="s">
        <v>38</v>
      </c>
      <c r="D94" s="10">
        <v>0.3</v>
      </c>
      <c r="E94" s="71">
        <f t="shared" si="7"/>
        <v>0.10531005918673553</v>
      </c>
    </row>
    <row r="95" spans="1:6" ht="15" thickBot="1" x14ac:dyDescent="0.4">
      <c r="A95" s="68">
        <f>IRR(A89:A92)</f>
        <v>0.1053100591867342</v>
      </c>
      <c r="D95" s="10">
        <v>0.35</v>
      </c>
      <c r="E95" s="71">
        <f t="shared" si="7"/>
        <v>0.10531005918673553</v>
      </c>
    </row>
    <row r="96" spans="1:6" x14ac:dyDescent="0.35">
      <c r="D96" s="10">
        <v>0.4</v>
      </c>
      <c r="E96" s="71">
        <f t="shared" si="7"/>
        <v>0.10531005918673553</v>
      </c>
    </row>
    <row r="97" spans="1:5" x14ac:dyDescent="0.35">
      <c r="D97" s="10">
        <v>0.45</v>
      </c>
      <c r="E97" s="71">
        <f t="shared" si="7"/>
        <v>0.10531005918673575</v>
      </c>
    </row>
    <row r="98" spans="1:5" x14ac:dyDescent="0.35">
      <c r="D98" s="10">
        <v>0.5</v>
      </c>
      <c r="E98" s="71">
        <f t="shared" si="7"/>
        <v>0.10531005918673619</v>
      </c>
    </row>
    <row r="99" spans="1:5" ht="15" thickBot="1" x14ac:dyDescent="0.4">
      <c r="D99" s="11">
        <v>0.55000000000000004</v>
      </c>
      <c r="E99" s="71">
        <f t="shared" si="7"/>
        <v>0.1053100591867373</v>
      </c>
    </row>
    <row r="101" spans="1:5" ht="15" thickBot="1" x14ac:dyDescent="0.4"/>
    <row r="102" spans="1:5" ht="15" thickBot="1" x14ac:dyDescent="0.4">
      <c r="A102" s="89" t="s">
        <v>37</v>
      </c>
      <c r="B102" s="16" t="s">
        <v>39</v>
      </c>
      <c r="C102" s="18" t="s">
        <v>38</v>
      </c>
    </row>
    <row r="103" spans="1:5" x14ac:dyDescent="0.35">
      <c r="A103" s="70">
        <v>-20000</v>
      </c>
      <c r="B103" s="13"/>
      <c r="C103" s="71">
        <f>IRR(A103:A106)</f>
        <v>-9.5909414154996986E-2</v>
      </c>
    </row>
    <row r="104" spans="1:5" x14ac:dyDescent="0.35">
      <c r="A104" s="69">
        <v>82000</v>
      </c>
      <c r="B104" s="52">
        <v>0.15</v>
      </c>
      <c r="C104" s="72">
        <f>IRR($A$103:$A$106,B104)</f>
        <v>-9.5909414155059047E-2</v>
      </c>
    </row>
    <row r="105" spans="1:5" x14ac:dyDescent="0.35">
      <c r="A105" s="69">
        <v>-60000</v>
      </c>
      <c r="B105" s="52">
        <v>0.2</v>
      </c>
      <c r="C105" s="72">
        <f t="shared" ref="C105:C113" si="8">IRR($A$103:$A$106,B105)</f>
        <v>-9.5909414154996986E-2</v>
      </c>
    </row>
    <row r="106" spans="1:5" x14ac:dyDescent="0.35">
      <c r="A106" s="69">
        <v>2000</v>
      </c>
      <c r="B106" s="52">
        <v>0.25</v>
      </c>
      <c r="C106" s="72">
        <f t="shared" si="8"/>
        <v>-9.5909414153667494E-2</v>
      </c>
    </row>
    <row r="107" spans="1:5" x14ac:dyDescent="0.35">
      <c r="B107" s="52">
        <v>0.3</v>
      </c>
      <c r="C107" s="72">
        <f t="shared" si="8"/>
        <v>-9.590941415486065E-2</v>
      </c>
    </row>
    <row r="108" spans="1:5" x14ac:dyDescent="0.35">
      <c r="B108" s="52">
        <v>0.35</v>
      </c>
      <c r="C108" s="72">
        <f t="shared" si="8"/>
        <v>-9.5909414154996986E-2</v>
      </c>
    </row>
    <row r="109" spans="1:5" x14ac:dyDescent="0.35">
      <c r="B109" s="52">
        <v>0.4</v>
      </c>
      <c r="C109" s="72">
        <f t="shared" si="8"/>
        <v>-9.5909414154997874E-2</v>
      </c>
    </row>
    <row r="110" spans="1:5" x14ac:dyDescent="0.35">
      <c r="B110" s="52">
        <v>0.45</v>
      </c>
      <c r="C110" s="72">
        <f t="shared" si="8"/>
        <v>2.160916914048538</v>
      </c>
    </row>
    <row r="111" spans="1:5" x14ac:dyDescent="0.35">
      <c r="B111" s="52">
        <v>0.5</v>
      </c>
      <c r="C111" s="72">
        <f t="shared" si="8"/>
        <v>2.1609169140534945</v>
      </c>
    </row>
    <row r="112" spans="1:5" x14ac:dyDescent="0.35">
      <c r="B112" s="52">
        <v>0.55000000000000004</v>
      </c>
      <c r="C112" s="72">
        <f t="shared" si="8"/>
        <v>2.1609169140387743</v>
      </c>
    </row>
    <row r="113" spans="1:3" ht="15" thickBot="1" x14ac:dyDescent="0.4">
      <c r="B113" s="53">
        <v>0.6</v>
      </c>
      <c r="C113" s="72">
        <f t="shared" si="8"/>
        <v>2.1609169140492739</v>
      </c>
    </row>
    <row r="115" spans="1:3" ht="15" thickBot="1" x14ac:dyDescent="0.4"/>
    <row r="116" spans="1:3" ht="15" thickBot="1" x14ac:dyDescent="0.4">
      <c r="A116" s="65" t="s">
        <v>37</v>
      </c>
      <c r="B116" s="66" t="s">
        <v>39</v>
      </c>
      <c r="C116" s="87" t="s">
        <v>38</v>
      </c>
    </row>
    <row r="117" spans="1:3" x14ac:dyDescent="0.35">
      <c r="A117" s="70">
        <v>10000</v>
      </c>
      <c r="B117" s="13"/>
      <c r="C117" s="75" t="e">
        <f>IRR(A117:A120)</f>
        <v>#NUM!</v>
      </c>
    </row>
    <row r="118" spans="1:3" x14ac:dyDescent="0.35">
      <c r="A118" s="69">
        <v>-5000</v>
      </c>
      <c r="B118" s="10">
        <v>0.05</v>
      </c>
      <c r="C118" s="30" t="e">
        <f>IRR($A$117:$A$120,B118)</f>
        <v>#NUM!</v>
      </c>
    </row>
    <row r="119" spans="1:3" x14ac:dyDescent="0.35">
      <c r="A119" s="69">
        <v>8500</v>
      </c>
      <c r="B119" s="10">
        <v>0.15</v>
      </c>
      <c r="C119" s="30" t="e">
        <f t="shared" ref="C119:C127" si="9">IRR($A$117:$A$120,B119)</f>
        <v>#NUM!</v>
      </c>
    </row>
    <row r="120" spans="1:3" x14ac:dyDescent="0.35">
      <c r="A120" s="69">
        <v>2000</v>
      </c>
      <c r="B120" s="10">
        <v>0.2</v>
      </c>
      <c r="C120" s="30" t="e">
        <f t="shared" si="9"/>
        <v>#NUM!</v>
      </c>
    </row>
    <row r="121" spans="1:3" x14ac:dyDescent="0.35">
      <c r="B121" s="10">
        <v>0.25</v>
      </c>
      <c r="C121" s="30" t="e">
        <f t="shared" si="9"/>
        <v>#NUM!</v>
      </c>
    </row>
    <row r="122" spans="1:3" x14ac:dyDescent="0.35">
      <c r="B122" s="10">
        <v>0.3</v>
      </c>
      <c r="C122" s="30" t="e">
        <f t="shared" si="9"/>
        <v>#NUM!</v>
      </c>
    </row>
    <row r="123" spans="1:3" x14ac:dyDescent="0.35">
      <c r="B123" s="10">
        <v>0.35</v>
      </c>
      <c r="C123" s="30" t="e">
        <f t="shared" si="9"/>
        <v>#NUM!</v>
      </c>
    </row>
    <row r="124" spans="1:3" x14ac:dyDescent="0.35">
      <c r="B124" s="10">
        <v>0.4</v>
      </c>
      <c r="C124" s="30" t="e">
        <f t="shared" si="9"/>
        <v>#NUM!</v>
      </c>
    </row>
    <row r="125" spans="1:3" x14ac:dyDescent="0.35">
      <c r="B125" s="10">
        <v>0.45</v>
      </c>
      <c r="C125" s="30" t="e">
        <f t="shared" si="9"/>
        <v>#NUM!</v>
      </c>
    </row>
    <row r="126" spans="1:3" x14ac:dyDescent="0.35">
      <c r="B126" s="10">
        <v>0.5</v>
      </c>
      <c r="C126" s="30" t="e">
        <f t="shared" si="9"/>
        <v>#NUM!</v>
      </c>
    </row>
    <row r="127" spans="1:3" ht="15" thickBot="1" x14ac:dyDescent="0.4">
      <c r="B127" s="11">
        <v>0.55000000000000004</v>
      </c>
      <c r="C127" s="30" t="e">
        <f t="shared" si="9"/>
        <v>#NUM!</v>
      </c>
    </row>
    <row r="129" spans="1:6" x14ac:dyDescent="0.35">
      <c r="A129" s="64" t="s">
        <v>40</v>
      </c>
      <c r="B129" s="64" t="s">
        <v>41</v>
      </c>
      <c r="C129" s="64" t="s">
        <v>42</v>
      </c>
      <c r="E129" s="64" t="s">
        <v>34</v>
      </c>
      <c r="F129" s="64" t="s">
        <v>26</v>
      </c>
    </row>
    <row r="130" spans="1:6" x14ac:dyDescent="0.35">
      <c r="A130" s="2">
        <v>0</v>
      </c>
      <c r="B130" s="35">
        <v>-1000</v>
      </c>
      <c r="C130" s="2">
        <v>-1000</v>
      </c>
      <c r="E130" s="81">
        <v>42220</v>
      </c>
      <c r="F130" s="35">
        <v>-10000</v>
      </c>
    </row>
    <row r="131" spans="1:6" x14ac:dyDescent="0.35">
      <c r="A131" s="2">
        <v>1</v>
      </c>
      <c r="B131" s="35">
        <v>0</v>
      </c>
      <c r="C131" s="2">
        <v>400</v>
      </c>
      <c r="E131" s="82" t="s">
        <v>43</v>
      </c>
      <c r="F131" s="35">
        <v>4000</v>
      </c>
    </row>
    <row r="132" spans="1:6" x14ac:dyDescent="0.35">
      <c r="A132" s="2">
        <v>2</v>
      </c>
      <c r="B132" s="35">
        <v>200</v>
      </c>
      <c r="C132" s="2">
        <v>400</v>
      </c>
      <c r="E132" s="82" t="s">
        <v>44</v>
      </c>
      <c r="F132" s="35">
        <v>3000</v>
      </c>
    </row>
    <row r="133" spans="1:6" x14ac:dyDescent="0.35">
      <c r="A133" s="2">
        <v>3</v>
      </c>
      <c r="B133" s="35">
        <v>300</v>
      </c>
      <c r="C133" s="2">
        <v>300</v>
      </c>
      <c r="E133" s="82" t="s">
        <v>45</v>
      </c>
      <c r="F133" s="35">
        <v>5000</v>
      </c>
    </row>
    <row r="134" spans="1:6" ht="15" thickBot="1" x14ac:dyDescent="0.4">
      <c r="A134" s="2">
        <v>4</v>
      </c>
      <c r="B134" s="35">
        <v>500</v>
      </c>
      <c r="C134" s="2">
        <v>300</v>
      </c>
    </row>
    <row r="135" spans="1:6" ht="15" thickBot="1" x14ac:dyDescent="0.4">
      <c r="A135" s="49">
        <v>5</v>
      </c>
      <c r="B135" s="76">
        <v>900</v>
      </c>
      <c r="C135" s="49">
        <v>200</v>
      </c>
      <c r="E135" s="66" t="s">
        <v>46</v>
      </c>
      <c r="F135" s="83">
        <v>0.26419999999999999</v>
      </c>
    </row>
    <row r="136" spans="1:6" ht="15" thickBot="1" x14ac:dyDescent="0.4">
      <c r="A136" s="66" t="s">
        <v>38</v>
      </c>
      <c r="B136" s="77">
        <f>IRR(B130:B135)</f>
        <v>0.17318426166949052</v>
      </c>
      <c r="C136" s="78">
        <f>IRR(C130:C135)</f>
        <v>0.20494783010707418</v>
      </c>
    </row>
    <row r="137" spans="1:6" ht="15" thickBot="1" x14ac:dyDescent="0.4">
      <c r="A137" s="66" t="s">
        <v>35</v>
      </c>
      <c r="B137" s="79">
        <v>815.89</v>
      </c>
      <c r="C137" s="80">
        <v>552.4</v>
      </c>
    </row>
    <row r="140" spans="1:6" x14ac:dyDescent="0.35">
      <c r="A140" s="64" t="s">
        <v>47</v>
      </c>
      <c r="B140" s="25">
        <v>0.1</v>
      </c>
    </row>
    <row r="141" spans="1:6" x14ac:dyDescent="0.35">
      <c r="A141" s="64" t="s">
        <v>48</v>
      </c>
      <c r="B141" s="25">
        <v>0.12</v>
      </c>
    </row>
    <row r="143" spans="1:6" x14ac:dyDescent="0.35">
      <c r="A143" s="64" t="s">
        <v>40</v>
      </c>
      <c r="B143" s="64" t="s">
        <v>26</v>
      </c>
    </row>
    <row r="144" spans="1:6" x14ac:dyDescent="0.35">
      <c r="A144" s="2">
        <v>0</v>
      </c>
      <c r="B144" s="2">
        <v>-1.6</v>
      </c>
    </row>
    <row r="145" spans="1:2" x14ac:dyDescent="0.35">
      <c r="A145" s="2">
        <v>1</v>
      </c>
      <c r="B145" s="2">
        <v>10</v>
      </c>
    </row>
    <row r="146" spans="1:2" x14ac:dyDescent="0.35">
      <c r="A146" s="2">
        <v>2</v>
      </c>
      <c r="B146" s="2">
        <v>-10</v>
      </c>
    </row>
    <row r="147" spans="1:2" ht="15" thickBot="1" x14ac:dyDescent="0.4"/>
    <row r="148" spans="1:2" ht="15" thickBot="1" x14ac:dyDescent="0.4">
      <c r="A148" s="66" t="s">
        <v>49</v>
      </c>
      <c r="B148" s="87" t="s">
        <v>35</v>
      </c>
    </row>
    <row r="149" spans="1:2" x14ac:dyDescent="0.35">
      <c r="A149" s="84">
        <v>0.1</v>
      </c>
      <c r="B149" s="85">
        <f>NPV($A149,$B$144:$B$146)</f>
        <v>-0.70323065364387649</v>
      </c>
    </row>
    <row r="150" spans="1:2" x14ac:dyDescent="0.35">
      <c r="A150" s="73">
        <v>0.25</v>
      </c>
      <c r="B150" s="85">
        <f t="shared" ref="B150:B153" si="10">NPV($A150,$B$144:$B$146)</f>
        <v>0</v>
      </c>
    </row>
    <row r="151" spans="1:2" x14ac:dyDescent="0.35">
      <c r="A151" s="73">
        <v>1.1000000000000001</v>
      </c>
      <c r="B151" s="85">
        <f t="shared" si="10"/>
        <v>0.42587193607601764</v>
      </c>
    </row>
    <row r="152" spans="1:2" x14ac:dyDescent="0.35">
      <c r="A152" s="73">
        <v>4</v>
      </c>
      <c r="B152" s="85">
        <f t="shared" si="10"/>
        <v>-2.2204460492503132E-17</v>
      </c>
    </row>
    <row r="153" spans="1:2" ht="15" thickBot="1" x14ac:dyDescent="0.4">
      <c r="A153" s="74">
        <v>5</v>
      </c>
      <c r="B153" s="85">
        <f t="shared" si="10"/>
        <v>-3.5185185185185187E-2</v>
      </c>
    </row>
    <row r="155" spans="1:2" x14ac:dyDescent="0.35">
      <c r="A155" s="64" t="s">
        <v>50</v>
      </c>
      <c r="B155" s="25">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Abhi Pawar</cp:lastModifiedBy>
  <dcterms:created xsi:type="dcterms:W3CDTF">2023-06-15T04:20:27Z</dcterms:created>
  <dcterms:modified xsi:type="dcterms:W3CDTF">2024-04-17T15:34:26Z</dcterms:modified>
</cp:coreProperties>
</file>