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ade Section 1" sheetId="1" r:id="rId4"/>
    <sheet name="Assessment" sheetId="2" r:id="rId5"/>
  </sheets>
</workbook>
</file>

<file path=xl/sharedStrings.xml><?xml version="1.0" encoding="utf-8"?>
<sst xmlns="http://schemas.openxmlformats.org/spreadsheetml/2006/main" uniqueCount="156">
  <si>
    <t>Digital Logic Fundamentals</t>
  </si>
  <si>
    <t>Spring 2018</t>
  </si>
  <si>
    <t>Division of Engineering Programs</t>
  </si>
  <si>
    <t>Name</t>
  </si>
  <si>
    <t>Grade</t>
  </si>
  <si>
    <t>Ave</t>
  </si>
  <si>
    <t>Test1</t>
  </si>
  <si>
    <t>Test2</t>
  </si>
  <si>
    <t>Final</t>
  </si>
  <si>
    <t>Q-Ave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</si>
  <si>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</si>
  <si>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</si>
  <si>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</si>
  <si>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</si>
  <si>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</si>
  <si>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</si>
  <si>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</si>
  <si>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</si>
  <si>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</si>
  <si>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Q11</t>
  </si>
  <si>
    <t>Q12</t>
  </si>
  <si>
    <t>Q13</t>
  </si>
  <si>
    <t>Q14</t>
  </si>
  <si>
    <t>Q15</t>
  </si>
  <si>
    <t>AQ16</t>
  </si>
  <si>
    <t>Q17</t>
  </si>
  <si>
    <t>Q18</t>
  </si>
  <si>
    <t>Q19</t>
  </si>
  <si>
    <t>Q20</t>
  </si>
  <si>
    <t>Q21</t>
  </si>
  <si>
    <t>Q22</t>
  </si>
  <si>
    <t>Q23</t>
  </si>
  <si>
    <t>H_AV</t>
  </si>
  <si>
    <t>HW1</t>
  </si>
  <si>
    <t>HW2</t>
  </si>
  <si>
    <t>HW3</t>
  </si>
  <si>
    <t>HW4</t>
  </si>
  <si>
    <t>HW5</t>
  </si>
  <si>
    <t>ZY_Ave</t>
  </si>
  <si>
    <t>Zy-A1</t>
  </si>
  <si>
    <t>Zy-A2</t>
  </si>
  <si>
    <t>Zy-A3</t>
  </si>
  <si>
    <t>Zy-A4</t>
  </si>
  <si>
    <t>Zy-A5</t>
  </si>
  <si>
    <t>PRIMARY_MAJOR</t>
  </si>
  <si>
    <t>EMAIL_ADDRESS</t>
  </si>
  <si>
    <t>Abdo, Sarah</t>
  </si>
  <si>
    <t>Electrical Engineering</t>
  </si>
  <si>
    <t>abdos1@hawkmail.newpaltz.edu</t>
  </si>
  <si>
    <t>Agneta, Nicholas</t>
  </si>
  <si>
    <t>Computer Science</t>
  </si>
  <si>
    <t>agnetan1@hawkmail.newpaltz.edu</t>
  </si>
  <si>
    <t>Alam, Syed</t>
  </si>
  <si>
    <t>Mechanical Engineering</t>
  </si>
  <si>
    <t>alams4@hawkmail.newpaltz.edu</t>
  </si>
  <si>
    <t>Alessio, Julia</t>
  </si>
  <si>
    <t>alessioj1@hawkmail.newpaltz.edu</t>
  </si>
  <si>
    <t>Antoine, Jubitana</t>
  </si>
  <si>
    <t>antoinej2@hawkmail.newpaltz.edu</t>
  </si>
  <si>
    <t>Ayouni, Koceila</t>
  </si>
  <si>
    <t>ayounik1@hawkmail.newpaltz.edu</t>
  </si>
  <si>
    <t>Bing, Jonathan</t>
  </si>
  <si>
    <t>bingj2@hawkmail.newpaltz.edu</t>
  </si>
  <si>
    <t>Boateng, Atta</t>
  </si>
  <si>
    <t>boatenga5@hawkmail.newpaltz.edu</t>
  </si>
  <si>
    <t>Brzoska, Konrad</t>
  </si>
  <si>
    <t>brzoskak1@hawkmail.newpaltz.edu</t>
  </si>
  <si>
    <t>Depuy, Damian</t>
  </si>
  <si>
    <t>depuyd1@hawkmail.newpaltz.edu</t>
  </si>
  <si>
    <t>Dutta, Rumi</t>
  </si>
  <si>
    <t>Computer Engineering</t>
  </si>
  <si>
    <t>duttar2@hawkmail.newpaltz.edu</t>
  </si>
  <si>
    <t>Emtiaz, Md</t>
  </si>
  <si>
    <t>emtiazm1@hawkmail.newpaltz.edu</t>
  </si>
  <si>
    <t>Gramzow, Elizabeth</t>
  </si>
  <si>
    <t>gramzowe1@hawkmail.newpaltz.edu</t>
  </si>
  <si>
    <t>Granovsky, Michael</t>
  </si>
  <si>
    <t>granovsm1@hawkmail.newpaltz.edu</t>
  </si>
  <si>
    <t>Greenberg, Adam</t>
  </si>
  <si>
    <t xml:space="preserve"> </t>
  </si>
  <si>
    <t>greenbea3@hawkmail.newpaltz.edu</t>
  </si>
  <si>
    <t>Grogan, Thomas</t>
  </si>
  <si>
    <t>grogant1@hawkmail.newpaltz.edu</t>
  </si>
  <si>
    <t>Hernandez, Jose</t>
  </si>
  <si>
    <t>hernandj19@hawkmail.newpaltz.edu</t>
  </si>
  <si>
    <t>Kucher, Caroline</t>
  </si>
  <si>
    <t>kucherc1@hawkmail.newpaltz.edu</t>
  </si>
  <si>
    <t>Maggio, Christopher</t>
  </si>
  <si>
    <t>maggioc2@hawkmail.newpaltz.edu</t>
  </si>
  <si>
    <t>Maher, Nikki</t>
  </si>
  <si>
    <t>mahern2@hawkmail.newpaltz.edu</t>
  </si>
  <si>
    <t>Mera, Ronald</t>
  </si>
  <si>
    <t>merar1@hawkmail.newpaltz.edu</t>
  </si>
  <si>
    <t>Murray, John</t>
  </si>
  <si>
    <t>Nagawiecki, Jan</t>
  </si>
  <si>
    <t>nagawiej1@hawkmail.newpaltz.edu</t>
  </si>
  <si>
    <t>Pasqualino, Peter</t>
  </si>
  <si>
    <t>pasqualp1@hawkmail.newpaltz.edu</t>
  </si>
  <si>
    <t>Pelegrino, Daniel</t>
  </si>
  <si>
    <t>pelegrid1@hawkmail.newpaltz.edu</t>
  </si>
  <si>
    <t>Reale, Christopher</t>
  </si>
  <si>
    <t>realec1@hawkmail.newpaltz.edu</t>
  </si>
  <si>
    <t>Rogers, Elijah</t>
  </si>
  <si>
    <t>rogersa3@hawkmail.newpaltz.edu</t>
  </si>
  <si>
    <t>Shepko-Hamilton, Stefan</t>
  </si>
  <si>
    <t>shepkohs1@hawkmail.newpaltz.edu</t>
  </si>
  <si>
    <t>Skeete, Tevin</t>
  </si>
  <si>
    <t>skeetet1@hawkmail.newpaltz.edu</t>
  </si>
  <si>
    <t>Stetson, Samuel</t>
  </si>
  <si>
    <t>stetsons1@hawkmail.newpaltz.edu</t>
  </si>
  <si>
    <t>West, Nolan</t>
  </si>
  <si>
    <t>westn2@hawkmail.newpaltz.edu</t>
  </si>
  <si>
    <t>Average</t>
  </si>
  <si>
    <t>Median</t>
  </si>
  <si>
    <t>MAX</t>
  </si>
  <si>
    <t>Minimum</t>
  </si>
  <si>
    <t>Weight</t>
  </si>
  <si>
    <t>B+</t>
  </si>
  <si>
    <t>C+</t>
  </si>
  <si>
    <t>D+</t>
  </si>
  <si>
    <t>A</t>
  </si>
  <si>
    <t>B</t>
  </si>
  <si>
    <t>C</t>
  </si>
  <si>
    <t>A-</t>
  </si>
  <si>
    <t>B-</t>
  </si>
  <si>
    <t>C-</t>
  </si>
  <si>
    <t>D-</t>
  </si>
  <si/>
  <si/>
  <si>
    <t>Spring 2017</t>
  </si>
  <si>
    <t>Test3</t>
  </si>
  <si>
    <t>% HW</t>
  </si>
  <si>
    <t>Dmitrieff, Seraphim</t>
  </si>
  <si>
    <t>Mena, Christopher</t>
  </si>
  <si>
    <t>Russell, Katie</t>
  </si>
  <si>
    <t>Shams, Aamer</t>
  </si>
  <si>
    <t>Aragona, Alex</t>
  </si>
  <si>
    <t xml:space="preserve">B </t>
  </si>
  <si>
    <t>Hluchan, William</t>
  </si>
  <si>
    <t>Maravilla, Ashlee</t>
  </si>
  <si>
    <t>Mehmeti, Eli</t>
  </si>
  <si>
    <t>Balducci, Andrew</t>
  </si>
  <si>
    <t>Dash, Jabari</t>
  </si>
  <si>
    <t>F</t>
  </si>
  <si>
    <t>Gilbert, Collin</t>
  </si>
  <si>
    <t>Gritman, Dustin</t>
  </si>
  <si>
    <t>Padikkala, Emil</t>
  </si>
  <si>
    <t xml:space="preserve">C </t>
  </si>
  <si>
    <t xml:space="preserve">LO </t>
  </si>
  <si>
    <t>LO(I)</t>
  </si>
  <si>
    <t>CE</t>
  </si>
  <si>
    <t>EE</t>
  </si>
  <si>
    <t>&lt; 60</t>
  </si>
  <si>
    <t>&gt;=60   &lt; 70</t>
  </si>
  <si>
    <t>&gt;= 70  &lt; 86</t>
  </si>
  <si>
    <t>&gt;= 86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</si>
</sst>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2">
    <font>
      <sz val="10"/>
      <color indexed="8"/>
      <name val="Arial"/>
    </font>
    <font>
      <sz val="13"/>
      <color indexed="8"/>
      <name val="Arial"/>
    </font>
    <font>
      <sz val="12"/>
      <color indexed="8"/>
      <name val="Verdana"/>
    </font>
    <font>
      <sz val="12"/>
      <color indexed="11"/>
      <name val="Verdana"/>
    </font>
    <font>
      <sz val="12"/>
      <color indexed="13"/>
      <name val="Verdana"/>
    </font>
    <font>
      <b val="1"/>
      <sz val="11"/>
      <color indexed="14"/>
      <name val="Times New Roman"/>
    </font>
    <font>
      <b val="1"/>
      <sz val="11"/>
      <color indexed="11"/>
      <name val="Times New Roman"/>
    </font>
    <font>
      <b val="1"/>
      <sz val="11"/>
      <color indexed="15"/>
      <name val="Times New Roman"/>
    </font>
    <font>
      <b val="1"/>
      <sz val="11"/>
      <color indexed="16"/>
      <name val="Times New Roman"/>
    </font>
    <font>
      <b val="1"/>
      <sz val="11"/>
      <color indexed="17"/>
      <name val="Times New Roman"/>
    </font>
    <font>
      <sz val="12"/>
      <color indexed="8"/>
      <name val="Times New Roman"/>
    </font>
    <font>
      <sz val="11"/>
      <color indexed="8"/>
      <name val="Times New Roman"/>
    </font>
    <font>
      <sz val="11"/>
      <color indexed="18"/>
      <name val="Times New Roman"/>
    </font>
    <font>
      <sz val="11"/>
      <color indexed="16"/>
      <name val="Times New Roman"/>
    </font>
    <font>
      <sz val="11"/>
      <color indexed="15"/>
      <name val="Times New Roman"/>
    </font>
    <font>
      <sz val="11"/>
      <color indexed="19"/>
      <name val="Times New Roman"/>
    </font>
    <font>
      <b val="1"/>
      <sz val="11"/>
      <color indexed="19"/>
      <name val="Times New Roman"/>
    </font>
    <font>
      <sz val="11"/>
      <color indexed="17"/>
      <name val="Times New Roman"/>
    </font>
    <font>
      <sz val="11"/>
      <color indexed="20"/>
      <name val="Times New Roman"/>
    </font>
    <font>
      <sz val="11"/>
      <color indexed="14"/>
      <name val="Times New Roman"/>
    </font>
    <font>
      <sz val="11"/>
      <color indexed="11"/>
      <name val="Times New Roman"/>
    </font>
    <font>
      <b val="1"/>
      <sz val="12"/>
      <color indexed="8"/>
      <name val="Times New Roman"/>
    </font>
    <font>
      <b val="1"/>
      <sz val="11"/>
      <color indexed="8"/>
      <name val="Times New Roman"/>
    </font>
    <font>
      <sz val="12"/>
      <color indexed="8"/>
      <name val="Helvetica Neue"/>
    </font>
    <font>
      <sz val="10"/>
      <color indexed="8"/>
      <name val="Calibri"/>
    </font>
    <font>
      <sz val="8"/>
      <color indexed="24"/>
      <name val="Calibri"/>
    </font>
    <font>
      <sz val="10"/>
      <color indexed="24"/>
      <name val="Calibri"/>
    </font>
    <font>
      <sz val="9"/>
      <color indexed="24"/>
      <name val="Calibri"/>
    </font>
    <font>
      <sz val="14"/>
      <color indexed="24"/>
      <name val="Calibri"/>
    </font>
    <font>
      <b val="1"/>
      <sz val="12"/>
      <color indexed="11"/>
      <name val="Times New Roman"/>
    </font>
    <font>
      <sz val="11"/>
      <color indexed="17"/>
      <name val="Calibri"/>
    </font>
    <font>
      <sz val="11"/>
      <color indexed="13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6"/>
        <bgColor auto="1"/>
      </patternFill>
    </fill>
  </fills>
  <borders count="9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21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21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/>
      <top style="thin">
        <color indexed="12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12"/>
      </left>
      <right style="thin">
        <color indexed="12"/>
      </right>
      <top style="thin">
        <color indexed="8"/>
      </top>
      <bottom/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2" fillId="2" borderId="1" applyNumberFormat="1" applyFont="1" applyFill="1" applyBorder="1" applyAlignment="1" applyProtection="0">
      <alignment vertical="bottom"/>
    </xf>
    <xf numFmtId="2" fontId="3" fillId="2" borderId="1" applyNumberFormat="1" applyFont="1" applyFill="1" applyBorder="1" applyAlignment="1" applyProtection="0">
      <alignment horizontal="left" vertical="bottom"/>
    </xf>
    <xf numFmtId="2" fontId="2" fillId="2" borderId="1" applyNumberFormat="1" applyFont="1" applyFill="1" applyBorder="1" applyAlignment="1" applyProtection="0">
      <alignment horizontal="center" vertical="bottom"/>
    </xf>
    <xf numFmtId="1" fontId="2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2" fontId="2" fillId="2" borderId="1" applyNumberFormat="1" applyFont="1" applyFill="1" applyBorder="1" applyAlignment="1" applyProtection="0">
      <alignment horizontal="right" vertical="bottom"/>
    </xf>
    <xf numFmtId="2" fontId="2" fillId="2" borderId="3" applyNumberFormat="1" applyFont="1" applyFill="1" applyBorder="1" applyAlignment="1" applyProtection="0">
      <alignment vertical="bottom"/>
    </xf>
    <xf numFmtId="1" fontId="2" fillId="2" borderId="4" applyNumberFormat="1" applyFont="1" applyFill="1" applyBorder="1" applyAlignment="1" applyProtection="0">
      <alignment vertical="bottom"/>
    </xf>
    <xf numFmtId="1" fontId="2" fillId="2" borderId="5" applyNumberFormat="1" applyFont="1" applyFill="1" applyBorder="1" applyAlignment="1" applyProtection="0">
      <alignment vertical="bottom"/>
    </xf>
    <xf numFmtId="2" fontId="2" fillId="2" borderId="6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2" fontId="2" fillId="2" borderId="8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vertical="bottom"/>
    </xf>
    <xf numFmtId="2" fontId="3" fillId="2" borderId="9" applyNumberFormat="1" applyFont="1" applyFill="1" applyBorder="1" applyAlignment="1" applyProtection="0">
      <alignment horizontal="left" vertical="bottom"/>
    </xf>
    <xf numFmtId="2" fontId="2" fillId="2" borderId="9" applyNumberFormat="1" applyFont="1" applyFill="1" applyBorder="1" applyAlignment="1" applyProtection="0">
      <alignment vertical="bottom"/>
    </xf>
    <xf numFmtId="2" fontId="2" fillId="2" borderId="9" applyNumberFormat="1" applyFont="1" applyFill="1" applyBorder="1" applyAlignment="1" applyProtection="0">
      <alignment horizontal="center" vertical="bottom"/>
    </xf>
    <xf numFmtId="1" fontId="2" fillId="2" borderId="9" applyNumberFormat="1" applyFont="1" applyFill="1" applyBorder="1" applyAlignment="1" applyProtection="0">
      <alignment vertical="bottom"/>
    </xf>
    <xf numFmtId="2" fontId="2" fillId="2" borderId="9" applyNumberFormat="1" applyFont="1" applyFill="1" applyBorder="1" applyAlignment="1" applyProtection="0">
      <alignment horizontal="right" vertical="bottom"/>
    </xf>
    <xf numFmtId="2" fontId="2" fillId="2" borderId="10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horizontal="left" vertical="bottom"/>
    </xf>
    <xf numFmtId="49" fontId="6" fillId="2" borderId="4" applyNumberFormat="1" applyFont="1" applyFill="1" applyBorder="1" applyAlignment="1" applyProtection="0">
      <alignment horizontal="left" vertical="bottom"/>
    </xf>
    <xf numFmtId="49" fontId="7" fillId="2" borderId="4" applyNumberFormat="1" applyFont="1" applyFill="1" applyBorder="1" applyAlignment="1" applyProtection="0">
      <alignment horizontal="left" vertical="bottom"/>
    </xf>
    <xf numFmtId="49" fontId="0" fillId="2" borderId="4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horizontal="left" vertical="bottom"/>
    </xf>
    <xf numFmtId="49" fontId="9" fillId="2" borderId="4" applyNumberFormat="1" applyFont="1" applyFill="1" applyBorder="1" applyAlignment="1" applyProtection="0">
      <alignment horizontal="left"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10" fillId="2" borderId="16" applyNumberFormat="1" applyFont="1" applyFill="1" applyBorder="1" applyAlignment="1" applyProtection="0">
      <alignment vertical="bottom"/>
    </xf>
    <xf numFmtId="0" fontId="8" fillId="2" borderId="4" applyNumberFormat="0" applyFont="1" applyFill="1" applyBorder="1" applyAlignment="1" applyProtection="0">
      <alignment horizontal="left" vertical="bottom"/>
    </xf>
    <xf numFmtId="0" fontId="8" fillId="2" borderId="4" applyNumberFormat="0" applyFont="1" applyFill="1" applyBorder="1" applyAlignment="1" applyProtection="0">
      <alignment vertical="bottom"/>
    </xf>
    <xf numFmtId="0" fontId="11" fillId="2" borderId="4" applyNumberFormat="0" applyFont="1" applyFill="1" applyBorder="1" applyAlignment="1" applyProtection="0">
      <alignment vertical="bottom"/>
    </xf>
    <xf numFmtId="0" fontId="12" fillId="2" borderId="4" applyNumberFormat="0" applyFont="1" applyFill="1" applyBorder="1" applyAlignment="1" applyProtection="0">
      <alignment vertical="bottom"/>
    </xf>
    <xf numFmtId="1" fontId="11" fillId="2" borderId="4" applyNumberFormat="1" applyFont="1" applyFill="1" applyBorder="1" applyAlignment="1" applyProtection="0">
      <alignment vertical="bottom"/>
    </xf>
    <xf numFmtId="1" fontId="11" fillId="2" borderId="4" applyNumberFormat="1" applyFont="1" applyFill="1" applyBorder="1" applyAlignment="1" applyProtection="0">
      <alignment horizontal="right" vertical="bottom"/>
    </xf>
    <xf numFmtId="0" fontId="11" fillId="2" borderId="4" applyNumberFormat="0" applyFont="1" applyFill="1" applyBorder="1" applyAlignment="1" applyProtection="0">
      <alignment horizontal="right" vertical="bottom"/>
    </xf>
    <xf numFmtId="0" fontId="13" fillId="2" borderId="4" applyNumberFormat="0" applyFont="1" applyFill="1" applyBorder="1" applyAlignment="1" applyProtection="0">
      <alignment horizontal="left" vertical="bottom"/>
    </xf>
    <xf numFmtId="1" fontId="14" fillId="2" borderId="4" applyNumberFormat="1" applyFont="1" applyFill="1" applyBorder="1" applyAlignment="1" applyProtection="0">
      <alignment horizontal="right" vertical="bottom"/>
    </xf>
    <xf numFmtId="59" fontId="13" fillId="2" borderId="4" applyNumberFormat="1" applyFont="1" applyFill="1" applyBorder="1" applyAlignment="1" applyProtection="0">
      <alignment vertical="bottom"/>
    </xf>
    <xf numFmtId="0" fontId="11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 wrapText="1"/>
    </xf>
    <xf numFmtId="0" fontId="15" fillId="2" borderId="4" applyNumberFormat="0" applyFont="1" applyFill="1" applyBorder="1" applyAlignment="1" applyProtection="0">
      <alignment horizontal="right" vertical="bottom" wrapText="1"/>
    </xf>
    <xf numFmtId="0" fontId="16" fillId="2" borderId="4" applyNumberFormat="0" applyFont="1" applyFill="1" applyBorder="1" applyAlignment="1" applyProtection="0">
      <alignment horizontal="right" vertical="bottom" wrapText="1"/>
    </xf>
    <xf numFmtId="0" fontId="17" fillId="2" borderId="4" applyNumberFormat="0" applyFont="1" applyFill="1" applyBorder="1" applyAlignment="1" applyProtection="0">
      <alignment horizontal="right" vertical="bottom"/>
    </xf>
    <xf numFmtId="59" fontId="0" fillId="2" borderId="4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49" fontId="10" fillId="2" borderId="22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10" fillId="2" borderId="24" applyNumberFormat="1" applyFont="1" applyFill="1" applyBorder="1" applyAlignment="1" applyProtection="0">
      <alignment vertical="bottom"/>
    </xf>
    <xf numFmtId="0" fontId="18" fillId="2" borderId="4" applyNumberFormat="0" applyFont="1" applyFill="1" applyBorder="1" applyAlignment="1" applyProtection="0">
      <alignment horizontal="left" vertical="bottom"/>
    </xf>
    <xf numFmtId="1" fontId="19" fillId="2" borderId="4" applyNumberFormat="1" applyFont="1" applyFill="1" applyBorder="1" applyAlignment="1" applyProtection="0">
      <alignment horizontal="right" vertical="bottom"/>
    </xf>
    <xf numFmtId="49" fontId="0" fillId="2" borderId="25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10" fillId="2" borderId="28" applyNumberFormat="1" applyFont="1" applyFill="1" applyBorder="1" applyAlignment="1" applyProtection="0">
      <alignment vertical="bottom"/>
    </xf>
    <xf numFmtId="0" fontId="20" fillId="2" borderId="4" applyNumberFormat="0" applyFont="1" applyFill="1" applyBorder="1" applyAlignment="1" applyProtection="0">
      <alignment horizontal="left" vertical="bottom"/>
    </xf>
    <xf numFmtId="0" fontId="17" fillId="2" borderId="4" applyNumberFormat="0" applyFont="1" applyFill="1" applyBorder="1" applyAlignment="1" applyProtection="0">
      <alignment horizontal="right" vertical="bottom" wrapText="1"/>
    </xf>
    <xf numFmtId="49" fontId="0" fillId="2" borderId="29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0" fillId="2" borderId="33" applyNumberFormat="1" applyFont="1" applyFill="1" applyBorder="1" applyAlignment="1" applyProtection="0">
      <alignment vertical="bottom"/>
    </xf>
    <xf numFmtId="49" fontId="0" fillId="2" borderId="34" applyNumberFormat="1" applyFont="1" applyFill="1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11" fillId="2" borderId="4" applyNumberFormat="0" applyFont="1" applyFill="1" applyBorder="1" applyAlignment="1" applyProtection="0">
      <alignment horizontal="left"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10" fillId="2" borderId="40" applyNumberFormat="1" applyFont="1" applyFill="1" applyBorder="1" applyAlignment="1" applyProtection="0">
      <alignment vertical="bottom"/>
    </xf>
    <xf numFmtId="0" fontId="8" fillId="2" borderId="41" applyNumberFormat="0" applyFont="1" applyFill="1" applyBorder="1" applyAlignment="1" applyProtection="0">
      <alignment horizontal="left"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10" fillId="2" borderId="43" applyNumberFormat="1" applyFont="1" applyFill="1" applyBorder="1" applyAlignment="1" applyProtection="0">
      <alignment vertical="bottom"/>
    </xf>
    <xf numFmtId="49" fontId="0" fillId="2" borderId="44" applyNumberFormat="1" applyFont="1" applyFill="1" applyBorder="1" applyAlignment="1" applyProtection="0">
      <alignment vertical="bottom"/>
    </xf>
    <xf numFmtId="49" fontId="0" fillId="2" borderId="39" applyNumberFormat="1" applyFont="1" applyFill="1" applyBorder="1" applyAlignment="1" applyProtection="0">
      <alignment vertical="bottom"/>
    </xf>
    <xf numFmtId="49" fontId="21" fillId="2" borderId="4" applyNumberFormat="1" applyFont="1" applyFill="1" applyBorder="1" applyAlignment="1" applyProtection="0">
      <alignment vertical="bottom"/>
    </xf>
    <xf numFmtId="0" fontId="20" fillId="2" borderId="4" applyNumberFormat="0" applyFont="1" applyFill="1" applyBorder="1" applyAlignment="1" applyProtection="0">
      <alignment vertical="bottom"/>
    </xf>
    <xf numFmtId="59" fontId="20" fillId="2" borderId="4" applyNumberFormat="1" applyFont="1" applyFill="1" applyBorder="1" applyAlignment="1" applyProtection="0">
      <alignment vertical="bottom"/>
    </xf>
    <xf numFmtId="0" fontId="20" fillId="2" borderId="4" applyNumberFormat="1" applyFont="1" applyFill="1" applyBorder="1" applyAlignment="1" applyProtection="0">
      <alignment vertical="bottom"/>
    </xf>
    <xf numFmtId="59" fontId="12" fillId="2" borderId="4" applyNumberFormat="1" applyFont="1" applyFill="1" applyBorder="1" applyAlignment="1" applyProtection="0">
      <alignment vertical="bottom"/>
    </xf>
    <xf numFmtId="0" fontId="12" fillId="2" borderId="4" applyNumberFormat="1" applyFont="1" applyFill="1" applyBorder="1" applyAlignment="1" applyProtection="0">
      <alignment vertical="bottom"/>
    </xf>
    <xf numFmtId="0" fontId="17" fillId="2" borderId="4" applyNumberFormat="1" applyFont="1" applyFill="1" applyBorder="1" applyAlignment="1" applyProtection="0">
      <alignment horizontal="center" vertical="bottom"/>
    </xf>
    <xf numFmtId="1" fontId="12" fillId="2" borderId="4" applyNumberFormat="1" applyFont="1" applyFill="1" applyBorder="1" applyAlignment="1" applyProtection="0">
      <alignment vertical="bottom"/>
    </xf>
    <xf numFmtId="0" fontId="17" fillId="2" borderId="4" applyNumberFormat="0" applyFont="1" applyFill="1" applyBorder="1" applyAlignment="1" applyProtection="0">
      <alignment vertical="bottom"/>
    </xf>
    <xf numFmtId="59" fontId="17" fillId="2" borderId="4" applyNumberFormat="1" applyFont="1" applyFill="1" applyBorder="1" applyAlignment="1" applyProtection="0">
      <alignment vertical="bottom"/>
    </xf>
    <xf numFmtId="49" fontId="22" fillId="2" borderId="4" applyNumberFormat="1" applyFont="1" applyFill="1" applyBorder="1" applyAlignment="1" applyProtection="0">
      <alignment vertical="bottom"/>
    </xf>
    <xf numFmtId="2" fontId="2" fillId="2" borderId="4" applyNumberFormat="1" applyFont="1" applyFill="1" applyBorder="1" applyAlignment="1" applyProtection="0">
      <alignment vertical="bottom"/>
    </xf>
    <xf numFmtId="1" fontId="0" fillId="2" borderId="15" applyNumberFormat="1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49" fontId="0" fillId="3" borderId="47" applyNumberFormat="1" applyFont="1" applyFill="1" applyBorder="1" applyAlignment="1" applyProtection="0">
      <alignment vertical="bottom"/>
    </xf>
    <xf numFmtId="0" fontId="0" fillId="3" borderId="47" applyNumberFormat="1" applyFont="1" applyFill="1" applyBorder="1" applyAlignment="1" applyProtection="0">
      <alignment vertical="bottom"/>
    </xf>
    <xf numFmtId="1" fontId="0" fillId="3" borderId="47" applyNumberFormat="1" applyFont="1" applyFill="1" applyBorder="1" applyAlignment="1" applyProtection="0">
      <alignment vertical="bottom"/>
    </xf>
    <xf numFmtId="1" fontId="0" fillId="3" borderId="48" applyNumberFormat="1" applyFont="1" applyFill="1" applyBorder="1" applyAlignment="1" applyProtection="0">
      <alignment vertical="bottom"/>
    </xf>
    <xf numFmtId="1" fontId="0" fillId="2" borderId="49" applyNumberFormat="1" applyFont="1" applyFill="1" applyBorder="1" applyAlignment="1" applyProtection="0">
      <alignment vertical="bottom"/>
    </xf>
    <xf numFmtId="49" fontId="0" fillId="3" borderId="49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1" fontId="0" fillId="3" borderId="4" applyNumberFormat="1" applyFont="1" applyFill="1" applyBorder="1" applyAlignment="1" applyProtection="0">
      <alignment vertical="bottom"/>
    </xf>
    <xf numFmtId="1" fontId="0" fillId="3" borderId="45" applyNumberFormat="1" applyFont="1" applyFill="1" applyBorder="1" applyAlignment="1" applyProtection="0">
      <alignment vertical="bottom"/>
    </xf>
    <xf numFmtId="49" fontId="0" fillId="3" borderId="50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1" fontId="0" fillId="3" borderId="15" applyNumberFormat="1" applyFont="1" applyFill="1" applyBorder="1" applyAlignment="1" applyProtection="0">
      <alignment vertical="bottom"/>
    </xf>
    <xf numFmtId="1" fontId="0" fillId="3" borderId="5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52" applyNumberFormat="1" applyFont="1" applyFill="1" applyBorder="1" applyAlignment="1" applyProtection="0">
      <alignment vertical="bottom"/>
    </xf>
    <xf numFmtId="0" fontId="0" fillId="2" borderId="52" applyNumberFormat="0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49" fontId="2" fillId="2" borderId="56" applyNumberFormat="1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49" fontId="2" fillId="2" borderId="9" applyNumberFormat="1" applyFont="1" applyFill="1" applyBorder="1" applyAlignment="1" applyProtection="0">
      <alignment vertical="bottom"/>
    </xf>
    <xf numFmtId="2" fontId="2" fillId="2" borderId="58" applyNumberFormat="1" applyFont="1" applyFill="1" applyBorder="1" applyAlignment="1" applyProtection="0">
      <alignment vertical="bottom"/>
    </xf>
    <xf numFmtId="1" fontId="2" fillId="2" borderId="59" applyNumberFormat="1" applyFont="1" applyFill="1" applyBorder="1" applyAlignment="1" applyProtection="0">
      <alignment vertical="bottom"/>
    </xf>
    <xf numFmtId="0" fontId="13" fillId="2" borderId="42" applyNumberFormat="0" applyFont="1" applyFill="1" applyBorder="1" applyAlignment="1" applyProtection="0">
      <alignment horizontal="right" vertical="bottom"/>
    </xf>
    <xf numFmtId="49" fontId="5" fillId="2" borderId="60" applyNumberFormat="1" applyFont="1" applyFill="1" applyBorder="1" applyAlignment="1" applyProtection="0">
      <alignment horizontal="left" vertical="bottom"/>
    </xf>
    <xf numFmtId="49" fontId="6" fillId="2" borderId="56" applyNumberFormat="1" applyFont="1" applyFill="1" applyBorder="1" applyAlignment="1" applyProtection="0">
      <alignment horizontal="left" vertical="bottom"/>
    </xf>
    <xf numFmtId="49" fontId="7" fillId="2" borderId="56" applyNumberFormat="1" applyFont="1" applyFill="1" applyBorder="1" applyAlignment="1" applyProtection="0">
      <alignment horizontal="left" vertical="bottom"/>
    </xf>
    <xf numFmtId="49" fontId="8" fillId="2" borderId="56" applyNumberFormat="1" applyFont="1" applyFill="1" applyBorder="1" applyAlignment="1" applyProtection="0">
      <alignment horizontal="left" vertical="bottom"/>
    </xf>
    <xf numFmtId="49" fontId="9" fillId="2" borderId="56" applyNumberFormat="1" applyFont="1" applyFill="1" applyBorder="1" applyAlignment="1" applyProtection="0">
      <alignment horizontal="left" vertical="bottom"/>
    </xf>
    <xf numFmtId="49" fontId="13" fillId="2" borderId="4" applyNumberFormat="1" applyFont="1" applyFill="1" applyBorder="1" applyAlignment="1" applyProtection="0">
      <alignment horizontal="left" vertical="bottom"/>
    </xf>
    <xf numFmtId="49" fontId="13" fillId="2" borderId="56" applyNumberFormat="1" applyFont="1" applyFill="1" applyBorder="1" applyAlignment="1" applyProtection="0">
      <alignment horizontal="left" vertical="bottom"/>
    </xf>
    <xf numFmtId="49" fontId="13" fillId="2" borderId="61" applyNumberFormat="1" applyFont="1" applyFill="1" applyBorder="1" applyAlignment="1" applyProtection="0">
      <alignment horizontal="left" vertical="bottom"/>
    </xf>
    <xf numFmtId="49" fontId="0" fillId="2" borderId="53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49" fontId="13" fillId="2" borderId="1" applyNumberFormat="1" applyFont="1" applyFill="1" applyBorder="1" applyAlignment="1" applyProtection="0">
      <alignment horizontal="left" vertical="bottom"/>
    </xf>
    <xf numFmtId="59" fontId="13" fillId="2" borderId="1" applyNumberFormat="1" applyFont="1" applyFill="1" applyBorder="1" applyAlignment="1" applyProtection="0">
      <alignment vertical="bottom"/>
    </xf>
    <xf numFmtId="0" fontId="14" fillId="2" borderId="1" applyNumberFormat="1" applyFont="1" applyFill="1" applyBorder="1" applyAlignment="1" applyProtection="0">
      <alignment vertical="bottom"/>
    </xf>
    <xf numFmtId="0" fontId="14" fillId="2" borderId="1" applyNumberFormat="1" applyFont="1" applyFill="1" applyBorder="1" applyAlignment="1" applyProtection="0">
      <alignment horizontal="right" vertical="bottom"/>
    </xf>
    <xf numFmtId="1" fontId="14" fillId="2" borderId="1" applyNumberFormat="1" applyFont="1" applyFill="1" applyBorder="1" applyAlignment="1" applyProtection="0">
      <alignment horizontal="right" vertical="bottom"/>
    </xf>
    <xf numFmtId="0" fontId="17" fillId="2" borderId="1" applyNumberFormat="1" applyFont="1" applyFill="1" applyBorder="1" applyAlignment="1" applyProtection="0">
      <alignment horizontal="right" vertical="bottom"/>
    </xf>
    <xf numFmtId="1" fontId="17" fillId="2" borderId="62" applyNumberFormat="1" applyFont="1" applyFill="1" applyBorder="1" applyAlignment="1" applyProtection="0">
      <alignment horizontal="right" vertical="bottom"/>
    </xf>
    <xf numFmtId="0" fontId="0" fillId="2" borderId="5" applyNumberFormat="1" applyFont="1" applyFill="1" applyBorder="1" applyAlignment="1" applyProtection="0">
      <alignment vertical="bottom"/>
    </xf>
    <xf numFmtId="0" fontId="13" fillId="2" borderId="1" applyNumberFormat="1" applyFont="1" applyFill="1" applyBorder="1" applyAlignment="1" applyProtection="0">
      <alignment horizontal="right"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13" fillId="2" borderId="9" applyNumberFormat="1" applyFont="1" applyFill="1" applyBorder="1" applyAlignment="1" applyProtection="0">
      <alignment horizontal="left" vertical="bottom"/>
    </xf>
    <xf numFmtId="59" fontId="13" fillId="2" borderId="9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horizontal="right" vertical="bottom"/>
    </xf>
    <xf numFmtId="1" fontId="14" fillId="2" borderId="9" applyNumberFormat="1" applyFont="1" applyFill="1" applyBorder="1" applyAlignment="1" applyProtection="0">
      <alignment horizontal="right" vertical="bottom"/>
    </xf>
    <xf numFmtId="0" fontId="17" fillId="2" borderId="9" applyNumberFormat="1" applyFont="1" applyFill="1" applyBorder="1" applyAlignment="1" applyProtection="0">
      <alignment horizontal="right" vertical="bottom"/>
    </xf>
    <xf numFmtId="1" fontId="17" fillId="2" borderId="58" applyNumberFormat="1" applyFont="1" applyFill="1" applyBorder="1" applyAlignment="1" applyProtection="0">
      <alignment horizontal="right" vertical="bottom"/>
    </xf>
    <xf numFmtId="0" fontId="0" fillId="2" borderId="59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63" applyNumberFormat="1" applyFont="1" applyFill="1" applyBorder="1" applyAlignment="1" applyProtection="0">
      <alignment vertical="bottom"/>
    </xf>
    <xf numFmtId="49" fontId="13" fillId="2" borderId="4" applyNumberFormat="1" applyFont="1" applyFill="1" applyBorder="1" applyAlignment="1" applyProtection="0">
      <alignment vertical="bottom"/>
    </xf>
    <xf numFmtId="1" fontId="17" fillId="2" borderId="4" applyNumberFormat="1" applyFont="1" applyFill="1" applyBorder="1" applyAlignment="1" applyProtection="0">
      <alignment horizontal="right" vertical="bottom"/>
    </xf>
    <xf numFmtId="0" fontId="13" fillId="2" borderId="4" applyNumberFormat="1" applyFont="1" applyFill="1" applyBorder="1" applyAlignment="1" applyProtection="0">
      <alignment horizontal="right" vertical="bottom"/>
    </xf>
    <xf numFmtId="49" fontId="0" fillId="2" borderId="64" applyNumberFormat="1" applyFont="1" applyFill="1" applyBorder="1" applyAlignment="1" applyProtection="0">
      <alignment vertical="bottom"/>
    </xf>
    <xf numFmtId="0" fontId="17" fillId="2" borderId="4" applyNumberFormat="1" applyFont="1" applyFill="1" applyBorder="1" applyAlignment="1" applyProtection="0">
      <alignment vertical="bottom"/>
    </xf>
    <xf numFmtId="0" fontId="0" fillId="2" borderId="65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bottom"/>
    </xf>
    <xf numFmtId="0" fontId="13" fillId="2" borderId="4" applyNumberFormat="0" applyFont="1" applyFill="1" applyBorder="1" applyAlignment="1" applyProtection="0">
      <alignment horizontal="right" vertical="bottom"/>
    </xf>
    <xf numFmtId="0" fontId="0" fillId="2" borderId="68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49" fontId="0" fillId="2" borderId="70" applyNumberFormat="1" applyFont="1" applyFill="1" applyBorder="1" applyAlignment="1" applyProtection="0">
      <alignment vertical="bottom"/>
    </xf>
    <xf numFmtId="0" fontId="14" fillId="2" borderId="4" applyNumberFormat="1" applyFont="1" applyFill="1" applyBorder="1" applyAlignment="1" applyProtection="0">
      <alignment vertical="bottom"/>
    </xf>
    <xf numFmtId="0" fontId="14" fillId="2" borderId="4" applyNumberFormat="1" applyFont="1" applyFill="1" applyBorder="1" applyAlignment="1" applyProtection="0">
      <alignment horizontal="right" vertical="bottom"/>
    </xf>
    <xf numFmtId="0" fontId="17" fillId="2" borderId="4" applyNumberFormat="1" applyFont="1" applyFill="1" applyBorder="1" applyAlignment="1" applyProtection="0">
      <alignment horizontal="right" vertical="bottom"/>
    </xf>
    <xf numFmtId="0" fontId="9" fillId="2" borderId="4" applyNumberFormat="1" applyFont="1" applyFill="1" applyBorder="1" applyAlignment="1" applyProtection="0">
      <alignment horizontal="right" vertical="bottom"/>
    </xf>
    <xf numFmtId="49" fontId="0" fillId="2" borderId="71" applyNumberFormat="1" applyFont="1" applyFill="1" applyBorder="1" applyAlignment="1" applyProtection="0">
      <alignment vertical="bottom"/>
    </xf>
    <xf numFmtId="49" fontId="0" fillId="2" borderId="72" applyNumberFormat="1" applyFont="1" applyFill="1" applyBorder="1" applyAlignment="1" applyProtection="0">
      <alignment vertical="bottom"/>
    </xf>
    <xf numFmtId="1" fontId="0" fillId="2" borderId="73" applyNumberFormat="1" applyFont="1" applyFill="1" applyBorder="1" applyAlignment="1" applyProtection="0">
      <alignment vertical="bottom"/>
    </xf>
    <xf numFmtId="49" fontId="0" fillId="2" borderId="52" applyNumberFormat="1" applyFont="1" applyFill="1" applyBorder="1" applyAlignment="1" applyProtection="0">
      <alignment vertical="bottom"/>
    </xf>
    <xf numFmtId="0" fontId="0" fillId="2" borderId="74" applyNumberFormat="1" applyFont="1" applyFill="1" applyBorder="1" applyAlignment="1" applyProtection="0">
      <alignment vertical="bottom"/>
    </xf>
    <xf numFmtId="49" fontId="0" fillId="2" borderId="75" applyNumberFormat="1" applyFont="1" applyFill="1" applyBorder="1" applyAlignment="1" applyProtection="0">
      <alignment vertical="bottom"/>
    </xf>
    <xf numFmtId="0" fontId="0" fillId="2" borderId="76" applyNumberFormat="1" applyFont="1" applyFill="1" applyBorder="1" applyAlignment="1" applyProtection="0">
      <alignment vertical="bottom"/>
    </xf>
    <xf numFmtId="49" fontId="0" fillId="2" borderId="77" applyNumberFormat="1" applyFont="1" applyFill="1" applyBorder="1" applyAlignment="1" applyProtection="0">
      <alignment vertical="bottom"/>
    </xf>
    <xf numFmtId="0" fontId="0" fillId="2" borderId="78" applyNumberFormat="0" applyFont="1" applyFill="1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vertical="bottom"/>
    </xf>
    <xf numFmtId="0" fontId="0" fillId="2" borderId="80" applyNumberFormat="1" applyFont="1" applyFill="1" applyBorder="1" applyAlignment="1" applyProtection="0">
      <alignment vertical="bottom"/>
    </xf>
    <xf numFmtId="49" fontId="0" fillId="2" borderId="81" applyNumberFormat="1" applyFont="1" applyFill="1" applyBorder="1" applyAlignment="1" applyProtection="0">
      <alignment vertical="bottom"/>
    </xf>
    <xf numFmtId="49" fontId="14" fillId="2" borderId="4" applyNumberFormat="1" applyFont="1" applyFill="1" applyBorder="1" applyAlignment="1" applyProtection="0">
      <alignment horizontal="right" vertical="bottom"/>
    </xf>
    <xf numFmtId="49" fontId="0" fillId="2" borderId="74" applyNumberFormat="1" applyFont="1" applyFill="1" applyBorder="1" applyAlignment="1" applyProtection="0">
      <alignment vertical="bottom"/>
    </xf>
    <xf numFmtId="0" fontId="0" fillId="2" borderId="73" applyNumberFormat="1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0" fillId="2" borderId="83" applyNumberFormat="0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vertical="bottom"/>
    </xf>
    <xf numFmtId="2" fontId="29" fillId="2" borderId="1" applyNumberFormat="1" applyFont="1" applyFill="1" applyBorder="1" applyAlignment="1" applyProtection="0">
      <alignment vertical="bottom"/>
    </xf>
    <xf numFmtId="2" fontId="10" fillId="2" borderId="1" applyNumberFormat="1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horizontal="right" vertical="bottom"/>
    </xf>
    <xf numFmtId="49" fontId="10" fillId="2" borderId="84" applyNumberFormat="1" applyFont="1" applyFill="1" applyBorder="1" applyAlignment="1" applyProtection="0">
      <alignment horizontal="center" vertical="bottom"/>
    </xf>
    <xf numFmtId="2" fontId="10" fillId="2" borderId="85" applyNumberFormat="1" applyFont="1" applyFill="1" applyBorder="1" applyAlignment="1" applyProtection="0">
      <alignment horizontal="center" vertical="bottom"/>
    </xf>
    <xf numFmtId="2" fontId="10" fillId="2" borderId="1" applyNumberFormat="1" applyFont="1" applyFill="1" applyBorder="1" applyAlignment="1" applyProtection="0">
      <alignment horizontal="right" vertical="bottom"/>
    </xf>
    <xf numFmtId="2" fontId="10" fillId="2" borderId="84" applyNumberFormat="1" applyFont="1" applyFill="1" applyBorder="1" applyAlignment="1" applyProtection="0">
      <alignment horizontal="center" vertical="bottom"/>
    </xf>
    <xf numFmtId="0" fontId="0" fillId="2" borderId="86" applyNumberFormat="0" applyFont="1" applyFill="1" applyBorder="1" applyAlignment="1" applyProtection="0">
      <alignment vertical="bottom"/>
    </xf>
    <xf numFmtId="2" fontId="30" fillId="4" borderId="1" applyNumberFormat="1" applyFont="1" applyFill="1" applyBorder="1" applyAlignment="1" applyProtection="0">
      <alignment vertical="bottom"/>
    </xf>
    <xf numFmtId="2" fontId="30" fillId="4" borderId="6" applyNumberFormat="1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vertical="bottom"/>
    </xf>
    <xf numFmtId="2" fontId="10" fillId="2" borderId="9" applyNumberFormat="1" applyFont="1" applyFill="1" applyBorder="1" applyAlignment="1" applyProtection="0">
      <alignment horizontal="right" vertical="bottom"/>
    </xf>
    <xf numFmtId="2" fontId="30" fillId="4" borderId="9" applyNumberFormat="1" applyFont="1" applyFill="1" applyBorder="1" applyAlignment="1" applyProtection="0">
      <alignment vertical="bottom"/>
    </xf>
    <xf numFmtId="2" fontId="30" fillId="4" borderId="63" applyNumberFormat="1" applyFont="1" applyFill="1" applyBorder="1" applyAlignment="1" applyProtection="0">
      <alignment vertical="bottom"/>
    </xf>
    <xf numFmtId="0" fontId="10" fillId="2" borderId="4" applyNumberFormat="0" applyFont="1" applyFill="1" applyBorder="1" applyAlignment="1" applyProtection="0">
      <alignment vertical="bottom"/>
    </xf>
    <xf numFmtId="0" fontId="31" fillId="2" borderId="4" applyNumberFormat="0" applyFont="1" applyFill="1" applyBorder="1" applyAlignment="1" applyProtection="0">
      <alignment horizontal="left" vertical="bottom"/>
    </xf>
    <xf numFmtId="0" fontId="14" fillId="2" borderId="4" applyNumberFormat="0" applyFont="1" applyFill="1" applyBorder="1" applyAlignment="1" applyProtection="0">
      <alignment vertical="bottom"/>
    </xf>
    <xf numFmtId="0" fontId="14" fillId="2" borderId="4" applyNumberFormat="0" applyFont="1" applyFill="1" applyBorder="1" applyAlignment="1" applyProtection="0">
      <alignment horizontal="right" vertical="bottom"/>
    </xf>
    <xf numFmtId="49" fontId="10" fillId="2" borderId="49" applyNumberFormat="1" applyFont="1" applyFill="1" applyBorder="1" applyAlignment="1" applyProtection="0">
      <alignment vertical="bottom"/>
    </xf>
    <xf numFmtId="2" fontId="20" fillId="2" borderId="4" applyNumberFormat="1" applyFont="1" applyFill="1" applyBorder="1" applyAlignment="1" applyProtection="0">
      <alignment vertical="bottom"/>
    </xf>
    <xf numFmtId="49" fontId="10" fillId="2" borderId="50" applyNumberFormat="1" applyFont="1" applyFill="1" applyBorder="1" applyAlignment="1" applyProtection="0">
      <alignment vertical="bottom"/>
    </xf>
    <xf numFmtId="0" fontId="0" fillId="2" borderId="8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3300"/>
      <rgbColor rgb="ff0000d4"/>
      <rgbColor rgb="ffaaaaaa"/>
      <rgbColor rgb="ff0066cc"/>
      <rgbColor rgb="ffdd0806"/>
      <rgbColor rgb="ff000090"/>
      <rgbColor rgb="ff993300"/>
      <rgbColor rgb="ff006411"/>
      <rgbColor rgb="ff4600a5"/>
      <rgbColor rgb="ff339966"/>
      <rgbColor rgb="ff00ccff"/>
      <rgbColor rgb="ff050505"/>
      <rgbColor rgb="fffcf305"/>
      <rgbColor rgb="ffc0c0c0"/>
      <rgbColor rgb="ff333333"/>
      <rgbColor rgb="ffd9d9d9"/>
      <rgbColor rgb="ffccff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333333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333333"/>
                </a:solidFill>
                <a:latin typeface="Calibri"/>
              </a:rPr>
              <a:t>Distribution of Learning Outcome I</a:t>
            </a:r>
          </a:p>
        </c:rich>
      </c:tx>
      <c:layout>
        <c:manualLayout>
          <c:xMode val="edge"/>
          <c:yMode val="edge"/>
          <c:x val="0.181454"/>
          <c:y val="0"/>
          <c:w val="0.637092"/>
          <c:h val="0.303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74222"/>
          <c:y val="0.303295"/>
          <c:w val="0.720778"/>
          <c:h val="0.337456"/>
        </c:manualLayout>
      </c:layout>
      <c:barChart>
        <c:barDir val="col"/>
        <c:grouping val="clustered"/>
        <c:varyColors val="0"/>
        <c:ser>
          <c:idx val="0"/>
          <c:order val="0"/>
          <c:tx>
            <c:v>CE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'Assessment'!$D$22:$D$25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50.000000</c:v>
                </c:pt>
                <c:pt idx="3">
                  <c:v>50.000000</c:v>
                </c:pt>
              </c:numCache>
            </c:numRef>
          </c:val>
        </c:ser>
        <c:ser>
          <c:idx val="1"/>
          <c:order val="1"/>
          <c:tx>
            <c:v>EE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'Assessment'!$G$22:$G$25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25.000000</c:v>
                </c:pt>
                <c:pt idx="3">
                  <c:v>75.000000</c:v>
                </c:pt>
              </c:numCache>
            </c:numRef>
          </c:val>
        </c:ser>
        <c:ser>
          <c:idx val="2"/>
          <c:order val="2"/>
          <c:tx>
            <c:v>ME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'Assessment'!$J$22:$J$25</c:f>
              <c:numCache>
                <c:ptCount val="0"/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333333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333333"/>
                    </a:solidFill>
                    <a:latin typeface="Calibri"/>
                  </a:rPr>
                  <a:t>Level of Contribution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333333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333333"/>
                    </a:solidFill>
                    <a:latin typeface="Calibri"/>
                  </a:rPr>
                  <a:t>Percentage of Students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9816"/>
          <c:y val="0.440272"/>
          <c:w val="0.235432"/>
          <c:h val="0.2583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800" u="none">
              <a:solidFill>
                <a:srgbClr val="333333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C0C0C0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333333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333333"/>
                </a:solidFill>
                <a:latin typeface="Calibri"/>
              </a:rPr>
              <a:t>Distribution of Learning Outcome I</a:t>
            </a:r>
          </a:p>
        </c:rich>
      </c:tx>
      <c:layout>
        <c:manualLayout>
          <c:xMode val="edge"/>
          <c:yMode val="edge"/>
          <c:x val="0.183679"/>
          <c:y val="0"/>
          <c:w val="0.632642"/>
          <c:h val="0.12649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4037"/>
          <c:y val="0.126491"/>
          <c:w val="0.850963"/>
          <c:h val="0.704232"/>
        </c:manualLayout>
      </c:layout>
      <c:barChart>
        <c:barDir val="col"/>
        <c:grouping val="clustered"/>
        <c:varyColors val="0"/>
        <c:ser>
          <c:idx val="0"/>
          <c:order val="0"/>
          <c:tx>
            <c:v>CE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333333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'Assessment'!$C$22:$C$25</c:f>
              <c:strCache>
                <c:ptCount val="4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</c:strCache>
            </c:strRef>
          </c:cat>
          <c:val>
            <c:numRef>
              <c:f>'Assessment'!$D$22:$D$25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50.000000</c:v>
                </c:pt>
                <c:pt idx="3">
                  <c:v>50.000000</c:v>
                </c:pt>
              </c:numCache>
            </c:numRef>
          </c:val>
        </c:ser>
        <c:ser>
          <c:idx val="1"/>
          <c:order val="1"/>
          <c:tx>
            <c:v>EE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333333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'Assessment'!$C$22:$C$25</c:f>
              <c:strCache>
                <c:ptCount val="4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</c:strCache>
            </c:strRef>
          </c:cat>
          <c:val>
            <c:numRef>
              <c:f>'Assessment'!$G$22:$G$25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25.000000</c:v>
                </c:pt>
                <c:pt idx="3">
                  <c:v>75.000000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333333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333333"/>
                    </a:solidFill>
                    <a:latin typeface="Calibri"/>
                  </a:rPr>
                  <a:t>Level of Contribution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333333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333333"/>
                    </a:solidFill>
                    <a:latin typeface="Calibri"/>
                  </a:rPr>
                  <a:t>Percetage of Students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727709"/>
          <c:y val="0.422086"/>
          <c:w val="0.0903718"/>
          <c:h val="0.1223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800" u="none">
              <a:solidFill>
                <a:srgbClr val="333333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C0C0C0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48037</xdr:rowOff>
    </xdr:from>
    <xdr:to>
      <xdr:col>1</xdr:col>
      <xdr:colOff>176063</xdr:colOff>
      <xdr:row>3</xdr:row>
      <xdr:rowOff>9448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48036"/>
          <a:ext cx="2182664" cy="561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431672</xdr:colOff>
      <xdr:row>22</xdr:row>
      <xdr:rowOff>70125</xdr:rowOff>
    </xdr:from>
    <xdr:to>
      <xdr:col>10</xdr:col>
      <xdr:colOff>45991</xdr:colOff>
      <xdr:row>27</xdr:row>
      <xdr:rowOff>158709</xdr:rowOff>
    </xdr:to>
    <xdr:graphicFrame>
      <xdr:nvGraphicFramePr>
        <xdr:cNvPr id="4" name="Chart 4"/>
        <xdr:cNvGraphicFramePr/>
      </xdr:nvGraphicFramePr>
      <xdr:xfrm>
        <a:off x="4546472" y="4251600"/>
        <a:ext cx="4326020" cy="10887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521827</xdr:colOff>
      <xdr:row>1</xdr:row>
      <xdr:rowOff>169477</xdr:rowOff>
    </xdr:from>
    <xdr:to>
      <xdr:col>10</xdr:col>
      <xdr:colOff>166576</xdr:colOff>
      <xdr:row>15</xdr:row>
      <xdr:rowOff>112931</xdr:rowOff>
    </xdr:to>
    <xdr:graphicFrame>
      <xdr:nvGraphicFramePr>
        <xdr:cNvPr id="5" name="Chart 5"/>
        <xdr:cNvGraphicFramePr/>
      </xdr:nvGraphicFramePr>
      <xdr:xfrm>
        <a:off x="4636627" y="359977"/>
        <a:ext cx="4356450" cy="261045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U45"/>
  <sheetViews>
    <sheetView workbookViewId="0" showGridLines="0" defaultGridColor="1"/>
  </sheetViews>
  <sheetFormatPr defaultColWidth="8.66667" defaultRowHeight="15" customHeight="1" outlineLevelRow="0" outlineLevelCol="0"/>
  <cols>
    <col min="1" max="1" width="26.3516" style="1" customWidth="1"/>
    <col min="2" max="2" width="6.5" style="1" customWidth="1"/>
    <col min="3" max="3" width="6.17188" style="1" customWidth="1"/>
    <col min="4" max="4" width="8.35156" style="1" customWidth="1"/>
    <col min="5" max="5" width="8.35156" style="1" customWidth="1"/>
    <col min="6" max="6" width="8" style="1" customWidth="1"/>
    <col min="7" max="7" width="6.67188" style="1" customWidth="1"/>
    <col min="8" max="8" width="6.67188" style="1" customWidth="1"/>
    <col min="9" max="9" width="6.67188" style="1" customWidth="1"/>
    <col min="10" max="10" width="6.67188" style="1" customWidth="1"/>
    <col min="11" max="11" width="6.67188" style="1" customWidth="1"/>
    <col min="12" max="12" width="6.67188" style="1" customWidth="1"/>
    <col min="13" max="13" width="6.67188" style="1" customWidth="1"/>
    <col min="14" max="14" width="6.67188" style="1" customWidth="1"/>
    <col min="15" max="15" width="6.67188" style="1" customWidth="1"/>
    <col min="16" max="16" width="6.67188" style="1" customWidth="1"/>
    <col min="17" max="17" width="6.67188" style="1" customWidth="1"/>
    <col min="18" max="18" width="6.67188" style="1" customWidth="1"/>
    <col min="19" max="19" width="6.67188" style="1" customWidth="1"/>
    <col min="20" max="20" width="6.67188" style="1" customWidth="1"/>
    <col min="21" max="21" width="6.5" style="1" customWidth="1"/>
    <col min="22" max="22" width="6" style="1" customWidth="1"/>
    <col min="23" max="23" width="4.67188" style="1" customWidth="1"/>
    <col min="24" max="24" width="5.35156" style="1" customWidth="1"/>
    <col min="25" max="25" width="6.67188" style="1" customWidth="1"/>
    <col min="26" max="26" width="6.67188" style="1" customWidth="1"/>
    <col min="27" max="27" width="6.67188" style="1" customWidth="1"/>
    <col min="28" max="28" width="6.67188" style="1" customWidth="1"/>
    <col min="29" max="29" width="6.67188" style="1" customWidth="1"/>
    <col min="30" max="30" width="8.35156" style="1" customWidth="1"/>
    <col min="31" max="31" width="6.67188" style="1" customWidth="1"/>
    <col min="32" max="32" width="6.5" style="1" customWidth="1"/>
    <col min="33" max="33" width="6.67188" style="1" customWidth="1"/>
    <col min="34" max="34" width="6.35156" style="1" customWidth="1"/>
    <col min="35" max="35" width="7.67188" style="1" customWidth="1"/>
    <col min="36" max="36" width="8.5" style="1" customWidth="1"/>
    <col min="37" max="37" width="7.67188" style="1" customWidth="1"/>
    <col min="38" max="38" width="7.67188" style="1" customWidth="1"/>
    <col min="39" max="39" width="7.67188" style="1" customWidth="1"/>
    <col min="40" max="40" width="7.67188" style="1" customWidth="1"/>
    <col min="41" max="41" width="5.5" style="1" customWidth="1"/>
    <col min="42" max="42" width="22.3516" style="1" customWidth="1"/>
    <col min="43" max="43" width="14.1719" style="1" customWidth="1"/>
    <col min="44" max="44" width="11.5" style="1" customWidth="1"/>
    <col min="45" max="45" width="8.67188" style="1" customWidth="1"/>
    <col min="46" max="46" width="8.67188" style="1" customWidth="1"/>
    <col min="47" max="47" width="8.67188" style="1" customWidth="1"/>
    <col min="48" max="256" width="8.67188" style="1" customWidth="1"/>
  </cols>
  <sheetData>
    <row r="1" ht="15.75" customHeight="1">
      <c r="A1" s="2"/>
      <c r="B1" s="3"/>
      <c r="C1" s="2"/>
      <c r="D1" s="4"/>
      <c r="E1" s="4"/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5"/>
      <c r="X1" s="5"/>
      <c r="Y1" s="5"/>
      <c r="Z1" s="5"/>
      <c r="AA1" s="5"/>
      <c r="AB1" s="5"/>
      <c r="AC1" s="5"/>
      <c r="AD1" s="7"/>
      <c r="AE1" s="2"/>
      <c r="AF1" s="2"/>
      <c r="AG1" s="2"/>
      <c r="AH1" s="2"/>
      <c r="AI1" s="2"/>
      <c r="AJ1" s="8"/>
      <c r="AK1" s="9"/>
      <c r="AL1" s="10"/>
      <c r="AM1" s="2"/>
      <c r="AN1" s="11"/>
      <c r="AO1" s="12"/>
      <c r="AP1" s="13"/>
      <c r="AQ1" s="13"/>
      <c r="AR1" s="13"/>
      <c r="AS1" s="13"/>
      <c r="AT1" s="13"/>
      <c r="AU1" s="13"/>
    </row>
    <row r="2" ht="15.75" customHeight="1">
      <c r="A2" s="2"/>
      <c r="B2" s="3"/>
      <c r="C2" s="2"/>
      <c r="D2" s="4"/>
      <c r="E2" s="4"/>
      <c r="F2" t="s" s="14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5"/>
      <c r="W2" s="5"/>
      <c r="X2" s="5"/>
      <c r="Y2" s="5"/>
      <c r="Z2" s="5"/>
      <c r="AA2" s="5"/>
      <c r="AB2" s="5"/>
      <c r="AC2" s="5"/>
      <c r="AD2" s="7"/>
      <c r="AE2" s="2"/>
      <c r="AF2" s="2"/>
      <c r="AG2" s="2"/>
      <c r="AH2" s="2"/>
      <c r="AI2" s="2"/>
      <c r="AJ2" s="16"/>
      <c r="AK2" s="9"/>
      <c r="AL2" s="10"/>
      <c r="AM2" s="2"/>
      <c r="AN2" s="11"/>
      <c r="AO2" s="12"/>
      <c r="AP2" s="13"/>
      <c r="AQ2" s="13"/>
      <c r="AR2" s="13"/>
      <c r="AS2" s="13"/>
      <c r="AT2" s="13"/>
      <c r="AU2" s="13"/>
    </row>
    <row r="3" ht="15.75" customHeight="1">
      <c r="A3" s="2"/>
      <c r="B3" s="3"/>
      <c r="C3" s="2"/>
      <c r="D3" s="4"/>
      <c r="E3" s="4"/>
      <c r="F3" t="s" s="14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5"/>
      <c r="W3" s="5"/>
      <c r="X3" s="5"/>
      <c r="Y3" s="5"/>
      <c r="Z3" s="5"/>
      <c r="AA3" s="5"/>
      <c r="AB3" s="5"/>
      <c r="AC3" s="5"/>
      <c r="AD3" s="7"/>
      <c r="AE3" s="2"/>
      <c r="AF3" s="2"/>
      <c r="AG3" s="2"/>
      <c r="AH3" s="2"/>
      <c r="AI3" s="2"/>
      <c r="AJ3" s="16"/>
      <c r="AK3" s="9"/>
      <c r="AL3" s="10"/>
      <c r="AM3" s="2"/>
      <c r="AN3" s="11"/>
      <c r="AO3" s="12"/>
      <c r="AP3" s="13"/>
      <c r="AQ3" s="13"/>
      <c r="AR3" s="13"/>
      <c r="AS3" s="13"/>
      <c r="AT3" s="13"/>
      <c r="AU3" s="13"/>
    </row>
    <row r="4" ht="15.75" customHeight="1">
      <c r="A4" t="s" s="17">
        <v>2</v>
      </c>
      <c r="B4" s="18"/>
      <c r="C4" s="19"/>
      <c r="D4" s="20"/>
      <c r="E4" s="20"/>
      <c r="F4" s="19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15"/>
      <c r="W4" s="21"/>
      <c r="X4" s="21"/>
      <c r="Y4" s="21"/>
      <c r="Z4" s="21"/>
      <c r="AA4" s="21"/>
      <c r="AB4" s="21"/>
      <c r="AC4" s="21"/>
      <c r="AD4" s="22"/>
      <c r="AE4" s="19"/>
      <c r="AF4" s="19"/>
      <c r="AG4" s="19"/>
      <c r="AH4" s="19"/>
      <c r="AI4" s="19"/>
      <c r="AJ4" s="23"/>
      <c r="AK4" s="24"/>
      <c r="AL4" s="25"/>
      <c r="AM4" s="25"/>
      <c r="AN4" s="25"/>
      <c r="AO4" s="12"/>
      <c r="AP4" s="13"/>
      <c r="AQ4" s="13"/>
      <c r="AR4" s="13"/>
      <c r="AS4" s="13"/>
      <c r="AT4" s="13"/>
      <c r="AU4" s="13"/>
    </row>
    <row r="5" ht="15.75" customHeight="1">
      <c r="A5" t="s" s="26">
        <v>3</v>
      </c>
      <c r="B5" t="s" s="27">
        <v>4</v>
      </c>
      <c r="C5" t="s" s="27">
        <v>5</v>
      </c>
      <c r="D5" t="s" s="28">
        <v>6</v>
      </c>
      <c r="E5" t="s" s="28">
        <v>7</v>
      </c>
      <c r="F5" t="s" s="28">
        <v>8</v>
      </c>
      <c r="G5" t="s" s="28">
        <v>9</v>
      </c>
      <c r="H5" t="s" s="28">
        <v>10</v>
      </c>
      <c r="I5" t="s" s="29">
        <v>11</v>
      </c>
      <c r="J5" t="s" s="28">
        <v>12</v>
      </c>
      <c r="K5" t="s" s="28">
        <v>13</v>
      </c>
      <c r="L5" t="s" s="28">
        <v>14</v>
      </c>
      <c r="M5" t="s" s="28">
        <v>15</v>
      </c>
      <c r="N5" t="s" s="28">
        <v>16</v>
      </c>
      <c r="O5" t="s" s="28">
        <v>17</v>
      </c>
      <c r="P5" t="s" s="28">
        <v>18</v>
      </c>
      <c r="Q5" t="s" s="28">
        <v>19</v>
      </c>
      <c r="R5" t="s" s="28">
        <v>20</v>
      </c>
      <c r="S5" t="s" s="28">
        <v>21</v>
      </c>
      <c r="T5" t="s" s="28">
        <v>22</v>
      </c>
      <c r="U5" t="s" s="28">
        <v>23</v>
      </c>
      <c r="V5" t="s" s="28">
        <v>24</v>
      </c>
      <c r="W5" t="s" s="28">
        <v>25</v>
      </c>
      <c r="X5" t="s" s="28">
        <v>26</v>
      </c>
      <c r="Y5" t="s" s="28">
        <v>27</v>
      </c>
      <c r="Z5" t="s" s="28">
        <v>28</v>
      </c>
      <c r="AA5" t="s" s="28">
        <v>29</v>
      </c>
      <c r="AB5" t="s" s="28">
        <v>30</v>
      </c>
      <c r="AC5" t="s" s="28">
        <v>31</v>
      </c>
      <c r="AD5" t="s" s="30">
        <v>32</v>
      </c>
      <c r="AE5" t="s" s="31">
        <v>33</v>
      </c>
      <c r="AF5" t="s" s="31">
        <v>34</v>
      </c>
      <c r="AG5" t="s" s="31">
        <v>35</v>
      </c>
      <c r="AH5" t="s" s="31">
        <v>36</v>
      </c>
      <c r="AI5" t="s" s="31">
        <v>37</v>
      </c>
      <c r="AJ5" t="s" s="31">
        <v>38</v>
      </c>
      <c r="AK5" t="s" s="29">
        <v>39</v>
      </c>
      <c r="AL5" t="s" s="29">
        <v>40</v>
      </c>
      <c r="AM5" t="s" s="29">
        <v>41</v>
      </c>
      <c r="AN5" t="s" s="29">
        <v>42</v>
      </c>
      <c r="AO5" t="s" s="29">
        <v>43</v>
      </c>
      <c r="AP5" t="s" s="32">
        <v>44</v>
      </c>
      <c r="AQ5" t="s" s="33">
        <v>45</v>
      </c>
      <c r="AR5" s="13"/>
      <c r="AS5" s="34"/>
      <c r="AT5" s="34"/>
      <c r="AU5" s="34"/>
    </row>
    <row r="6" ht="15.75" customHeight="1">
      <c r="A6" t="s" s="35">
        <v>46</v>
      </c>
      <c r="B6" s="36"/>
      <c r="C6" s="37">
        <f>(SUM(D6:G6)+AD6*0.6+AJ6*0.4)/6</f>
      </c>
      <c r="D6" s="13"/>
      <c r="E6" s="38"/>
      <c r="F6" s="13"/>
      <c r="G6" s="39">
        <f>(SUM(H6:AC6)-SMALL(H6:AC6,1)-SMALL(H6:AC6,2)-SMALL(H6:AC6,3)-SMALL(H6:AC6,4)-SMALL(H6:AC6,5))*200/$G$39</f>
      </c>
      <c r="H6" s="40">
        <v>50</v>
      </c>
      <c r="I6" s="41">
        <v>33</v>
      </c>
      <c r="J6" s="41">
        <v>50</v>
      </c>
      <c r="K6" s="41">
        <v>27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2"/>
      <c r="W6" s="43"/>
      <c r="X6" s="43"/>
      <c r="Y6" s="41"/>
      <c r="Z6" s="41"/>
      <c r="AA6" s="41"/>
      <c r="AB6" s="41"/>
      <c r="AC6" s="44"/>
      <c r="AD6" s="45">
        <f>SUM(AE6:AI6)/($AD$39/100)</f>
        <v>33.69230769230769</v>
      </c>
      <c r="AE6" s="46">
        <v>122</v>
      </c>
      <c r="AF6" s="47">
        <v>97</v>
      </c>
      <c r="AG6" s="48"/>
      <c r="AH6" s="49"/>
      <c r="AI6" s="50"/>
      <c r="AJ6" s="51">
        <f>(AK6*$AK$41+AL6*$AL$41+AM6*$AM$41+AN6*$AN$41+AO6*$AO$41)/$AJ$41</f>
      </c>
      <c r="AK6" s="52"/>
      <c r="AL6" s="13"/>
      <c r="AM6" s="13"/>
      <c r="AN6" s="13"/>
      <c r="AO6" s="13"/>
      <c r="AP6" t="s" s="53">
        <v>47</v>
      </c>
      <c r="AQ6" t="s" s="54">
        <v>48</v>
      </c>
      <c r="AR6" s="55"/>
      <c r="AS6" s="56"/>
      <c r="AT6" s="56"/>
      <c r="AU6" s="57"/>
    </row>
    <row r="7" ht="15.75" customHeight="1">
      <c r="A7" t="s" s="58">
        <v>49</v>
      </c>
      <c r="B7" s="36"/>
      <c r="C7" s="37">
        <f>(SUM(D7:G7)+AD7*0.6+AJ7*0.4)/6</f>
      </c>
      <c r="D7" s="13"/>
      <c r="E7" s="38"/>
      <c r="F7" s="13"/>
      <c r="G7" s="39">
        <f>(SUM(H7:AC7)-SMALL(H7:AC7,1)-SMALL(H7:AC7,2)-SMALL(H7:AC7,3)-SMALL(H7:AC7,4)-SMALL(H7:AC7,5))*200/$G$39</f>
      </c>
      <c r="H7" s="40">
        <v>45</v>
      </c>
      <c r="I7" s="41">
        <v>50</v>
      </c>
      <c r="J7" s="41">
        <v>45</v>
      </c>
      <c r="K7" s="41">
        <v>37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2"/>
      <c r="W7" s="43"/>
      <c r="X7" s="43"/>
      <c r="Y7" s="41"/>
      <c r="Z7" s="41"/>
      <c r="AA7" s="41"/>
      <c r="AB7" s="41"/>
      <c r="AC7" s="44"/>
      <c r="AD7" s="45">
        <f>SUM(AE7:AI7)/($AD$39/100)</f>
        <v>34.76923076923077</v>
      </c>
      <c r="AE7" s="46">
        <v>126</v>
      </c>
      <c r="AF7" s="47">
        <v>100</v>
      </c>
      <c r="AG7" s="49"/>
      <c r="AH7" s="49"/>
      <c r="AI7" s="49"/>
      <c r="AJ7" s="51">
        <f>(AK7*$AK$41+AL7*$AL$41+AM7*$AM$41+AN7*$AN$41+AO7*$AO$41)/$AJ$41</f>
      </c>
      <c r="AK7" s="52"/>
      <c r="AL7" s="13"/>
      <c r="AM7" s="13"/>
      <c r="AN7" s="13"/>
      <c r="AO7" s="13"/>
      <c r="AP7" t="s" s="53">
        <v>50</v>
      </c>
      <c r="AQ7" t="s" s="54">
        <v>51</v>
      </c>
      <c r="AR7" s="59"/>
      <c r="AS7" s="59"/>
      <c r="AT7" s="59"/>
      <c r="AU7" s="60"/>
    </row>
    <row r="8" ht="15.75" customHeight="1">
      <c r="A8" t="s" s="58">
        <v>52</v>
      </c>
      <c r="B8" s="36"/>
      <c r="C8" s="37">
        <f>(SUM(D8:G8)+AD8*0.6+AJ8*0.4)/6</f>
      </c>
      <c r="D8" s="13"/>
      <c r="E8" s="38"/>
      <c r="F8" s="13"/>
      <c r="G8" s="39">
        <f>(SUM(H8:AC8)-SMALL(H8:AC8,1)-SMALL(H8:AC8,2)-SMALL(H8:AC8,3)-SMALL(H8:AC8,4)-SMALL(H8:AC8,5))*200/$G$39</f>
      </c>
      <c r="H8" s="40">
        <v>45</v>
      </c>
      <c r="I8" s="41">
        <v>30</v>
      </c>
      <c r="J8" s="41">
        <v>50</v>
      </c>
      <c r="K8" s="41">
        <v>40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2"/>
      <c r="W8" s="43"/>
      <c r="X8" s="43"/>
      <c r="Y8" s="41"/>
      <c r="Z8" s="41"/>
      <c r="AA8" s="41"/>
      <c r="AB8" s="41"/>
      <c r="AC8" s="44"/>
      <c r="AD8" s="45">
        <f>SUM(AE8:AI8)/($AD$39/100)</f>
        <v>27.69230769230769</v>
      </c>
      <c r="AE8" s="46">
        <v>93</v>
      </c>
      <c r="AF8" s="47">
        <v>87</v>
      </c>
      <c r="AG8" s="48"/>
      <c r="AH8" s="49"/>
      <c r="AI8" s="49"/>
      <c r="AJ8" s="51">
        <f>(AK8*$AK$41+AL8*$AL$41+AM8*$AM$41+AN8*$AN$41+AO8*$AO$41)/$AJ$41</f>
      </c>
      <c r="AK8" s="52"/>
      <c r="AL8" s="13"/>
      <c r="AM8" s="13"/>
      <c r="AN8" s="13"/>
      <c r="AO8" s="13"/>
      <c r="AP8" t="s" s="53">
        <v>53</v>
      </c>
      <c r="AQ8" t="s" s="54">
        <v>54</v>
      </c>
      <c r="AR8" s="59"/>
      <c r="AS8" s="59"/>
      <c r="AT8" s="59"/>
      <c r="AU8" s="60"/>
    </row>
    <row r="9" ht="15.75" customHeight="1">
      <c r="A9" t="s" s="61">
        <v>55</v>
      </c>
      <c r="B9" s="36"/>
      <c r="C9" s="37">
        <f>(SUM(D9:G9)+AD9*0.6+AJ9*0.4)/6</f>
      </c>
      <c r="D9" s="13"/>
      <c r="E9" s="38"/>
      <c r="F9" s="13"/>
      <c r="G9" s="39">
        <f>(SUM(H9:AC9)-SMALL(H9:AC9,1)-SMALL(H9:AC9,2)-SMALL(H9:AC9,3)-SMALL(H9:AC9,4)-SMALL(H9:AC9,5))*200/$G$39</f>
      </c>
      <c r="H9" s="40">
        <v>45</v>
      </c>
      <c r="I9" s="41">
        <v>10</v>
      </c>
      <c r="J9" s="41">
        <v>25</v>
      </c>
      <c r="K9" s="41">
        <v>30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2"/>
      <c r="W9" s="43"/>
      <c r="X9" s="62"/>
      <c r="Y9" s="41"/>
      <c r="Z9" s="41"/>
      <c r="AA9" s="41"/>
      <c r="AB9" s="41"/>
      <c r="AC9" s="63"/>
      <c r="AD9" s="45">
        <f>SUM(AE9:AI9)/($AD$39/100)</f>
        <v>26.15384615384615</v>
      </c>
      <c r="AE9" s="46">
        <v>81</v>
      </c>
      <c r="AF9" s="47">
        <v>89</v>
      </c>
      <c r="AG9" s="49"/>
      <c r="AH9" s="49"/>
      <c r="AI9" s="49"/>
      <c r="AJ9" s="51">
        <f>(AK9*$AK$41+AL9*$AL$41+AM9*$AM$41+AN9*$AN$41+AO9*$AO$41)/$AJ$41</f>
      </c>
      <c r="AK9" s="52"/>
      <c r="AL9" s="13"/>
      <c r="AM9" s="13"/>
      <c r="AN9" s="13"/>
      <c r="AO9" s="13"/>
      <c r="AP9" t="s" s="64">
        <v>50</v>
      </c>
      <c r="AQ9" t="s" s="65">
        <v>56</v>
      </c>
      <c r="AR9" s="66"/>
      <c r="AS9" s="66"/>
      <c r="AT9" s="66"/>
      <c r="AU9" s="67"/>
    </row>
    <row r="10" ht="15.75" customHeight="1">
      <c r="A10" t="s" s="68">
        <v>57</v>
      </c>
      <c r="B10" s="36"/>
      <c r="C10" s="37">
        <f>(SUM(D10:G10)+AD10*0.6+AJ10*0.4)/6</f>
      </c>
      <c r="D10" s="13"/>
      <c r="E10" s="13"/>
      <c r="F10" s="13"/>
      <c r="G10" s="39">
        <f>(SUM(H10:AC10)-SMALL(H10:AC10,1)-SMALL(H10:AC10,2)-SMALL(H10:AC10,3)-SMALL(H10:AC10,4)-SMALL(H10:AC10,5))*200/$G$39</f>
      </c>
      <c r="H10" s="12">
        <v>45</v>
      </c>
      <c r="I10" s="12">
        <v>45</v>
      </c>
      <c r="J10" s="12">
        <v>50</v>
      </c>
      <c r="K10" s="12">
        <v>37</v>
      </c>
      <c r="L10" s="12"/>
      <c r="M10" s="41"/>
      <c r="N10" s="41"/>
      <c r="O10" s="41"/>
      <c r="P10" s="12"/>
      <c r="Q10" s="12"/>
      <c r="R10" s="12"/>
      <c r="S10" s="12"/>
      <c r="T10" s="12"/>
      <c r="U10" s="12"/>
      <c r="V10" s="38"/>
      <c r="W10" s="69"/>
      <c r="X10" s="69"/>
      <c r="Y10" s="12"/>
      <c r="Z10" s="12"/>
      <c r="AA10" s="12"/>
      <c r="AB10" s="12"/>
      <c r="AC10" s="12"/>
      <c r="AD10" s="45">
        <f>SUM(AE10:AI10)/($AD$39/100)</f>
        <v>32.30769230769231</v>
      </c>
      <c r="AE10" s="47">
        <v>112</v>
      </c>
      <c r="AF10" s="47">
        <v>98</v>
      </c>
      <c r="AG10" s="70"/>
      <c r="AH10" s="48"/>
      <c r="AI10" s="48"/>
      <c r="AJ10" s="51">
        <f>(AK10*$AK$41+AL10*$AL$41+AM10*$AM$41+AN10*$AN$41+AO10*$AO$41)/$AJ$41</f>
      </c>
      <c r="AK10" s="52"/>
      <c r="AL10" s="13"/>
      <c r="AM10" s="13"/>
      <c r="AN10" s="13"/>
      <c r="AO10" s="13"/>
      <c r="AP10" t="s" s="71">
        <v>47</v>
      </c>
      <c r="AQ10" t="s" s="72">
        <v>58</v>
      </c>
      <c r="AR10" s="73"/>
      <c r="AS10" s="73"/>
      <c r="AT10" s="74"/>
      <c r="AU10" s="75"/>
    </row>
    <row r="11" ht="15.75" customHeight="1">
      <c r="A11" t="s" s="68">
        <v>59</v>
      </c>
      <c r="B11" s="36"/>
      <c r="C11" s="37">
        <f>(SUM(D11:G11)+AD11*0.6+AJ11*0.4)/6</f>
      </c>
      <c r="D11" s="13"/>
      <c r="E11" s="13"/>
      <c r="F11" s="13"/>
      <c r="G11" s="39">
        <f>(SUM(H11:AC11)-SMALL(H11:AC11,1)-SMALL(H11:AC11,2)-SMALL(H11:AC11,3)-SMALL(H11:AC11,4)-SMALL(H11:AC11,5))*200/$G$39</f>
      </c>
      <c r="H11" s="12">
        <v>45</v>
      </c>
      <c r="I11" s="12">
        <v>48</v>
      </c>
      <c r="J11" s="12">
        <v>45</v>
      </c>
      <c r="K11" s="12">
        <v>15</v>
      </c>
      <c r="L11" s="12"/>
      <c r="M11" s="41"/>
      <c r="N11" s="41"/>
      <c r="O11" s="41"/>
      <c r="P11" s="12"/>
      <c r="Q11" s="12"/>
      <c r="R11" s="12"/>
      <c r="S11" s="12"/>
      <c r="T11" s="12"/>
      <c r="U11" s="12"/>
      <c r="V11" s="38"/>
      <c r="W11" s="69"/>
      <c r="X11" s="69"/>
      <c r="Y11" s="12"/>
      <c r="Z11" s="12"/>
      <c r="AA11" s="12"/>
      <c r="AB11" s="12"/>
      <c r="AC11" s="12"/>
      <c r="AD11" s="45">
        <f>SUM(AE11:AI11)/($AD$39/100)</f>
        <v>35.38461538461539</v>
      </c>
      <c r="AE11" s="47">
        <v>130</v>
      </c>
      <c r="AF11" s="47">
        <v>100</v>
      </c>
      <c r="AG11" s="70"/>
      <c r="AH11" s="70"/>
      <c r="AI11" s="70"/>
      <c r="AJ11" s="51">
        <f>(AK11*$AK$41+AL11*$AL$41+AM11*$AM$41+AN11*$AN$41+AO11*$AO$41)/$AJ$41</f>
      </c>
      <c r="AK11" s="52"/>
      <c r="AL11" s="13"/>
      <c r="AM11" s="13"/>
      <c r="AN11" s="13"/>
      <c r="AO11" s="13"/>
      <c r="AP11" t="s" s="71">
        <v>47</v>
      </c>
      <c r="AQ11" t="s" s="72">
        <v>60</v>
      </c>
      <c r="AR11" s="73"/>
      <c r="AS11" s="73"/>
      <c r="AT11" s="24"/>
      <c r="AU11" s="13"/>
    </row>
    <row r="12" ht="15.75" customHeight="1">
      <c r="A12" t="s" s="68">
        <v>61</v>
      </c>
      <c r="B12" s="36"/>
      <c r="C12" s="37">
        <f>(SUM(D12:G12)+AD12*0.6+AJ12*0.4)/6</f>
      </c>
      <c r="D12" s="13"/>
      <c r="E12" s="13"/>
      <c r="F12" s="13"/>
      <c r="G12" s="39">
        <f>(SUM(H12:AC12)-SMALL(H12:AC12,1)-SMALL(H12:AC12,2)-SMALL(H12:AC12,3)-SMALL(H12:AC12,4)-SMALL(H12:AC12,5))*200/$G$39</f>
      </c>
      <c r="H12" s="12">
        <v>50</v>
      </c>
      <c r="I12" s="12">
        <v>40</v>
      </c>
      <c r="J12" s="12">
        <v>35</v>
      </c>
      <c r="K12" s="12">
        <v>40</v>
      </c>
      <c r="L12" s="12"/>
      <c r="M12" s="41"/>
      <c r="N12" s="41"/>
      <c r="O12" s="41"/>
      <c r="P12" s="12"/>
      <c r="Q12" s="12"/>
      <c r="R12" s="12"/>
      <c r="S12" s="12"/>
      <c r="T12" s="12"/>
      <c r="U12" s="12"/>
      <c r="V12" s="38"/>
      <c r="W12" s="69"/>
      <c r="X12" s="69"/>
      <c r="Y12" s="12"/>
      <c r="Z12" s="12"/>
      <c r="AA12" s="12"/>
      <c r="AB12" s="12"/>
      <c r="AC12" s="12"/>
      <c r="AD12" s="45">
        <f>SUM(AE12:AI12)/($AD$39/100)</f>
        <v>29.07692307692308</v>
      </c>
      <c r="AE12" s="47">
        <v>101</v>
      </c>
      <c r="AF12" s="47">
        <v>88</v>
      </c>
      <c r="AG12" s="48"/>
      <c r="AH12" s="70"/>
      <c r="AI12" s="48"/>
      <c r="AJ12" s="51">
        <f>(AK12*$AK$41+AL12*$AL$41+AM12*$AM$41+AN12*$AN$41+AO12*$AO$41)/$AJ$41</f>
      </c>
      <c r="AK12" s="52"/>
      <c r="AL12" s="13"/>
      <c r="AM12" s="13"/>
      <c r="AN12" s="13"/>
      <c r="AO12" s="13"/>
      <c r="AP12" t="s" s="71">
        <v>50</v>
      </c>
      <c r="AQ12" t="s" s="72">
        <v>62</v>
      </c>
      <c r="AR12" s="73"/>
      <c r="AS12" s="73"/>
      <c r="AT12" s="24"/>
      <c r="AU12" s="13"/>
    </row>
    <row r="13" ht="15.75" customHeight="1">
      <c r="A13" t="s" s="68">
        <v>63</v>
      </c>
      <c r="B13" s="36"/>
      <c r="C13" s="37">
        <f>(SUM(D13:G13)+AD13*0.6+AJ13*0.4)/6</f>
      </c>
      <c r="D13" s="13"/>
      <c r="E13" s="13"/>
      <c r="F13" s="13"/>
      <c r="G13" s="39">
        <f>(SUM(H13:AC13)-SMALL(H13:AC13,1)-SMALL(H13:AC13,2)-SMALL(H13:AC13,3)-SMALL(H13:AC13,4)-SMALL(H13:AC13,5))*200/$G$39</f>
      </c>
      <c r="H13" s="12">
        <v>50</v>
      </c>
      <c r="I13" s="12">
        <v>50</v>
      </c>
      <c r="J13" s="12">
        <v>50</v>
      </c>
      <c r="K13" s="12">
        <v>50</v>
      </c>
      <c r="L13" s="12"/>
      <c r="M13" s="41"/>
      <c r="N13" s="41"/>
      <c r="O13" s="41"/>
      <c r="P13" s="12"/>
      <c r="Q13" s="12"/>
      <c r="R13" s="12"/>
      <c r="S13" s="12"/>
      <c r="T13" s="12"/>
      <c r="U13" s="12"/>
      <c r="V13" s="38"/>
      <c r="W13" s="69"/>
      <c r="X13" s="69"/>
      <c r="Y13" s="12"/>
      <c r="Z13" s="12"/>
      <c r="AA13" s="12"/>
      <c r="AB13" s="12"/>
      <c r="AC13" s="12"/>
      <c r="AD13" s="45">
        <f>SUM(AE13:AI13)/($AD$39/100)</f>
        <v>31.07692307692308</v>
      </c>
      <c r="AE13" s="47">
        <v>107</v>
      </c>
      <c r="AF13" s="47">
        <v>95</v>
      </c>
      <c r="AG13" s="70"/>
      <c r="AH13" s="70"/>
      <c r="AI13" s="70"/>
      <c r="AJ13" s="51">
        <f>(AK13*$AK$41+AL13*$AL$41+AM13*$AM$41+AN13*$AN$41+AO13*$AO$41)/$AJ$41</f>
      </c>
      <c r="AK13" s="52"/>
      <c r="AL13" s="13"/>
      <c r="AM13" s="13"/>
      <c r="AN13" s="13"/>
      <c r="AO13" s="13"/>
      <c r="AP13" t="s" s="71">
        <v>47</v>
      </c>
      <c r="AQ13" t="s" s="72">
        <v>64</v>
      </c>
      <c r="AR13" s="73"/>
      <c r="AS13" s="73"/>
      <c r="AT13" s="24"/>
      <c r="AU13" s="13"/>
    </row>
    <row r="14" ht="15.75" customHeight="1">
      <c r="A14" t="s" s="68">
        <v>65</v>
      </c>
      <c r="B14" s="36"/>
      <c r="C14" s="37">
        <f>(SUM(D14:G14)+AD14*0.6+AJ14*0.4)/6</f>
      </c>
      <c r="D14" s="13"/>
      <c r="E14" s="13"/>
      <c r="F14" s="13"/>
      <c r="G14" s="39">
        <f>(SUM(H14:AC14)-SMALL(H14:AC14,1)-SMALL(H14:AC14,2)-SMALL(H14:AC14,3)-SMALL(H14:AC14,4)-SMALL(H14:AC14,5))*200/$G$39</f>
      </c>
      <c r="H14" s="12">
        <v>45</v>
      </c>
      <c r="I14" s="12">
        <v>30</v>
      </c>
      <c r="J14" s="12">
        <v>40</v>
      </c>
      <c r="K14" s="12">
        <v>20</v>
      </c>
      <c r="L14" s="12"/>
      <c r="M14" s="41"/>
      <c r="N14" s="41"/>
      <c r="O14" s="41"/>
      <c r="P14" s="12"/>
      <c r="Q14" s="12"/>
      <c r="R14" s="12"/>
      <c r="S14" s="12"/>
      <c r="T14" s="12"/>
      <c r="U14" s="12"/>
      <c r="V14" s="38"/>
      <c r="W14" s="69"/>
      <c r="X14" s="69"/>
      <c r="Y14" s="12"/>
      <c r="Z14" s="12"/>
      <c r="AA14" s="12"/>
      <c r="AB14" s="12"/>
      <c r="AC14" s="12"/>
      <c r="AD14" s="45">
        <f>SUM(AE14:AI14)/($AD$39/100)</f>
        <v>32.46153846153846</v>
      </c>
      <c r="AE14" s="47">
        <v>116</v>
      </c>
      <c r="AF14" s="47">
        <v>95</v>
      </c>
      <c r="AG14" s="70"/>
      <c r="AH14" s="70"/>
      <c r="AI14" s="70"/>
      <c r="AJ14" s="51">
        <f>(AK14*$AK$41+AL14*$AL$41+AM14*$AM$41+AN14*$AN$41+AO14*$AO$41)/$AJ$41</f>
      </c>
      <c r="AK14" s="52"/>
      <c r="AL14" s="13"/>
      <c r="AM14" s="13"/>
      <c r="AN14" s="13"/>
      <c r="AO14" s="13"/>
      <c r="AP14" t="s" s="71">
        <v>47</v>
      </c>
      <c r="AQ14" t="s" s="72">
        <v>66</v>
      </c>
      <c r="AR14" s="73"/>
      <c r="AS14" s="73"/>
      <c r="AT14" s="24"/>
      <c r="AU14" s="13"/>
    </row>
    <row r="15" ht="15.75" customHeight="1">
      <c r="A15" t="s" s="76">
        <v>67</v>
      </c>
      <c r="B15" s="36"/>
      <c r="C15" s="37">
        <f>(SUM(D15:G15)+AD15*0.6+AJ15*0.4)/6</f>
      </c>
      <c r="D15" s="13"/>
      <c r="E15" s="13"/>
      <c r="F15" s="13"/>
      <c r="G15" s="39">
        <f>(SUM(H15:AC15)-SMALL(H15:AC15,1)-SMALL(H15:AC15,2)-SMALL(H15:AC15,3)-SMALL(H15:AC15,4)-SMALL(H15:AC15,5))*200/$G$39</f>
      </c>
      <c r="H15" s="12">
        <v>40</v>
      </c>
      <c r="I15" s="12">
        <v>50</v>
      </c>
      <c r="J15" s="12">
        <v>50</v>
      </c>
      <c r="K15" s="12">
        <v>50</v>
      </c>
      <c r="L15" s="12"/>
      <c r="M15" s="41"/>
      <c r="N15" s="41"/>
      <c r="O15" s="41"/>
      <c r="P15" s="12"/>
      <c r="Q15" s="12"/>
      <c r="R15" s="12"/>
      <c r="S15" s="12"/>
      <c r="T15" s="12"/>
      <c r="U15" s="12"/>
      <c r="V15" s="38"/>
      <c r="W15" s="69"/>
      <c r="X15" s="69"/>
      <c r="Y15" s="12"/>
      <c r="Z15" s="12"/>
      <c r="AA15" s="12"/>
      <c r="AB15" s="12"/>
      <c r="AC15" s="12"/>
      <c r="AD15" s="45">
        <f>SUM(AE15:AI15)/($AD$39/100)</f>
        <v>35.07692307692308</v>
      </c>
      <c r="AE15" s="47">
        <v>130</v>
      </c>
      <c r="AF15" s="47">
        <v>98</v>
      </c>
      <c r="AG15" s="70"/>
      <c r="AH15" s="70"/>
      <c r="AI15" s="70"/>
      <c r="AJ15" s="51">
        <f>(AK15*$AK$41+AL15*$AL$41+AM15*$AM$41+AN15*$AN$41+AO15*$AO$41)/$AJ$41</f>
      </c>
      <c r="AK15" s="52"/>
      <c r="AL15" s="13"/>
      <c r="AM15" s="13"/>
      <c r="AN15" s="13"/>
      <c r="AO15" s="13"/>
      <c r="AP15" t="s" s="77">
        <v>50</v>
      </c>
      <c r="AQ15" t="s" s="78">
        <v>68</v>
      </c>
      <c r="AR15" s="79"/>
      <c r="AS15" s="79"/>
      <c r="AT15" s="24"/>
      <c r="AU15" s="13"/>
    </row>
    <row r="16" ht="15.75" customHeight="1">
      <c r="A16" t="s" s="58">
        <v>69</v>
      </c>
      <c r="B16" s="36"/>
      <c r="C16" s="37">
        <f>(SUM(D16:G16)+AD16*0.6+AJ16*0.4)/6</f>
      </c>
      <c r="D16" s="13"/>
      <c r="E16" s="13"/>
      <c r="F16" s="13"/>
      <c r="G16" s="39">
        <f>(SUM(H16:AC16)-SMALL(H16:AC16,1)-SMALL(H16:AC16,2)-SMALL(H16:AC16,3)-SMALL(H16:AC16,4)-SMALL(H16:AC16,5))*200/$G$39</f>
      </c>
      <c r="H16" s="12">
        <v>45</v>
      </c>
      <c r="I16" s="12">
        <v>40</v>
      </c>
      <c r="J16" s="12">
        <v>40</v>
      </c>
      <c r="K16" s="12">
        <v>45</v>
      </c>
      <c r="L16" s="12"/>
      <c r="M16" s="41"/>
      <c r="N16" s="41"/>
      <c r="O16" s="41"/>
      <c r="P16" s="12"/>
      <c r="Q16" s="12"/>
      <c r="R16" s="12"/>
      <c r="S16" s="12"/>
      <c r="T16" s="12"/>
      <c r="U16" s="12"/>
      <c r="V16" s="13"/>
      <c r="W16" s="69"/>
      <c r="X16" s="80"/>
      <c r="Y16" s="12"/>
      <c r="Z16" s="12"/>
      <c r="AA16" s="12"/>
      <c r="AB16" s="12"/>
      <c r="AC16" s="12"/>
      <c r="AD16" s="45">
        <f>SUM(AE16:AI16)/($AD$39/100)</f>
        <v>35.23076923076923</v>
      </c>
      <c r="AE16" s="47">
        <v>130</v>
      </c>
      <c r="AF16" s="47">
        <v>99</v>
      </c>
      <c r="AG16" s="70"/>
      <c r="AH16" s="70"/>
      <c r="AI16" s="70"/>
      <c r="AJ16" s="51">
        <f>(AK16*$AK$41+AL16*$AL$41+AM16*$AM$41+AN16*$AN$41+AO16*$AO$41)/$AJ$41</f>
      </c>
      <c r="AK16" s="52"/>
      <c r="AL16" s="13"/>
      <c r="AM16" s="13"/>
      <c r="AN16" s="13"/>
      <c r="AO16" s="13"/>
      <c r="AP16" t="s" s="53">
        <v>70</v>
      </c>
      <c r="AQ16" t="s" s="54">
        <v>71</v>
      </c>
      <c r="AR16" s="59"/>
      <c r="AS16" s="59"/>
      <c r="AT16" s="24"/>
      <c r="AU16" s="13"/>
    </row>
    <row r="17" ht="15" customHeight="1">
      <c r="A17" t="s" s="61">
        <v>72</v>
      </c>
      <c r="B17" s="36"/>
      <c r="C17" s="37">
        <f>(SUM(D17:G17)+AD17*0.6+AJ17*0.4)/6</f>
      </c>
      <c r="D17" s="13"/>
      <c r="E17" s="13"/>
      <c r="F17" s="13"/>
      <c r="G17" s="39">
        <f>(SUM(H17:AC17)-SMALL(H17:AC17,1)-SMALL(H17:AC17,2)-SMALL(H17:AC17,3)-SMALL(H17:AC17,4)-SMALL(H17:AC17,5))*200/$G$39</f>
      </c>
      <c r="H17" s="12">
        <v>50</v>
      </c>
      <c r="I17" s="12">
        <v>45</v>
      </c>
      <c r="J17" s="12">
        <v>49</v>
      </c>
      <c r="K17" s="12">
        <v>50</v>
      </c>
      <c r="L17" s="12"/>
      <c r="M17" s="41"/>
      <c r="N17" s="41"/>
      <c r="O17" s="41"/>
      <c r="P17" s="12"/>
      <c r="Q17" s="12"/>
      <c r="R17" s="12"/>
      <c r="S17" s="12"/>
      <c r="T17" s="12"/>
      <c r="U17" s="12"/>
      <c r="V17" s="38"/>
      <c r="W17" s="69"/>
      <c r="X17" s="69"/>
      <c r="Y17" s="12"/>
      <c r="Z17" s="12"/>
      <c r="AA17" s="12"/>
      <c r="AB17" s="12"/>
      <c r="AC17" s="12"/>
      <c r="AD17" s="45">
        <f>SUM(AE17:AI17)/($AD$39/100)</f>
        <v>35.38461538461539</v>
      </c>
      <c r="AE17" s="47">
        <v>130</v>
      </c>
      <c r="AF17" s="47">
        <v>100</v>
      </c>
      <c r="AG17" s="70"/>
      <c r="AH17" s="70"/>
      <c r="AI17" s="70"/>
      <c r="AJ17" s="51">
        <f>(AK17*$AK$41+AL17*$AL$41+AM17*$AM$41+AN17*$AN$41+AO17*$AO$41)/$AJ$41</f>
      </c>
      <c r="AK17" s="52"/>
      <c r="AL17" s="13"/>
      <c r="AM17" s="13"/>
      <c r="AN17" s="13"/>
      <c r="AO17" s="69"/>
      <c r="AP17" t="s" s="64">
        <v>47</v>
      </c>
      <c r="AQ17" t="s" s="65">
        <v>73</v>
      </c>
      <c r="AR17" s="81"/>
      <c r="AS17" s="82"/>
      <c r="AT17" s="13"/>
      <c r="AU17" s="13"/>
    </row>
    <row r="18" ht="15.75" customHeight="1">
      <c r="A18" t="s" s="68">
        <v>74</v>
      </c>
      <c r="B18" s="36"/>
      <c r="C18" s="37">
        <f>(SUM(D18:G18)+AD18*0.6+AJ18*0.4)/6</f>
      </c>
      <c r="D18" s="13"/>
      <c r="E18" s="13"/>
      <c r="F18" s="13"/>
      <c r="G18" s="39">
        <f>(SUM(H18:AC18)-SMALL(H18:AC18,1)-SMALL(H18:AC18,2)-SMALL(H18:AC18,3)-SMALL(H18:AC18,4)-SMALL(H18:AC18,5))*200/$G$39</f>
      </c>
      <c r="H18" s="12">
        <v>50</v>
      </c>
      <c r="I18" s="12">
        <v>50</v>
      </c>
      <c r="J18" s="12">
        <v>50</v>
      </c>
      <c r="K18" s="12">
        <v>42</v>
      </c>
      <c r="L18" s="12"/>
      <c r="M18" s="41"/>
      <c r="N18" s="41"/>
      <c r="O18" s="41"/>
      <c r="P18" s="12"/>
      <c r="Q18" s="12"/>
      <c r="R18" s="12"/>
      <c r="S18" s="12"/>
      <c r="T18" s="12"/>
      <c r="U18" s="12"/>
      <c r="V18" s="38"/>
      <c r="W18" s="69"/>
      <c r="X18" s="69"/>
      <c r="Y18" s="12"/>
      <c r="Z18" s="12"/>
      <c r="AA18" s="12"/>
      <c r="AB18" s="12"/>
      <c r="AC18" s="12"/>
      <c r="AD18" s="45">
        <f>SUM(AE18:AI18)/($AD$39/100)</f>
        <v>34.76923076923077</v>
      </c>
      <c r="AE18" s="47">
        <v>127</v>
      </c>
      <c r="AF18" s="47">
        <v>99</v>
      </c>
      <c r="AG18" s="70"/>
      <c r="AH18" s="70"/>
      <c r="AI18" s="70"/>
      <c r="AJ18" s="51">
        <f>(AK18*$AK$41+AL18*$AL$41+AM18*$AM$41+AN18*$AN$41+AO18*$AO$41)/$AJ$41</f>
      </c>
      <c r="AK18" s="52"/>
      <c r="AL18" s="13"/>
      <c r="AM18" s="13"/>
      <c r="AN18" s="13"/>
      <c r="AO18" s="13"/>
      <c r="AP18" t="s" s="71">
        <v>50</v>
      </c>
      <c r="AQ18" t="s" s="72">
        <v>75</v>
      </c>
      <c r="AR18" s="83"/>
      <c r="AS18" s="83"/>
      <c r="AT18" s="24"/>
      <c r="AU18" s="13"/>
    </row>
    <row r="19" ht="15.75" customHeight="1">
      <c r="A19" t="s" s="68">
        <v>76</v>
      </c>
      <c r="B19" s="36"/>
      <c r="C19" s="37">
        <f>(SUM(D19:G19)+AD19*0.6+AJ19*0.4)/6</f>
      </c>
      <c r="D19" s="13"/>
      <c r="E19" s="13"/>
      <c r="F19" s="13"/>
      <c r="G19" s="39">
        <f>(SUM(H19:AC19)-SMALL(H19:AC19,1)-SMALL(H19:AC19,2)-SMALL(H19:AC19,3)-SMALL(H19:AC19,4)-SMALL(H19:AC19,5))*200/$G$39</f>
      </c>
      <c r="H19" s="12">
        <v>40</v>
      </c>
      <c r="I19" s="12">
        <v>43</v>
      </c>
      <c r="J19" s="12">
        <v>50</v>
      </c>
      <c r="K19" s="12">
        <v>40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38"/>
      <c r="W19" s="69"/>
      <c r="X19" s="69"/>
      <c r="Y19" s="12"/>
      <c r="Z19" s="12"/>
      <c r="AA19" s="12"/>
      <c r="AB19" s="12"/>
      <c r="AC19" s="12"/>
      <c r="AD19" s="45">
        <f>SUM(AE19:AI19)/($AD$39/100)</f>
        <v>33.84615384615385</v>
      </c>
      <c r="AE19" s="47">
        <v>126</v>
      </c>
      <c r="AF19" s="47">
        <v>94</v>
      </c>
      <c r="AG19" s="70"/>
      <c r="AH19" s="70"/>
      <c r="AI19" s="70"/>
      <c r="AJ19" s="51">
        <f>(AK19*$AK$41+AL19*$AL$41+AM19*$AM$41+AN19*$AN$41+AO19*$AO$41)/$AJ$41</f>
      </c>
      <c r="AK19" s="52"/>
      <c r="AL19" s="13"/>
      <c r="AM19" s="13"/>
      <c r="AN19" s="13"/>
      <c r="AO19" s="13"/>
      <c r="AP19" t="s" s="71">
        <v>50</v>
      </c>
      <c r="AQ19" t="s" s="72">
        <v>77</v>
      </c>
      <c r="AR19" s="73"/>
      <c r="AS19" s="73"/>
      <c r="AT19" s="24"/>
      <c r="AU19" s="13"/>
    </row>
    <row r="20" ht="15.75" customHeight="1">
      <c r="A20" t="s" s="68">
        <v>78</v>
      </c>
      <c r="B20" s="36"/>
      <c r="C20" s="37">
        <f>(SUM(D20:G20)+AD20*0.6+AJ20*0.4)/6</f>
      </c>
      <c r="D20" s="13"/>
      <c r="E20" s="13"/>
      <c r="F20" s="13"/>
      <c r="G20" s="39">
        <f>(SUM(H20:AC20)-SMALL(H20:AC20,1)-SMALL(H20:AC20,2)-SMALL(H20:AC20,3)-SMALL(H20:AC20,4)-SMALL(H20:AC20,5))*200/$G$39</f>
      </c>
      <c r="H20" s="12">
        <v>50</v>
      </c>
      <c r="I20" s="12">
        <v>30</v>
      </c>
      <c r="J20" t="s" s="29">
        <v>79</v>
      </c>
      <c r="K20" s="12">
        <v>32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38"/>
      <c r="W20" s="69"/>
      <c r="X20" s="69"/>
      <c r="Y20" s="12"/>
      <c r="Z20" s="12"/>
      <c r="AA20" s="12"/>
      <c r="AB20" s="12"/>
      <c r="AC20" s="12"/>
      <c r="AD20" s="45">
        <f>SUM(AE20:AI20)/($AD$39/100)</f>
        <v>24.76923076923077</v>
      </c>
      <c r="AE20" s="47">
        <v>66</v>
      </c>
      <c r="AF20" s="47">
        <v>95</v>
      </c>
      <c r="AG20" s="70"/>
      <c r="AH20" s="70"/>
      <c r="AI20" s="70"/>
      <c r="AJ20" s="51">
        <f>(AK20*$AK$41+AL20*$AL$41+AM20*$AM$41+AN20*$AN$41+AO20*$AO$41)/$AJ$41</f>
      </c>
      <c r="AK20" s="52"/>
      <c r="AL20" s="13"/>
      <c r="AM20" s="13"/>
      <c r="AN20" s="13"/>
      <c r="AO20" s="13"/>
      <c r="AP20" t="s" s="71">
        <v>47</v>
      </c>
      <c r="AQ20" t="s" s="72">
        <v>80</v>
      </c>
      <c r="AR20" s="73"/>
      <c r="AS20" s="73"/>
      <c r="AT20" s="24"/>
      <c r="AU20" s="13"/>
    </row>
    <row r="21" ht="15.75" customHeight="1">
      <c r="A21" t="s" s="68">
        <v>81</v>
      </c>
      <c r="B21" s="36"/>
      <c r="C21" s="37">
        <f>(SUM(D21:G21)+AD21*0.6+AJ21*0.4)/6</f>
      </c>
      <c r="D21" s="13"/>
      <c r="E21" s="13"/>
      <c r="F21" s="13"/>
      <c r="G21" s="39">
        <f>(SUM(H21:AC21)-SMALL(H21:AC21,1)-SMALL(H21:AC21,2)-SMALL(H21:AC21,3)-SMALL(H21:AC21,4)-SMALL(H21:AC21,5))*200/$G$39</f>
      </c>
      <c r="H21" s="12">
        <v>50</v>
      </c>
      <c r="I21" s="12">
        <v>20</v>
      </c>
      <c r="J21" s="12">
        <v>45</v>
      </c>
      <c r="K21" s="12">
        <v>50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38"/>
      <c r="W21" s="69"/>
      <c r="X21" s="69"/>
      <c r="Y21" s="12"/>
      <c r="Z21" s="12"/>
      <c r="AA21" s="12"/>
      <c r="AB21" s="12"/>
      <c r="AC21" s="12"/>
      <c r="AD21" s="45">
        <f>SUM(AE21:AI21)/($AD$39/100)</f>
        <v>32.30769230769231</v>
      </c>
      <c r="AE21" s="47">
        <v>124</v>
      </c>
      <c r="AF21" s="47">
        <v>86</v>
      </c>
      <c r="AG21" s="70"/>
      <c r="AH21" s="70"/>
      <c r="AI21" s="70"/>
      <c r="AJ21" s="51">
        <f>(AK21*$AK$41+AL21*$AL$41+AM21*$AM$41+AN21*$AN$41+AO21*$AO$41)/$AJ$41</f>
      </c>
      <c r="AK21" s="52"/>
      <c r="AL21" s="13"/>
      <c r="AM21" s="13"/>
      <c r="AN21" s="13"/>
      <c r="AO21" s="13"/>
      <c r="AP21" t="s" s="71">
        <v>53</v>
      </c>
      <c r="AQ21" t="s" s="72">
        <v>82</v>
      </c>
      <c r="AR21" s="73"/>
      <c r="AS21" s="73"/>
      <c r="AT21" s="24"/>
      <c r="AU21" s="13"/>
    </row>
    <row r="22" ht="15.75" customHeight="1">
      <c r="A22" t="s" s="68">
        <v>83</v>
      </c>
      <c r="B22" s="36"/>
      <c r="C22" s="37">
        <f>(SUM(D22:G22)+AD22*0.6+AJ22*0.4)/6</f>
      </c>
      <c r="D22" s="13"/>
      <c r="E22" s="13"/>
      <c r="F22" s="13"/>
      <c r="G22" s="39">
        <f>(SUM(H22:AC22)-SMALL(H22:AC22,1)-SMALL(H22:AC22,2)-SMALL(H22:AC22,3)-SMALL(H22:AC22,4)-SMALL(H22:AC22,5))*200/$G$39</f>
      </c>
      <c r="H22" s="12">
        <v>45</v>
      </c>
      <c r="I22" s="12">
        <v>50</v>
      </c>
      <c r="J22" s="12">
        <v>45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38"/>
      <c r="W22" s="69"/>
      <c r="X22" s="69"/>
      <c r="Y22" s="12"/>
      <c r="Z22" s="12"/>
      <c r="AA22" s="12"/>
      <c r="AB22" s="12"/>
      <c r="AC22" s="12"/>
      <c r="AD22" s="45">
        <f>SUM(AE22:AI22)/($AD$39/100)</f>
        <v>14.76923076923077</v>
      </c>
      <c r="AE22" s="13"/>
      <c r="AF22" s="47">
        <v>96</v>
      </c>
      <c r="AG22" s="48"/>
      <c r="AH22" s="70"/>
      <c r="AI22" s="70"/>
      <c r="AJ22" s="51">
        <f>(AK22*$AK$41+AL22*$AL$41+AM22*$AM$41+AN22*$AN$41+AO22*$AO$41)/$AJ$41</f>
      </c>
      <c r="AK22" s="52"/>
      <c r="AL22" s="13"/>
      <c r="AM22" s="13"/>
      <c r="AN22" s="13"/>
      <c r="AO22" s="13"/>
      <c r="AP22" t="s" s="71">
        <v>53</v>
      </c>
      <c r="AQ22" t="s" s="72">
        <v>84</v>
      </c>
      <c r="AR22" s="73"/>
      <c r="AS22" s="73"/>
      <c r="AT22" s="24"/>
      <c r="AU22" s="13"/>
    </row>
    <row r="23" ht="15.75" customHeight="1">
      <c r="A23" t="s" s="68">
        <v>85</v>
      </c>
      <c r="B23" s="36"/>
      <c r="C23" s="37">
        <f>(SUM(D23:G23)+AD23*0.6+AJ23*0.4)/6</f>
      </c>
      <c r="D23" s="13"/>
      <c r="E23" s="13"/>
      <c r="F23" s="13"/>
      <c r="G23" s="39">
        <f>(SUM(H23:AC23)-SMALL(H23:AC23,1)-SMALL(H23:AC23,2)-SMALL(H23:AC23,3)-SMALL(H23:AC23,4)-SMALL(H23:AC23,5))*200/$G$39</f>
      </c>
      <c r="H23" s="41">
        <v>40</v>
      </c>
      <c r="I23" s="41">
        <v>45</v>
      </c>
      <c r="J23" s="41">
        <v>50</v>
      </c>
      <c r="K23" s="41">
        <v>40</v>
      </c>
      <c r="L23" s="44"/>
      <c r="M23" s="41"/>
      <c r="N23" s="41"/>
      <c r="O23" s="41"/>
      <c r="P23" s="41"/>
      <c r="Q23" s="41"/>
      <c r="R23" s="41"/>
      <c r="S23" s="41"/>
      <c r="T23" s="41"/>
      <c r="U23" s="41"/>
      <c r="V23" s="38"/>
      <c r="W23" s="43"/>
      <c r="X23" s="69"/>
      <c r="Y23" s="44"/>
      <c r="Z23" s="44"/>
      <c r="AA23" s="44"/>
      <c r="AB23" s="44"/>
      <c r="AC23" s="44"/>
      <c r="AD23" s="45">
        <f>SUM(AE23:AI23)/($AD$39/100)</f>
        <v>32.15384615384615</v>
      </c>
      <c r="AE23" s="47">
        <v>114</v>
      </c>
      <c r="AF23" s="47">
        <v>95</v>
      </c>
      <c r="AG23" s="70"/>
      <c r="AH23" s="70"/>
      <c r="AI23" s="70"/>
      <c r="AJ23" s="51">
        <f>(AK23*$AK$41+AL23*$AL$41+AM23*$AM$41+AN23*$AN$41+AO23*$AO$41)/$AJ$41</f>
      </c>
      <c r="AK23" s="52"/>
      <c r="AL23" s="13"/>
      <c r="AM23" s="13"/>
      <c r="AN23" s="13"/>
      <c r="AO23" s="13"/>
      <c r="AP23" t="s" s="71">
        <v>47</v>
      </c>
      <c r="AQ23" t="s" s="72">
        <v>86</v>
      </c>
      <c r="AR23" s="73"/>
      <c r="AS23" s="73"/>
      <c r="AT23" s="24"/>
      <c r="AU23" s="13"/>
    </row>
    <row r="24" ht="15.75" customHeight="1">
      <c r="A24" t="s" s="68">
        <v>87</v>
      </c>
      <c r="B24" s="36"/>
      <c r="C24" s="37">
        <f>(SUM(D24:G24)+AD24*0.6+AJ24*0.4)/6</f>
      </c>
      <c r="D24" s="13"/>
      <c r="E24" s="13"/>
      <c r="F24" s="13"/>
      <c r="G24" s="39">
        <f>(SUM(H24:AC24)-SMALL(H24:AC24,1)-SMALL(H24:AC24,2)-SMALL(H24:AC24,3)-SMALL(H24:AC24,4)-SMALL(H24:AC24,5))*200/$G$39</f>
      </c>
      <c r="H24" s="12">
        <v>50</v>
      </c>
      <c r="I24" s="12">
        <v>35</v>
      </c>
      <c r="J24" s="12">
        <v>40</v>
      </c>
      <c r="K24" s="12">
        <v>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38"/>
      <c r="W24" s="69"/>
      <c r="X24" s="69"/>
      <c r="Y24" s="12"/>
      <c r="Z24" s="12"/>
      <c r="AA24" s="12"/>
      <c r="AB24" s="12"/>
      <c r="AC24" s="12"/>
      <c r="AD24" s="45">
        <f>SUM(AE24:AI24)/($AD$39/100)</f>
        <v>18.30769230769231</v>
      </c>
      <c r="AE24" s="47">
        <v>119</v>
      </c>
      <c r="AF24" s="13"/>
      <c r="AG24" s="70"/>
      <c r="AH24" s="70"/>
      <c r="AI24" s="70"/>
      <c r="AJ24" s="51">
        <f>(AK24*$AK$41+AL24*$AL$41+AM24*$AM$41+AN24*$AN$41+AO24*$AO$41)/$AJ$41</f>
      </c>
      <c r="AK24" s="52"/>
      <c r="AL24" s="13"/>
      <c r="AM24" s="13"/>
      <c r="AN24" s="13"/>
      <c r="AO24" s="13"/>
      <c r="AP24" t="s" s="71">
        <v>47</v>
      </c>
      <c r="AQ24" t="s" s="72">
        <v>88</v>
      </c>
      <c r="AR24" s="84"/>
      <c r="AS24" s="84"/>
      <c r="AT24" s="24"/>
      <c r="AU24" s="13"/>
    </row>
    <row r="25" ht="15.75" customHeight="1">
      <c r="A25" t="s" s="68">
        <v>89</v>
      </c>
      <c r="B25" s="36"/>
      <c r="C25" s="37">
        <f>(SUM(D25:G25)+AD25*0.6+AJ25*0.4)/6</f>
      </c>
      <c r="D25" s="13"/>
      <c r="E25" s="13"/>
      <c r="F25" s="13"/>
      <c r="G25" s="39">
        <f>(SUM(H25:AC25)-SMALL(H25:AC25,1)-SMALL(H25:AC25,2)-SMALL(H25:AC25,3)-SMALL(H25:AC25,4)-SMALL(H25:AC25,5))*200/$G$39</f>
      </c>
      <c r="H25" s="12">
        <v>50</v>
      </c>
      <c r="I25" s="12">
        <v>45</v>
      </c>
      <c r="J25" s="12">
        <v>40</v>
      </c>
      <c r="K25" s="12">
        <v>35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38"/>
      <c r="W25" s="69"/>
      <c r="X25" s="69"/>
      <c r="Y25" s="12"/>
      <c r="Z25" s="12"/>
      <c r="AA25" s="12"/>
      <c r="AB25" s="12"/>
      <c r="AC25" s="12"/>
      <c r="AD25" s="45">
        <f>SUM(AE25:AI25)/($AD$39/100)</f>
        <v>31.07692307692308</v>
      </c>
      <c r="AE25" s="47">
        <v>105</v>
      </c>
      <c r="AF25" s="47">
        <v>97</v>
      </c>
      <c r="AG25" s="48"/>
      <c r="AH25" s="48"/>
      <c r="AI25" s="48"/>
      <c r="AJ25" s="51">
        <f>(AK25*$AK$41+AL25*$AL$41+AM25*$AM$41+AN25*$AN$41+AO25*$AO$41)/$AJ$41</f>
      </c>
      <c r="AK25" s="52"/>
      <c r="AL25" s="13"/>
      <c r="AM25" s="13"/>
      <c r="AN25" s="13"/>
      <c r="AO25" s="13"/>
      <c r="AP25" t="s" s="71">
        <v>70</v>
      </c>
      <c r="AQ25" t="s" s="72">
        <v>90</v>
      </c>
      <c r="AR25" s="24"/>
      <c r="AS25" s="13"/>
      <c r="AT25" s="13"/>
      <c r="AU25" s="13"/>
    </row>
    <row r="26" ht="15.75" customHeight="1">
      <c r="A26" t="s" s="68">
        <v>91</v>
      </c>
      <c r="B26" s="36"/>
      <c r="C26" s="37">
        <f>(SUM(D26:G26)+AD26*0.6+AJ26*0.4)/6</f>
      </c>
      <c r="D26" s="13"/>
      <c r="E26" s="13"/>
      <c r="F26" s="13"/>
      <c r="G26" s="39">
        <f>(SUM(H26:AC26)-SMALL(H26:AC26,1)-SMALL(H26:AC26,2)-SMALL(H26:AC26,3)-SMALL(H26:AC26,4)-SMALL(H26:AC26,5))*200/$G$39</f>
      </c>
      <c r="H26" s="12">
        <v>50</v>
      </c>
      <c r="I26" s="12">
        <v>50</v>
      </c>
      <c r="J26" s="12">
        <v>45</v>
      </c>
      <c r="K26" s="12">
        <v>30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38"/>
      <c r="W26" s="69"/>
      <c r="X26" s="69"/>
      <c r="Y26" s="12"/>
      <c r="Z26" s="12"/>
      <c r="AA26" s="12"/>
      <c r="AB26" s="12"/>
      <c r="AC26" s="12"/>
      <c r="AD26" s="45">
        <f>SUM(AE26:AI26)/($AD$39/100)</f>
        <v>34.15384615384615</v>
      </c>
      <c r="AE26" s="47">
        <v>122</v>
      </c>
      <c r="AF26" s="47">
        <v>100</v>
      </c>
      <c r="AG26" s="70"/>
      <c r="AH26" s="70"/>
      <c r="AI26" s="70"/>
      <c r="AJ26" s="51">
        <f>(AK26*$AK$41+AL26*$AL$41+AM26*$AM$41+AN26*$AN$41+AO26*$AO$41)/$AJ$41</f>
      </c>
      <c r="AK26" s="52"/>
      <c r="AL26" s="13"/>
      <c r="AM26" s="13"/>
      <c r="AN26" s="13"/>
      <c r="AO26" s="13"/>
      <c r="AP26" t="s" s="71">
        <v>47</v>
      </c>
      <c r="AQ26" t="s" s="72">
        <v>92</v>
      </c>
      <c r="AR26" s="83"/>
      <c r="AS26" s="83"/>
      <c r="AT26" s="24"/>
      <c r="AU26" s="13"/>
    </row>
    <row r="27" ht="15.75" customHeight="1">
      <c r="A27" t="s" s="68">
        <v>93</v>
      </c>
      <c r="B27" s="36"/>
      <c r="C27" s="37">
        <f>(SUM(D27:G27)+AD27*0.6+AJ27*0.4)/6</f>
      </c>
      <c r="D27" s="13"/>
      <c r="E27" s="13"/>
      <c r="F27" s="13"/>
      <c r="G27" s="39">
        <f>(SUM(H27:AC27)-SMALL(H27:AC27,1)-SMALL(H27:AC27,2)-SMALL(H27:AC27,3)-SMALL(H27:AC27,4)-SMALL(H27:AC27,5))*200/$G$39</f>
      </c>
      <c r="H27" s="12"/>
      <c r="I27" s="12"/>
      <c r="J27" s="29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38"/>
      <c r="W27" s="69"/>
      <c r="X27" s="69"/>
      <c r="Y27" s="12"/>
      <c r="Z27" s="12"/>
      <c r="AA27" s="12"/>
      <c r="AB27" s="12"/>
      <c r="AC27" s="12"/>
      <c r="AD27" s="45">
        <f>SUM(AE27:AI27)/($AD$39/100)</f>
        <v>14</v>
      </c>
      <c r="AE27" s="13"/>
      <c r="AF27" s="47">
        <v>91</v>
      </c>
      <c r="AG27" s="70"/>
      <c r="AH27" s="70"/>
      <c r="AI27" s="70"/>
      <c r="AJ27" s="51">
        <f>(AK27*$AK$41+AL27*$AL$41+AM27*$AM$41+AN27*$AN$41+AO27*$AO$41)/$AJ$41</f>
      </c>
      <c r="AK27" s="52"/>
      <c r="AL27" s="13"/>
      <c r="AM27" s="13"/>
      <c r="AN27" s="13"/>
      <c r="AO27" s="13"/>
      <c r="AP27" s="71"/>
      <c r="AQ27" s="72"/>
      <c r="AR27" s="73"/>
      <c r="AS27" s="73"/>
      <c r="AT27" s="24"/>
      <c r="AU27" s="13"/>
    </row>
    <row r="28" ht="15.75" customHeight="1">
      <c r="A28" t="s" s="68">
        <v>94</v>
      </c>
      <c r="B28" s="36"/>
      <c r="C28" s="37">
        <f>(SUM(D28:G28)+AD28*0.6+AJ28*0.4)/6</f>
      </c>
      <c r="D28" s="13"/>
      <c r="E28" s="13"/>
      <c r="F28" s="13"/>
      <c r="G28" s="39">
        <f>(SUM(H28:AC28)-SMALL(H28:AC28,1)-SMALL(H28:AC28,2)-SMALL(H28:AC28,3)-SMALL(H28:AC28,4)-SMALL(H28:AC28,5))*200/$G$39</f>
      </c>
      <c r="H28" s="12">
        <v>45</v>
      </c>
      <c r="I28" s="12">
        <v>10</v>
      </c>
      <c r="J28" t="s" s="29">
        <v>79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38"/>
      <c r="W28" s="69"/>
      <c r="X28" s="69"/>
      <c r="Y28" s="12"/>
      <c r="Z28" s="12"/>
      <c r="AA28" s="12"/>
      <c r="AB28" s="12"/>
      <c r="AC28" s="12"/>
      <c r="AD28" s="45">
        <f>SUM(AE28:AI28)/($AD$39/100)</f>
        <v>0</v>
      </c>
      <c r="AE28" s="13"/>
      <c r="AF28" s="13"/>
      <c r="AG28" s="70"/>
      <c r="AH28" s="70"/>
      <c r="AI28" s="70"/>
      <c r="AJ28" s="51">
        <f>(AK28*$AK$41+AL28*$AL$41+AM28*$AM$41+AN28*$AN$41+AO28*$AO$41)/$AJ$41</f>
      </c>
      <c r="AK28" s="52"/>
      <c r="AL28" s="13"/>
      <c r="AM28" s="13"/>
      <c r="AN28" s="13"/>
      <c r="AO28" s="13"/>
      <c r="AP28" t="s" s="71">
        <v>70</v>
      </c>
      <c r="AQ28" t="s" s="72">
        <v>95</v>
      </c>
      <c r="AR28" s="73"/>
      <c r="AS28" s="73"/>
      <c r="AT28" s="24"/>
      <c r="AU28" s="13"/>
    </row>
    <row r="29" ht="15.75" customHeight="1">
      <c r="A29" t="s" s="85">
        <v>96</v>
      </c>
      <c r="B29" s="86"/>
      <c r="C29" s="37">
        <f>(SUM(D29:G29)+AD29*0.6+AJ29*0.4)/6</f>
      </c>
      <c r="D29" s="13"/>
      <c r="E29" s="13"/>
      <c r="F29" s="13"/>
      <c r="G29" s="39">
        <f>(SUM(H29:AC29)-SMALL(H29:AC29,1)-SMALL(H29:AC29,2)-SMALL(H29:AC29,3)-SMALL(H29:AC29,4)-SMALL(H29:AC29,5))*200/$G$39</f>
      </c>
      <c r="H29" s="12">
        <v>35</v>
      </c>
      <c r="I29" s="12">
        <v>10</v>
      </c>
      <c r="J29" s="12">
        <v>30</v>
      </c>
      <c r="K29" s="12">
        <v>5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38"/>
      <c r="W29" s="69"/>
      <c r="X29" s="69"/>
      <c r="Y29" s="12"/>
      <c r="Z29" s="12"/>
      <c r="AA29" s="12"/>
      <c r="AB29" s="12"/>
      <c r="AC29" s="12"/>
      <c r="AD29" s="45">
        <f>SUM(AE29:AI29)/($AD$39/100)</f>
        <v>12.76923076923077</v>
      </c>
      <c r="AE29" s="13"/>
      <c r="AF29" s="47">
        <v>83</v>
      </c>
      <c r="AG29" s="70"/>
      <c r="AH29" s="70"/>
      <c r="AI29" s="70"/>
      <c r="AJ29" s="51">
        <f>(AK29*$AK$41+AL29*$AL$41+AM29*$AM$41+AN29*$AN$41+AO29*$AO$41)/$AJ$41</f>
      </c>
      <c r="AK29" s="52"/>
      <c r="AL29" s="13"/>
      <c r="AM29" s="13"/>
      <c r="AN29" s="13"/>
      <c r="AO29" s="13"/>
      <c r="AP29" t="s" s="71">
        <v>47</v>
      </c>
      <c r="AQ29" t="s" s="72">
        <v>97</v>
      </c>
      <c r="AR29" s="84"/>
      <c r="AS29" s="84"/>
      <c r="AT29" s="24"/>
      <c r="AU29" s="13"/>
    </row>
    <row r="30" ht="15.75" customHeight="1">
      <c r="A30" t="s" s="85">
        <v>98</v>
      </c>
      <c r="B30" s="87"/>
      <c r="C30" s="37">
        <f>(SUM(D30:G30)+AD30*0.6+AJ30*0.4)/6</f>
      </c>
      <c r="D30" s="13"/>
      <c r="E30" s="13"/>
      <c r="F30" s="13"/>
      <c r="G30" s="13">
        <f>(SUM(H30:AC30)-SMALL(H30:AC30,1)-SMALL(H30:AC30,2)-SMALL(H30:AC30,3)-SMALL(H30:AC30,4)-SMALL(H30:AC30,5))*200/$G$39</f>
      </c>
      <c r="H30" s="12">
        <v>40</v>
      </c>
      <c r="I30" s="12">
        <v>30</v>
      </c>
      <c r="J30" s="12">
        <v>45</v>
      </c>
      <c r="K30" s="12">
        <v>45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88"/>
      <c r="W30" s="13"/>
      <c r="X30" s="13"/>
      <c r="Y30" s="13"/>
      <c r="Z30" s="13"/>
      <c r="AA30" s="13"/>
      <c r="AB30" s="13"/>
      <c r="AC30" s="13"/>
      <c r="AD30" s="45">
        <f>SUM(AE30:AI30)/($AD$39/100)</f>
        <v>27.84615384615385</v>
      </c>
      <c r="AE30" s="47">
        <v>96</v>
      </c>
      <c r="AF30" s="47">
        <v>85</v>
      </c>
      <c r="AG30" s="13"/>
      <c r="AH30" s="13"/>
      <c r="AI30" s="13"/>
      <c r="AJ30" s="51">
        <f>(AK30*$AK$41+AL30*$AL$41+AM30*$AM$41+AN30*$AN$41+AO30*$AO$41)/$AJ$41</f>
      </c>
      <c r="AK30" s="13"/>
      <c r="AL30" s="13"/>
      <c r="AM30" s="13"/>
      <c r="AN30" s="13"/>
      <c r="AO30" s="88"/>
      <c r="AP30" t="s" s="71">
        <v>47</v>
      </c>
      <c r="AQ30" t="s" s="72">
        <v>99</v>
      </c>
      <c r="AR30" s="24"/>
      <c r="AS30" s="13"/>
      <c r="AT30" s="13"/>
      <c r="AU30" s="13"/>
    </row>
    <row r="31" ht="15.75" customHeight="1">
      <c r="A31" t="s" s="85">
        <v>100</v>
      </c>
      <c r="B31" s="87"/>
      <c r="C31" s="37">
        <f>(SUM(D31:G31)+AD31*0.6+AJ31*0.4)/6</f>
      </c>
      <c r="D31" s="13"/>
      <c r="E31" s="13"/>
      <c r="F31" s="13"/>
      <c r="G31" s="13">
        <f>(SUM(H31:AC31)-SMALL(H31:AC31,1)-SMALL(H31:AC31,2)-SMALL(H31:AC31,3)-SMALL(H31:AC31,4)-SMALL(H31:AC31,5))*200/$G$39</f>
      </c>
      <c r="H31" s="12">
        <v>50</v>
      </c>
      <c r="I31" s="12">
        <v>50</v>
      </c>
      <c r="J31" s="12">
        <v>45</v>
      </c>
      <c r="K31" s="12">
        <v>40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89"/>
      <c r="W31" s="13"/>
      <c r="X31" s="13"/>
      <c r="Y31" s="13"/>
      <c r="Z31" s="13"/>
      <c r="AA31" s="13"/>
      <c r="AB31" s="13"/>
      <c r="AC31" s="13"/>
      <c r="AD31" s="45">
        <f>SUM(AE31:AI31)/($AD$39/100)</f>
        <v>31.38461538461538</v>
      </c>
      <c r="AE31" s="47">
        <v>108</v>
      </c>
      <c r="AF31" s="47">
        <v>96</v>
      </c>
      <c r="AG31" s="13"/>
      <c r="AH31" s="13"/>
      <c r="AI31" s="13"/>
      <c r="AJ31" s="51">
        <f>(AK31*$AK$41+AL31*$AL$41+AM31*$AM$41+AN31*$AN$41+AO31*$AO$41)/$AJ$41</f>
      </c>
      <c r="AK31" s="13"/>
      <c r="AL31" s="13"/>
      <c r="AM31" s="13"/>
      <c r="AN31" s="13"/>
      <c r="AO31" s="89"/>
      <c r="AP31" t="s" s="71">
        <v>47</v>
      </c>
      <c r="AQ31" t="s" s="72">
        <v>101</v>
      </c>
      <c r="AR31" s="24"/>
      <c r="AS31" s="13"/>
      <c r="AT31" s="13"/>
      <c r="AU31" s="13"/>
    </row>
    <row r="32" ht="15.75" customHeight="1">
      <c r="A32" t="s" s="85">
        <v>102</v>
      </c>
      <c r="B32" s="87"/>
      <c r="C32" s="37">
        <f>(SUM(D32:G32)+AD32*0.6+AJ32*0.4)/6</f>
      </c>
      <c r="D32" s="13"/>
      <c r="E32" s="13"/>
      <c r="F32" s="13"/>
      <c r="G32" s="13">
        <f>(SUM(H32:AC32)-SMALL(H32:AC32,1)-SMALL(H32:AC32,2)-SMALL(H32:AC32,3)-SMALL(H32:AC32,4)-SMALL(H32:AC32,5))*200/$G$39</f>
      </c>
      <c r="H32" s="12">
        <v>50</v>
      </c>
      <c r="I32" s="12">
        <v>35</v>
      </c>
      <c r="J32" s="12">
        <v>50</v>
      </c>
      <c r="K32" s="12">
        <v>50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89"/>
      <c r="W32" s="13"/>
      <c r="X32" s="13"/>
      <c r="Y32" s="13"/>
      <c r="Z32" s="13"/>
      <c r="AA32" s="13"/>
      <c r="AB32" s="13"/>
      <c r="AC32" s="13"/>
      <c r="AD32" s="45">
        <f>SUM(AE32:AI32)/($AD$39/100)</f>
        <v>34.46153846153846</v>
      </c>
      <c r="AE32" s="47">
        <v>125</v>
      </c>
      <c r="AF32" s="47">
        <v>99</v>
      </c>
      <c r="AG32" s="13"/>
      <c r="AH32" s="13"/>
      <c r="AI32" s="13"/>
      <c r="AJ32" s="51">
        <f>(AK32*$AK$41+AL32*$AL$41+AM32*$AM$41+AN32*$AN$41+AO32*$AO$41)/$AJ$41</f>
      </c>
      <c r="AK32" s="13"/>
      <c r="AL32" s="13"/>
      <c r="AM32" s="13"/>
      <c r="AN32" s="13"/>
      <c r="AO32" s="89"/>
      <c r="AP32" t="s" s="71">
        <v>53</v>
      </c>
      <c r="AQ32" t="s" s="72">
        <v>103</v>
      </c>
      <c r="AR32" s="24"/>
      <c r="AS32" s="13"/>
      <c r="AT32" s="13"/>
      <c r="AU32" s="13"/>
    </row>
    <row r="33" ht="15.75" customHeight="1">
      <c r="A33" t="s" s="85">
        <v>104</v>
      </c>
      <c r="B33" s="87"/>
      <c r="C33" s="37">
        <f>(SUM(D33:G33)+AD33*0.6+AJ33*0.4)/6</f>
      </c>
      <c r="D33" s="13"/>
      <c r="E33" s="13"/>
      <c r="F33" s="13"/>
      <c r="G33" s="13">
        <f>(SUM(H33:AC33)-SMALL(H33:AC33,1)-SMALL(H33:AC33,2)-SMALL(H33:AC33,3)-SMALL(H33:AC33,4)-SMALL(H33:AC33,5))*200/$G$39</f>
      </c>
      <c r="H33" s="12">
        <v>50</v>
      </c>
      <c r="I33" s="12">
        <v>35</v>
      </c>
      <c r="J33" s="12">
        <v>45</v>
      </c>
      <c r="K33" s="12">
        <v>40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89"/>
      <c r="W33" s="13"/>
      <c r="X33" s="13"/>
      <c r="Y33" s="13"/>
      <c r="Z33" s="13"/>
      <c r="AA33" s="13"/>
      <c r="AB33" s="13"/>
      <c r="AC33" s="13"/>
      <c r="AD33" s="45">
        <f>SUM(AE33:AI33)/($AD$39/100)</f>
        <v>34</v>
      </c>
      <c r="AE33" s="47">
        <v>126</v>
      </c>
      <c r="AF33" s="47">
        <v>95</v>
      </c>
      <c r="AG33" s="13"/>
      <c r="AH33" s="13"/>
      <c r="AI33" s="13"/>
      <c r="AJ33" s="51">
        <f>(AK33*$AK$41+AL33*$AL$41+AM33*$AM$41+AN33*$AN$41+AO33*$AO$41)/$AJ$41</f>
      </c>
      <c r="AK33" s="13"/>
      <c r="AL33" s="13"/>
      <c r="AM33" s="13"/>
      <c r="AN33" s="13"/>
      <c r="AO33" s="89"/>
      <c r="AP33" t="s" s="71">
        <v>50</v>
      </c>
      <c r="AQ33" t="s" s="72">
        <v>105</v>
      </c>
      <c r="AR33" s="24"/>
      <c r="AS33" s="13"/>
      <c r="AT33" s="13"/>
      <c r="AU33" s="13"/>
    </row>
    <row r="34" ht="15.75" customHeight="1">
      <c r="A34" t="s" s="85">
        <v>106</v>
      </c>
      <c r="B34" s="87"/>
      <c r="C34" s="37">
        <f>(SUM(D34:G34)+AD34*0.6+AJ34*0.4)/6</f>
      </c>
      <c r="D34" s="13"/>
      <c r="E34" s="13"/>
      <c r="F34" s="13"/>
      <c r="G34" s="13">
        <f>(SUM(H34:AC34)-SMALL(H34:AC34,1)-SMALL(H34:AC34,2)-SMALL(H34:AC34,3)-SMALL(H34:AC34,4)-SMALL(H34:AC34,5))*200/$G$39</f>
      </c>
      <c r="H34" s="12">
        <v>50</v>
      </c>
      <c r="I34" s="12">
        <v>40</v>
      </c>
      <c r="J34" s="12">
        <v>50</v>
      </c>
      <c r="K34" s="12">
        <v>26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89"/>
      <c r="W34" s="13"/>
      <c r="X34" s="13"/>
      <c r="Y34" s="13"/>
      <c r="Z34" s="13"/>
      <c r="AA34" s="13"/>
      <c r="AB34" s="13"/>
      <c r="AC34" s="13"/>
      <c r="AD34" s="45">
        <f>SUM(AE34:AI34)/($AD$39/100)</f>
        <v>29.38461538461538</v>
      </c>
      <c r="AE34" s="47">
        <v>92</v>
      </c>
      <c r="AF34" s="47">
        <v>99</v>
      </c>
      <c r="AG34" s="13"/>
      <c r="AH34" s="13"/>
      <c r="AI34" s="13"/>
      <c r="AJ34" s="51">
        <f>(AK34*$AK$41+AL34*$AL$41+AM34*$AM$41+AN34*$AN$41+AO34*$AO$41)/$AJ$41</f>
      </c>
      <c r="AK34" s="13"/>
      <c r="AL34" s="13"/>
      <c r="AM34" s="13"/>
      <c r="AN34" s="13"/>
      <c r="AO34" s="89"/>
      <c r="AP34" t="s" s="71">
        <v>70</v>
      </c>
      <c r="AQ34" t="s" s="72">
        <v>107</v>
      </c>
      <c r="AR34" s="24"/>
      <c r="AS34" s="13"/>
      <c r="AT34" s="13"/>
      <c r="AU34" s="13"/>
    </row>
    <row r="35" ht="15.75" customHeight="1">
      <c r="A35" t="s" s="85">
        <v>108</v>
      </c>
      <c r="B35" s="87"/>
      <c r="C35" s="37">
        <f>(SUM(D35:G35)+AD35*0.6+AJ35*0.4)/6</f>
      </c>
      <c r="D35" s="13"/>
      <c r="E35" s="13"/>
      <c r="F35" s="13"/>
      <c r="G35" s="13">
        <f>(SUM(H35:AC35)-SMALL(H35:AC35,1)-SMALL(H35:AC35,2)-SMALL(H35:AC35,3)-SMALL(H35:AC35,4)-SMALL(H35:AC35,5))*200/$G$39</f>
      </c>
      <c r="H35" s="12">
        <v>50</v>
      </c>
      <c r="I35" s="12">
        <v>45</v>
      </c>
      <c r="J35" s="12">
        <v>30</v>
      </c>
      <c r="K35" s="12">
        <v>50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89"/>
      <c r="W35" s="13"/>
      <c r="X35" s="13"/>
      <c r="Y35" s="13"/>
      <c r="Z35" s="13"/>
      <c r="AA35" s="13"/>
      <c r="AB35" s="13"/>
      <c r="AC35" s="13"/>
      <c r="AD35" s="45">
        <f>SUM(AE35:AI35)/($AD$39/100)</f>
        <v>29.69230769230769</v>
      </c>
      <c r="AE35" s="47">
        <v>120</v>
      </c>
      <c r="AF35" s="47">
        <v>73</v>
      </c>
      <c r="AG35" s="13"/>
      <c r="AH35" s="13"/>
      <c r="AI35" s="13"/>
      <c r="AJ35" s="51">
        <f>(AK35*$AK$41+AL35*$AL$41+AM35*$AM$41+AN35*$AN$41+AO35*$AO$41)/$AJ$41</f>
      </c>
      <c r="AK35" s="13"/>
      <c r="AL35" s="13"/>
      <c r="AM35" s="13"/>
      <c r="AN35" s="13"/>
      <c r="AO35" s="89"/>
      <c r="AP35" t="s" s="71">
        <v>47</v>
      </c>
      <c r="AQ35" t="s" s="72">
        <v>109</v>
      </c>
      <c r="AR35" s="24"/>
      <c r="AS35" s="13"/>
      <c r="AT35" s="13"/>
      <c r="AU35" s="13"/>
    </row>
    <row r="36" ht="15.75" customHeight="1">
      <c r="A36" t="s" s="90">
        <v>110</v>
      </c>
      <c r="B36" s="87"/>
      <c r="C36" s="37">
        <f>(SUM(D36:G36)+AD36*0.6+AJ36*0.4)/6</f>
      </c>
      <c r="D36" s="13"/>
      <c r="E36" s="13"/>
      <c r="F36" s="13"/>
      <c r="G36" s="13">
        <f>(SUM(H36:AC36)-SMALL(H36:AC36,1)-SMALL(H36:AC36,2)-SMALL(H36:AC36,3)-SMALL(H36:AC36,4)-SMALL(H36:AC36,5))*200/$G$39</f>
      </c>
      <c r="H36" s="12">
        <v>40</v>
      </c>
      <c r="I36" s="12">
        <v>30</v>
      </c>
      <c r="J36" s="12">
        <v>50</v>
      </c>
      <c r="K36" s="12">
        <v>30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75"/>
      <c r="W36" s="13"/>
      <c r="X36" s="13"/>
      <c r="Y36" s="13"/>
      <c r="Z36" s="13"/>
      <c r="AA36" s="13"/>
      <c r="AB36" s="13"/>
      <c r="AC36" s="13"/>
      <c r="AD36" s="45">
        <f>SUM(AE36:AI36)/($AD$39/100)</f>
        <v>32.61538461538461</v>
      </c>
      <c r="AE36" s="47">
        <v>121</v>
      </c>
      <c r="AF36" s="47">
        <v>91</v>
      </c>
      <c r="AG36" s="13"/>
      <c r="AH36" s="13"/>
      <c r="AI36" s="13"/>
      <c r="AJ36" s="51">
        <f>(AK36*$AK$41+AL36*$AL$41+AM36*$AM$41+AN36*$AN$41+AO36*$AO$41)/$AJ$41</f>
      </c>
      <c r="AK36" s="13"/>
      <c r="AL36" s="13"/>
      <c r="AM36" s="13"/>
      <c r="AN36" s="13"/>
      <c r="AO36" s="75"/>
      <c r="AP36" t="s" s="91">
        <v>47</v>
      </c>
      <c r="AQ36" t="s" s="92">
        <v>111</v>
      </c>
      <c r="AR36" s="24"/>
      <c r="AS36" s="13"/>
      <c r="AT36" s="13"/>
      <c r="AU36" s="13"/>
    </row>
    <row r="37" ht="15.75" customHeight="1">
      <c r="A37" t="s" s="93">
        <v>112</v>
      </c>
      <c r="B37" s="13"/>
      <c r="C37" s="13">
        <f>AVERAGE(C6:C29)</f>
      </c>
      <c r="D37" s="94">
        <f>AVERAGE(D6:D29)</f>
      </c>
      <c r="E37" s="94">
        <f>AVERAGE(E6:E29)</f>
      </c>
      <c r="F37" s="94">
        <f>AVERAGE(F6:F29)</f>
      </c>
      <c r="G37" s="94">
        <f>AVERAGE(G6:G31)</f>
      </c>
      <c r="H37" s="95">
        <f>AVERAGE(H6:H36)</f>
        <v>46.33333333333334</v>
      </c>
      <c r="I37" s="95">
        <f>AVERAGE(I6:I36)</f>
        <v>37.46666666666667</v>
      </c>
      <c r="J37" s="95">
        <f>AVERAGE(J6:J36)</f>
        <v>44.25</v>
      </c>
      <c r="K37" s="95">
        <f>AVERAGE(K6:K36)</f>
        <v>35.57142857142857</v>
      </c>
      <c r="L37" s="94">
        <f>AVERAGE(L6:L36)</f>
      </c>
      <c r="M37" s="94">
        <f>AVERAGE(M6:M36)</f>
      </c>
      <c r="N37" s="94">
        <f>AVERAGE(N6:N36)</f>
      </c>
      <c r="O37" s="94">
        <f>AVERAGE(O6:O36)</f>
      </c>
      <c r="P37" s="94">
        <f>AVERAGE(P6:P36)</f>
      </c>
      <c r="Q37" s="94">
        <f>AVERAGE(Q6:Q36)</f>
      </c>
      <c r="R37" s="94">
        <f>AVERAGE(R6:R36)</f>
      </c>
      <c r="S37" s="94">
        <f>AVERAGE(S6:S36)</f>
      </c>
      <c r="T37" s="94">
        <f>AVERAGE(T6:T36)</f>
      </c>
      <c r="U37" s="94">
        <f>AVERAGE(U6:U36)</f>
      </c>
      <c r="V37" s="94">
        <f>AVERAGE(V6:V36)</f>
      </c>
      <c r="W37" s="94">
        <f>AVERAGE(W6:W36)</f>
      </c>
      <c r="X37" s="94">
        <f>AVERAGE(X6:X36)</f>
      </c>
      <c r="Y37" s="94">
        <f>AVERAGE(Y6:Y36)</f>
      </c>
      <c r="Z37" s="94">
        <f>AVERAGE(Z6:Z36)</f>
      </c>
      <c r="AA37" s="94">
        <f>AVERAGE(AA6:AA36)</f>
      </c>
      <c r="AB37" s="94">
        <f>AVERAGE(AB6:AB36)</f>
      </c>
      <c r="AC37" s="94">
        <f>AVERAGE(AC6:AC36)</f>
      </c>
      <c r="AD37" s="95">
        <f>AVERAGE(AD6:AD18)</f>
        <v>32.54437869822485</v>
      </c>
      <c r="AE37" s="95">
        <f>AVERAGE(AE6:AE18)</f>
        <v>115.7692307692308</v>
      </c>
      <c r="AF37" s="96">
        <f>AVERAGE(AF6:AF18)</f>
        <v>95.76923076923077</v>
      </c>
      <c r="AG37" s="94">
        <f>AVERAGE(AG6:AG18)</f>
      </c>
      <c r="AH37" s="94">
        <f>AVERAGE(AH6:AH18)</f>
      </c>
      <c r="AI37" s="94">
        <f>AVERAGE(AI6:AI18)</f>
      </c>
      <c r="AJ37" s="94">
        <f>AVERAGE(AJ6:AJ18)</f>
      </c>
      <c r="AK37" s="94">
        <f>AVERAGE(AK6:AK18)</f>
      </c>
      <c r="AL37" s="94">
        <f>AVERAGE(AL6:AL18)</f>
      </c>
      <c r="AM37" s="94">
        <f>AVERAGE(AM6:AM18)</f>
      </c>
      <c r="AN37" s="94">
        <f>AVERAGE(AN6:AN18)</f>
      </c>
      <c r="AO37" s="94">
        <f>AVERAGE(AO6:AO18)</f>
      </c>
      <c r="AP37" s="13"/>
      <c r="AQ37" s="13"/>
      <c r="AR37" s="13"/>
      <c r="AS37" s="13"/>
      <c r="AT37" s="13"/>
      <c r="AU37" s="13"/>
    </row>
    <row r="38" ht="15.75" customHeight="1">
      <c r="A38" t="s" s="93">
        <v>113</v>
      </c>
      <c r="B38" s="13"/>
      <c r="C38" s="39">
        <f>MEDIAN(C6:C29)</f>
      </c>
      <c r="D38" s="39">
        <f>MEDIAN(D6:D29)</f>
      </c>
      <c r="E38" s="39">
        <f>MEDIAN(E6:E29)</f>
      </c>
      <c r="F38" s="39">
        <f>MEDIAN(V6:V29)</f>
      </c>
      <c r="G38" s="39">
        <f>MEDIAN(G6:G29)</f>
      </c>
      <c r="H38" s="97">
        <f>MEDIAN(H6:H36)</f>
        <v>47.5</v>
      </c>
      <c r="I38" s="97">
        <f>MEDIAN(I6:I36)</f>
        <v>40</v>
      </c>
      <c r="J38" s="97">
        <f>MEDIAN(J6:J36)</f>
        <v>45</v>
      </c>
      <c r="K38" s="97">
        <f>MEDIAN(K6:K36)</f>
        <v>40</v>
      </c>
      <c r="L38" s="39">
        <f>MEDIAN(L6:L36)</f>
      </c>
      <c r="M38" s="39">
        <f>MEDIAN(M6:M36)</f>
      </c>
      <c r="N38" s="39">
        <f>MEDIAN(N6:N36)</f>
      </c>
      <c r="O38" s="39">
        <f>MEDIAN(O6:O36)</f>
      </c>
      <c r="P38" s="39">
        <f>MEDIAN(P6:P36)</f>
      </c>
      <c r="Q38" s="39">
        <f>MEDIAN(Q6:Q36)</f>
      </c>
      <c r="R38" s="39">
        <f>MEDIAN(R6:R36)</f>
      </c>
      <c r="S38" s="39">
        <f>MEDIAN(S6:S36)</f>
      </c>
      <c r="T38" s="39">
        <f>MEDIAN(T6:T36)</f>
      </c>
      <c r="U38" s="39">
        <f>MEDIAN(U6:U36)</f>
      </c>
      <c r="V38" s="39">
        <f>MEDIAN(V6:V36)</f>
      </c>
      <c r="W38" s="39">
        <f>MEDIAN(W6:W36)</f>
      </c>
      <c r="X38" s="39">
        <f>MEDIAN(X6:X36)</f>
      </c>
      <c r="Y38" s="39">
        <f>MEDIAN(Y6:Y36)</f>
      </c>
      <c r="Z38" s="39">
        <f>MEDIAN(Z6:Z36)</f>
      </c>
      <c r="AA38" s="39">
        <f>MEDIAN(AA6:AA36)</f>
      </c>
      <c r="AB38" s="39">
        <f>MEDIAN(AB6:AB36)</f>
      </c>
      <c r="AC38" s="39">
        <f>MEDIAN(AC6:AC36)</f>
      </c>
      <c r="AD38" s="97">
        <f>MEDIAN(AD6:AD18)</f>
        <v>33.69230769230769</v>
      </c>
      <c r="AE38" s="97">
        <f>MEDIAN(AE6:AE18)</f>
        <v>122</v>
      </c>
      <c r="AF38" s="98">
        <f>MEDIAN(AF6:AF18)</f>
        <v>98</v>
      </c>
      <c r="AG38" s="39">
        <f>MEDIAN(AG6:AG18)</f>
      </c>
      <c r="AH38" s="39">
        <f>MEDIAN(AH6:AH18)</f>
      </c>
      <c r="AI38" s="39">
        <f>MEDIAN(AI6:AI18)</f>
      </c>
      <c r="AJ38" s="39">
        <f>MAX(AJ5:AJ18)</f>
      </c>
      <c r="AK38" s="98">
        <f>MAX(AK5:AK18)</f>
        <v>0</v>
      </c>
      <c r="AL38" s="98">
        <f>MAX(AL5:AL18)</f>
        <v>0</v>
      </c>
      <c r="AM38" s="98">
        <f>MAX(AM5:AM18)</f>
        <v>0</v>
      </c>
      <c r="AN38" s="98">
        <f>MAX(AN5:AN18)</f>
        <v>0</v>
      </c>
      <c r="AO38" s="98">
        <f>MAX(AO5:AO18)</f>
        <v>0</v>
      </c>
      <c r="AP38" s="13"/>
      <c r="AQ38" s="13"/>
      <c r="AR38" s="13"/>
      <c r="AS38" s="13"/>
      <c r="AT38" s="13"/>
      <c r="AU38" s="13"/>
    </row>
    <row r="39" ht="15.75" customHeight="1">
      <c r="A39" t="s" s="93">
        <v>114</v>
      </c>
      <c r="B39" s="13"/>
      <c r="C39" s="13">
        <f>MAX(C6:C29)</f>
      </c>
      <c r="D39" s="95">
        <f>MAX(D6:D29)</f>
        <v>0</v>
      </c>
      <c r="E39" s="95">
        <f>MAX(E6:E29)</f>
        <v>0</v>
      </c>
      <c r="F39" s="95">
        <f>MAX(V6:V29)</f>
        <v>0</v>
      </c>
      <c r="G39" s="97">
        <f>50*(23-5)</f>
        <v>900</v>
      </c>
      <c r="H39" s="97">
        <v>50</v>
      </c>
      <c r="I39" s="97">
        <v>50</v>
      </c>
      <c r="J39" s="97">
        <v>50</v>
      </c>
      <c r="K39" s="97">
        <v>50</v>
      </c>
      <c r="L39" s="97">
        <v>50</v>
      </c>
      <c r="M39" s="97">
        <v>50</v>
      </c>
      <c r="N39" s="97">
        <v>50</v>
      </c>
      <c r="O39" s="97">
        <v>50</v>
      </c>
      <c r="P39" s="97">
        <v>50</v>
      </c>
      <c r="Q39" s="97">
        <v>50</v>
      </c>
      <c r="R39" s="97">
        <v>50</v>
      </c>
      <c r="S39" s="97">
        <v>50</v>
      </c>
      <c r="T39" s="97">
        <v>50</v>
      </c>
      <c r="U39" s="97">
        <v>50</v>
      </c>
      <c r="V39" s="97">
        <v>50</v>
      </c>
      <c r="W39" s="97">
        <v>50</v>
      </c>
      <c r="X39" s="97">
        <v>50</v>
      </c>
      <c r="Y39" s="97">
        <v>50</v>
      </c>
      <c r="Z39" s="97">
        <v>50</v>
      </c>
      <c r="AA39" s="97">
        <v>50</v>
      </c>
      <c r="AB39" s="97">
        <v>50</v>
      </c>
      <c r="AC39" s="97">
        <v>50</v>
      </c>
      <c r="AD39" s="97">
        <f>SUM(AE39:AI39)</f>
        <v>650</v>
      </c>
      <c r="AE39" s="99">
        <v>130</v>
      </c>
      <c r="AF39" s="47">
        <v>150</v>
      </c>
      <c r="AG39" s="47">
        <v>115</v>
      </c>
      <c r="AH39" s="47">
        <v>135</v>
      </c>
      <c r="AI39" s="47">
        <v>120</v>
      </c>
      <c r="AJ39" s="39">
        <f>MAX(AJ6:AJ18)</f>
      </c>
      <c r="AK39" s="100">
        <f>MAX(AK6:AK18)</f>
        <v>0</v>
      </c>
      <c r="AL39" s="100">
        <f>MAX(AL6:AL18)</f>
        <v>0</v>
      </c>
      <c r="AM39" s="100">
        <f>MAX(AM6:AM18)</f>
        <v>0</v>
      </c>
      <c r="AN39" s="100">
        <f>MAX(AN6:AN18)</f>
        <v>0</v>
      </c>
      <c r="AO39" s="100">
        <f>MAX(AO6:AO18)</f>
        <v>0</v>
      </c>
      <c r="AP39" s="13"/>
      <c r="AQ39" s="13"/>
      <c r="AR39" s="13"/>
      <c r="AS39" s="13"/>
      <c r="AT39" s="13"/>
      <c r="AU39" s="13"/>
    </row>
    <row r="40" ht="15.75" customHeight="1">
      <c r="A40" t="s" s="93">
        <v>115</v>
      </c>
      <c r="B40" s="13"/>
      <c r="C40" s="13">
        <f>MIN(C6:C29)</f>
      </c>
      <c r="D40" s="95">
        <f>MIN(D6:D29)</f>
        <v>0</v>
      </c>
      <c r="E40" s="95">
        <f>MIN(E6:E29)</f>
        <v>0</v>
      </c>
      <c r="F40" s="95">
        <f>MIN(V6:V29)</f>
        <v>0</v>
      </c>
      <c r="G40" s="101">
        <f>MIN(G6:G29)</f>
      </c>
      <c r="H40" s="95">
        <f>MIN(H6:H36)</f>
        <v>35</v>
      </c>
      <c r="I40" s="95">
        <f>MIN(I6:I36)</f>
        <v>10</v>
      </c>
      <c r="J40" s="95">
        <f>MIN(J6:J36)</f>
        <v>25</v>
      </c>
      <c r="K40" s="95">
        <f>MIN(K6:K36)</f>
        <v>0</v>
      </c>
      <c r="L40" s="95">
        <f>MIN(L6:L36)</f>
        <v>0</v>
      </c>
      <c r="M40" s="95">
        <f>MIN(M6:M36)</f>
        <v>0</v>
      </c>
      <c r="N40" s="95">
        <f>MIN(N6:N36)</f>
        <v>0</v>
      </c>
      <c r="O40" s="95">
        <f>MIN(O6:O36)</f>
        <v>0</v>
      </c>
      <c r="P40" s="95">
        <f>MIN(P6:P36)</f>
        <v>0</v>
      </c>
      <c r="Q40" s="95">
        <f>MIN(Q6:Q36)</f>
        <v>0</v>
      </c>
      <c r="R40" s="95">
        <f>MIN(R6:R36)</f>
        <v>0</v>
      </c>
      <c r="S40" s="95">
        <f>MIN(S6:S36)</f>
        <v>0</v>
      </c>
      <c r="T40" s="95">
        <f>MIN(T6:T36)</f>
        <v>0</v>
      </c>
      <c r="U40" s="95">
        <f>MIN(U6:U36)</f>
        <v>0</v>
      </c>
      <c r="V40" s="95">
        <f>MIN(V6:V36)</f>
        <v>0</v>
      </c>
      <c r="W40" s="95">
        <f>MIN(W6:W36)</f>
        <v>0</v>
      </c>
      <c r="X40" s="95">
        <f>MIN(X6:X36)</f>
        <v>0</v>
      </c>
      <c r="Y40" s="95">
        <f>MIN(Y6:Y36)</f>
        <v>0</v>
      </c>
      <c r="Z40" s="95">
        <f>MIN(Z6:Z36)</f>
        <v>0</v>
      </c>
      <c r="AA40" s="95">
        <f>MIN(AA6:AA36)</f>
        <v>0</v>
      </c>
      <c r="AB40" s="95">
        <f>MIN(AB6:AB36)</f>
        <v>0</v>
      </c>
      <c r="AC40" s="95">
        <f>MIN(AC6:AC36)</f>
        <v>0</v>
      </c>
      <c r="AD40" s="102">
        <f>MIN(AD6:AD18)</f>
        <v>26.15384615384615</v>
      </c>
      <c r="AE40" s="52">
        <f>MIN(AE6:AE18)</f>
        <v>81</v>
      </c>
      <c r="AF40" s="52">
        <f>MIN(AF6:AF18)</f>
        <v>87</v>
      </c>
      <c r="AG40" s="52">
        <f>MIN(AG6:AG18)</f>
        <v>0</v>
      </c>
      <c r="AH40" s="52">
        <f>MIN(AH6:AH18)</f>
        <v>0</v>
      </c>
      <c r="AI40" s="52">
        <f>MIN(AI6:AI18)</f>
        <v>0</v>
      </c>
      <c r="AJ40" s="13">
        <f>MIN(AJ6:AJ18)</f>
      </c>
      <c r="AK40" s="102">
        <f>MIN(AK6:AK18)</f>
        <v>0</v>
      </c>
      <c r="AL40" s="102">
        <f>MIN(AL6:AL18)</f>
        <v>0</v>
      </c>
      <c r="AM40" s="102">
        <f>MIN(AM6:AM18)</f>
        <v>0</v>
      </c>
      <c r="AN40" s="102">
        <f>MIN(AN6:AN18)</f>
        <v>0</v>
      </c>
      <c r="AO40" s="102">
        <f>MIN(AO6:AO18)</f>
        <v>0</v>
      </c>
      <c r="AP40" s="13"/>
      <c r="AQ40" s="13"/>
      <c r="AR40" s="13"/>
      <c r="AS40" s="13"/>
      <c r="AT40" s="13"/>
      <c r="AU40" s="13"/>
    </row>
    <row r="41" ht="15.75" customHeight="1">
      <c r="A41" t="s" s="103">
        <v>116</v>
      </c>
      <c r="B41" s="13"/>
      <c r="C41" s="13"/>
      <c r="D41" s="13"/>
      <c r="E41" s="13"/>
      <c r="F41" s="1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2"/>
      <c r="X41" s="12"/>
      <c r="Y41" s="12"/>
      <c r="Z41" s="12"/>
      <c r="AA41" s="12"/>
      <c r="AB41" s="12"/>
      <c r="AC41" s="12"/>
      <c r="AD41" s="52"/>
      <c r="AE41" s="13"/>
      <c r="AF41" s="13"/>
      <c r="AG41" s="13"/>
      <c r="AH41" s="13"/>
      <c r="AI41" s="13"/>
      <c r="AJ41" s="12">
        <f>SUM(AK41:AO41)</f>
        <v>0</v>
      </c>
      <c r="AK41" s="9"/>
      <c r="AL41" s="9"/>
      <c r="AM41" s="104"/>
      <c r="AN41" s="104"/>
      <c r="AO41" s="12"/>
      <c r="AP41" s="13"/>
      <c r="AQ41" s="13"/>
      <c r="AR41" s="13"/>
      <c r="AS41" s="13"/>
      <c r="AT41" s="13"/>
      <c r="AU41" s="13"/>
    </row>
    <row r="42" ht="15.75" customHeight="1">
      <c r="A42" s="13"/>
      <c r="B42" s="13"/>
      <c r="C42" s="34"/>
      <c r="D42" s="34"/>
      <c r="E42" s="34"/>
      <c r="F42" s="34"/>
      <c r="G42" s="105"/>
      <c r="H42" s="105"/>
      <c r="I42" s="105"/>
      <c r="J42" s="105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88"/>
      <c r="W42" s="12"/>
      <c r="X42" s="12"/>
      <c r="Y42" s="12"/>
      <c r="Z42" s="12"/>
      <c r="AA42" s="12"/>
      <c r="AB42" s="12"/>
      <c r="AC42" s="12"/>
      <c r="AD42" s="52"/>
      <c r="AE42" s="13"/>
      <c r="AF42" s="13"/>
      <c r="AG42" s="13"/>
      <c r="AH42" s="13"/>
      <c r="AI42" s="13"/>
      <c r="AJ42" s="88"/>
      <c r="AK42" s="12"/>
      <c r="AL42" s="12"/>
      <c r="AM42" s="13"/>
      <c r="AN42" s="13"/>
      <c r="AO42" s="88"/>
      <c r="AP42" s="13"/>
      <c r="AQ42" s="13"/>
      <c r="AR42" s="13"/>
      <c r="AS42" s="13"/>
      <c r="AT42" s="13"/>
      <c r="AU42" s="13"/>
    </row>
    <row r="43" ht="15" customHeight="1">
      <c r="A43" s="13"/>
      <c r="B43" s="106"/>
      <c r="C43" s="107"/>
      <c r="D43" s="108"/>
      <c r="E43" t="s" s="109">
        <v>117</v>
      </c>
      <c r="F43" s="110">
        <v>81</v>
      </c>
      <c r="G43" t="s" s="109">
        <v>118</v>
      </c>
      <c r="H43" s="111">
        <v>71</v>
      </c>
      <c r="I43" t="s" s="109">
        <v>119</v>
      </c>
      <c r="J43" s="112">
        <v>62</v>
      </c>
      <c r="K43" s="1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89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89"/>
      <c r="AK43" s="13"/>
      <c r="AL43" s="13"/>
      <c r="AM43" s="13"/>
      <c r="AN43" s="13"/>
      <c r="AO43" s="89"/>
      <c r="AP43" s="13"/>
      <c r="AQ43" s="13"/>
      <c r="AR43" s="13"/>
      <c r="AS43" s="13"/>
      <c r="AT43" s="13"/>
      <c r="AU43" s="13"/>
    </row>
    <row r="44" ht="15" customHeight="1">
      <c r="A44" s="13"/>
      <c r="B44" s="106"/>
      <c r="C44" t="s" s="114">
        <v>120</v>
      </c>
      <c r="D44" s="115">
        <v>87</v>
      </c>
      <c r="E44" t="s" s="116">
        <v>121</v>
      </c>
      <c r="F44" s="115">
        <v>78</v>
      </c>
      <c r="G44" t="s" s="116">
        <v>122</v>
      </c>
      <c r="H44" s="117">
        <v>68</v>
      </c>
      <c r="I44" t="s" s="116">
        <v>119</v>
      </c>
      <c r="J44" s="118">
        <v>59</v>
      </c>
      <c r="K44" s="1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89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89"/>
      <c r="AK44" s="13"/>
      <c r="AL44" s="13"/>
      <c r="AM44" s="13"/>
      <c r="AN44" s="13"/>
      <c r="AO44" s="89"/>
      <c r="AP44" s="13"/>
      <c r="AQ44" s="13"/>
      <c r="AR44" s="13"/>
      <c r="AS44" s="13"/>
      <c r="AT44" s="13"/>
      <c r="AU44" s="13"/>
    </row>
    <row r="45" ht="15.75" customHeight="1">
      <c r="A45" s="13"/>
      <c r="B45" s="106"/>
      <c r="C45" t="s" s="119">
        <v>123</v>
      </c>
      <c r="D45" s="120">
        <v>84</v>
      </c>
      <c r="E45" t="s" s="121">
        <v>124</v>
      </c>
      <c r="F45" s="120">
        <v>75</v>
      </c>
      <c r="G45" t="s" s="121">
        <v>125</v>
      </c>
      <c r="H45" s="122">
        <v>65</v>
      </c>
      <c r="I45" t="s" s="121">
        <v>126</v>
      </c>
      <c r="J45" s="123">
        <v>56</v>
      </c>
      <c r="K45" s="1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89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89"/>
      <c r="AK45" s="13"/>
      <c r="AL45" s="13"/>
      <c r="AM45" s="13"/>
      <c r="AN45" s="13"/>
      <c r="AO45" s="89"/>
      <c r="AP45" s="13"/>
      <c r="AQ45" s="13"/>
      <c r="AR45" s="13"/>
      <c r="AS45" s="13"/>
      <c r="AT45" s="13"/>
      <c r="AU45" s="13"/>
    </row>
  </sheetData>
  <pageMargins left="0.25" right="0.25" top="0.75" bottom="0.75" header="0.3" footer="0.3"/>
  <pageSetup firstPageNumber="1" fitToHeight="1" fitToWidth="1" scale="100" useFirstPageNumber="0" orientation="portrait" pageOrder="downThenOver"/>
  <headerFooter>
    <oddHeader>&amp;R&amp;"Arial,Regular"&amp;10&amp;K000000 </oddHeader>
    <oddFooter>&amp;L&amp;"Arial,Regular"&amp;10&amp;K000000Fall18_EGC220.xls&amp;R&amp;"Arial,Regular"&amp;10&amp;K0000009/16/189:28 PM
&amp;P/&amp;N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37.5" style="124" customWidth="1"/>
    <col min="2" max="2" width="8.85156" style="124" customWidth="1"/>
    <col min="3" max="3" width="7.67188" style="124" customWidth="1"/>
    <col min="4" max="4" width="8.85156" style="124" customWidth="1"/>
    <col min="5" max="5" width="8.85156" style="124" customWidth="1"/>
    <col min="6" max="6" width="8.85156" style="124" customWidth="1"/>
    <col min="7" max="7" width="8.85156" style="124" customWidth="1"/>
    <col min="8" max="8" width="8.85156" style="124" customWidth="1"/>
    <col min="9" max="9" width="8.85156" style="124" customWidth="1"/>
    <col min="10" max="10" width="8.85156" style="124" customWidth="1"/>
    <col min="11" max="11" width="8.85156" style="124" customWidth="1"/>
    <col min="12" max="12" width="8.85156" style="124" customWidth="1"/>
    <col min="13" max="13" width="8.85156" style="124" customWidth="1"/>
    <col min="14" max="14" width="8.85156" style="124" customWidth="1"/>
    <col min="15" max="15" width="8.85156" style="124" customWidth="1"/>
    <col min="16" max="16" width="8.85156" style="124" customWidth="1"/>
    <col min="17" max="17" width="8.85156" style="124" customWidth="1"/>
    <col min="18" max="18" width="8.85156" style="124" customWidth="1"/>
    <col min="19" max="19" width="8.85156" style="124" customWidth="1"/>
    <col min="20" max="20" width="24.3516" style="124" customWidth="1"/>
    <col min="21" max="256" width="8.85156" style="124" customWidth="1"/>
  </cols>
  <sheetData>
    <row r="1" ht="15" customHeight="1">
      <c r="A1" t="s" s="125">
        <v>2</v>
      </c>
      <c r="B1" s="126"/>
      <c r="C1" s="126"/>
      <c r="D1" s="126"/>
      <c r="E1" s="126"/>
      <c r="F1" s="126"/>
      <c r="G1" s="127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ht="15" customHeight="1">
      <c r="A2" s="128"/>
      <c r="B2" s="128"/>
      <c r="C2" s="128"/>
      <c r="D2" s="128"/>
      <c r="E2" s="128"/>
      <c r="F2" s="129"/>
      <c r="G2" t="s" s="130">
        <v>129</v>
      </c>
      <c r="H2" s="131"/>
      <c r="I2" s="128"/>
      <c r="J2" s="128"/>
      <c r="K2" s="128"/>
      <c r="L2" s="128"/>
      <c r="M2" s="128"/>
      <c r="N2" s="128"/>
      <c r="O2" s="126"/>
      <c r="P2" s="127"/>
      <c r="Q2" s="128"/>
      <c r="R2" s="128"/>
      <c r="S2" s="128"/>
      <c r="T2" s="127"/>
    </row>
    <row r="3" ht="15.75" customHeight="1">
      <c r="A3" s="2"/>
      <c r="B3" s="18"/>
      <c r="C3" s="19"/>
      <c r="D3" s="20"/>
      <c r="E3" s="20"/>
      <c r="F3" s="19"/>
      <c r="G3" t="s" s="132">
        <v>0</v>
      </c>
      <c r="H3" s="21"/>
      <c r="I3" s="22"/>
      <c r="J3" s="19"/>
      <c r="K3" s="19"/>
      <c r="L3" s="19"/>
      <c r="M3" s="19"/>
      <c r="N3" s="19"/>
      <c r="O3" s="133"/>
      <c r="P3" s="9"/>
      <c r="Q3" s="134"/>
      <c r="R3" s="19"/>
      <c r="S3" s="11"/>
      <c r="T3" s="135"/>
    </row>
    <row r="4" ht="15" customHeight="1">
      <c r="A4" t="s" s="136">
        <v>3</v>
      </c>
      <c r="B4" t="s" s="137">
        <v>4</v>
      </c>
      <c r="C4" t="s" s="137">
        <v>5</v>
      </c>
      <c r="D4" t="s" s="138">
        <v>6</v>
      </c>
      <c r="E4" t="s" s="138">
        <v>7</v>
      </c>
      <c r="F4" t="s" s="138">
        <v>130</v>
      </c>
      <c r="G4" t="s" s="138">
        <v>8</v>
      </c>
      <c r="H4" t="s" s="138">
        <v>131</v>
      </c>
      <c r="I4" t="s" s="139">
        <v>32</v>
      </c>
      <c r="J4" t="s" s="140">
        <v>33</v>
      </c>
      <c r="K4" t="s" s="140">
        <v>34</v>
      </c>
      <c r="L4" t="s" s="140">
        <v>35</v>
      </c>
      <c r="M4" t="s" s="140">
        <v>36</v>
      </c>
      <c r="N4" t="s" s="140">
        <v>37</v>
      </c>
      <c r="O4" t="s" s="31">
        <v>38</v>
      </c>
      <c r="P4" t="s" s="141">
        <v>39</v>
      </c>
      <c r="Q4" t="s" s="142">
        <v>40</v>
      </c>
      <c r="R4" t="s" s="142">
        <v>41</v>
      </c>
      <c r="S4" t="s" s="143">
        <v>42</v>
      </c>
      <c r="T4" t="s" s="144">
        <v>44</v>
      </c>
    </row>
    <row r="5" ht="15.75" customHeight="1">
      <c r="A5" t="s" s="145">
        <v>132</v>
      </c>
      <c r="B5" t="s" s="146">
        <v>120</v>
      </c>
      <c r="C5" s="147">
        <f>(SUM(D5:G5)+I5+O5)/5.5</f>
        <v>95.87508674531574</v>
      </c>
      <c r="D5" s="148">
        <v>97</v>
      </c>
      <c r="E5" s="148">
        <v>90</v>
      </c>
      <c r="F5" s="149">
        <v>98</v>
      </c>
      <c r="G5" s="149">
        <v>95</v>
      </c>
      <c r="H5" s="150">
        <f>(I5+O5)/1.5</f>
        <v>98.2086513994911</v>
      </c>
      <c r="I5" s="147">
        <f>SUM(J5:N5)*1.1/($I$36/100)</f>
        <v>107.3129770992367</v>
      </c>
      <c r="J5" s="151">
        <v>130</v>
      </c>
      <c r="K5" s="151">
        <v>127</v>
      </c>
      <c r="L5" s="151">
        <v>109</v>
      </c>
      <c r="M5" s="151">
        <v>116</v>
      </c>
      <c r="N5" s="151">
        <v>157</v>
      </c>
      <c r="O5" s="152">
        <f>AVERAGE(P5:S5)*0.4</f>
        <v>40</v>
      </c>
      <c r="P5" s="47">
        <v>100</v>
      </c>
      <c r="Q5" s="153">
        <v>100</v>
      </c>
      <c r="R5" s="154">
        <v>100</v>
      </c>
      <c r="S5" s="155">
        <v>100</v>
      </c>
      <c r="T5" t="s" s="29">
        <v>70</v>
      </c>
    </row>
    <row r="6" ht="15.75" customHeight="1">
      <c r="A6" t="s" s="156">
        <v>133</v>
      </c>
      <c r="B6" t="s" s="157">
        <v>117</v>
      </c>
      <c r="C6" s="158">
        <f>(SUM(D6:G6)+I6+O6)/5.5</f>
        <v>80.42609299097849</v>
      </c>
      <c r="D6" s="159">
        <v>82</v>
      </c>
      <c r="E6" s="159">
        <v>61</v>
      </c>
      <c r="F6" s="160">
        <v>78</v>
      </c>
      <c r="G6" s="160">
        <v>92</v>
      </c>
      <c r="H6" s="161">
        <f>(I6+O6)/1.5</f>
        <v>86.2290076335878</v>
      </c>
      <c r="I6" s="158">
        <f>SUM(J6:N6)*1.1/($I$36/100)</f>
        <v>89.34351145038168</v>
      </c>
      <c r="J6" s="162">
        <v>105</v>
      </c>
      <c r="K6" s="162">
        <v>93</v>
      </c>
      <c r="L6" s="162">
        <v>77</v>
      </c>
      <c r="M6" s="162">
        <v>106</v>
      </c>
      <c r="N6" s="162">
        <v>151</v>
      </c>
      <c r="O6" s="163">
        <f>AVERAGE(P6:S6)*0.4</f>
        <v>40</v>
      </c>
      <c r="P6" s="47">
        <v>100</v>
      </c>
      <c r="Q6" s="164">
        <v>100</v>
      </c>
      <c r="R6" s="165">
        <v>100</v>
      </c>
      <c r="S6" s="166">
        <v>100</v>
      </c>
      <c r="T6" t="s" s="29">
        <v>70</v>
      </c>
    </row>
    <row r="7" ht="15" customHeight="1">
      <c r="A7" t="s" s="29">
        <v>134</v>
      </c>
      <c r="B7" t="s" s="167">
        <v>117</v>
      </c>
      <c r="C7" s="45">
        <f>(SUM(D7:G7)+I7+O7)/5.5</f>
        <v>79.49479528105483</v>
      </c>
      <c r="D7" s="46">
        <v>90</v>
      </c>
      <c r="E7" s="46">
        <v>44</v>
      </c>
      <c r="F7" s="46">
        <v>83</v>
      </c>
      <c r="G7" s="46">
        <v>85</v>
      </c>
      <c r="H7" s="44">
        <f>(I7+O7)/1.5</f>
        <v>90.14758269720103</v>
      </c>
      <c r="I7" s="45">
        <f>SUM(J7:N7)*1.1/($I$36/100)</f>
        <v>95.22137404580154</v>
      </c>
      <c r="J7" s="46">
        <v>114</v>
      </c>
      <c r="K7" s="46">
        <v>125</v>
      </c>
      <c r="L7" s="46">
        <v>101</v>
      </c>
      <c r="M7" s="46">
        <v>99</v>
      </c>
      <c r="N7" s="46">
        <v>128</v>
      </c>
      <c r="O7" s="168">
        <f>AVERAGE(P7:S7)*0.4</f>
        <v>40</v>
      </c>
      <c r="P7" s="47">
        <v>100</v>
      </c>
      <c r="Q7" s="47">
        <v>100</v>
      </c>
      <c r="R7" s="169">
        <v>100</v>
      </c>
      <c r="S7" s="47">
        <v>100</v>
      </c>
      <c r="T7" t="s" s="29">
        <v>70</v>
      </c>
    </row>
    <row r="8" ht="15" customHeight="1">
      <c r="A8" t="s" s="170">
        <v>135</v>
      </c>
      <c r="B8" t="s" s="141">
        <v>120</v>
      </c>
      <c r="C8" s="45">
        <f>(SUM(D8:G8)+I8+O8)/5.5</f>
        <v>93.41845940319222</v>
      </c>
      <c r="D8" s="46">
        <v>86</v>
      </c>
      <c r="E8" s="46">
        <v>87</v>
      </c>
      <c r="F8" s="46">
        <v>96</v>
      </c>
      <c r="G8" s="46">
        <v>99</v>
      </c>
      <c r="H8" s="44">
        <f>(I8+O8)/1.5</f>
        <v>97.20101781170483</v>
      </c>
      <c r="I8" s="45">
        <f>SUM(J8:N8)*1.1/($I$36/100)</f>
        <v>105.8015267175573</v>
      </c>
      <c r="J8" s="171">
        <v>118</v>
      </c>
      <c r="K8" s="171">
        <v>128</v>
      </c>
      <c r="L8" s="171">
        <v>103</v>
      </c>
      <c r="M8" s="171">
        <v>120</v>
      </c>
      <c r="N8" s="171">
        <v>161</v>
      </c>
      <c r="O8" s="168">
        <f>AVERAGE(P8:S8)*0.4</f>
        <v>40</v>
      </c>
      <c r="P8" s="47">
        <v>100</v>
      </c>
      <c r="Q8" s="47">
        <v>100</v>
      </c>
      <c r="R8" s="169">
        <v>100</v>
      </c>
      <c r="S8" s="172">
        <v>100</v>
      </c>
      <c r="T8" t="s" s="173">
        <v>70</v>
      </c>
    </row>
    <row r="9" ht="15" customHeight="1">
      <c r="A9" s="174"/>
      <c r="B9" s="43"/>
      <c r="C9" s="45"/>
      <c r="D9" s="38"/>
      <c r="E9" s="38"/>
      <c r="F9" s="38"/>
      <c r="G9" s="38"/>
      <c r="H9" s="44"/>
      <c r="I9" s="45"/>
      <c r="J9" s="101"/>
      <c r="K9" s="101"/>
      <c r="L9" s="101"/>
      <c r="M9" s="101"/>
      <c r="N9" s="101"/>
      <c r="O9" s="168"/>
      <c r="P9" s="13"/>
      <c r="Q9" s="13"/>
      <c r="R9" s="175"/>
      <c r="S9" s="176"/>
      <c r="T9" s="177"/>
    </row>
    <row r="10" ht="15" customHeight="1">
      <c r="A10" t="s" s="178">
        <v>136</v>
      </c>
      <c r="B10" t="s" s="141">
        <v>137</v>
      </c>
      <c r="C10" s="45">
        <f>(SUM(D10:G10)+I10+O10)/5.5</f>
        <v>78.92754431792245</v>
      </c>
      <c r="D10" s="179">
        <v>88</v>
      </c>
      <c r="E10" s="179">
        <v>54</v>
      </c>
      <c r="F10" s="180">
        <v>85</v>
      </c>
      <c r="G10" s="180">
        <v>79</v>
      </c>
      <c r="H10" s="44">
        <f>(I10+O10)/1.5</f>
        <v>85.40099583238231</v>
      </c>
      <c r="I10" s="45">
        <f>SUM(J10:N10)*1.1/($I$36/100)</f>
        <v>88.16793893129771</v>
      </c>
      <c r="J10" s="181">
        <v>108</v>
      </c>
      <c r="K10" s="181">
        <v>102</v>
      </c>
      <c r="L10" s="181">
        <v>105</v>
      </c>
      <c r="M10" s="181">
        <v>97</v>
      </c>
      <c r="N10" s="182">
        <v>113</v>
      </c>
      <c r="O10" s="168">
        <f>AVERAGE(P10:S10)*0.4</f>
        <v>39.93355481727574</v>
      </c>
      <c r="P10" s="47">
        <v>100</v>
      </c>
      <c r="Q10" s="47">
        <v>100</v>
      </c>
      <c r="R10" s="169">
        <v>100</v>
      </c>
      <c r="S10" s="47">
        <v>99.3355481727574</v>
      </c>
      <c r="T10" t="s" s="183">
        <v>47</v>
      </c>
    </row>
    <row r="11" ht="15" customHeight="1">
      <c r="A11" t="s" s="184">
        <v>138</v>
      </c>
      <c r="B11" t="s" s="141">
        <v>120</v>
      </c>
      <c r="C11" s="45">
        <f>(SUM(D11:G11)+I11+O11)/5.5</f>
        <v>92.24769124005765</v>
      </c>
      <c r="D11" s="179">
        <v>92</v>
      </c>
      <c r="E11" s="179">
        <v>82</v>
      </c>
      <c r="F11" s="180">
        <v>100</v>
      </c>
      <c r="G11" s="180">
        <v>98</v>
      </c>
      <c r="H11" s="44">
        <f>(I11+O11)/1.5</f>
        <v>90.24153454687807</v>
      </c>
      <c r="I11" s="45">
        <f>SUM(J11:N11)*1.1/($I$36/100)</f>
        <v>96.90076335877863</v>
      </c>
      <c r="J11" s="181">
        <v>113</v>
      </c>
      <c r="K11" s="181">
        <v>108</v>
      </c>
      <c r="L11" s="181">
        <v>102</v>
      </c>
      <c r="M11" s="181">
        <v>103</v>
      </c>
      <c r="N11" s="181">
        <v>151</v>
      </c>
      <c r="O11" s="168">
        <f>AVERAGE(P11:S11)*0.4</f>
        <v>38.46153846153846</v>
      </c>
      <c r="P11" s="47">
        <v>100</v>
      </c>
      <c r="Q11" s="12">
        <v>84.6153846153846</v>
      </c>
      <c r="R11" s="169">
        <v>100</v>
      </c>
      <c r="S11" s="185">
        <v>100</v>
      </c>
      <c r="T11" t="s" s="186">
        <v>47</v>
      </c>
    </row>
    <row r="12" ht="15" customHeight="1">
      <c r="A12" t="s" s="184">
        <v>139</v>
      </c>
      <c r="B12" t="s" s="141">
        <v>123</v>
      </c>
      <c r="C12" s="45">
        <f>(SUM(D12:G12)+I12+O12)/5.5</f>
        <v>84.13324080499653</v>
      </c>
      <c r="D12" s="179">
        <v>92</v>
      </c>
      <c r="E12" s="179">
        <v>70</v>
      </c>
      <c r="F12" s="180">
        <v>70</v>
      </c>
      <c r="G12" s="180">
        <v>94</v>
      </c>
      <c r="H12" s="44">
        <f>(I12+O12)/1.5</f>
        <v>91.15521628498728</v>
      </c>
      <c r="I12" s="45">
        <f>SUM(J12:N12)*1.1/($I$36/100)</f>
        <v>96.73282442748092</v>
      </c>
      <c r="J12" s="181">
        <v>106</v>
      </c>
      <c r="K12" s="181">
        <v>128</v>
      </c>
      <c r="L12" s="181">
        <v>106</v>
      </c>
      <c r="M12" s="181">
        <v>105</v>
      </c>
      <c r="N12" s="181">
        <v>131</v>
      </c>
      <c r="O12" s="168">
        <f>AVERAGE(P12:S12)*0.4</f>
        <v>40</v>
      </c>
      <c r="P12" s="47">
        <v>100</v>
      </c>
      <c r="Q12" s="47">
        <v>100</v>
      </c>
      <c r="R12" s="169">
        <v>100</v>
      </c>
      <c r="S12" s="187">
        <v>100</v>
      </c>
      <c r="T12" t="s" s="186">
        <v>47</v>
      </c>
    </row>
    <row r="13" ht="15" customHeight="1">
      <c r="A13" t="s" s="188">
        <v>140</v>
      </c>
      <c r="B13" t="s" s="141">
        <v>120</v>
      </c>
      <c r="C13" s="45">
        <f>(SUM(D13:G13)+I13+O13)/5.5</f>
        <v>89.96993198528793</v>
      </c>
      <c r="D13" s="179">
        <v>95</v>
      </c>
      <c r="E13" s="179">
        <v>90</v>
      </c>
      <c r="F13" s="180">
        <v>85</v>
      </c>
      <c r="G13" s="180">
        <v>93</v>
      </c>
      <c r="H13" s="44">
        <f>(I13+O13)/1.5</f>
        <v>87.88975061272238</v>
      </c>
      <c r="I13" s="45">
        <f>SUM(J13:N13)*1.1/($I$36/100)</f>
        <v>93.37404580152672</v>
      </c>
      <c r="J13" s="181">
        <v>112</v>
      </c>
      <c r="K13" s="181">
        <v>116</v>
      </c>
      <c r="L13" s="181">
        <v>97</v>
      </c>
      <c r="M13" s="181">
        <v>98</v>
      </c>
      <c r="N13" s="181">
        <v>133</v>
      </c>
      <c r="O13" s="168">
        <f>AVERAGE(P13:S13)*0.4</f>
        <v>38.46058011755685</v>
      </c>
      <c r="P13" s="12">
        <v>96.1538461538461</v>
      </c>
      <c r="Q13" s="12">
        <v>97.1153846153846</v>
      </c>
      <c r="R13" s="12">
        <v>96.1538461538461</v>
      </c>
      <c r="S13" s="189">
        <v>95.1827242524917</v>
      </c>
      <c r="T13" t="s" s="190">
        <v>47</v>
      </c>
    </row>
    <row r="14" ht="12.75" customHeight="1">
      <c r="A14" s="191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59"/>
      <c r="T14" s="177"/>
    </row>
    <row r="15" ht="15" customHeight="1">
      <c r="A15" t="s" s="178">
        <v>141</v>
      </c>
      <c r="B15" t="s" s="141">
        <v>118</v>
      </c>
      <c r="C15" s="45">
        <f>(SUM(D15:G15)+I15+O15)/5.5</f>
        <v>70.15924941382069</v>
      </c>
      <c r="D15" s="179">
        <v>88</v>
      </c>
      <c r="E15" s="179">
        <v>50</v>
      </c>
      <c r="F15" s="180">
        <v>54</v>
      </c>
      <c r="G15" s="180">
        <v>85</v>
      </c>
      <c r="H15" s="44">
        <f>(I15+O15)/1.5</f>
        <v>72.58391451734254</v>
      </c>
      <c r="I15" s="45">
        <f>SUM(J15:N15)*1.1/($I$36/100)</f>
        <v>71.54198473282443</v>
      </c>
      <c r="J15" s="181">
        <v>99</v>
      </c>
      <c r="K15" s="181">
        <v>116</v>
      </c>
      <c r="L15" s="181">
        <v>101</v>
      </c>
      <c r="M15" s="181">
        <v>0</v>
      </c>
      <c r="N15" s="181">
        <v>110</v>
      </c>
      <c r="O15" s="168">
        <f>AVERAGE(P15:S15)*0.4</f>
        <v>37.33388704318936</v>
      </c>
      <c r="P15" s="47">
        <v>100</v>
      </c>
      <c r="Q15" s="47">
        <v>75</v>
      </c>
      <c r="R15" s="169">
        <v>100</v>
      </c>
      <c r="S15" s="193">
        <v>98.3388704318936</v>
      </c>
      <c r="T15" t="s" s="194">
        <v>50</v>
      </c>
    </row>
    <row r="16" ht="15" customHeight="1">
      <c r="A16" t="s" s="184">
        <v>142</v>
      </c>
      <c r="B16" t="s" s="141">
        <v>143</v>
      </c>
      <c r="C16" s="45">
        <f>(SUM(D16:G16)+I16+O16)/5.5</f>
        <v>31.25329632199862</v>
      </c>
      <c r="D16" s="179">
        <v>88</v>
      </c>
      <c r="E16" s="179">
        <v>32</v>
      </c>
      <c r="F16" t="s" s="195">
        <v>79</v>
      </c>
      <c r="G16" t="s" s="195">
        <v>79</v>
      </c>
      <c r="H16" s="44">
        <f>(I16+O16)/1.5</f>
        <v>34.59541984732825</v>
      </c>
      <c r="I16" s="45">
        <f>SUM(J16:N16)*1.1/($I$36/100)</f>
        <v>51.89312977099237</v>
      </c>
      <c r="J16" s="181">
        <v>96</v>
      </c>
      <c r="K16" s="181">
        <v>113</v>
      </c>
      <c r="L16" s="181">
        <v>100</v>
      </c>
      <c r="M16" s="181">
        <v>0</v>
      </c>
      <c r="N16" s="181">
        <v>0</v>
      </c>
      <c r="O16" s="168">
        <f>AVERAGE(P16:S16)*0.4</f>
        <v>0</v>
      </c>
      <c r="P16" s="47">
        <v>0</v>
      </c>
      <c r="Q16" s="47">
        <v>0</v>
      </c>
      <c r="R16" s="169">
        <v>0</v>
      </c>
      <c r="S16" s="12">
        <v>0</v>
      </c>
      <c r="T16" t="s" s="196">
        <v>50</v>
      </c>
    </row>
    <row r="17" ht="15" customHeight="1">
      <c r="A17" t="s" s="184">
        <v>144</v>
      </c>
      <c r="B17" t="s" s="141">
        <v>123</v>
      </c>
      <c r="C17" s="45">
        <f>(SUM(D17:G17)+I17+O17)/5.5</f>
        <v>86.17390101466083</v>
      </c>
      <c r="D17" s="179">
        <v>87</v>
      </c>
      <c r="E17" s="179">
        <v>74</v>
      </c>
      <c r="F17" s="180">
        <v>90</v>
      </c>
      <c r="G17" s="180">
        <v>92</v>
      </c>
      <c r="H17" s="44">
        <f>(I17+O17)/1.5</f>
        <v>87.30430372042302</v>
      </c>
      <c r="I17" s="45">
        <f>SUM(J17:N17)*1.1/($I$36/100)</f>
        <v>91.02290076335879</v>
      </c>
      <c r="J17" s="181">
        <v>118</v>
      </c>
      <c r="K17" s="181">
        <v>102</v>
      </c>
      <c r="L17" s="181">
        <v>104</v>
      </c>
      <c r="M17" s="181">
        <v>97</v>
      </c>
      <c r="N17" s="181">
        <v>121</v>
      </c>
      <c r="O17" s="168">
        <f>AVERAGE(P17:S17)*0.4</f>
        <v>39.93355481727574</v>
      </c>
      <c r="P17" s="47">
        <v>100</v>
      </c>
      <c r="Q17" s="47">
        <v>100</v>
      </c>
      <c r="R17" s="169">
        <v>100</v>
      </c>
      <c r="S17" s="197">
        <v>99.3355481727574</v>
      </c>
      <c r="T17" t="s" s="186">
        <v>50</v>
      </c>
    </row>
    <row r="18" ht="15" customHeight="1">
      <c r="A18" t="s" s="184">
        <v>145</v>
      </c>
      <c r="B18" t="s" s="141">
        <v>143</v>
      </c>
      <c r="C18" s="45">
        <f>(SUM(D18:G18)+I18+O18)/5.5</f>
        <v>63.9264399722415</v>
      </c>
      <c r="D18" s="179">
        <v>85</v>
      </c>
      <c r="E18" s="179">
        <v>73</v>
      </c>
      <c r="F18" s="180">
        <v>54</v>
      </c>
      <c r="G18" s="180">
        <v>65</v>
      </c>
      <c r="H18" s="63">
        <f>(I18+O18)/1.5</f>
        <v>49.73027989821884</v>
      </c>
      <c r="I18" s="45">
        <f>SUM(J18:N18)*1.1/($I$36/100)</f>
        <v>34.59541984732825</v>
      </c>
      <c r="J18" s="181">
        <v>0</v>
      </c>
      <c r="K18" s="181">
        <v>0</v>
      </c>
      <c r="L18" s="181">
        <v>104</v>
      </c>
      <c r="M18" s="181">
        <v>102</v>
      </c>
      <c r="N18" s="181">
        <v>0</v>
      </c>
      <c r="O18" s="168">
        <f>AVERAGE(P18:S18)*0.4</f>
        <v>40</v>
      </c>
      <c r="P18" s="47">
        <v>100</v>
      </c>
      <c r="Q18" s="47">
        <v>100</v>
      </c>
      <c r="R18" s="169">
        <v>100</v>
      </c>
      <c r="S18" s="187">
        <v>100</v>
      </c>
      <c r="T18" t="s" s="186">
        <v>50</v>
      </c>
    </row>
    <row r="19" ht="15" customHeight="1">
      <c r="A19" t="s" s="184">
        <v>146</v>
      </c>
      <c r="B19" t="s" s="141">
        <v>147</v>
      </c>
      <c r="C19" s="45">
        <f>(SUM(D19:G19)+I19+O19)/5.5</f>
        <v>66.93333679752995</v>
      </c>
      <c r="D19" s="179">
        <v>64</v>
      </c>
      <c r="E19" s="179">
        <v>46</v>
      </c>
      <c r="F19" s="180">
        <v>67</v>
      </c>
      <c r="G19" s="180">
        <v>80</v>
      </c>
      <c r="H19" s="44">
        <f>(I19+O19)/1.5</f>
        <v>74.08890159094314</v>
      </c>
      <c r="I19" s="45">
        <f>SUM(J19:N19)*1.1/($I$36/100)</f>
        <v>71.37404580152673</v>
      </c>
      <c r="J19" s="181">
        <v>114</v>
      </c>
      <c r="K19" s="181">
        <v>102</v>
      </c>
      <c r="L19" s="181">
        <v>58</v>
      </c>
      <c r="M19" s="181">
        <v>0</v>
      </c>
      <c r="N19" s="181">
        <v>151</v>
      </c>
      <c r="O19" s="168">
        <f>AVERAGE(P19:S19)*0.4</f>
        <v>39.75930658488797</v>
      </c>
      <c r="P19" s="12">
        <v>99.4871794871794</v>
      </c>
      <c r="Q19" s="12">
        <v>99.6153846153846</v>
      </c>
      <c r="R19" s="12">
        <v>99.4871794871794</v>
      </c>
      <c r="S19" s="187">
        <v>99.0033222591362</v>
      </c>
      <c r="T19" t="s" s="186">
        <v>50</v>
      </c>
    </row>
    <row r="20" ht="12.75" customHeight="1">
      <c r="A20" s="128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9"/>
      <c r="N20" s="199"/>
      <c r="O20" s="199"/>
      <c r="P20" s="199"/>
      <c r="Q20" s="199"/>
      <c r="R20" s="199"/>
      <c r="S20" s="126"/>
      <c r="T20" s="126"/>
    </row>
    <row r="21" ht="15.75" customHeight="1">
      <c r="A21" t="s" s="200">
        <v>148</v>
      </c>
      <c r="B21" s="201"/>
      <c r="C21" s="202"/>
      <c r="D21" t="s" s="203">
        <v>149</v>
      </c>
      <c r="E21" t="s" s="204">
        <v>150</v>
      </c>
      <c r="F21" s="205"/>
      <c r="G21" t="s" s="203">
        <v>149</v>
      </c>
      <c r="H21" t="s" s="204">
        <v>151</v>
      </c>
      <c r="I21" s="205"/>
      <c r="J21" s="206"/>
      <c r="K21" s="207"/>
      <c r="L21" s="205"/>
      <c r="M21" s="208"/>
      <c r="N21" s="127"/>
      <c r="O21" s="127"/>
      <c r="P21" s="127"/>
      <c r="Q21" s="127"/>
      <c r="R21" s="127"/>
      <c r="S21" s="127"/>
      <c r="T21" s="127"/>
    </row>
    <row r="22" ht="15.75" customHeight="1">
      <c r="A22" t="s" s="200">
        <v>152</v>
      </c>
      <c r="B22" s="201"/>
      <c r="C22" s="202">
        <v>1</v>
      </c>
      <c r="D22" s="206">
        <f t="shared" si="52" ref="D22:D23">0/0.6</f>
        <v>0</v>
      </c>
      <c r="E22" s="202">
        <f>D22*C22/100</f>
        <v>0</v>
      </c>
      <c r="F22" s="209"/>
      <c r="G22" s="206">
        <v>0</v>
      </c>
      <c r="H22" s="202">
        <f>G22*C22/100</f>
        <v>0</v>
      </c>
      <c r="I22" s="209"/>
      <c r="J22" s="206"/>
      <c r="K22" s="202"/>
      <c r="L22" s="210"/>
      <c r="M22" s="51"/>
      <c r="N22" s="51"/>
      <c r="O22" s="51"/>
      <c r="P22" s="51"/>
      <c r="Q22" s="168"/>
      <c r="R22" s="12"/>
      <c r="S22" s="12"/>
      <c r="T22" s="12"/>
    </row>
    <row r="23" ht="15.75" customHeight="1">
      <c r="A23" t="s" s="200">
        <v>153</v>
      </c>
      <c r="B23" s="201"/>
      <c r="C23" s="202">
        <v>2</v>
      </c>
      <c r="D23" s="206">
        <f t="shared" si="52"/>
        <v>0</v>
      </c>
      <c r="E23" s="202">
        <f>D23*C23/100</f>
        <v>0</v>
      </c>
      <c r="F23" s="209"/>
      <c r="G23" s="206">
        <v>0</v>
      </c>
      <c r="H23" s="202">
        <f>G23*C23/100</f>
        <v>0</v>
      </c>
      <c r="I23" s="209"/>
      <c r="J23" s="206"/>
      <c r="K23" s="202"/>
      <c r="L23" s="210"/>
      <c r="M23" s="51"/>
      <c r="N23" s="51"/>
      <c r="O23" s="51"/>
      <c r="P23" s="51"/>
      <c r="Q23" s="168"/>
      <c r="R23" s="12"/>
      <c r="S23" s="12"/>
      <c r="T23" s="12"/>
    </row>
    <row r="24" ht="15.75" customHeight="1">
      <c r="A24" t="s" s="200">
        <v>154</v>
      </c>
      <c r="B24" s="201"/>
      <c r="C24" s="202">
        <v>3</v>
      </c>
      <c r="D24" s="206">
        <f t="shared" si="58" ref="D24:D25">2/0.04</f>
        <v>50</v>
      </c>
      <c r="E24" s="202">
        <f>D24*C24/100</f>
        <v>1.5</v>
      </c>
      <c r="F24" s="209"/>
      <c r="G24" s="206">
        <f>1/0.04</f>
        <v>25</v>
      </c>
      <c r="H24" s="202">
        <f>G24*C24/100</f>
        <v>0.75</v>
      </c>
      <c r="I24" s="209"/>
      <c r="J24" s="206"/>
      <c r="K24" s="202"/>
      <c r="L24" s="210"/>
      <c r="M24" s="51"/>
      <c r="N24" s="51"/>
      <c r="O24" s="51"/>
      <c r="P24" s="51"/>
      <c r="Q24" s="168"/>
      <c r="R24" s="12"/>
      <c r="S24" s="12"/>
      <c r="T24" s="12"/>
    </row>
    <row r="25" ht="15.75" customHeight="1">
      <c r="A25" t="s" s="200">
        <v>155</v>
      </c>
      <c r="B25" s="201"/>
      <c r="C25" s="202">
        <v>4</v>
      </c>
      <c r="D25" s="206">
        <f t="shared" si="58"/>
        <v>50</v>
      </c>
      <c r="E25" s="202">
        <f>D25*C25/100</f>
        <v>2</v>
      </c>
      <c r="F25" s="209"/>
      <c r="G25" s="206">
        <f>3/0.04</f>
        <v>75</v>
      </c>
      <c r="H25" s="202">
        <f>G25*C25/100</f>
        <v>3</v>
      </c>
      <c r="I25" s="209"/>
      <c r="J25" s="206"/>
      <c r="K25" s="202"/>
      <c r="L25" s="210"/>
      <c r="M25" s="51"/>
      <c r="N25" s="51"/>
      <c r="O25" s="51"/>
      <c r="P25" s="51"/>
      <c r="Q25" s="168"/>
      <c r="R25" s="12"/>
      <c r="S25" s="12"/>
      <c r="T25" s="12"/>
    </row>
    <row r="26" ht="15.75" customHeight="1">
      <c r="A26" s="211"/>
      <c r="B26" s="211"/>
      <c r="C26" s="212"/>
      <c r="D26" s="213">
        <f>SUM(D22:D25)</f>
        <v>100</v>
      </c>
      <c r="E26" s="213">
        <f>SUM(E22:E25)</f>
        <v>3.5</v>
      </c>
      <c r="F26" s="214"/>
      <c r="G26" s="213">
        <f>SUM(G22:G25)</f>
        <v>100</v>
      </c>
      <c r="H26" s="213">
        <f>SUM(H22:H25)</f>
        <v>3.75</v>
      </c>
      <c r="I26" s="214"/>
      <c r="J26" s="213"/>
      <c r="K26" s="213"/>
      <c r="L26" s="215"/>
      <c r="M26" s="51"/>
      <c r="N26" s="51"/>
      <c r="O26" s="51"/>
      <c r="P26" s="51"/>
      <c r="Q26" s="168"/>
      <c r="R26" s="12"/>
      <c r="S26" s="12"/>
      <c r="T26" s="12"/>
    </row>
    <row r="27" ht="15.75" customHeight="1">
      <c r="A27" s="216"/>
      <c r="B27" s="217"/>
      <c r="C27" s="45"/>
      <c r="D27" s="218"/>
      <c r="E27" s="218"/>
      <c r="F27" s="219"/>
      <c r="G27" s="219"/>
      <c r="H27" s="45"/>
      <c r="I27" s="51"/>
      <c r="J27" s="51"/>
      <c r="K27" s="51"/>
      <c r="L27" s="51"/>
      <c r="M27" s="51"/>
      <c r="N27" s="51"/>
      <c r="O27" s="51"/>
      <c r="P27" s="51"/>
      <c r="Q27" s="168"/>
      <c r="R27" s="12"/>
      <c r="S27" s="12"/>
      <c r="T27" s="12"/>
    </row>
    <row r="28" ht="12.75" customHeight="1">
      <c r="A28" s="199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</row>
    <row r="32" ht="12.7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</row>
    <row r="33" ht="15.75" customHeight="1">
      <c r="A33" s="216"/>
      <c r="B33" s="69"/>
      <c r="C33" s="45"/>
      <c r="D33" s="38"/>
      <c r="E33" s="38"/>
      <c r="F33" s="38"/>
      <c r="G33" s="38"/>
      <c r="H33" s="45"/>
      <c r="I33" s="101"/>
      <c r="J33" s="101"/>
      <c r="K33" s="101"/>
      <c r="L33" s="101"/>
      <c r="M33" s="101"/>
      <c r="N33" s="101"/>
      <c r="O33" s="101"/>
      <c r="P33" s="101"/>
      <c r="Q33" s="168"/>
      <c r="R33" s="12"/>
      <c r="S33" s="12"/>
      <c r="T33" s="12"/>
    </row>
    <row r="34" ht="15.75" customHeight="1">
      <c r="A34" t="s" s="220">
        <v>112</v>
      </c>
      <c r="B34" s="69"/>
      <c r="C34" s="95">
        <f>AVERAGE(C8:C13)</f>
        <v>87.73937355029136</v>
      </c>
      <c r="D34" s="95">
        <f>AVERAGE(D8:D13)</f>
        <v>90.59999999999999</v>
      </c>
      <c r="E34" s="95">
        <f>AVERAGE(E8:E13)</f>
        <v>76.59999999999999</v>
      </c>
      <c r="F34" s="95">
        <f>AVERAGE(F8:F13)</f>
        <v>87.2</v>
      </c>
      <c r="G34" s="221">
        <f>AVERAGE(G8:G13)</f>
        <v>92.59999999999999</v>
      </c>
      <c r="H34" s="95">
        <f>AVERAGE(H8:H13)</f>
        <v>90.37770301773497</v>
      </c>
      <c r="I34" s="95">
        <f>AVERAGE(I8:I13)</f>
        <v>96.19541984732825</v>
      </c>
      <c r="J34" s="95">
        <f>AVERAGE(J8:J13)</f>
        <v>111.4</v>
      </c>
      <c r="K34" s="95">
        <f>AVERAGE(K8:K13)</f>
        <v>116.4</v>
      </c>
      <c r="L34" s="95">
        <f>AVERAGE(L8:L13)</f>
        <v>102.6</v>
      </c>
      <c r="M34" s="95">
        <f>AVERAGE(M8:M13)</f>
        <v>104.6</v>
      </c>
      <c r="N34" s="221">
        <f>AVERAGE(N8:N13)</f>
        <v>137.8</v>
      </c>
      <c r="O34" s="95">
        <f>AVERAGE(O8:O13)</f>
        <v>39.37113467927421</v>
      </c>
      <c r="P34" s="95">
        <f>AVERAGE(P8:P13)</f>
        <v>99.23076923076921</v>
      </c>
      <c r="Q34" s="95">
        <f>AVERAGE(Q8:Q13)</f>
        <v>96.34615384615384</v>
      </c>
      <c r="R34" s="95">
        <f>AVERAGE(R8:R13)</f>
        <v>99.23076923076921</v>
      </c>
      <c r="S34" s="221">
        <f>AVERAGE(S8:S13)</f>
        <v>98.90365448504983</v>
      </c>
      <c r="T34" s="38"/>
    </row>
    <row r="35" ht="15.75" customHeight="1">
      <c r="A35" t="s" s="220">
        <v>113</v>
      </c>
      <c r="B35" s="69"/>
      <c r="C35" s="97">
        <f>MEDIAN(C8:C13)</f>
        <v>89.96993198528793</v>
      </c>
      <c r="D35" s="97">
        <f>MEDIAN(D8:D13)</f>
        <v>92</v>
      </c>
      <c r="E35" s="97">
        <f>MEDIAN(E8:E13)</f>
        <v>82</v>
      </c>
      <c r="F35" s="97">
        <f>MEDIAN(F8:F13)</f>
        <v>85</v>
      </c>
      <c r="G35" s="97">
        <f>MEDIAN(G8:G13)</f>
        <v>94</v>
      </c>
      <c r="H35" s="97">
        <f>MEDIAN(H8:H13)</f>
        <v>90.24153454687807</v>
      </c>
      <c r="I35" s="97">
        <f>MEDIAN(I8:I13)</f>
        <v>96.73282442748092</v>
      </c>
      <c r="J35" s="97">
        <f>MEDIAN(J8:J13)</f>
        <v>112</v>
      </c>
      <c r="K35" s="97">
        <f>MEDIAN(K8:K13)</f>
        <v>116</v>
      </c>
      <c r="L35" s="97">
        <f>MEDIAN(L8:L13)</f>
        <v>103</v>
      </c>
      <c r="M35" s="97">
        <f>MEDIAN(M8:M13)</f>
        <v>103</v>
      </c>
      <c r="N35" s="97">
        <f>MEDIAN(N8:N13)</f>
        <v>133</v>
      </c>
      <c r="O35" s="97">
        <f>MEDIAN(O8:O13)</f>
        <v>39.93355481727574</v>
      </c>
      <c r="P35" s="98">
        <f>MAX(P7:P13)</f>
        <v>100</v>
      </c>
      <c r="Q35" s="98">
        <f>MAX(Q7:Q13)</f>
        <v>100</v>
      </c>
      <c r="R35" s="98">
        <f>MAX(R7:R13)</f>
        <v>100</v>
      </c>
      <c r="S35" s="98">
        <f>MAX(S7:S13)</f>
        <v>100</v>
      </c>
      <c r="T35" s="175"/>
    </row>
    <row r="36" ht="15.75" customHeight="1">
      <c r="A36" t="s" s="220">
        <v>114</v>
      </c>
      <c r="B36" s="69"/>
      <c r="C36" s="97">
        <f>MAX(C8:C13)</f>
        <v>93.41845940319222</v>
      </c>
      <c r="D36" s="98">
        <f>MAX(D8:D13)</f>
        <v>95</v>
      </c>
      <c r="E36" s="98">
        <f>MAX(E8:E13)</f>
        <v>90</v>
      </c>
      <c r="F36" s="98">
        <f>MAX(F8:F13)</f>
        <v>100</v>
      </c>
      <c r="G36" s="98">
        <f>MAX(G8:G13)</f>
        <v>99</v>
      </c>
      <c r="H36" s="97">
        <f>MAX(H8:H13)</f>
        <v>97.20101781170483</v>
      </c>
      <c r="I36" s="97">
        <f>SUM(J36:N36)</f>
        <v>655</v>
      </c>
      <c r="J36" s="99">
        <v>130</v>
      </c>
      <c r="K36" s="171">
        <v>130</v>
      </c>
      <c r="L36" s="171">
        <v>110</v>
      </c>
      <c r="M36" s="171">
        <v>120</v>
      </c>
      <c r="N36" s="171">
        <v>165</v>
      </c>
      <c r="O36" s="98">
        <f>MAX(O8:O13)</f>
        <v>40</v>
      </c>
      <c r="P36" s="98">
        <f>MAX(P8:P13)</f>
        <v>100</v>
      </c>
      <c r="Q36" s="98">
        <f>MAX(Q8:Q13)</f>
        <v>100</v>
      </c>
      <c r="R36" s="98">
        <f>MAX(R8:R13)</f>
        <v>100</v>
      </c>
      <c r="S36" s="98">
        <f>MAX(S8:S13)</f>
        <v>100</v>
      </c>
      <c r="T36" s="38"/>
    </row>
    <row r="37" ht="16.5" customHeight="1">
      <c r="A37" t="s" s="222">
        <v>115</v>
      </c>
      <c r="B37" s="69"/>
      <c r="C37" s="102">
        <f>MIN(C8:C13)</f>
        <v>78.92754431792245</v>
      </c>
      <c r="D37" s="102">
        <f>MIN(D8:D13)</f>
        <v>86</v>
      </c>
      <c r="E37" s="102">
        <f>MIN(E8:E13)</f>
        <v>54</v>
      </c>
      <c r="F37" s="102">
        <f>MIN(F8:F13)</f>
        <v>70</v>
      </c>
      <c r="G37" s="102">
        <f>MIN(G8:G13)</f>
        <v>79</v>
      </c>
      <c r="H37" s="102">
        <f>MIN(H8:H13)</f>
        <v>85.40099583238231</v>
      </c>
      <c r="I37" s="102">
        <f>MIN(I8:I13)</f>
        <v>88.16793893129771</v>
      </c>
      <c r="J37" s="102">
        <f>MIN(J8:J13)</f>
        <v>106</v>
      </c>
      <c r="K37" s="102">
        <f>MIN(K8:K13)</f>
        <v>102</v>
      </c>
      <c r="L37" s="102">
        <f>MIN(L8:L13)</f>
        <v>97</v>
      </c>
      <c r="M37" s="102">
        <f>MIN(M8:M13)</f>
        <v>97</v>
      </c>
      <c r="N37" s="102">
        <f>MIN(N8:N13)</f>
        <v>113</v>
      </c>
      <c r="O37" s="102">
        <f>MIN(O8:O13)</f>
        <v>38.46058011755685</v>
      </c>
      <c r="P37" s="102">
        <f>MIN(P8:P13)</f>
        <v>96.1538461538461</v>
      </c>
      <c r="Q37" s="102">
        <f>MIN(Q8:Q13)</f>
        <v>84.6153846153846</v>
      </c>
      <c r="R37" s="102">
        <f>MIN(R8:R13)</f>
        <v>96.1538461538461</v>
      </c>
      <c r="S37" s="102">
        <f>MIN(S8:S13)</f>
        <v>95.1827242524917</v>
      </c>
      <c r="T37" s="38"/>
    </row>
    <row r="38" ht="12.75" customHeight="1">
      <c r="A38" s="223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ht="12.75" customHeight="1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</row>
    <row r="40" ht="12.75" customHeight="1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</row>
  </sheetData>
  <mergeCells count="3">
    <mergeCell ref="E21:F21"/>
    <mergeCell ref="H21:I21"/>
    <mergeCell ref="K21:L21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