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spaces\PurvaVihar\ACP_PV\ZSS\resources\Purva Vihar\FY2014-15\"/>
    </mc:Choice>
  </mc:AlternateContent>
  <bookViews>
    <workbookView xWindow="240" yWindow="75" windowWidth="20115" windowHeight="7995" activeTab="1"/>
  </bookViews>
  <sheets>
    <sheet name="A-Wing" sheetId="1" r:id="rId1"/>
    <sheet name="B-Wing" sheetId="3" r:id="rId2"/>
    <sheet name="Expenses" sheetId="4" r:id="rId3"/>
  </sheets>
  <calcPr calcId="152511"/>
</workbook>
</file>

<file path=xl/calcChain.xml><?xml version="1.0" encoding="utf-8"?>
<calcChain xmlns="http://schemas.openxmlformats.org/spreadsheetml/2006/main">
  <c r="F27" i="3" l="1"/>
  <c r="G27" i="3"/>
  <c r="F27" i="1"/>
  <c r="G27" i="1"/>
  <c r="D14" i="4" l="1"/>
  <c r="C14" i="4"/>
  <c r="B27" i="3" l="1"/>
  <c r="B27" i="1"/>
  <c r="D27" i="3" l="1"/>
  <c r="D27" i="1"/>
  <c r="E17" i="1" l="1"/>
  <c r="H17" i="1" s="1"/>
  <c r="E10" i="1"/>
  <c r="H10" i="1" s="1"/>
  <c r="E11" i="1"/>
  <c r="H11" i="1" s="1"/>
  <c r="E12" i="1"/>
  <c r="H12" i="1" s="1"/>
  <c r="E13" i="1"/>
  <c r="H13" i="1" s="1"/>
  <c r="E14" i="1"/>
  <c r="H14" i="1" s="1"/>
  <c r="E15" i="1"/>
  <c r="H15" i="1" s="1"/>
  <c r="E16" i="1"/>
  <c r="H16" i="1" s="1"/>
  <c r="E18" i="1"/>
  <c r="H18" i="1" s="1"/>
  <c r="E19" i="1"/>
  <c r="H19" i="1" s="1"/>
  <c r="E20" i="1"/>
  <c r="H20" i="1" s="1"/>
  <c r="E21" i="1"/>
  <c r="H21" i="1" s="1"/>
  <c r="E22" i="1"/>
  <c r="H22" i="1" s="1"/>
  <c r="E23" i="1"/>
  <c r="H23" i="1" s="1"/>
  <c r="E24" i="1"/>
  <c r="H24" i="1" s="1"/>
  <c r="E25" i="1"/>
  <c r="H25" i="1" s="1"/>
  <c r="E26" i="1"/>
  <c r="H26" i="1" s="1"/>
  <c r="E9" i="1" l="1"/>
  <c r="C27" i="1"/>
  <c r="E27" i="1" l="1"/>
  <c r="H9" i="1"/>
  <c r="H27" i="1" s="1"/>
  <c r="E26" i="3"/>
  <c r="H26" i="3" s="1"/>
  <c r="E22" i="3"/>
  <c r="H22" i="3" s="1"/>
  <c r="E18" i="3"/>
  <c r="H18" i="3" s="1"/>
  <c r="E14" i="3"/>
  <c r="H14" i="3" s="1"/>
  <c r="E10" i="3"/>
  <c r="H10" i="3" s="1"/>
  <c r="E23" i="3"/>
  <c r="H23" i="3" s="1"/>
  <c r="E19" i="3"/>
  <c r="H19" i="3" s="1"/>
  <c r="E15" i="3"/>
  <c r="H15" i="3" s="1"/>
  <c r="E11" i="3"/>
  <c r="H11" i="3" s="1"/>
  <c r="E24" i="3"/>
  <c r="H24" i="3" s="1"/>
  <c r="E20" i="3"/>
  <c r="H20" i="3" s="1"/>
  <c r="E16" i="3"/>
  <c r="H16" i="3" s="1"/>
  <c r="E12" i="3"/>
  <c r="H12" i="3" s="1"/>
  <c r="E25" i="3"/>
  <c r="H25" i="3" s="1"/>
  <c r="E21" i="3"/>
  <c r="H21" i="3" s="1"/>
  <c r="E17" i="3"/>
  <c r="H17" i="3" s="1"/>
  <c r="E13" i="3"/>
  <c r="H13" i="3" s="1"/>
  <c r="C27" i="3"/>
  <c r="E9" i="3"/>
  <c r="H9" i="3" s="1"/>
  <c r="H27" i="3" l="1"/>
  <c r="E27" i="3"/>
</calcChain>
</file>

<file path=xl/comments1.xml><?xml version="1.0" encoding="utf-8"?>
<comments xmlns="http://schemas.openxmlformats.org/spreadsheetml/2006/main">
  <authors>
    <author>Akshat</author>
  </authors>
  <commentList>
    <comment ref="D6" authorId="0" shapeId="0">
      <text>
        <r>
          <rPr>
            <b/>
            <sz val="9"/>
            <color indexed="81"/>
            <rFont val="Tahoma"/>
            <family val="2"/>
          </rPr>
          <t>Akshat:</t>
        </r>
        <r>
          <rPr>
            <sz val="9"/>
            <color indexed="81"/>
            <rFont val="Tahoma"/>
            <family val="2"/>
          </rPr>
          <t xml:space="preserve">
Gatar Choke Up</t>
        </r>
      </text>
    </comment>
  </commentList>
</comments>
</file>

<file path=xl/sharedStrings.xml><?xml version="1.0" encoding="utf-8"?>
<sst xmlns="http://schemas.openxmlformats.org/spreadsheetml/2006/main" count="157" uniqueCount="86">
  <si>
    <t>Name of Flat Holder</t>
  </si>
  <si>
    <t>Last Month's Balance</t>
  </si>
  <si>
    <t>Current Month Balance</t>
  </si>
  <si>
    <t>Penalty</t>
  </si>
  <si>
    <t>Date</t>
  </si>
  <si>
    <t>Payer's Sign</t>
  </si>
  <si>
    <t>Received Maint. Charge</t>
  </si>
  <si>
    <t>Total Balance</t>
  </si>
  <si>
    <t>Flat No.</t>
  </si>
  <si>
    <t xml:space="preserve">Plot no. 16, Sr. No. 29, Chaitanyanagar, Near Kalanagar, Dhankawadi, Pune - 411043. </t>
  </si>
  <si>
    <t>Purva-Vihar Residency Association,</t>
  </si>
  <si>
    <t>Total</t>
  </si>
  <si>
    <t>28A</t>
  </si>
  <si>
    <t>28B</t>
  </si>
  <si>
    <t>29A</t>
  </si>
  <si>
    <t>29B</t>
  </si>
  <si>
    <t>Remaining Balance</t>
  </si>
  <si>
    <r>
      <t xml:space="preserve">List of Flat Holder of </t>
    </r>
    <r>
      <rPr>
        <b/>
        <sz val="11"/>
        <color rgb="FF3F3F3F"/>
        <rFont val="Calibri"/>
        <family val="2"/>
        <scheme val="minor"/>
      </rPr>
      <t>"B"</t>
    </r>
    <r>
      <rPr>
        <sz val="11"/>
        <color rgb="FF3F3F3F"/>
        <rFont val="Calibri"/>
        <family val="2"/>
        <scheme val="minor"/>
      </rPr>
      <t xml:space="preserve"> </t>
    </r>
    <r>
      <rPr>
        <b/>
        <sz val="11"/>
        <color rgb="FF3F3F3F"/>
        <rFont val="Calibri"/>
        <family val="2"/>
        <scheme val="minor"/>
      </rPr>
      <t>Wing</t>
    </r>
  </si>
  <si>
    <r>
      <t xml:space="preserve">List of Flat Holder of </t>
    </r>
    <r>
      <rPr>
        <b/>
        <sz val="11"/>
        <color rgb="FF3F3F3F"/>
        <rFont val="Calibri"/>
        <family val="2"/>
        <scheme val="minor"/>
      </rPr>
      <t>"A"</t>
    </r>
    <r>
      <rPr>
        <sz val="11"/>
        <color rgb="FF3F3F3F"/>
        <rFont val="Calibri"/>
        <family val="2"/>
        <scheme val="minor"/>
      </rPr>
      <t xml:space="preserve"> </t>
    </r>
    <r>
      <rPr>
        <b/>
        <sz val="11"/>
        <color rgb="FF3F3F3F"/>
        <rFont val="Calibri"/>
        <family val="2"/>
        <scheme val="minor"/>
      </rPr>
      <t>Wing</t>
    </r>
  </si>
  <si>
    <t>Expenses</t>
  </si>
  <si>
    <t>Item</t>
  </si>
  <si>
    <t>Amount</t>
  </si>
  <si>
    <t>Garbage Collection</t>
  </si>
  <si>
    <t>Transaction Type</t>
  </si>
  <si>
    <t>Cash</t>
  </si>
  <si>
    <t>-</t>
  </si>
  <si>
    <t>MSEB</t>
  </si>
  <si>
    <t>Bank</t>
  </si>
  <si>
    <t>Watchman - Salary</t>
  </si>
  <si>
    <t>Watchman - Bonus</t>
  </si>
  <si>
    <t>Cleaning : Zadu &amp; Supali</t>
  </si>
  <si>
    <r>
      <rPr>
        <b/>
        <sz val="9"/>
        <color rgb="FF3F3F3F"/>
        <rFont val="Calibri"/>
        <family val="2"/>
      </rPr>
      <t xml:space="preserve">① </t>
    </r>
    <r>
      <rPr>
        <b/>
        <sz val="9"/>
        <color rgb="FF3F3F3F"/>
        <rFont val="Calibri"/>
        <family val="2"/>
        <scheme val="minor"/>
      </rPr>
      <t>सर्वांनी आपली थकीत बाकी त्वरित जमा करणे.</t>
    </r>
  </si>
  <si>
    <r>
      <rPr>
        <b/>
        <sz val="9"/>
        <color rgb="FF3F3F3F"/>
        <rFont val="Calibri"/>
        <family val="2"/>
      </rPr>
      <t xml:space="preserve">③ </t>
    </r>
    <r>
      <rPr>
        <b/>
        <sz val="9"/>
        <color rgb="FF3F3F3F"/>
        <rFont val="Calibri"/>
        <family val="2"/>
        <scheme val="minor"/>
      </rPr>
      <t>अस्वच्छता आढळल्यास वाचमान च्या निदर्शनास आणून देणे.</t>
    </r>
  </si>
  <si>
    <t>⑤ Maintenance will be collected on 5, 10, 15, 20 of each month.</t>
  </si>
  <si>
    <t>② सर्वांनी आपली दुचाकी मधल्या stand वर लावणे.</t>
  </si>
  <si>
    <t>④ Receipts will be given on/after 10th of every month.</t>
  </si>
  <si>
    <r>
      <rPr>
        <u/>
        <sz val="11"/>
        <color rgb="FF3F3F3F"/>
        <rFont val="Calibri"/>
        <family val="2"/>
        <scheme val="minor"/>
      </rPr>
      <t>Email</t>
    </r>
    <r>
      <rPr>
        <sz val="11"/>
        <color rgb="FF3F3F3F"/>
        <rFont val="Calibri"/>
        <family val="2"/>
        <scheme val="minor"/>
      </rPr>
      <t xml:space="preserve"> : purva.vihar@gmail.com</t>
    </r>
  </si>
  <si>
    <r>
      <t xml:space="preserve">Special Note: </t>
    </r>
    <r>
      <rPr>
        <sz val="11"/>
        <color rgb="FF3F3F3F"/>
        <rFont val="Calibri"/>
        <family val="2"/>
        <scheme val="minor"/>
      </rPr>
      <t xml:space="preserve">All Flat Holder/Tenants Pay your All Maintenance </t>
    </r>
    <r>
      <rPr>
        <b/>
        <u/>
        <sz val="11"/>
        <color rgb="FF3F3F3F"/>
        <rFont val="Calibri"/>
        <family val="2"/>
        <scheme val="minor"/>
      </rPr>
      <t>before 10th of Every Month</t>
    </r>
    <r>
      <rPr>
        <sz val="11"/>
        <color rgb="FF3F3F3F"/>
        <rFont val="Calibri"/>
        <family val="2"/>
        <scheme val="minor"/>
      </rPr>
      <t xml:space="preserve"> otherwise Legal Action will be taken Against You, or Your Name will be displayed on Notice Board &amp;</t>
    </r>
    <r>
      <rPr>
        <b/>
        <u/>
        <sz val="11"/>
        <color rgb="FF3F3F3F"/>
        <rFont val="Calibri"/>
        <family val="2"/>
        <scheme val="minor"/>
      </rPr>
      <t xml:space="preserve"> Penal charges of Rs. 10</t>
    </r>
    <r>
      <rPr>
        <sz val="11"/>
        <color rgb="FF3F3F3F"/>
        <rFont val="Calibri"/>
        <family val="2"/>
        <scheme val="minor"/>
      </rPr>
      <t xml:space="preserve"> will be charged on Due Amount.</t>
    </r>
  </si>
  <si>
    <r>
      <t xml:space="preserve">Special Note: </t>
    </r>
    <r>
      <rPr>
        <sz val="11"/>
        <color rgb="FF3F3F3F"/>
        <rFont val="Calibri"/>
        <family val="2"/>
        <scheme val="minor"/>
      </rPr>
      <t xml:space="preserve">All Flat Holder/Tenants Pay your All Maintenance </t>
    </r>
    <r>
      <rPr>
        <b/>
        <sz val="11"/>
        <color rgb="FF3F3F3F"/>
        <rFont val="Calibri"/>
        <family val="2"/>
        <scheme val="minor"/>
      </rPr>
      <t>before 10th of Every Month</t>
    </r>
    <r>
      <rPr>
        <sz val="11"/>
        <color rgb="FF3F3F3F"/>
        <rFont val="Calibri"/>
        <family val="2"/>
        <scheme val="minor"/>
      </rPr>
      <t xml:space="preserve"> otherwise Legal Action will be taken Against You, or Your Name will be displayed on Notice Board &amp;</t>
    </r>
    <r>
      <rPr>
        <b/>
        <sz val="11"/>
        <color rgb="FF3F3F3F"/>
        <rFont val="Calibri"/>
        <family val="2"/>
        <scheme val="minor"/>
      </rPr>
      <t xml:space="preserve"> Penal charges of Rs. 10</t>
    </r>
    <r>
      <rPr>
        <sz val="11"/>
        <color rgb="FF3F3F3F"/>
        <rFont val="Calibri"/>
        <family val="2"/>
        <scheme val="minor"/>
      </rPr>
      <t xml:space="preserve"> will be charged on Due Amount.</t>
    </r>
  </si>
  <si>
    <t>खडतरे बी. बी.</t>
  </si>
  <si>
    <t>सामक एस जी</t>
  </si>
  <si>
    <t>पोमण एल के.</t>
  </si>
  <si>
    <t>खडतरे बी. बी</t>
  </si>
  <si>
    <t>कुलकर्णी एस. डी.</t>
  </si>
  <si>
    <t>पाटिल के. एच.</t>
  </si>
  <si>
    <t>कौर आर. बी.</t>
  </si>
  <si>
    <t>माने एम. बी.</t>
  </si>
  <si>
    <t>भिसे वी. आर.</t>
  </si>
  <si>
    <t>नाईक सी. एन.</t>
  </si>
  <si>
    <t>पाटिल एम. आर.</t>
  </si>
  <si>
    <t>पाटिल बी. बी.</t>
  </si>
  <si>
    <t>फडतरे सुनंदा</t>
  </si>
  <si>
    <t>तोडकर डी. जी.</t>
  </si>
  <si>
    <t>घाडे एस. एस.</t>
  </si>
  <si>
    <t>पाटिल एस. यू.</t>
  </si>
  <si>
    <t>कदम आर. एस.</t>
  </si>
  <si>
    <t>देवगिरीकर एस</t>
  </si>
  <si>
    <t>क्षिरसागर बी.एल.</t>
  </si>
  <si>
    <t>आवाळे डी. टी.</t>
  </si>
  <si>
    <t>दांडेकर वी. एन.</t>
  </si>
  <si>
    <t>राठोड़ जी. एच.</t>
  </si>
  <si>
    <t>आरडे के. वाय.</t>
  </si>
  <si>
    <t>निरगुडे़ एम. वी.</t>
  </si>
  <si>
    <t>नायडू एस एम.</t>
  </si>
  <si>
    <t>दुमपट्टी एन. वाय.</t>
  </si>
  <si>
    <t>रेम्भोटकर आर.बी. / एस.बी.</t>
  </si>
  <si>
    <t>घारे एस डी.</t>
  </si>
  <si>
    <t>राणे ए के</t>
  </si>
  <si>
    <t>कुडाळ पी. आर.</t>
  </si>
  <si>
    <t>किर्वे एम. एम.</t>
  </si>
  <si>
    <t>राजमाने एम. एम.</t>
  </si>
  <si>
    <t>थकबाकी न देण्याचे कारण </t>
  </si>
  <si>
    <t>कटारे एस. एच.</t>
  </si>
  <si>
    <t>नाईक बी. बी.</t>
  </si>
  <si>
    <t>Electrical</t>
  </si>
  <si>
    <t>Soc. Function</t>
  </si>
  <si>
    <t>Stationary &amp; Printing</t>
  </si>
  <si>
    <t>Receipt No.</t>
  </si>
  <si>
    <t>Annual</t>
  </si>
  <si>
    <t>Additional</t>
  </si>
  <si>
    <t>राजगुरु जी. एच.</t>
  </si>
  <si>
    <t>Till April 2015</t>
  </si>
  <si>
    <t>Maintenance Charges for Month of October 2014.</t>
  </si>
  <si>
    <r>
      <t xml:space="preserve">Clear Dues to Avail Annual Maintenace Scheme.  </t>
    </r>
    <r>
      <rPr>
        <b/>
        <sz val="11"/>
        <color rgb="FF3F3F3F"/>
        <rFont val="Calibri"/>
        <family val="2"/>
        <scheme val="minor"/>
      </rPr>
      <t>\^/  HAPPY DIPAWALI \^/</t>
    </r>
  </si>
  <si>
    <t>Mode</t>
  </si>
  <si>
    <t>Cheque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</si>
</sst>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(&quot;$&quot;* #,##0.00_);_(&quot;$&quot;* \(#,##0.00\);_(&quot;$&quot;* &quot;-&quot;??_);_(@_)"/>
    <numFmt numFmtId="165" formatCode="_ [$रु-44E]\ * #,##0_ ;_ [$रु-44E]\ * \-#,##0_ ;_ [$रु-44E]\ * &quot;-&quot;??_ ;_ @_ "/>
    <numFmt numFmtId="166" formatCode="_ [$रु-44E]\ * #,##0_ ;_ [$रु-44E]\ * \-#,##0_ ;_ [$रु-44E]\ * &quot;-&quot;_ ;_ @_ "/>
    <numFmt numFmtId="167" formatCode="_ [$रु-44E]\ * #,##0.00_ ;_ [$रु-44E]\ * \-#,##0.00_ ;_ [$रु-44E]\ * &quot;-&quot;??_ ;_ @_ "/>
    <numFmt numFmtId="168" formatCode="dd/mm/yy;@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3F3F3F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rgb="FF3F3F3F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rgb="FF3F3F3F"/>
      <name val="Calibri"/>
      <family val="2"/>
    </font>
    <font>
      <b/>
      <u/>
      <sz val="11"/>
      <color rgb="FF3F3F3F"/>
      <name val="Calibri"/>
      <family val="2"/>
      <scheme val="minor"/>
    </font>
    <font>
      <u/>
      <sz val="11"/>
      <color rgb="FF3F3F3F"/>
      <name val="Calibri"/>
      <family val="2"/>
      <scheme val="minor"/>
    </font>
    <font>
      <sz val="10"/>
      <color rgb="FF000000"/>
      <name val="Arial"/>
      <family val="2"/>
    </font>
    <font>
      <sz val="10"/>
      <color theme="0"/>
      <name val="Arial"/>
      <family val="2"/>
    </font>
    <font>
      <sz val="1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1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/>
      <diagonal/>
    </border>
    <border>
      <left/>
      <right/>
      <top style="thin">
        <color rgb="FF3F3F3F"/>
      </top>
      <bottom/>
      <diagonal/>
    </border>
    <border>
      <left/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/>
      <top/>
      <bottom style="thin">
        <color rgb="FF3F3F3F"/>
      </bottom>
      <diagonal/>
    </border>
    <border>
      <left/>
      <right/>
      <top/>
      <bottom style="thin">
        <color rgb="FF3F3F3F"/>
      </bottom>
      <diagonal/>
    </border>
    <border>
      <left/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2" borderId="1" applyNumberFormat="0" applyAlignment="0" applyProtection="0"/>
    <xf numFmtId="164" fontId="4" fillId="0" borderId="0" applyFon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 vertical="center"/>
    </xf>
    <xf numFmtId="165" fontId="0" fillId="0" borderId="0" xfId="0" applyNumberFormat="1"/>
    <xf numFmtId="166" fontId="0" fillId="0" borderId="0" xfId="0" applyNumberFormat="1"/>
    <xf numFmtId="167" fontId="0" fillId="0" borderId="0" xfId="2" applyNumberFormat="1" applyFont="1"/>
    <xf numFmtId="0" fontId="0" fillId="0" borderId="0" xfId="0" applyAlignment="1">
      <alignment horizontal="left" vertical="center" wrapText="1"/>
    </xf>
    <xf numFmtId="167" fontId="0" fillId="0" borderId="0" xfId="2" applyNumberFormat="1" applyFont="1" applyAlignment="1">
      <alignment horizontal="left" vertical="center" wrapText="1"/>
    </xf>
    <xf numFmtId="0" fontId="5" fillId="0" borderId="0" xfId="0" applyFont="1"/>
    <xf numFmtId="0" fontId="6" fillId="2" borderId="1" xfId="1" applyFont="1" applyAlignment="1"/>
    <xf numFmtId="167" fontId="7" fillId="0" borderId="0" xfId="0" applyNumberFormat="1" applyFont="1"/>
    <xf numFmtId="0" fontId="6" fillId="2" borderId="10" xfId="1" applyFont="1" applyBorder="1" applyAlignment="1">
      <alignment horizontal="left" vertical="center"/>
    </xf>
    <xf numFmtId="0" fontId="6" fillId="2" borderId="11" xfId="1" applyFont="1" applyBorder="1" applyAlignment="1"/>
    <xf numFmtId="0" fontId="6" fillId="2" borderId="1" xfId="1" applyFont="1" applyAlignment="1">
      <alignment horizontal="left" vertical="center"/>
    </xf>
    <xf numFmtId="0" fontId="2" fillId="2" borderId="1" xfId="1" applyFont="1" applyAlignment="1"/>
    <xf numFmtId="168" fontId="0" fillId="0" borderId="0" xfId="0" applyNumberFormat="1"/>
    <xf numFmtId="0" fontId="12" fillId="0" borderId="0" xfId="0" applyFont="1" applyAlignment="1">
      <alignment horizontal="center" vertical="center" wrapText="1"/>
    </xf>
    <xf numFmtId="0" fontId="11" fillId="0" borderId="0" xfId="0" applyFont="1" applyAlignment="1">
      <alignment vertical="top"/>
    </xf>
    <xf numFmtId="49" fontId="0" fillId="0" borderId="0" xfId="0" applyNumberFormat="1" applyAlignment="1">
      <alignment horizontal="center" vertical="center"/>
    </xf>
    <xf numFmtId="0" fontId="13" fillId="0" borderId="0" xfId="0" applyFont="1"/>
    <xf numFmtId="0" fontId="13" fillId="0" borderId="0" xfId="0" applyFont="1" applyAlignment="1">
      <alignment horizontal="center" vertical="center" wrapText="1"/>
    </xf>
    <xf numFmtId="0" fontId="13" fillId="0" borderId="0" xfId="0" applyFont="1" applyAlignment="1">
      <alignment vertical="center" wrapText="1"/>
    </xf>
    <xf numFmtId="0" fontId="2" fillId="2" borderId="4" xfId="1" applyBorder="1" applyAlignment="1">
      <alignment horizontal="center" wrapText="1"/>
    </xf>
    <xf numFmtId="0" fontId="2" fillId="2" borderId="5" xfId="1" applyBorder="1" applyAlignment="1">
      <alignment horizontal="center" wrapText="1"/>
    </xf>
    <xf numFmtId="0" fontId="2" fillId="2" borderId="6" xfId="1" applyBorder="1" applyAlignment="1">
      <alignment horizontal="center" wrapText="1"/>
    </xf>
    <xf numFmtId="0" fontId="3" fillId="2" borderId="3" xfId="1" applyFont="1" applyBorder="1" applyAlignment="1">
      <alignment horizontal="center"/>
    </xf>
    <xf numFmtId="0" fontId="3" fillId="2" borderId="1" xfId="1" applyFont="1" applyAlignment="1">
      <alignment horizontal="center"/>
    </xf>
    <xf numFmtId="0" fontId="6" fillId="2" borderId="4" xfId="1" applyFont="1" applyBorder="1" applyAlignment="1">
      <alignment horizontal="left" vertical="center" wrapText="1"/>
    </xf>
    <xf numFmtId="0" fontId="6" fillId="2" borderId="5" xfId="1" applyFont="1" applyBorder="1" applyAlignment="1">
      <alignment horizontal="left" vertical="center" wrapText="1"/>
    </xf>
    <xf numFmtId="0" fontId="6" fillId="2" borderId="6" xfId="1" applyFont="1" applyBorder="1" applyAlignment="1">
      <alignment horizontal="left" vertical="center" wrapText="1"/>
    </xf>
    <xf numFmtId="0" fontId="6" fillId="2" borderId="7" xfId="1" applyFont="1" applyBorder="1" applyAlignment="1">
      <alignment horizontal="left" vertical="center" wrapText="1"/>
    </xf>
    <xf numFmtId="0" fontId="6" fillId="2" borderId="8" xfId="1" applyFont="1" applyBorder="1" applyAlignment="1">
      <alignment horizontal="left" vertical="center" wrapText="1"/>
    </xf>
    <xf numFmtId="0" fontId="6" fillId="2" borderId="9" xfId="1" applyFont="1" applyBorder="1" applyAlignment="1">
      <alignment horizontal="left" vertical="center" wrapText="1"/>
    </xf>
    <xf numFmtId="0" fontId="2" fillId="2" borderId="1" xfId="1" applyAlignment="1">
      <alignment horizontal="center" wrapText="1"/>
    </xf>
    <xf numFmtId="0" fontId="6" fillId="2" borderId="10" xfId="1" applyFont="1" applyBorder="1" applyAlignment="1">
      <alignment horizontal="left" vertical="center"/>
    </xf>
    <xf numFmtId="0" fontId="6" fillId="2" borderId="12" xfId="1" applyFont="1" applyBorder="1" applyAlignment="1">
      <alignment horizontal="left" vertical="center"/>
    </xf>
    <xf numFmtId="0" fontId="6" fillId="2" borderId="11" xfId="1" applyFont="1" applyBorder="1" applyAlignment="1">
      <alignment horizontal="left" vertical="center"/>
    </xf>
    <xf numFmtId="0" fontId="2" fillId="2" borderId="10" xfId="1" applyFont="1" applyBorder="1" applyAlignment="1">
      <alignment horizontal="center"/>
    </xf>
    <xf numFmtId="0" fontId="2" fillId="2" borderId="12" xfId="1" applyFont="1" applyBorder="1" applyAlignment="1">
      <alignment horizontal="center"/>
    </xf>
    <xf numFmtId="0" fontId="2" fillId="2" borderId="11" xfId="1" applyFont="1" applyBorder="1" applyAlignment="1">
      <alignment horizontal="center"/>
    </xf>
    <xf numFmtId="0" fontId="2" fillId="2" borderId="2" xfId="1" applyBorder="1" applyAlignment="1">
      <alignment horizontal="center" wrapText="1"/>
    </xf>
    <xf numFmtId="0" fontId="2" fillId="2" borderId="1" xfId="1" applyAlignment="1">
      <alignment horizontal="center"/>
    </xf>
  </cellXfs>
  <cellStyles count="3">
    <cellStyle name="Currency" xfId="2" builtinId="4"/>
    <cellStyle name="Normal" xfId="0" builtinId="0"/>
    <cellStyle name="Output" xfId="1" builtinId="21"/>
  </cellStyles>
  <dxfs count="37">
    <dxf>
      <numFmt numFmtId="165" formatCode="_ [$रु-44E]\ * #,##0_ ;_ [$रु-44E]\ * \-#,##0_ ;_ [$रु-44E]\ * &quot;-&quot;??_ ;_ @_ "/>
    </dxf>
    <dxf>
      <numFmt numFmtId="165" formatCode="_ [$रु-44E]\ * #,##0_ ;_ [$रु-44E]\ * \-#,##0_ ;_ [$रु-44E]\ * &quot;-&quot;??_ ;_ @_ "/>
    </dxf>
    <dxf>
      <numFmt numFmtId="165" formatCode="_ [$रु-44E]\ * #,##0_ ;_ [$रु-44E]\ * \-#,##0_ ;_ [$रु-44E]\ * &quot;-&quot;??_ ;_ @_ "/>
    </dxf>
    <dxf>
      <numFmt numFmtId="165" formatCode="_ [$रु-44E]\ * #,##0_ ;_ [$रु-44E]\ * \-#,##0_ ;_ [$रु-44E]\ * &quot;-&quot;??_ ;_ @_ "/>
    </dxf>
    <dxf>
      <numFmt numFmtId="165" formatCode="_ [$रु-44E]\ * #,##0_ ;_ [$रु-44E]\ * \-#,##0_ ;_ [$रु-44E]\ * &quot;-&quot;??_ ;_ @_ "/>
    </dxf>
    <dxf>
      <numFmt numFmtId="165" formatCode="_ [$रु-44E]\ * #,##0_ ;_ [$रु-44E]\ * \-#,##0_ ;_ [$रु-44E]\ * &quot;-&quot;??_ ;_ @_ "/>
    </dxf>
    <dxf>
      <numFmt numFmtId="166" formatCode="_ [$रु-44E]\ * #,##0_ ;_ [$रु-44E]\ * \-#,##0_ ;_ [$रु-44E]\ * &quot;-&quot;_ ;_ @_ "/>
    </dxf>
    <dxf>
      <numFmt numFmtId="166" formatCode="_ [$रु-44E]\ * #,##0_ ;_ [$रु-44E]\ * \-#,##0_ ;_ [$रु-44E]\ * &quot;-&quot;_ ;_ @_ "/>
    </dxf>
    <dxf>
      <numFmt numFmtId="166" formatCode="_ [$रु-44E]\ * #,##0_ ;_ [$रु-44E]\ * \-#,##0_ ;_ [$रु-44E]\ * &quot;-&quot;_ ;_ @_ "/>
    </dxf>
    <dxf>
      <numFmt numFmtId="166" formatCode="_ [$रु-44E]\ * #,##0_ ;_ [$रु-44E]\ * \-#,##0_ ;_ [$रु-44E]\ * &quot;-&quot;_ ;_ @_ "/>
    </dxf>
    <dxf>
      <numFmt numFmtId="166" formatCode="_ [$रु-44E]\ * #,##0_ ;_ [$रु-44E]\ * \-#,##0_ ;_ [$रु-44E]\ * &quot;-&quot;_ ;_ @_ "/>
    </dxf>
    <dxf>
      <numFmt numFmtId="166" formatCode="_ [$रु-44E]\ * #,##0_ ;_ [$रु-44E]\ * \-#,##0_ ;_ [$रु-44E]\ * &quot;-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7" formatCode="_ [$रु-44E]\ * #,##0.00_ ;_ [$रु-44E]\ * \-#,##0.00_ ;_ [$रु-44E]\ * &quot;-&quot;??_ ;_ @_ "/>
    </dxf>
    <dxf>
      <numFmt numFmtId="167" formatCode="_ [$रु-44E]\ * #,##0.00_ ;_ [$रु-44E]\ * \-#,##0.00_ ;_ [$रु-44E]\ * &quot;-&quot;??_ ;_ @_ "/>
    </dxf>
    <dxf>
      <alignment horizontal="left" vertical="center" textRotation="0" wrapText="1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168" formatCode="dd/mm/yy;@"/>
    </dxf>
    <dxf>
      <numFmt numFmtId="165" formatCode="_ [$रु-44E]\ * #,##0_ ;_ [$रु-44E]\ * \-#,##0_ ;_ [$रु-44E]\ * &quot;-&quot;??_ ;_ @_ "/>
    </dxf>
    <dxf>
      <numFmt numFmtId="165" formatCode="_ [$रु-44E]\ * #,##0_ ;_ [$रु-44E]\ * \-#,##0_ ;_ [$रु-44E]\ * &quot;-&quot;??_ ;_ @_ "/>
    </dxf>
    <dxf>
      <numFmt numFmtId="165" formatCode="_ [$रु-44E]\ * #,##0_ ;_ [$रु-44E]\ * \-#,##0_ ;_ [$रु-44E]\ * &quot;-&quot;??_ ;_ @_ "/>
    </dxf>
    <dxf>
      <numFmt numFmtId="165" formatCode="_ [$रु-44E]\ * #,##0_ ;_ [$रु-44E]\ * \-#,##0_ ;_ [$रु-44E]\ * &quot;-&quot;??_ ;_ @_ "/>
    </dxf>
    <dxf>
      <numFmt numFmtId="165" formatCode="_ [$रु-44E]\ * #,##0_ ;_ [$रु-44E]\ * \-#,##0_ ;_ [$रु-44E]\ * &quot;-&quot;??_ ;_ @_ "/>
    </dxf>
    <dxf>
      <numFmt numFmtId="165" formatCode="_ [$रु-44E]\ * #,##0_ ;_ [$रु-44E]\ * \-#,##0_ ;_ [$रु-44E]\ * &quot;-&quot;??_ ;_ @_ "/>
    </dxf>
    <dxf>
      <font>
        <strike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top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168" formatCode="dd/mm/yy;@"/>
    </dxf>
    <dxf>
      <numFmt numFmtId="166" formatCode="_ [$रु-44E]\ * #,##0_ ;_ [$रु-44E]\ * \-#,##0_ ;_ [$रु-44E]\ * &quot;-&quot;_ ;_ @_ "/>
    </dxf>
    <dxf>
      <numFmt numFmtId="166" formatCode="_ [$रु-44E]\ * #,##0_ ;_ [$रु-44E]\ * \-#,##0_ ;_ [$रु-44E]\ * &quot;-&quot;_ ;_ @_ "/>
    </dxf>
    <dxf>
      <numFmt numFmtId="166" formatCode="_ [$रु-44E]\ * #,##0_ ;_ [$रु-44E]\ * \-#,##0_ ;_ [$रु-44E]\ * &quot;-&quot;_ ;_ @_ "/>
    </dxf>
    <dxf>
      <numFmt numFmtId="166" formatCode="_ [$रु-44E]\ * #,##0_ ;_ [$रु-44E]\ * \-#,##0_ ;_ [$रु-44E]\ * &quot;-&quot;_ ;_ @_ "/>
    </dxf>
    <dxf>
      <numFmt numFmtId="166" formatCode="_ [$रु-44E]\ * #,##0_ ;_ [$रु-44E]\ * \-#,##0_ ;_ [$रु-44E]\ * &quot;-&quot;_ ;_ @_ "/>
    </dxf>
    <dxf>
      <numFmt numFmtId="166" formatCode="_ [$रु-44E]\ * #,##0_ ;_ [$रु-44E]\ * \-#,##0_ ;_ [$रु-44E]\ * &quot;-&quot;_ ;_ @_ "/>
    </dxf>
    <dxf>
      <font>
        <strike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top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AWing" displayName="AWing" ref="A8:M27" totalsRowCount="1" headerRowDxfId="36">
  <tableColumns count="13">
    <tableColumn id="1" name="Flat No." totalsRowLabel="Total" dataDxfId="35"/>
    <tableColumn id="2" name="Name of Flat Holder" totalsRowFunction="count" dataDxfId="34"/>
    <tableColumn id="3" name="Last Month's Balance" totalsRowFunction="sum" dataDxfId="33" totalsRowDxfId="11"/>
    <tableColumn id="4" name="Current Month Balance" totalsRowFunction="sum" dataDxfId="32" totalsRowDxfId="10"/>
    <tableColumn id="5" name="Total Balance" totalsRowFunction="sum" dataDxfId="31" totalsRowDxfId="9">
      <calculatedColumnFormula>AWing[[#This Row],[Last Month''s Balance]]+AWing[[#This Row],[Current Month Balance]]</calculatedColumnFormula>
    </tableColumn>
    <tableColumn id="6" name="Penalty" totalsRowFunction="sum" dataDxfId="30" totalsRowDxfId="8"/>
    <tableColumn id="7" name="Received Maint. Charge" totalsRowFunction="sum" dataDxfId="29" totalsRowDxfId="7"/>
    <tableColumn id="11" name="Remaining Balance" totalsRowFunction="sum" dataDxfId="28" totalsRowDxfId="6">
      <calculatedColumnFormula>AWing[[#This Row],[Total Balance]]+AWing[[#This Row],[Penalty]]-AWing[[#This Row],[Received Maint. Charge]]</calculatedColumnFormula>
    </tableColumn>
    <tableColumn id="8" name="Date" dataDxfId="27"/>
    <tableColumn id="13" name="Receipt No." dataDxfId="26"/>
    <tableColumn id="9" name="Payer's Sign"/>
    <tableColumn id="10" name="थकबाकी न देण्याचे कारण "/>
    <tableColumn id="12" name="Mode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4" name="BWing" displayName="BWing" ref="A8:M27" totalsRowCount="1" headerRowDxfId="25">
  <tableColumns count="13">
    <tableColumn id="1" name="Flat No." totalsRowLabel="Total" dataDxfId="24"/>
    <tableColumn id="2" name="Name of Flat Holder" totalsRowFunction="count" dataDxfId="23"/>
    <tableColumn id="3" name="Last Month's Balance" totalsRowFunction="sum" dataDxfId="22" totalsRowDxfId="5"/>
    <tableColumn id="4" name="Current Month Balance" totalsRowFunction="sum" dataDxfId="21" totalsRowDxfId="4"/>
    <tableColumn id="5" name="Total Balance" totalsRowFunction="sum" dataDxfId="20" totalsRowDxfId="3">
      <calculatedColumnFormula>BWing[[#This Row],[Current Month Balance]]+BWing[[#This Row],[Last Month''s Balance]]</calculatedColumnFormula>
    </tableColumn>
    <tableColumn id="6" name="Penalty" totalsRowFunction="sum" dataDxfId="19" totalsRowDxfId="2"/>
    <tableColumn id="7" name="Received Maint. Charge" totalsRowFunction="sum" dataDxfId="18" totalsRowDxfId="1"/>
    <tableColumn id="11" name="Remaining Balance" totalsRowFunction="sum" dataDxfId="17" totalsRowDxfId="0">
      <calculatedColumnFormula>BWing[[#This Row],[Total Balance]]+BWing[[#This Row],[Penalty]]-BWing[[#This Row],[Received Maint. Charge]]</calculatedColumnFormula>
    </tableColumn>
    <tableColumn id="8" name="Date" dataDxfId="16"/>
    <tableColumn id="13" name="Receipt No." dataDxfId="15"/>
    <tableColumn id="9" name="Payer's Sign"/>
    <tableColumn id="10" name="थकबाकी न देण्याचे कारण "/>
    <tableColumn id="12" name="Mode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Table1" displayName="Table1" ref="B4:E14" totalsRowCount="1" headerRowDxfId="14">
  <autoFilter ref="B4:E13"/>
  <tableColumns count="4">
    <tableColumn id="1" name="Item" totalsRowLabel="Total"/>
    <tableColumn id="3" name="Transaction Type" totalsRowFunction="custom">
      <totalsRowFormula>SUBTOTAL(103,Table1[Transaction Type])-1</totalsRowFormula>
    </tableColumn>
    <tableColumn id="2" name="Amount" totalsRowFunction="sum" dataDxfId="13" totalsRowDxfId="12" dataCellStyle="Currency"/>
    <tableColumn id="4" name="Additional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view="pageLayout" topLeftCell="A4" zoomScaleNormal="100" workbookViewId="0">
      <selection activeCell="M8" sqref="M8:M28"/>
    </sheetView>
  </sheetViews>
  <sheetFormatPr defaultRowHeight="15" x14ac:dyDescent="0.25"/>
  <cols>
    <col min="1" max="1" width="7.140625" customWidth="1"/>
    <col min="2" max="2" width="20.7109375" customWidth="1"/>
    <col min="3" max="3" width="10.7109375" customWidth="1"/>
    <col min="4" max="4" width="9.5703125" customWidth="1"/>
    <col min="5" max="5" width="10.42578125" customWidth="1"/>
    <col min="6" max="6" width="7.5703125" customWidth="1"/>
    <col min="7" max="7" width="9.5703125" bestFit="1" customWidth="1"/>
    <col min="8" max="8" width="10.28515625" customWidth="1"/>
    <col min="9" max="9" width="9.28515625" customWidth="1"/>
    <col min="10" max="10" width="7.85546875" customWidth="1"/>
    <col min="11" max="11" width="11" customWidth="1"/>
    <col min="12" max="12" width="13.42578125" customWidth="1"/>
  </cols>
  <sheetData>
    <row r="1" spans="1:13" ht="15" customHeight="1" x14ac:dyDescent="0.25">
      <c r="B1" s="26" t="s">
        <v>10</v>
      </c>
      <c r="C1" s="27"/>
      <c r="D1" s="27"/>
      <c r="E1" s="27"/>
      <c r="F1" s="27"/>
      <c r="G1" s="27"/>
      <c r="H1" s="27"/>
      <c r="I1" s="27"/>
      <c r="J1" s="27"/>
      <c r="K1" s="28"/>
    </row>
    <row r="2" spans="1:13" x14ac:dyDescent="0.25">
      <c r="B2" s="29" t="s">
        <v>9</v>
      </c>
      <c r="C2" s="29"/>
      <c r="D2" s="29"/>
      <c r="E2" s="29"/>
      <c r="F2" s="29"/>
      <c r="G2" s="29"/>
      <c r="H2" s="29"/>
      <c r="I2" s="29"/>
      <c r="J2" s="29"/>
      <c r="K2" s="29"/>
    </row>
    <row r="3" spans="1:13" x14ac:dyDescent="0.25">
      <c r="C3" s="3"/>
      <c r="D3" s="30" t="s">
        <v>36</v>
      </c>
      <c r="E3" s="30"/>
      <c r="F3" s="30"/>
      <c r="G3" s="30"/>
      <c r="H3" s="3"/>
      <c r="I3" s="3"/>
      <c r="J3" s="3"/>
      <c r="K3" s="3"/>
    </row>
    <row r="4" spans="1:13" x14ac:dyDescent="0.25">
      <c r="B4" s="30" t="s">
        <v>18</v>
      </c>
      <c r="C4" s="30"/>
      <c r="D4" s="30"/>
      <c r="E4" s="30"/>
      <c r="F4" s="30"/>
      <c r="G4" s="30"/>
      <c r="H4" s="30"/>
      <c r="I4" s="30"/>
      <c r="J4" s="30"/>
      <c r="K4" s="30"/>
    </row>
    <row r="5" spans="1:13" x14ac:dyDescent="0.25">
      <c r="C5" s="41" t="s">
        <v>82</v>
      </c>
      <c r="D5" s="42"/>
      <c r="E5" s="42"/>
      <c r="F5" s="42"/>
      <c r="G5" s="42"/>
      <c r="H5" s="43"/>
    </row>
    <row r="6" spans="1:13" x14ac:dyDescent="0.25">
      <c r="B6" s="30" t="s">
        <v>83</v>
      </c>
      <c r="C6" s="30"/>
      <c r="D6" s="30"/>
      <c r="E6" s="30"/>
      <c r="F6" s="30"/>
      <c r="G6" s="30"/>
      <c r="H6" s="30"/>
      <c r="I6" s="30"/>
      <c r="J6" s="30"/>
      <c r="K6" s="30"/>
    </row>
    <row r="8" spans="1:13" s="5" customFormat="1" ht="39" customHeight="1" x14ac:dyDescent="0.25">
      <c r="A8" s="4" t="s">
        <v>8</v>
      </c>
      <c r="B8" s="4" t="s">
        <v>0</v>
      </c>
      <c r="C8" s="24" t="s">
        <v>1</v>
      </c>
      <c r="D8" s="24" t="s">
        <v>2</v>
      </c>
      <c r="E8" s="4" t="s">
        <v>7</v>
      </c>
      <c r="F8" s="4" t="s">
        <v>3</v>
      </c>
      <c r="G8" s="25" t="s">
        <v>6</v>
      </c>
      <c r="H8" s="5" t="s">
        <v>16</v>
      </c>
      <c r="I8" s="4" t="s">
        <v>4</v>
      </c>
      <c r="J8" s="5" t="s">
        <v>77</v>
      </c>
      <c r="K8" s="5" t="s">
        <v>5</v>
      </c>
      <c r="L8" s="20" t="s">
        <v>71</v>
      </c>
      <c r="M8" s="20" t="s">
        <v>84</v>
      </c>
    </row>
    <row r="9" spans="1:13" x14ac:dyDescent="0.25">
      <c r="A9" s="6">
        <v>1</v>
      </c>
      <c r="B9" s="21" t="s">
        <v>55</v>
      </c>
      <c r="C9" s="8">
        <v>3700</v>
      </c>
      <c r="D9" s="8">
        <v>200</v>
      </c>
      <c r="E9" s="8">
        <f>AWing[[#This Row],[Last Month''s Balance]]+AWing[[#This Row],[Current Month Balance]]</f>
        <v>3900</v>
      </c>
      <c r="F9" s="8">
        <v>0</v>
      </c>
      <c r="G9" s="8">
        <v>200</v>
      </c>
      <c r="H9" s="8">
        <f>AWing[[#This Row],[Total Balance]]+AWing[[#This Row],[Penalty]]-AWing[[#This Row],[Received Maint. Charge]]</f>
        <v>3700</v>
      </c>
      <c r="I9" s="19">
        <v>41929</v>
      </c>
      <c r="J9" s="22"/>
      <c r="M9" t="s">
        <v>24</v>
      </c>
    </row>
    <row r="10" spans="1:13" x14ac:dyDescent="0.25">
      <c r="A10" s="6">
        <v>2</v>
      </c>
      <c r="B10" s="21" t="s">
        <v>39</v>
      </c>
      <c r="C10" s="8">
        <v>350</v>
      </c>
      <c r="D10" s="8">
        <v>200</v>
      </c>
      <c r="E10" s="8">
        <f>AWing[[#This Row],[Last Month''s Balance]]+AWing[[#This Row],[Current Month Balance]]</f>
        <v>550</v>
      </c>
      <c r="F10" s="8">
        <v>0</v>
      </c>
      <c r="G10" s="8">
        <v>200</v>
      </c>
      <c r="H10" s="8">
        <f>AWing[[#This Row],[Total Balance]]+AWing[[#This Row],[Penalty]]-AWing[[#This Row],[Received Maint. Charge]]</f>
        <v>350</v>
      </c>
      <c r="I10" s="19">
        <v>41943</v>
      </c>
      <c r="J10" s="22"/>
      <c r="M10" t="s">
        <v>24</v>
      </c>
    </row>
    <row r="11" spans="1:13" x14ac:dyDescent="0.25">
      <c r="A11" s="6">
        <v>7</v>
      </c>
      <c r="B11" s="21" t="s">
        <v>56</v>
      </c>
      <c r="C11" s="8">
        <v>80</v>
      </c>
      <c r="D11" s="8">
        <v>200</v>
      </c>
      <c r="E11" s="8">
        <f>AWing[[#This Row],[Last Month''s Balance]]+AWing[[#This Row],[Current Month Balance]]</f>
        <v>280</v>
      </c>
      <c r="F11" s="8">
        <v>0</v>
      </c>
      <c r="G11" s="8">
        <v>200</v>
      </c>
      <c r="H11" s="8">
        <f>AWing[[#This Row],[Total Balance]]+AWing[[#This Row],[Penalty]]-AWing[[#This Row],[Received Maint. Charge]]</f>
        <v>80</v>
      </c>
      <c r="I11" s="19">
        <v>41931</v>
      </c>
      <c r="J11" s="22"/>
      <c r="M11" t="s">
        <v>24</v>
      </c>
    </row>
    <row r="12" spans="1:13" x14ac:dyDescent="0.25">
      <c r="A12" s="6">
        <v>8</v>
      </c>
      <c r="B12" s="21" t="s">
        <v>57</v>
      </c>
      <c r="C12" s="8">
        <v>0</v>
      </c>
      <c r="D12" s="8">
        <v>200</v>
      </c>
      <c r="E12" s="8">
        <f>AWing[[#This Row],[Last Month''s Balance]]+AWing[[#This Row],[Current Month Balance]]</f>
        <v>200</v>
      </c>
      <c r="F12" s="8">
        <v>0</v>
      </c>
      <c r="G12" s="8">
        <v>200</v>
      </c>
      <c r="H12" s="8">
        <f>AWing[[#This Row],[Total Balance]]+AWing[[#This Row],[Penalty]]-AWing[[#This Row],[Received Maint. Charge]]</f>
        <v>0</v>
      </c>
      <c r="I12" s="19">
        <v>41929</v>
      </c>
      <c r="J12" s="22"/>
      <c r="M12" t="s">
        <v>24</v>
      </c>
    </row>
    <row r="13" spans="1:13" x14ac:dyDescent="0.25">
      <c r="A13" s="6">
        <v>9</v>
      </c>
      <c r="B13" s="21" t="s">
        <v>58</v>
      </c>
      <c r="C13" s="8">
        <v>310</v>
      </c>
      <c r="D13" s="8">
        <v>300</v>
      </c>
      <c r="E13" s="8">
        <f>AWing[[#This Row],[Last Month''s Balance]]+AWing[[#This Row],[Current Month Balance]]</f>
        <v>610</v>
      </c>
      <c r="F13" s="8">
        <v>0</v>
      </c>
      <c r="G13" s="8">
        <v>300</v>
      </c>
      <c r="H13" s="8">
        <f>AWing[[#This Row],[Total Balance]]+AWing[[#This Row],[Penalty]]-AWing[[#This Row],[Received Maint. Charge]]</f>
        <v>310</v>
      </c>
      <c r="I13" s="19">
        <v>41943</v>
      </c>
      <c r="J13" s="22"/>
      <c r="L13" s="23"/>
      <c r="M13" t="s">
        <v>24</v>
      </c>
    </row>
    <row r="14" spans="1:13" x14ac:dyDescent="0.25">
      <c r="A14" s="6">
        <v>10</v>
      </c>
      <c r="B14" s="21" t="s">
        <v>59</v>
      </c>
      <c r="C14" s="8">
        <v>0</v>
      </c>
      <c r="D14" s="8">
        <v>200</v>
      </c>
      <c r="E14" s="8">
        <f>AWing[[#This Row],[Last Month''s Balance]]+AWing[[#This Row],[Current Month Balance]]</f>
        <v>200</v>
      </c>
      <c r="F14" s="8">
        <v>0</v>
      </c>
      <c r="G14" s="8">
        <v>200</v>
      </c>
      <c r="H14" s="8">
        <f>AWing[[#This Row],[Total Balance]]+AWing[[#This Row],[Penalty]]-AWing[[#This Row],[Received Maint. Charge]]</f>
        <v>0</v>
      </c>
      <c r="I14" s="19">
        <v>41929</v>
      </c>
      <c r="J14" s="22"/>
      <c r="M14" t="s">
        <v>24</v>
      </c>
    </row>
    <row r="15" spans="1:13" x14ac:dyDescent="0.25">
      <c r="A15" s="6">
        <v>15</v>
      </c>
      <c r="B15" s="21" t="s">
        <v>60</v>
      </c>
      <c r="C15" s="8">
        <v>-1200</v>
      </c>
      <c r="D15" s="8">
        <v>200</v>
      </c>
      <c r="E15" s="8">
        <f>AWing[[#This Row],[Last Month''s Balance]]+AWing[[#This Row],[Current Month Balance]]</f>
        <v>-1000</v>
      </c>
      <c r="F15" s="8">
        <v>0</v>
      </c>
      <c r="G15" s="8">
        <v>0</v>
      </c>
      <c r="H15" s="8">
        <f>AWing[[#This Row],[Total Balance]]+AWing[[#This Row],[Penalty]]-AWing[[#This Row],[Received Maint. Charge]]</f>
        <v>-1000</v>
      </c>
      <c r="I15" s="19">
        <v>41913</v>
      </c>
      <c r="J15" s="22"/>
      <c r="L15" t="s">
        <v>78</v>
      </c>
      <c r="M15" t="s">
        <v>85</v>
      </c>
    </row>
    <row r="16" spans="1:13" x14ac:dyDescent="0.25">
      <c r="A16" s="6">
        <v>16</v>
      </c>
      <c r="B16" s="21" t="s">
        <v>61</v>
      </c>
      <c r="C16" s="8">
        <v>300</v>
      </c>
      <c r="D16" s="8">
        <v>300</v>
      </c>
      <c r="E16" s="8">
        <f>AWing[[#This Row],[Last Month''s Balance]]+AWing[[#This Row],[Current Month Balance]]</f>
        <v>600</v>
      </c>
      <c r="F16" s="8">
        <v>0</v>
      </c>
      <c r="G16" s="8">
        <v>600</v>
      </c>
      <c r="H16" s="8">
        <f>AWing[[#This Row],[Total Balance]]+AWing[[#This Row],[Penalty]]-AWing[[#This Row],[Received Maint. Charge]]</f>
        <v>0</v>
      </c>
      <c r="I16" s="19">
        <v>41929</v>
      </c>
      <c r="J16" s="22"/>
      <c r="M16" t="s">
        <v>24</v>
      </c>
    </row>
    <row r="17" spans="1:13" x14ac:dyDescent="0.25">
      <c r="A17" s="6">
        <v>17</v>
      </c>
      <c r="B17" s="21" t="s">
        <v>62</v>
      </c>
      <c r="C17" s="8">
        <v>0</v>
      </c>
      <c r="D17" s="8">
        <v>300</v>
      </c>
      <c r="E17" s="8">
        <f>AWing[[#This Row],[Last Month''s Balance]]+AWing[[#This Row],[Current Month Balance]]</f>
        <v>300</v>
      </c>
      <c r="F17" s="8">
        <v>0</v>
      </c>
      <c r="G17" s="8">
        <v>300</v>
      </c>
      <c r="H17" s="8">
        <f>AWing[[#This Row],[Total Balance]]+AWing[[#This Row],[Penalty]]-AWing[[#This Row],[Received Maint. Charge]]</f>
        <v>0</v>
      </c>
      <c r="I17" s="19">
        <v>41929</v>
      </c>
      <c r="J17" s="22"/>
      <c r="M17" t="s">
        <v>24</v>
      </c>
    </row>
    <row r="18" spans="1:13" x14ac:dyDescent="0.25">
      <c r="A18" s="6">
        <v>18</v>
      </c>
      <c r="B18" s="21" t="s">
        <v>63</v>
      </c>
      <c r="C18" s="8">
        <v>0</v>
      </c>
      <c r="D18" s="8">
        <v>200</v>
      </c>
      <c r="E18" s="8">
        <f>AWing[[#This Row],[Last Month''s Balance]]+AWing[[#This Row],[Current Month Balance]]</f>
        <v>200</v>
      </c>
      <c r="F18" s="8">
        <v>0</v>
      </c>
      <c r="G18" s="8">
        <v>200</v>
      </c>
      <c r="H18" s="8">
        <f>AWing[[#This Row],[Total Balance]]+AWing[[#This Row],[Penalty]]-AWing[[#This Row],[Received Maint. Charge]]</f>
        <v>0</v>
      </c>
      <c r="I18" s="19">
        <v>41929</v>
      </c>
      <c r="J18" s="22"/>
      <c r="M18" t="s">
        <v>24</v>
      </c>
    </row>
    <row r="19" spans="1:13" x14ac:dyDescent="0.25">
      <c r="A19" s="6">
        <v>23</v>
      </c>
      <c r="B19" s="21" t="s">
        <v>64</v>
      </c>
      <c r="C19" s="8">
        <v>0</v>
      </c>
      <c r="D19" s="8">
        <v>200</v>
      </c>
      <c r="E19" s="8">
        <f>AWing[[#This Row],[Last Month''s Balance]]+AWing[[#This Row],[Current Month Balance]]</f>
        <v>200</v>
      </c>
      <c r="F19" s="8">
        <v>0</v>
      </c>
      <c r="G19" s="8">
        <v>200</v>
      </c>
      <c r="H19" s="8">
        <f>AWing[[#This Row],[Total Balance]]+AWing[[#This Row],[Penalty]]-AWing[[#This Row],[Received Maint. Charge]]</f>
        <v>0</v>
      </c>
      <c r="I19" s="19">
        <v>41930</v>
      </c>
      <c r="J19" s="22"/>
      <c r="M19" t="s">
        <v>24</v>
      </c>
    </row>
    <row r="20" spans="1:13" x14ac:dyDescent="0.25">
      <c r="A20" s="6">
        <v>24</v>
      </c>
      <c r="B20" s="21" t="s">
        <v>65</v>
      </c>
      <c r="C20" s="8">
        <v>630</v>
      </c>
      <c r="D20" s="8">
        <v>200</v>
      </c>
      <c r="E20" s="8">
        <f>AWing[[#This Row],[Last Month''s Balance]]+AWing[[#This Row],[Current Month Balance]]</f>
        <v>830</v>
      </c>
      <c r="F20" s="8">
        <v>0</v>
      </c>
      <c r="G20" s="8">
        <v>600</v>
      </c>
      <c r="H20" s="8">
        <f>AWing[[#This Row],[Total Balance]]+AWing[[#This Row],[Penalty]]-AWing[[#This Row],[Received Maint. Charge]]</f>
        <v>230</v>
      </c>
      <c r="I20" s="19">
        <v>41929</v>
      </c>
      <c r="J20" s="22"/>
      <c r="M20" t="s">
        <v>85</v>
      </c>
    </row>
    <row r="21" spans="1:13" x14ac:dyDescent="0.25">
      <c r="A21" s="6">
        <v>25</v>
      </c>
      <c r="B21" s="21" t="s">
        <v>66</v>
      </c>
      <c r="C21" s="8">
        <v>-1200</v>
      </c>
      <c r="D21" s="8">
        <v>200</v>
      </c>
      <c r="E21" s="8">
        <f>AWing[[#This Row],[Last Month''s Balance]]+AWing[[#This Row],[Current Month Balance]]</f>
        <v>-1000</v>
      </c>
      <c r="F21" s="8">
        <v>0</v>
      </c>
      <c r="G21" s="8">
        <v>0</v>
      </c>
      <c r="H21" s="8">
        <f>AWing[[#This Row],[Total Balance]]+AWing[[#This Row],[Penalty]]-AWing[[#This Row],[Received Maint. Charge]]</f>
        <v>-1000</v>
      </c>
      <c r="I21" s="19">
        <v>41913</v>
      </c>
      <c r="J21" s="22"/>
      <c r="L21" t="s">
        <v>78</v>
      </c>
      <c r="M21" t="s">
        <v>85</v>
      </c>
    </row>
    <row r="22" spans="1:13" x14ac:dyDescent="0.25">
      <c r="A22" s="6">
        <v>26</v>
      </c>
      <c r="B22" s="21" t="s">
        <v>67</v>
      </c>
      <c r="C22" s="8">
        <v>30</v>
      </c>
      <c r="D22" s="8">
        <v>300</v>
      </c>
      <c r="E22" s="8">
        <f>AWing[[#This Row],[Last Month''s Balance]]+AWing[[#This Row],[Current Month Balance]]</f>
        <v>330</v>
      </c>
      <c r="F22" s="8">
        <v>0</v>
      </c>
      <c r="G22" s="8">
        <v>300</v>
      </c>
      <c r="H22" s="8">
        <f>AWing[[#This Row],[Total Balance]]+AWing[[#This Row],[Penalty]]-AWing[[#This Row],[Received Maint. Charge]]</f>
        <v>30</v>
      </c>
      <c r="I22" s="19">
        <v>41929</v>
      </c>
      <c r="J22" s="22"/>
      <c r="M22" t="s">
        <v>24</v>
      </c>
    </row>
    <row r="23" spans="1:13" x14ac:dyDescent="0.25">
      <c r="A23" s="6">
        <v>31</v>
      </c>
      <c r="B23" s="21" t="s">
        <v>68</v>
      </c>
      <c r="C23" s="8">
        <v>7360</v>
      </c>
      <c r="D23" s="8">
        <v>300</v>
      </c>
      <c r="E23" s="8">
        <f>AWing[[#This Row],[Last Month''s Balance]]+AWing[[#This Row],[Current Month Balance]]</f>
        <v>7660</v>
      </c>
      <c r="F23" s="8">
        <v>0</v>
      </c>
      <c r="G23" s="8">
        <v>300</v>
      </c>
      <c r="H23" s="8">
        <f>AWing[[#This Row],[Total Balance]]+AWing[[#This Row],[Penalty]]-AWing[[#This Row],[Received Maint. Charge]]</f>
        <v>7360</v>
      </c>
      <c r="I23" s="19">
        <v>41929</v>
      </c>
      <c r="J23" s="22"/>
      <c r="M23" t="s">
        <v>24</v>
      </c>
    </row>
    <row r="24" spans="1:13" x14ac:dyDescent="0.25">
      <c r="A24" s="6">
        <v>32</v>
      </c>
      <c r="B24" s="21" t="s">
        <v>69</v>
      </c>
      <c r="C24" s="8">
        <v>-1200</v>
      </c>
      <c r="D24" s="8">
        <v>200</v>
      </c>
      <c r="E24" s="8">
        <f>AWing[[#This Row],[Last Month''s Balance]]+AWing[[#This Row],[Current Month Balance]]</f>
        <v>-1000</v>
      </c>
      <c r="F24" s="8">
        <v>0</v>
      </c>
      <c r="G24" s="8">
        <v>0</v>
      </c>
      <c r="H24" s="8">
        <f>AWing[[#This Row],[Total Balance]]+AWing[[#This Row],[Penalty]]-AWing[[#This Row],[Received Maint. Charge]]</f>
        <v>-1000</v>
      </c>
      <c r="I24" s="19">
        <v>41913</v>
      </c>
      <c r="J24" s="22"/>
      <c r="L24" t="s">
        <v>78</v>
      </c>
      <c r="M24" t="s">
        <v>85</v>
      </c>
    </row>
    <row r="25" spans="1:13" x14ac:dyDescent="0.25">
      <c r="A25" s="6">
        <v>33</v>
      </c>
      <c r="B25" s="21" t="s">
        <v>70</v>
      </c>
      <c r="C25" s="8">
        <v>930</v>
      </c>
      <c r="D25" s="8">
        <v>300</v>
      </c>
      <c r="E25" s="8">
        <f>AWing[[#This Row],[Last Month''s Balance]]+AWing[[#This Row],[Current Month Balance]]</f>
        <v>1230</v>
      </c>
      <c r="F25" s="8">
        <v>10</v>
      </c>
      <c r="G25" s="8">
        <v>0</v>
      </c>
      <c r="H25" s="8">
        <f>AWing[[#This Row],[Total Balance]]+AWing[[#This Row],[Penalty]]-AWing[[#This Row],[Received Maint. Charge]]</f>
        <v>1240</v>
      </c>
      <c r="I25" s="19">
        <v>41943</v>
      </c>
      <c r="J25" s="22"/>
      <c r="M25" t="s">
        <v>24</v>
      </c>
    </row>
    <row r="26" spans="1:13" x14ac:dyDescent="0.25">
      <c r="A26" s="6">
        <v>34</v>
      </c>
      <c r="B26" s="21" t="s">
        <v>80</v>
      </c>
      <c r="C26" s="8">
        <v>0</v>
      </c>
      <c r="D26" s="8">
        <v>300</v>
      </c>
      <c r="E26" s="8">
        <f>AWing[[#This Row],[Last Month''s Balance]]+AWing[[#This Row],[Current Month Balance]]</f>
        <v>300</v>
      </c>
      <c r="F26" s="8">
        <v>0</v>
      </c>
      <c r="G26" s="8">
        <v>900</v>
      </c>
      <c r="H26" s="8">
        <f>AWing[[#This Row],[Total Balance]]+AWing[[#This Row],[Penalty]]-AWing[[#This Row],[Received Maint. Charge]]</f>
        <v>-600</v>
      </c>
      <c r="I26" s="19">
        <v>41937</v>
      </c>
      <c r="J26" s="22"/>
      <c r="M26" t="s">
        <v>24</v>
      </c>
    </row>
    <row r="27" spans="1:13" x14ac:dyDescent="0.25">
      <c r="A27" t="s">
        <v>11</v>
      </c>
      <c r="B27">
        <f>SUBTOTAL(103,AWing[Name of Flat Holder])</f>
        <v>18</v>
      </c>
      <c r="C27" s="8">
        <f>SUBTOTAL(109,AWing[Last Month''s Balance])</f>
        <v>10090</v>
      </c>
      <c r="D27" s="8">
        <f>SUBTOTAL(109,AWing[Current Month Balance])</f>
        <v>4300</v>
      </c>
      <c r="E27" s="8">
        <f>SUBTOTAL(109,AWing[Total Balance])</f>
        <v>14390</v>
      </c>
      <c r="F27" s="8">
        <f>SUBTOTAL(109,AWing[Penalty])</f>
        <v>10</v>
      </c>
      <c r="G27" s="8">
        <f>SUBTOTAL(109,AWing[Received Maint. Charge])</f>
        <v>4700</v>
      </c>
      <c r="H27" s="8">
        <f>SUBTOTAL(109,AWing[Remaining Balance])</f>
        <v>9700</v>
      </c>
    </row>
    <row r="29" spans="1:13" ht="15" customHeight="1" x14ac:dyDescent="0.25">
      <c r="A29" s="37" t="s">
        <v>38</v>
      </c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</row>
    <row r="30" spans="1:13" x14ac:dyDescent="0.25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</row>
    <row r="31" spans="1:13" ht="15" customHeight="1" x14ac:dyDescent="0.25">
      <c r="A31" s="15" t="s">
        <v>31</v>
      </c>
      <c r="B31" s="16"/>
      <c r="C31" s="13"/>
      <c r="D31" s="38" t="s">
        <v>32</v>
      </c>
      <c r="E31" s="39"/>
      <c r="F31" s="39"/>
      <c r="G31" s="39"/>
      <c r="H31" s="40"/>
      <c r="I31" s="31" t="s">
        <v>33</v>
      </c>
      <c r="J31" s="32"/>
      <c r="K31" s="32"/>
      <c r="L31" s="33"/>
    </row>
    <row r="32" spans="1:13" x14ac:dyDescent="0.25">
      <c r="A32" s="17" t="s">
        <v>34</v>
      </c>
      <c r="B32" s="18"/>
      <c r="C32" s="18"/>
      <c r="D32" s="38" t="s">
        <v>35</v>
      </c>
      <c r="E32" s="39"/>
      <c r="F32" s="39"/>
      <c r="G32" s="39"/>
      <c r="H32" s="40"/>
      <c r="I32" s="34"/>
      <c r="J32" s="35"/>
      <c r="K32" s="35"/>
      <c r="L32" s="36"/>
    </row>
  </sheetData>
  <mergeCells count="10">
    <mergeCell ref="B1:K1"/>
    <mergeCell ref="B2:K2"/>
    <mergeCell ref="D3:G3"/>
    <mergeCell ref="I31:L32"/>
    <mergeCell ref="A29:L30"/>
    <mergeCell ref="B6:K6"/>
    <mergeCell ref="B4:K4"/>
    <mergeCell ref="D31:H31"/>
    <mergeCell ref="D32:H32"/>
    <mergeCell ref="C5:H5"/>
  </mergeCells>
  <pageMargins left="0.7" right="0" top="0.67708333333333337" bottom="0.75" header="0.3" footer="0.3"/>
  <pageSetup paperSize="9"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2"/>
  <sheetViews>
    <sheetView tabSelected="1" view="pageLayout" topLeftCell="A7" zoomScaleNormal="100" workbookViewId="0">
      <selection activeCell="M22" sqref="M22"/>
    </sheetView>
  </sheetViews>
  <sheetFormatPr defaultRowHeight="15" x14ac:dyDescent="0.25"/>
  <cols>
    <col min="1" max="1" width="7.140625" customWidth="1"/>
    <col min="2" max="2" width="20.85546875" customWidth="1"/>
    <col min="3" max="3" width="10.7109375" customWidth="1"/>
    <col min="4" max="4" width="9.85546875" customWidth="1"/>
    <col min="5" max="5" width="10.7109375" customWidth="1"/>
    <col min="6" max="6" width="8" customWidth="1"/>
    <col min="7" max="7" width="9.5703125" bestFit="1" customWidth="1"/>
    <col min="8" max="8" width="10.85546875" customWidth="1"/>
    <col min="9" max="9" width="9.5703125" customWidth="1"/>
    <col min="10" max="10" width="8.42578125" customWidth="1"/>
    <col min="11" max="11" width="11" customWidth="1"/>
    <col min="12" max="12" width="13.42578125" customWidth="1"/>
  </cols>
  <sheetData>
    <row r="1" spans="1:13" ht="15" customHeight="1" x14ac:dyDescent="0.25">
      <c r="B1" s="44" t="s">
        <v>10</v>
      </c>
      <c r="C1" s="44"/>
      <c r="D1" s="44"/>
      <c r="E1" s="44"/>
      <c r="F1" s="44"/>
      <c r="G1" s="44"/>
      <c r="H1" s="44"/>
      <c r="I1" s="44"/>
      <c r="J1" s="44"/>
      <c r="K1" s="44"/>
    </row>
    <row r="2" spans="1:13" x14ac:dyDescent="0.25">
      <c r="B2" s="29" t="s">
        <v>9</v>
      </c>
      <c r="C2" s="29"/>
      <c r="D2" s="29"/>
      <c r="E2" s="29"/>
      <c r="F2" s="29"/>
      <c r="G2" s="29"/>
      <c r="H2" s="29"/>
      <c r="I2" s="29"/>
      <c r="J2" s="29"/>
      <c r="K2" s="29"/>
    </row>
    <row r="3" spans="1:13" x14ac:dyDescent="0.25">
      <c r="C3" s="2"/>
      <c r="D3" s="30" t="s">
        <v>36</v>
      </c>
      <c r="E3" s="30"/>
      <c r="F3" s="30"/>
      <c r="G3" s="30"/>
      <c r="H3" s="3"/>
      <c r="I3" s="2"/>
      <c r="J3" s="3"/>
      <c r="K3" s="2"/>
    </row>
    <row r="4" spans="1:13" x14ac:dyDescent="0.25">
      <c r="B4" s="30" t="s">
        <v>17</v>
      </c>
      <c r="C4" s="30"/>
      <c r="D4" s="30"/>
      <c r="E4" s="30"/>
      <c r="F4" s="30"/>
      <c r="G4" s="30"/>
      <c r="H4" s="30"/>
      <c r="I4" s="30"/>
      <c r="J4" s="30"/>
      <c r="K4" s="30"/>
    </row>
    <row r="5" spans="1:13" x14ac:dyDescent="0.25">
      <c r="C5" s="41" t="s">
        <v>82</v>
      </c>
      <c r="D5" s="42"/>
      <c r="E5" s="42"/>
      <c r="F5" s="42"/>
      <c r="G5" s="42"/>
      <c r="H5" s="43"/>
    </row>
    <row r="6" spans="1:13" x14ac:dyDescent="0.25">
      <c r="B6" s="30" t="s">
        <v>83</v>
      </c>
      <c r="C6" s="30"/>
      <c r="D6" s="30"/>
      <c r="E6" s="30"/>
      <c r="F6" s="30"/>
      <c r="G6" s="30"/>
      <c r="H6" s="30"/>
      <c r="I6" s="30"/>
      <c r="J6" s="30"/>
      <c r="K6" s="30"/>
    </row>
    <row r="8" spans="1:13" s="1" customFormat="1" ht="45" x14ac:dyDescent="0.25">
      <c r="A8" s="4" t="s">
        <v>8</v>
      </c>
      <c r="B8" s="4" t="s">
        <v>0</v>
      </c>
      <c r="C8" s="4" t="s">
        <v>1</v>
      </c>
      <c r="D8" s="4" t="s">
        <v>2</v>
      </c>
      <c r="E8" s="4" t="s">
        <v>7</v>
      </c>
      <c r="F8" s="4" t="s">
        <v>3</v>
      </c>
      <c r="G8" s="5" t="s">
        <v>6</v>
      </c>
      <c r="H8" s="5" t="s">
        <v>16</v>
      </c>
      <c r="I8" s="5" t="s">
        <v>4</v>
      </c>
      <c r="J8" s="5" t="s">
        <v>77</v>
      </c>
      <c r="K8" s="5" t="s">
        <v>5</v>
      </c>
      <c r="L8" s="20" t="s">
        <v>71</v>
      </c>
      <c r="M8" s="20" t="s">
        <v>84</v>
      </c>
    </row>
    <row r="9" spans="1:13" x14ac:dyDescent="0.25">
      <c r="A9" s="6">
        <v>3</v>
      </c>
      <c r="B9" s="21" t="s">
        <v>39</v>
      </c>
      <c r="C9" s="7">
        <v>290</v>
      </c>
      <c r="D9" s="7">
        <v>200</v>
      </c>
      <c r="E9" s="7">
        <f>BWing[[#This Row],[Current Month Balance]]+BWing[[#This Row],[Last Month''s Balance]]</f>
        <v>490</v>
      </c>
      <c r="F9" s="7">
        <v>10</v>
      </c>
      <c r="G9" s="7">
        <v>0</v>
      </c>
      <c r="H9" s="7">
        <f>BWing[[#This Row],[Total Balance]]+BWing[[#This Row],[Penalty]]-BWing[[#This Row],[Received Maint. Charge]]</f>
        <v>500</v>
      </c>
      <c r="I9" s="19">
        <v>41943</v>
      </c>
      <c r="J9" s="22"/>
      <c r="M9" t="s">
        <v>24</v>
      </c>
    </row>
    <row r="10" spans="1:13" x14ac:dyDescent="0.25">
      <c r="A10" s="6">
        <v>4</v>
      </c>
      <c r="B10" s="21" t="s">
        <v>40</v>
      </c>
      <c r="C10" s="7">
        <v>10</v>
      </c>
      <c r="D10" s="7">
        <v>200</v>
      </c>
      <c r="E10" s="7">
        <f>BWing[[#This Row],[Current Month Balance]]+BWing[[#This Row],[Last Month''s Balance]]</f>
        <v>210</v>
      </c>
      <c r="F10" s="7">
        <v>0</v>
      </c>
      <c r="G10" s="7">
        <v>200</v>
      </c>
      <c r="H10" s="7">
        <f>BWing[[#This Row],[Total Balance]]+BWing[[#This Row],[Penalty]]-BWing[[#This Row],[Received Maint. Charge]]</f>
        <v>10</v>
      </c>
      <c r="I10" s="19">
        <v>41931</v>
      </c>
      <c r="J10" s="22"/>
      <c r="M10" t="s">
        <v>24</v>
      </c>
    </row>
    <row r="11" spans="1:13" x14ac:dyDescent="0.25">
      <c r="A11" s="6">
        <v>5</v>
      </c>
      <c r="B11" s="21" t="s">
        <v>73</v>
      </c>
      <c r="C11" s="7">
        <v>40</v>
      </c>
      <c r="D11" s="7">
        <v>200</v>
      </c>
      <c r="E11" s="7">
        <f>BWing[[#This Row],[Current Month Balance]]+BWing[[#This Row],[Last Month''s Balance]]</f>
        <v>240</v>
      </c>
      <c r="F11" s="7">
        <v>0</v>
      </c>
      <c r="G11" s="7">
        <v>200</v>
      </c>
      <c r="H11" s="7">
        <f>BWing[[#This Row],[Total Balance]]+BWing[[#This Row],[Penalty]]-BWing[[#This Row],[Received Maint. Charge]]</f>
        <v>40</v>
      </c>
      <c r="I11" s="19">
        <v>41931</v>
      </c>
      <c r="J11" s="22"/>
      <c r="M11" t="s">
        <v>24</v>
      </c>
    </row>
    <row r="12" spans="1:13" x14ac:dyDescent="0.25">
      <c r="A12" s="6">
        <v>6</v>
      </c>
      <c r="B12" s="21" t="s">
        <v>41</v>
      </c>
      <c r="C12" s="7">
        <v>-100</v>
      </c>
      <c r="D12" s="7">
        <v>300</v>
      </c>
      <c r="E12" s="7">
        <f>BWing[[#This Row],[Current Month Balance]]+BWing[[#This Row],[Last Month''s Balance]]</f>
        <v>200</v>
      </c>
      <c r="F12" s="7">
        <v>0</v>
      </c>
      <c r="G12" s="7">
        <v>300</v>
      </c>
      <c r="H12" s="7">
        <f>BWing[[#This Row],[Total Balance]]+BWing[[#This Row],[Penalty]]-BWing[[#This Row],[Received Maint. Charge]]</f>
        <v>-100</v>
      </c>
      <c r="I12" s="19">
        <v>41931</v>
      </c>
      <c r="J12" s="22"/>
      <c r="M12" t="s">
        <v>24</v>
      </c>
    </row>
    <row r="13" spans="1:13" x14ac:dyDescent="0.25">
      <c r="A13" s="6">
        <v>11</v>
      </c>
      <c r="B13" s="21" t="s">
        <v>42</v>
      </c>
      <c r="C13" s="7">
        <v>0</v>
      </c>
      <c r="D13" s="7">
        <v>200</v>
      </c>
      <c r="E13" s="7">
        <f>BWing[[#This Row],[Current Month Balance]]+BWing[[#This Row],[Last Month''s Balance]]</f>
        <v>200</v>
      </c>
      <c r="F13" s="7">
        <v>0</v>
      </c>
      <c r="G13" s="7">
        <v>200</v>
      </c>
      <c r="H13" s="7">
        <f>BWing[[#This Row],[Total Balance]]+BWing[[#This Row],[Penalty]]-BWing[[#This Row],[Received Maint. Charge]]</f>
        <v>0</v>
      </c>
      <c r="I13" s="19">
        <v>41931</v>
      </c>
      <c r="J13" s="22"/>
      <c r="M13" t="s">
        <v>24</v>
      </c>
    </row>
    <row r="14" spans="1:13" x14ac:dyDescent="0.25">
      <c r="A14" s="6">
        <v>12</v>
      </c>
      <c r="B14" s="21" t="s">
        <v>43</v>
      </c>
      <c r="C14" s="7">
        <v>2130</v>
      </c>
      <c r="D14" s="7">
        <v>300</v>
      </c>
      <c r="E14" s="7">
        <f>BWing[[#This Row],[Current Month Balance]]+BWing[[#This Row],[Last Month''s Balance]]</f>
        <v>2430</v>
      </c>
      <c r="F14" s="7">
        <v>10</v>
      </c>
      <c r="G14" s="7">
        <v>0</v>
      </c>
      <c r="H14" s="7">
        <f>BWing[[#This Row],[Total Balance]]+BWing[[#This Row],[Penalty]]-BWing[[#This Row],[Received Maint. Charge]]</f>
        <v>2440</v>
      </c>
      <c r="I14" s="19">
        <v>41943</v>
      </c>
      <c r="J14" s="22"/>
      <c r="M14" t="s">
        <v>24</v>
      </c>
    </row>
    <row r="15" spans="1:13" x14ac:dyDescent="0.25">
      <c r="A15" s="6">
        <v>13</v>
      </c>
      <c r="B15" s="21" t="s">
        <v>44</v>
      </c>
      <c r="C15" s="7">
        <v>0</v>
      </c>
      <c r="D15" s="7">
        <v>300</v>
      </c>
      <c r="E15" s="7">
        <f>BWing[[#This Row],[Current Month Balance]]+BWing[[#This Row],[Last Month''s Balance]]</f>
        <v>300</v>
      </c>
      <c r="F15" s="7">
        <v>0</v>
      </c>
      <c r="G15" s="7">
        <v>300</v>
      </c>
      <c r="H15" s="7">
        <f>BWing[[#This Row],[Total Balance]]+BWing[[#This Row],[Penalty]]-BWing[[#This Row],[Received Maint. Charge]]</f>
        <v>0</v>
      </c>
      <c r="I15" s="19">
        <v>41931</v>
      </c>
      <c r="J15" s="22"/>
      <c r="M15" t="s">
        <v>24</v>
      </c>
    </row>
    <row r="16" spans="1:13" x14ac:dyDescent="0.25">
      <c r="A16" s="6">
        <v>14</v>
      </c>
      <c r="B16" s="21" t="s">
        <v>45</v>
      </c>
      <c r="C16" s="7">
        <v>0</v>
      </c>
      <c r="D16" s="7">
        <v>300</v>
      </c>
      <c r="E16" s="7">
        <f>BWing[[#This Row],[Current Month Balance]]+BWing[[#This Row],[Last Month''s Balance]]</f>
        <v>300</v>
      </c>
      <c r="F16" s="7">
        <v>0</v>
      </c>
      <c r="G16" s="7">
        <v>300</v>
      </c>
      <c r="H16" s="7">
        <f>BWing[[#This Row],[Total Balance]]+BWing[[#This Row],[Penalty]]-BWing[[#This Row],[Received Maint. Charge]]</f>
        <v>0</v>
      </c>
      <c r="I16" s="19">
        <v>41931</v>
      </c>
      <c r="J16" s="22"/>
      <c r="M16" t="s">
        <v>24</v>
      </c>
    </row>
    <row r="17" spans="1:20" x14ac:dyDescent="0.25">
      <c r="A17" s="6">
        <v>19</v>
      </c>
      <c r="B17" s="21" t="s">
        <v>46</v>
      </c>
      <c r="C17" s="7">
        <v>30</v>
      </c>
      <c r="D17" s="7">
        <v>300</v>
      </c>
      <c r="E17" s="7">
        <f>BWing[[#This Row],[Current Month Balance]]+BWing[[#This Row],[Last Month''s Balance]]</f>
        <v>330</v>
      </c>
      <c r="F17" s="7">
        <v>0</v>
      </c>
      <c r="G17" s="7">
        <v>300</v>
      </c>
      <c r="H17" s="7">
        <f>BWing[[#This Row],[Total Balance]]+BWing[[#This Row],[Penalty]]-BWing[[#This Row],[Received Maint. Charge]]</f>
        <v>30</v>
      </c>
      <c r="I17" s="19">
        <v>41929</v>
      </c>
      <c r="J17" s="22"/>
      <c r="M17" t="s">
        <v>24</v>
      </c>
    </row>
    <row r="18" spans="1:20" x14ac:dyDescent="0.25">
      <c r="A18" s="6">
        <v>20</v>
      </c>
      <c r="B18" s="21" t="s">
        <v>47</v>
      </c>
      <c r="C18" s="7">
        <v>0</v>
      </c>
      <c r="D18" s="7">
        <v>200</v>
      </c>
      <c r="E18" s="7">
        <f>BWing[[#This Row],[Current Month Balance]]+BWing[[#This Row],[Last Month''s Balance]]</f>
        <v>200</v>
      </c>
      <c r="F18" s="7">
        <v>0</v>
      </c>
      <c r="G18" s="7">
        <v>200</v>
      </c>
      <c r="H18" s="7">
        <f>BWing[[#This Row],[Total Balance]]+BWing[[#This Row],[Penalty]]-BWing[[#This Row],[Received Maint. Charge]]</f>
        <v>0</v>
      </c>
      <c r="I18" s="19">
        <v>41929</v>
      </c>
      <c r="J18" s="22"/>
      <c r="M18" t="s">
        <v>24</v>
      </c>
    </row>
    <row r="19" spans="1:20" x14ac:dyDescent="0.25">
      <c r="A19" s="6">
        <v>21</v>
      </c>
      <c r="B19" s="21" t="s">
        <v>48</v>
      </c>
      <c r="C19" s="7">
        <v>0</v>
      </c>
      <c r="D19" s="7">
        <v>200</v>
      </c>
      <c r="E19" s="7">
        <f>BWing[[#This Row],[Current Month Balance]]+BWing[[#This Row],[Last Month''s Balance]]</f>
        <v>200</v>
      </c>
      <c r="F19" s="7">
        <v>0</v>
      </c>
      <c r="G19" s="7">
        <v>200</v>
      </c>
      <c r="H19" s="7">
        <f>BWing[[#This Row],[Total Balance]]+BWing[[#This Row],[Penalty]]-BWing[[#This Row],[Received Maint. Charge]]</f>
        <v>0</v>
      </c>
      <c r="I19" s="19">
        <v>41929</v>
      </c>
      <c r="J19" s="22"/>
      <c r="M19" t="s">
        <v>24</v>
      </c>
    </row>
    <row r="20" spans="1:20" x14ac:dyDescent="0.25">
      <c r="A20" s="6">
        <v>22</v>
      </c>
      <c r="B20" s="21" t="s">
        <v>49</v>
      </c>
      <c r="C20" s="7">
        <v>720</v>
      </c>
      <c r="D20" s="7">
        <v>300</v>
      </c>
      <c r="E20" s="7">
        <f>BWing[[#This Row],[Current Month Balance]]+BWing[[#This Row],[Last Month''s Balance]]</f>
        <v>1020</v>
      </c>
      <c r="F20" s="7">
        <v>10</v>
      </c>
      <c r="G20" s="7">
        <v>0</v>
      </c>
      <c r="H20" s="7">
        <f>BWing[[#This Row],[Total Balance]]+BWing[[#This Row],[Penalty]]-BWing[[#This Row],[Received Maint. Charge]]</f>
        <v>1030</v>
      </c>
      <c r="I20" s="19">
        <v>41943</v>
      </c>
      <c r="J20" s="22"/>
      <c r="M20" t="s">
        <v>24</v>
      </c>
      <c r="Q20" s="12"/>
      <c r="T20" s="12"/>
    </row>
    <row r="21" spans="1:20" x14ac:dyDescent="0.25">
      <c r="A21" s="6">
        <v>27</v>
      </c>
      <c r="B21" s="21" t="s">
        <v>50</v>
      </c>
      <c r="C21" s="7">
        <v>-1700</v>
      </c>
      <c r="D21" s="7">
        <v>300</v>
      </c>
      <c r="E21" s="7">
        <f>BWing[[#This Row],[Current Month Balance]]+BWing[[#This Row],[Last Month''s Balance]]</f>
        <v>-1400</v>
      </c>
      <c r="F21" s="7">
        <v>0</v>
      </c>
      <c r="G21" s="7">
        <v>0</v>
      </c>
      <c r="H21" s="7">
        <f>BWing[[#This Row],[Total Balance]]+BWing[[#This Row],[Penalty]]-BWing[[#This Row],[Received Maint. Charge]]</f>
        <v>-1400</v>
      </c>
      <c r="I21" s="19">
        <v>41913</v>
      </c>
      <c r="J21" s="22"/>
      <c r="L21" t="s">
        <v>81</v>
      </c>
      <c r="M21" t="s">
        <v>85</v>
      </c>
      <c r="Q21" s="12"/>
    </row>
    <row r="22" spans="1:20" x14ac:dyDescent="0.25">
      <c r="A22" s="6" t="s">
        <v>12</v>
      </c>
      <c r="B22" s="21" t="s">
        <v>51</v>
      </c>
      <c r="C22" s="7">
        <v>0</v>
      </c>
      <c r="D22" s="7">
        <v>300</v>
      </c>
      <c r="E22" s="7">
        <f>BWing[[#This Row],[Current Month Balance]]+BWing[[#This Row],[Last Month''s Balance]]</f>
        <v>300</v>
      </c>
      <c r="F22" s="7">
        <v>0</v>
      </c>
      <c r="G22" s="7">
        <v>300</v>
      </c>
      <c r="H22" s="7">
        <f>BWing[[#This Row],[Total Balance]]+BWing[[#This Row],[Penalty]]-BWing[[#This Row],[Received Maint. Charge]]</f>
        <v>0</v>
      </c>
      <c r="I22" s="19">
        <v>41943</v>
      </c>
      <c r="J22" s="22"/>
      <c r="M22" t="s">
        <v>24</v>
      </c>
    </row>
    <row r="23" spans="1:20" x14ac:dyDescent="0.25">
      <c r="A23" s="6" t="s">
        <v>13</v>
      </c>
      <c r="B23" s="21" t="s">
        <v>54</v>
      </c>
      <c r="C23" s="7">
        <v>0</v>
      </c>
      <c r="D23" s="7">
        <v>200</v>
      </c>
      <c r="E23" s="7">
        <f>BWing[[#This Row],[Current Month Balance]]+BWing[[#This Row],[Last Month''s Balance]]</f>
        <v>200</v>
      </c>
      <c r="F23" s="7">
        <v>0</v>
      </c>
      <c r="G23" s="7">
        <v>200</v>
      </c>
      <c r="H23" s="7">
        <f>BWing[[#This Row],[Total Balance]]+BWing[[#This Row],[Penalty]]-BWing[[#This Row],[Received Maint. Charge]]</f>
        <v>0</v>
      </c>
      <c r="I23" s="19">
        <v>41929</v>
      </c>
      <c r="J23" s="22"/>
      <c r="M23" t="s">
        <v>24</v>
      </c>
    </row>
    <row r="24" spans="1:20" x14ac:dyDescent="0.25">
      <c r="A24" s="6" t="s">
        <v>14</v>
      </c>
      <c r="B24" s="21" t="s">
        <v>72</v>
      </c>
      <c r="C24" s="7">
        <v>330</v>
      </c>
      <c r="D24" s="7">
        <v>200</v>
      </c>
      <c r="E24" s="7">
        <f>BWing[[#This Row],[Current Month Balance]]+BWing[[#This Row],[Last Month''s Balance]]</f>
        <v>530</v>
      </c>
      <c r="F24" s="7">
        <v>0</v>
      </c>
      <c r="G24" s="7">
        <v>200</v>
      </c>
      <c r="H24" s="7">
        <f>BWing[[#This Row],[Total Balance]]+BWing[[#This Row],[Penalty]]-BWing[[#This Row],[Received Maint. Charge]]</f>
        <v>330</v>
      </c>
      <c r="I24" s="19">
        <v>41943</v>
      </c>
      <c r="J24" s="22"/>
      <c r="M24" t="s">
        <v>24</v>
      </c>
    </row>
    <row r="25" spans="1:20" x14ac:dyDescent="0.25">
      <c r="A25" s="6" t="s">
        <v>15</v>
      </c>
      <c r="B25" s="21" t="s">
        <v>53</v>
      </c>
      <c r="C25" s="7">
        <v>0</v>
      </c>
      <c r="D25" s="7">
        <v>200</v>
      </c>
      <c r="E25" s="7">
        <f>BWing[[#This Row],[Current Month Balance]]+BWing[[#This Row],[Last Month''s Balance]]</f>
        <v>200</v>
      </c>
      <c r="F25" s="7">
        <v>0</v>
      </c>
      <c r="G25" s="7">
        <v>200</v>
      </c>
      <c r="H25" s="7">
        <f>BWing[[#This Row],[Total Balance]]+BWing[[#This Row],[Penalty]]-BWing[[#This Row],[Received Maint. Charge]]</f>
        <v>0</v>
      </c>
      <c r="I25" s="19">
        <v>41929</v>
      </c>
      <c r="J25" s="22"/>
      <c r="M25" t="s">
        <v>24</v>
      </c>
    </row>
    <row r="26" spans="1:20" x14ac:dyDescent="0.25">
      <c r="A26" s="6">
        <v>30</v>
      </c>
      <c r="B26" s="21" t="s">
        <v>52</v>
      </c>
      <c r="C26" s="7">
        <v>0</v>
      </c>
      <c r="D26" s="7">
        <v>200</v>
      </c>
      <c r="E26" s="7">
        <f>BWing[[#This Row],[Current Month Balance]]+BWing[[#This Row],[Last Month''s Balance]]</f>
        <v>200</v>
      </c>
      <c r="F26" s="7">
        <v>0</v>
      </c>
      <c r="G26" s="7">
        <v>200</v>
      </c>
      <c r="H26" s="7">
        <f>BWing[[#This Row],[Total Balance]]+BWing[[#This Row],[Penalty]]-BWing[[#This Row],[Received Maint. Charge]]</f>
        <v>0</v>
      </c>
      <c r="I26" s="19">
        <v>41929</v>
      </c>
      <c r="J26" s="22"/>
      <c r="M26" t="s">
        <v>24</v>
      </c>
    </row>
    <row r="27" spans="1:20" x14ac:dyDescent="0.25">
      <c r="A27" t="s">
        <v>11</v>
      </c>
      <c r="B27">
        <f>SUBTOTAL(103,BWing[Name of Flat Holder])</f>
        <v>18</v>
      </c>
      <c r="C27" s="7">
        <f>SUBTOTAL(109,BWing[Last Month''s Balance])</f>
        <v>1750</v>
      </c>
      <c r="D27" s="7">
        <f>SUBTOTAL(109,BWing[Current Month Balance])</f>
        <v>4400</v>
      </c>
      <c r="E27" s="7">
        <f>SUBTOTAL(109,BWing[Total Balance])</f>
        <v>6150</v>
      </c>
      <c r="F27" s="7">
        <f>SUBTOTAL(109,BWing[Penalty])</f>
        <v>30</v>
      </c>
      <c r="G27" s="7">
        <f>SUBTOTAL(109,BWing[Received Maint. Charge])</f>
        <v>3300</v>
      </c>
      <c r="H27" s="7">
        <f>SUBTOTAL(109,BWing[Remaining Balance])</f>
        <v>2880</v>
      </c>
    </row>
    <row r="29" spans="1:20" ht="15" customHeight="1" x14ac:dyDescent="0.25">
      <c r="A29" s="37" t="s">
        <v>37</v>
      </c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</row>
    <row r="30" spans="1:20" x14ac:dyDescent="0.25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</row>
    <row r="31" spans="1:20" ht="15" customHeight="1" x14ac:dyDescent="0.25">
      <c r="A31" s="15" t="s">
        <v>31</v>
      </c>
      <c r="B31" s="16"/>
      <c r="C31" s="13"/>
      <c r="D31" s="38" t="s">
        <v>32</v>
      </c>
      <c r="E31" s="39"/>
      <c r="F31" s="39"/>
      <c r="G31" s="39"/>
      <c r="H31" s="40"/>
      <c r="I31" s="31" t="s">
        <v>33</v>
      </c>
      <c r="J31" s="32"/>
      <c r="K31" s="32"/>
      <c r="L31" s="33"/>
    </row>
    <row r="32" spans="1:20" x14ac:dyDescent="0.25">
      <c r="A32" s="17" t="s">
        <v>34</v>
      </c>
      <c r="B32" s="18"/>
      <c r="C32" s="18"/>
      <c r="D32" s="38" t="s">
        <v>35</v>
      </c>
      <c r="E32" s="39"/>
      <c r="F32" s="39"/>
      <c r="G32" s="39"/>
      <c r="H32" s="40"/>
      <c r="I32" s="34"/>
      <c r="J32" s="35"/>
      <c r="K32" s="35"/>
      <c r="L32" s="36"/>
    </row>
  </sheetData>
  <mergeCells count="10">
    <mergeCell ref="I31:L32"/>
    <mergeCell ref="B1:K1"/>
    <mergeCell ref="B4:K4"/>
    <mergeCell ref="B6:K6"/>
    <mergeCell ref="B2:K2"/>
    <mergeCell ref="A29:L30"/>
    <mergeCell ref="D3:G3"/>
    <mergeCell ref="D31:H31"/>
    <mergeCell ref="D32:H32"/>
    <mergeCell ref="C5:H5"/>
  </mergeCells>
  <pageMargins left="0.7" right="0" top="0.75" bottom="0.75" header="0.3" footer="0.3"/>
  <pageSetup paperSize="9" scale="98" fitToWidth="0" orientation="landscape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0.39997558519241921"/>
  </sheetPr>
  <dimension ref="B2:H14"/>
  <sheetViews>
    <sheetView workbookViewId="0">
      <selection activeCell="I5" sqref="I5"/>
    </sheetView>
  </sheetViews>
  <sheetFormatPr defaultRowHeight="15" x14ac:dyDescent="0.25"/>
  <cols>
    <col min="2" max="2" width="19.42578125" bestFit="1" customWidth="1"/>
    <col min="3" max="3" width="13.5703125" style="9" customWidth="1"/>
    <col min="4" max="4" width="12.140625" bestFit="1" customWidth="1"/>
    <col min="5" max="5" width="11" bestFit="1" customWidth="1"/>
    <col min="8" max="8" width="10.140625" bestFit="1" customWidth="1"/>
  </cols>
  <sheetData>
    <row r="2" spans="2:8" x14ac:dyDescent="0.25">
      <c r="B2" s="45" t="s">
        <v>19</v>
      </c>
      <c r="C2" s="45"/>
      <c r="D2" s="45"/>
    </row>
    <row r="3" spans="2:8" x14ac:dyDescent="0.25">
      <c r="C3"/>
    </row>
    <row r="4" spans="2:8" s="1" customFormat="1" ht="30" x14ac:dyDescent="0.25">
      <c r="B4" s="10" t="s">
        <v>20</v>
      </c>
      <c r="C4" s="10" t="s">
        <v>23</v>
      </c>
      <c r="D4" s="11" t="s">
        <v>21</v>
      </c>
      <c r="E4" s="10" t="s">
        <v>79</v>
      </c>
    </row>
    <row r="5" spans="2:8" ht="30" x14ac:dyDescent="0.25">
      <c r="B5" s="10" t="s">
        <v>30</v>
      </c>
      <c r="C5" s="10" t="s">
        <v>24</v>
      </c>
      <c r="D5" s="11">
        <v>0</v>
      </c>
      <c r="H5" s="1"/>
    </row>
    <row r="6" spans="2:8" x14ac:dyDescent="0.25">
      <c r="B6" t="s">
        <v>22</v>
      </c>
      <c r="C6" t="s">
        <v>24</v>
      </c>
      <c r="D6" s="9">
        <v>300</v>
      </c>
    </row>
    <row r="7" spans="2:8" x14ac:dyDescent="0.25">
      <c r="B7" t="s">
        <v>74</v>
      </c>
      <c r="C7" t="s">
        <v>24</v>
      </c>
      <c r="D7" s="9">
        <v>350</v>
      </c>
      <c r="E7">
        <v>250</v>
      </c>
    </row>
    <row r="8" spans="2:8" x14ac:dyDescent="0.25">
      <c r="B8" t="s">
        <v>75</v>
      </c>
      <c r="C8" t="s">
        <v>24</v>
      </c>
      <c r="D8" s="9"/>
    </row>
    <row r="9" spans="2:8" x14ac:dyDescent="0.25">
      <c r="B9" t="s">
        <v>76</v>
      </c>
      <c r="C9" t="s">
        <v>24</v>
      </c>
      <c r="D9" s="9"/>
    </row>
    <row r="10" spans="2:8" x14ac:dyDescent="0.25">
      <c r="B10" t="s">
        <v>25</v>
      </c>
      <c r="C10" t="s">
        <v>25</v>
      </c>
      <c r="D10" s="9" t="s">
        <v>25</v>
      </c>
    </row>
    <row r="11" spans="2:8" x14ac:dyDescent="0.25">
      <c r="B11" t="s">
        <v>26</v>
      </c>
      <c r="C11" t="s">
        <v>27</v>
      </c>
      <c r="D11" s="9">
        <v>2890</v>
      </c>
    </row>
    <row r="12" spans="2:8" x14ac:dyDescent="0.25">
      <c r="B12" t="s">
        <v>29</v>
      </c>
      <c r="C12" t="s">
        <v>27</v>
      </c>
      <c r="D12" s="9">
        <v>0</v>
      </c>
    </row>
    <row r="13" spans="2:8" x14ac:dyDescent="0.25">
      <c r="B13" t="s">
        <v>28</v>
      </c>
      <c r="C13" t="s">
        <v>27</v>
      </c>
      <c r="D13" s="9">
        <v>1500</v>
      </c>
    </row>
    <row r="14" spans="2:8" x14ac:dyDescent="0.25">
      <c r="B14" t="s">
        <v>11</v>
      </c>
      <c r="C14">
        <f>SUBTOTAL(103,Table1[Transaction Type])-1</f>
        <v>8</v>
      </c>
      <c r="D14" s="14">
        <f>SUBTOTAL(109,Table1[Amount])</f>
        <v>5040</v>
      </c>
    </row>
  </sheetData>
  <mergeCells count="1">
    <mergeCell ref="B2:D2"/>
  </mergeCells>
  <pageMargins left="0.7" right="0.7" top="0.75" bottom="0.75" header="0.3" footer="0.3"/>
  <pageSetup orientation="portrait" verticalDpi="0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A-Wing</vt:lpstr>
      <vt:lpstr>B-Wing</vt:lpstr>
      <vt:lpstr>Expenses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Akshat</dc:creator>
  <cp:lastModifiedBy>Abhijeet Rathod</cp:lastModifiedBy>
  <cp:lastPrinted>2013-07-02T03:37:43Z</cp:lastPrinted>
  <dcterms:created xsi:type="dcterms:W3CDTF">2012-07-11T00:54:08Z</dcterms:created>
  <dcterms:modified xsi:type="dcterms:W3CDTF">2017-01-10T09:08:07Z</dcterms:modified>
</cp:coreProperties>
</file>