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4-15\"/>
    </mc:Choice>
  </mc:AlternateContent>
  <bookViews>
    <workbookView xWindow="0" yWindow="0" windowWidth="24000" windowHeight="9735"/>
  </bookViews>
  <sheets>
    <sheet name="FY_14-15" sheetId="1" r:id="rId1"/>
    <sheet name="FY_13-14" sheetId="2" r:id="rId2"/>
  </sheets>
  <definedNames>
    <definedName name="_xlnm._FilterDatabase" localSheetId="0" hidden="1">'FY_14-15'!$B$33:$F$33</definedName>
    <definedName name="_xlnm.Print_Area" localSheetId="0">'FY_14-15'!$A$1:$G$1078</definedName>
  </definedNames>
  <calcPr calcId="152511"/>
</workbook>
</file>

<file path=xl/calcChain.xml><?xml version="1.0" encoding="utf-8"?>
<calcChain xmlns="http://schemas.openxmlformats.org/spreadsheetml/2006/main">
  <c r="D29" i="2" l="1"/>
  <c r="E29" i="2"/>
  <c r="F29" i="2"/>
  <c r="D14" i="2"/>
  <c r="E14" i="2"/>
  <c r="F14" i="2"/>
  <c r="D1060" i="1" l="1"/>
  <c r="E1060" i="1"/>
  <c r="F1060" i="1"/>
  <c r="D1035" i="1"/>
  <c r="E1035" i="1"/>
  <c r="F1035" i="1"/>
  <c r="D1004" i="1"/>
  <c r="E1004" i="1"/>
  <c r="F1004" i="1"/>
  <c r="D984" i="1"/>
  <c r="E984" i="1"/>
  <c r="F984" i="1"/>
  <c r="D953" i="1"/>
  <c r="E953" i="1"/>
  <c r="F953" i="1"/>
  <c r="D922" i="1" l="1"/>
  <c r="E922" i="1"/>
  <c r="F922" i="1"/>
  <c r="D891" i="1"/>
  <c r="E891" i="1"/>
  <c r="F891" i="1"/>
  <c r="D798" i="1"/>
  <c r="E798" i="1"/>
  <c r="F798" i="1"/>
  <c r="D767" i="1"/>
  <c r="E767" i="1"/>
  <c r="F767" i="1"/>
  <c r="D737" i="1"/>
  <c r="E737" i="1"/>
  <c r="F737" i="1"/>
  <c r="D717" i="1"/>
  <c r="E717" i="1"/>
  <c r="F717" i="1"/>
  <c r="D686" i="1"/>
  <c r="E686" i="1"/>
  <c r="F686" i="1"/>
  <c r="D655" i="1"/>
  <c r="E655" i="1"/>
  <c r="F655" i="1"/>
  <c r="D624" i="1"/>
  <c r="E624" i="1"/>
  <c r="F624" i="1"/>
  <c r="D593" i="1"/>
  <c r="E593" i="1"/>
  <c r="F593" i="1"/>
  <c r="D562" i="1"/>
  <c r="E562" i="1"/>
  <c r="F562" i="1"/>
  <c r="D531" i="1"/>
  <c r="E531" i="1"/>
  <c r="F531" i="1"/>
  <c r="D500" i="1"/>
  <c r="E500" i="1"/>
  <c r="F500" i="1"/>
  <c r="D469" i="1"/>
  <c r="E469" i="1"/>
  <c r="F469" i="1"/>
  <c r="D438" i="1"/>
  <c r="E438" i="1"/>
  <c r="F438" i="1"/>
  <c r="D407" i="1"/>
  <c r="E407" i="1"/>
  <c r="F407" i="1"/>
  <c r="D376" i="1"/>
  <c r="E376" i="1"/>
  <c r="F376" i="1"/>
  <c r="D353" i="1"/>
  <c r="E353" i="1"/>
  <c r="F353" i="1"/>
  <c r="D860" i="1"/>
  <c r="E860" i="1"/>
  <c r="F860" i="1"/>
  <c r="D829" i="1"/>
  <c r="E829" i="1"/>
  <c r="F829" i="1"/>
  <c r="D322" i="1"/>
  <c r="E322" i="1"/>
  <c r="F322" i="1"/>
  <c r="D302" i="1"/>
  <c r="E302" i="1"/>
  <c r="F302" i="1"/>
  <c r="D278" i="1"/>
  <c r="E278" i="1"/>
  <c r="F278" i="1"/>
  <c r="D247" i="1"/>
  <c r="E247" i="1"/>
  <c r="F247" i="1"/>
  <c r="F216" i="1"/>
  <c r="D216" i="1"/>
  <c r="E216" i="1"/>
  <c r="D185" i="1"/>
  <c r="E185" i="1"/>
  <c r="F185" i="1"/>
  <c r="E154" i="1" l="1"/>
  <c r="D154" i="1"/>
  <c r="F123" i="1"/>
  <c r="D123" i="1"/>
  <c r="E123" i="1"/>
  <c r="F92" i="1"/>
  <c r="E92" i="1"/>
  <c r="D92" i="1"/>
  <c r="F61" i="1"/>
  <c r="E61" i="1"/>
  <c r="D61" i="1"/>
  <c r="F30" i="1"/>
  <c r="E30" i="1"/>
  <c r="D30" i="1"/>
</calcChain>
</file>

<file path=xl/sharedStrings.xml><?xml version="1.0" encoding="utf-8"?>
<sst xmlns="http://schemas.openxmlformats.org/spreadsheetml/2006/main" count="1795" uniqueCount="50">
  <si>
    <t>Sr. No.</t>
  </si>
  <si>
    <t>Date</t>
  </si>
  <si>
    <t>Description</t>
  </si>
  <si>
    <t>Drawn</t>
  </si>
  <si>
    <t>Credited</t>
  </si>
  <si>
    <t>Penalty</t>
  </si>
  <si>
    <t>Balance</t>
  </si>
  <si>
    <t>Opening Balance</t>
  </si>
  <si>
    <t xml:space="preserve">  </t>
  </si>
  <si>
    <t>To Maintenance</t>
  </si>
  <si>
    <t>By Cash</t>
  </si>
  <si>
    <t>By Cheque</t>
  </si>
  <si>
    <t>Total</t>
  </si>
  <si>
    <t xml:space="preserve"> ₹ -   </t>
  </si>
  <si>
    <t xml:space="preserve">Wing: A Flat: 1 Owner: Kadam R. S. Contact:NA </t>
  </si>
  <si>
    <t xml:space="preserve">Wing: A Flat: 2 Owner: Khadtare B. B. Contact:NA </t>
  </si>
  <si>
    <t xml:space="preserve">Wing: A Flat: 10 Owner: Dandekar V. N. Contact:NA </t>
  </si>
  <si>
    <t xml:space="preserve">Wing: A Flat: 23 Owner: Dumpatti N. Y. Contact:NA </t>
  </si>
  <si>
    <t xml:space="preserve">Wing: A Flat: 24 Owner: Remobhotkar R.B./S.B. Contact:NA </t>
  </si>
  <si>
    <t xml:space="preserve">Wing: A Flat: 25 Owner: Ghare S. D. Contact:NA </t>
  </si>
  <si>
    <t xml:space="preserve">Wing: A Flat: 26 Owner: Rane A. K. Contact:NA </t>
  </si>
  <si>
    <t xml:space="preserve">Wing: A Flat: 7 Owner: Devgirikar S. Contact:NA </t>
  </si>
  <si>
    <t xml:space="preserve">Wing: A Flat: 8 Owner: Kshirsagar B. L. Contact:NA </t>
  </si>
  <si>
    <t xml:space="preserve">Wing: A Flat: 9 Owner: Awale D.T. Contact:NA </t>
  </si>
  <si>
    <t xml:space="preserve">Wing: A Flat: 15 Owner: Rathod G. H. Contact:NA </t>
  </si>
  <si>
    <t xml:space="preserve">Wing: A Flat: 16 Owner: Arde K. Y. Contact:NA </t>
  </si>
  <si>
    <t xml:space="preserve">Wing: A Flat: 17 Owner: Nirgude M. V. Contact:NA </t>
  </si>
  <si>
    <t xml:space="preserve">Wing: A Flat: 18 Owner: Naidu S. M. Contact:NA </t>
  </si>
  <si>
    <t xml:space="preserve">Wing: A Flat: 31 Owner: Kudal P. R. Contact:NA </t>
  </si>
  <si>
    <t xml:space="preserve">Wing: A Flat: 32 Owner: Kirve M. M. Contact:NA </t>
  </si>
  <si>
    <t xml:space="preserve">Wing: A Flat: 33 Owner: Rajmane M. M. Contact:NA </t>
  </si>
  <si>
    <t xml:space="preserve">Wing: A Flat: 34 Owner: Rajguru H. V. Contact:NA </t>
  </si>
  <si>
    <t xml:space="preserve">Wing: B Flat: 11 Owner: Khadtare B. B. Contact:NA </t>
  </si>
  <si>
    <t xml:space="preserve">Wing: B Flat: 12 Owner: Kulkarni S. D. Contact:NA </t>
  </si>
  <si>
    <t xml:space="preserve">Wing: B Flat: 13 Owner: Patil K. H. Contact:NA </t>
  </si>
  <si>
    <t xml:space="preserve">Wing: B Flat: 14 Owner: Kour R. B. Contact:NA </t>
  </si>
  <si>
    <t xml:space="preserve">Wing: B Flat: 22 Owner: Patil M. R. Contact:NA </t>
  </si>
  <si>
    <t xml:space="preserve">Wing: B Flat: 27 Owner: Patil B. B. Contact:NA </t>
  </si>
  <si>
    <t xml:space="preserve">Wing: B Flat: 28A Owner: Phadtare Sunanda Contact:NA </t>
  </si>
  <si>
    <t xml:space="preserve">Wing: B Flat: 28B Owner: Patil S. U. Contact:NA </t>
  </si>
  <si>
    <t xml:space="preserve">Wing: B Flat: 29A Owner: Katare Contact:NA </t>
  </si>
  <si>
    <t xml:space="preserve">Wing: B Flat: 29B Owner: Ghade S. S. Contact:NA </t>
  </si>
  <si>
    <t xml:space="preserve">Wing: B Flat: 3 Owner: Khadtare B. B. Contact:NA </t>
  </si>
  <si>
    <t xml:space="preserve">Wing: B Flat: 4 Owner: Samak S. G. Contact:NA </t>
  </si>
  <si>
    <t xml:space="preserve">Wing: B Flat: 5 Owner: Naik B. B. Contact:NA </t>
  </si>
  <si>
    <t xml:space="preserve">Wing: B Flat: 6 Owner: Poman L. K. Contact:NA </t>
  </si>
  <si>
    <t xml:space="preserve">Wing: B Flat: 19 Owner: Mane M. B. Contact:NA </t>
  </si>
  <si>
    <t xml:space="preserve">Wing: B Flat: 20 Owner: Bhise V. R. Contact:NA </t>
  </si>
  <si>
    <t xml:space="preserve">Wing: B Flat: 21 Owner: Naik C. N. Contact:NA </t>
  </si>
  <si>
    <t xml:space="preserve">Wing: B Flat: 30 Owner: Todkar D. G. Contact:NA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</si>
</sst>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.00_ ;_ [$₹-4009]\ * \-#,##0.00_ ;_ [$₹-4009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/>
    <xf numFmtId="0" fontId="13" fillId="7" borderId="7" xfId="13" applyAlignment="1">
      <alignment vertical="center"/>
    </xf>
    <xf numFmtId="164" fontId="13" fillId="7" borderId="7" xfId="13" applyNumberFormat="1"/>
    <xf numFmtId="0" fontId="13" fillId="7" borderId="7" xfId="13" applyAlignment="1">
      <alignment horizontal="center"/>
    </xf>
    <xf numFmtId="0" fontId="13" fillId="7" borderId="7" xfId="13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3" fillId="7" borderId="11" xfId="13" applyBorder="1" applyAlignment="1">
      <alignment horizontal="center" vertical="center"/>
    </xf>
    <xf numFmtId="0" fontId="13" fillId="7" borderId="12" xfId="13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6"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1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30" totalsRowCount="1">
  <autoFilter ref="A4:G29"/>
  <tableColumns count="7">
    <tableColumn id="1" name="Sr. No." totalsRowLabel="Total" dataDxfId="525" totalsRowDxfId="524"/>
    <tableColumn id="2" name="Date" dataDxfId="523" totalsRowDxfId="522"/>
    <tableColumn id="3" name="Description"/>
    <tableColumn id="4" name="Drawn" totalsRowFunction="sum" dataDxfId="521" totalsRowDxfId="520"/>
    <tableColumn id="5" name="Credited" totalsRowFunction="sum" dataDxfId="519" totalsRowDxfId="518"/>
    <tableColumn id="6" name="Penalty" totalsRowFunction="sum" dataDxfId="517" totalsRowDxfId="516"/>
    <tableColumn id="7" name="Balance" dataDxfId="515" totalsRowDxfId="5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283:G302" totalsRowCount="1" headerRowDxfId="401" dataDxfId="400">
  <autoFilter ref="A283:G301"/>
  <tableColumns count="7">
    <tableColumn id="1" name="Sr. No." totalsRowLabel="Total" dataDxfId="399" totalsRowDxfId="398"/>
    <tableColumn id="2" name="Date" dataDxfId="397" totalsRowDxfId="396"/>
    <tableColumn id="3" name="Description"/>
    <tableColumn id="4" name="Drawn" totalsRowFunction="sum" dataDxfId="395" totalsRowDxfId="394"/>
    <tableColumn id="5" name="Credited" totalsRowFunction="sum" dataDxfId="393" totalsRowDxfId="392"/>
    <tableColumn id="6" name="Penalty" totalsRowFunction="sum" dataDxfId="391" totalsRowDxfId="390"/>
    <tableColumn id="7" name="Balance" dataDxfId="389" totalsRowDxfId="38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307:G322" totalsRowCount="1" headerRowDxfId="387" dataDxfId="386">
  <autoFilter ref="A307:G321"/>
  <tableColumns count="7">
    <tableColumn id="1" name="Sr. No." totalsRowLabel="Total" dataDxfId="385" totalsRowDxfId="384"/>
    <tableColumn id="2" name="Date" dataDxfId="383" totalsRowDxfId="382"/>
    <tableColumn id="3" name="Description"/>
    <tableColumn id="4" name="Drawn" totalsRowFunction="sum" dataDxfId="381" totalsRowDxfId="380"/>
    <tableColumn id="5" name="Credited" totalsRowFunction="sum" dataDxfId="379" totalsRowDxfId="378"/>
    <tableColumn id="6" name="Penalty" totalsRowFunction="sum" dataDxfId="377" totalsRowDxfId="376"/>
    <tableColumn id="7" name="Balance" dataDxfId="375" totalsRowDxfId="37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803:G829" totalsRowCount="1" headerRowDxfId="373" dataDxfId="372">
  <autoFilter ref="A803:G828"/>
  <tableColumns count="7">
    <tableColumn id="1" name="Sr. No." totalsRowLabel="Total" dataDxfId="371" totalsRowDxfId="370"/>
    <tableColumn id="2" name="Date" dataDxfId="369" totalsRowDxfId="368"/>
    <tableColumn id="3" name="Description"/>
    <tableColumn id="4" name="Drawn" totalsRowFunction="sum" dataDxfId="367" totalsRowDxfId="366"/>
    <tableColumn id="5" name="Credited" totalsRowFunction="sum" dataDxfId="365" totalsRowDxfId="364"/>
    <tableColumn id="6" name="Penalty" totalsRowFunction="sum" dataDxfId="363" totalsRowDxfId="362"/>
    <tableColumn id="7" name="Balance" dataDxfId="361" totalsRowDxfId="36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834:G860" totalsRowCount="1" headerRowDxfId="359" dataDxfId="358">
  <autoFilter ref="A834:G859"/>
  <tableColumns count="7">
    <tableColumn id="1" name="Sr. No." totalsRowLabel="Total" dataDxfId="357" totalsRowDxfId="356"/>
    <tableColumn id="2" name="Date" dataDxfId="355" totalsRowDxfId="354"/>
    <tableColumn id="3" name="Description"/>
    <tableColumn id="4" name="Drawn" totalsRowFunction="sum" dataDxfId="353" totalsRowDxfId="352"/>
    <tableColumn id="5" name="Credited" totalsRowFunction="sum" dataDxfId="351" totalsRowDxfId="350"/>
    <tableColumn id="6" name="Penalty" totalsRowFunction="sum" dataDxfId="349" totalsRowDxfId="348"/>
    <tableColumn id="7" name="Balance" dataDxfId="347" totalsRowDxfId="3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327:G353" totalsRowCount="1" headerRowDxfId="345" dataDxfId="344">
  <autoFilter ref="A327:G352"/>
  <tableColumns count="7">
    <tableColumn id="1" name="Sr. No." totalsRowLabel="Total" dataDxfId="343" totalsRowDxfId="342"/>
    <tableColumn id="2" name="Date" dataDxfId="341" totalsRowDxfId="340"/>
    <tableColumn id="3" name="Description"/>
    <tableColumn id="4" name="Drawn" totalsRowFunction="sum" dataDxfId="339" totalsRowDxfId="338"/>
    <tableColumn id="5" name="Credited" totalsRowFunction="sum" dataDxfId="337" totalsRowDxfId="336"/>
    <tableColumn id="6" name="Penalty" totalsRowFunction="sum" dataDxfId="335" totalsRowDxfId="334"/>
    <tableColumn id="7" name="Balance" dataDxfId="333" totalsRowDxfId="33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358:G376" totalsRowCount="1" headerRowDxfId="331" dataDxfId="330">
  <autoFilter ref="A358:G375"/>
  <tableColumns count="7">
    <tableColumn id="1" name="Sr. No." totalsRowLabel="Total" dataDxfId="329" totalsRowDxfId="328"/>
    <tableColumn id="2" name="Date" dataDxfId="327" totalsRowDxfId="326"/>
    <tableColumn id="3" name="Description"/>
    <tableColumn id="4" name="Drawn" totalsRowFunction="sum" dataDxfId="325" totalsRowDxfId="324"/>
    <tableColumn id="5" name="Credited" totalsRowFunction="sum" dataDxfId="323" totalsRowDxfId="322"/>
    <tableColumn id="6" name="Penalty" totalsRowFunction="sum" dataDxfId="321" totalsRowDxfId="320"/>
    <tableColumn id="7" name="Balance" dataDxfId="319" totalsRowDxfId="31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381:G407" totalsRowCount="1" headerRowDxfId="317" dataDxfId="316">
  <autoFilter ref="A381:G406"/>
  <tableColumns count="7">
    <tableColumn id="1" name="Sr. No." totalsRowLabel="Total" dataDxfId="315" totalsRowDxfId="314"/>
    <tableColumn id="2" name="Date" dataDxfId="313" totalsRowDxfId="312"/>
    <tableColumn id="3" name="Description"/>
    <tableColumn id="4" name="Drawn" totalsRowFunction="sum" dataDxfId="311" totalsRowDxfId="310"/>
    <tableColumn id="5" name="Credited" totalsRowFunction="sum" dataDxfId="309" totalsRowDxfId="308"/>
    <tableColumn id="6" name="Penalty" totalsRowFunction="sum" dataDxfId="307" totalsRowDxfId="306"/>
    <tableColumn id="7" name="Balance" dataDxfId="305" totalsRowDxfId="30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412:G438" totalsRowCount="1" headerRowDxfId="303" dataDxfId="302">
  <autoFilter ref="A412:G437"/>
  <tableColumns count="7">
    <tableColumn id="1" name="Sr. No." totalsRowLabel="Total" dataDxfId="301" totalsRowDxfId="300"/>
    <tableColumn id="2" name="Date" dataDxfId="299" totalsRowDxfId="298"/>
    <tableColumn id="3" name="Description"/>
    <tableColumn id="4" name="Drawn" totalsRowFunction="sum" dataDxfId="297" totalsRowDxfId="296"/>
    <tableColumn id="5" name="Credited" totalsRowFunction="sum" dataDxfId="295" totalsRowDxfId="294"/>
    <tableColumn id="6" name="Penalty" totalsRowFunction="sum" dataDxfId="293" totalsRowDxfId="292"/>
    <tableColumn id="7" name="Balance" dataDxfId="291" totalsRowDxfId="29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443:G469" totalsRowCount="1" headerRowDxfId="289" dataDxfId="288">
  <autoFilter ref="A443:G468"/>
  <tableColumns count="7">
    <tableColumn id="1" name="Sr. No." totalsRowLabel="Total" dataDxfId="287" totalsRowDxfId="286"/>
    <tableColumn id="2" name="Date" dataDxfId="285" totalsRowDxfId="284"/>
    <tableColumn id="3" name="Description"/>
    <tableColumn id="4" name="Drawn" totalsRowFunction="sum" dataDxfId="283" totalsRowDxfId="282"/>
    <tableColumn id="5" name="Credited" totalsRowFunction="sum" dataDxfId="281" totalsRowDxfId="280"/>
    <tableColumn id="6" name="Penalty" totalsRowFunction="sum" dataDxfId="279" totalsRowDxfId="278"/>
    <tableColumn id="7" name="Balance" dataDxfId="277" totalsRowDxfId="27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474:G500" totalsRowCount="1" headerRowDxfId="275" dataDxfId="274">
  <autoFilter ref="A474:G499"/>
  <tableColumns count="7">
    <tableColumn id="1" name="Sr. No." totalsRowLabel="Total" dataDxfId="273" totalsRowDxfId="272"/>
    <tableColumn id="2" name="Date" dataDxfId="271" totalsRowDxfId="270"/>
    <tableColumn id="3" name="Description"/>
    <tableColumn id="4" name="Drawn" totalsRowFunction="sum" dataDxfId="269" totalsRowDxfId="268"/>
    <tableColumn id="5" name="Credited" totalsRowFunction="sum" dataDxfId="267" totalsRowDxfId="266"/>
    <tableColumn id="6" name="Penalty" totalsRowFunction="sum" dataDxfId="265" totalsRowDxfId="264"/>
    <tableColumn id="7" name="Balance" dataDxfId="263" totalsRowDxfId="2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5:G61" totalsRowCount="1" headerRowDxfId="513" dataDxfId="512">
  <autoFilter ref="A35:G60"/>
  <tableColumns count="7">
    <tableColumn id="1" name="Sr. No." totalsRowLabel="Total" dataDxfId="511" totalsRowDxfId="510"/>
    <tableColumn id="2" name="Date" dataDxfId="509" totalsRowDxfId="508"/>
    <tableColumn id="3" name="Description"/>
    <tableColumn id="4" name="Drawn" totalsRowFunction="sum" dataDxfId="507" totalsRowDxfId="506"/>
    <tableColumn id="5" name="Credited" totalsRowFunction="sum" dataDxfId="505" totalsRowDxfId="504"/>
    <tableColumn id="6" name="Penalty" totalsRowFunction="sum" dataDxfId="503" totalsRowDxfId="502"/>
    <tableColumn id="7" name="Balance" dataDxfId="501" totalsRowDxfId="50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505:G531" totalsRowCount="1" headerRowDxfId="261" dataDxfId="260">
  <autoFilter ref="A505:G530"/>
  <tableColumns count="7">
    <tableColumn id="1" name="Sr. No." totalsRowLabel="Total" dataDxfId="259" totalsRowDxfId="258"/>
    <tableColumn id="2" name="Date" dataDxfId="257" totalsRowDxfId="256"/>
    <tableColumn id="3" name="Description"/>
    <tableColumn id="4" name="Drawn" totalsRowFunction="sum" dataDxfId="255" totalsRowDxfId="254"/>
    <tableColumn id="5" name="Credited" totalsRowFunction="sum" dataDxfId="253" totalsRowDxfId="252"/>
    <tableColumn id="6" name="Penalty" totalsRowFunction="sum" dataDxfId="251" totalsRowDxfId="250"/>
    <tableColumn id="7" name="Balance" dataDxfId="249" totalsRowDxfId="2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536:G562" totalsRowCount="1" headerRowDxfId="247" dataDxfId="246">
  <autoFilter ref="A536:G561"/>
  <tableColumns count="7">
    <tableColumn id="1" name="Sr. No." totalsRowLabel="Total" dataDxfId="245" totalsRowDxfId="244"/>
    <tableColumn id="2" name="Date" dataDxfId="243" totalsRowDxfId="242"/>
    <tableColumn id="3" name="Description"/>
    <tableColumn id="4" name="Drawn" totalsRowFunction="sum" dataDxfId="241" totalsRowDxfId="240"/>
    <tableColumn id="5" name="Credited" totalsRowFunction="sum" dataDxfId="239" totalsRowDxfId="238"/>
    <tableColumn id="6" name="Penalty" totalsRowFunction="sum" dataDxfId="237" totalsRowDxfId="236"/>
    <tableColumn id="7" name="Balance" dataDxfId="235" totalsRowDxfId="23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567:G593" totalsRowCount="1" headerRowDxfId="233" dataDxfId="232">
  <autoFilter ref="A567:G592"/>
  <tableColumns count="7">
    <tableColumn id="1" name="Sr. No." totalsRowLabel="Total" dataDxfId="231" totalsRowDxfId="230"/>
    <tableColumn id="2" name="Date" dataDxfId="229" totalsRowDxfId="228"/>
    <tableColumn id="3" name="Description"/>
    <tableColumn id="4" name="Drawn" totalsRowFunction="sum" dataDxfId="227" totalsRowDxfId="226"/>
    <tableColumn id="5" name="Credited" totalsRowFunction="sum" dataDxfId="225" totalsRowDxfId="224"/>
    <tableColumn id="6" name="Penalty" totalsRowFunction="sum" dataDxfId="223" totalsRowDxfId="222"/>
    <tableColumn id="7" name="Balance" dataDxfId="221" totalsRowDxfId="2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A598:G624" totalsRowCount="1" headerRowDxfId="219" dataDxfId="218">
  <autoFilter ref="A598:G623"/>
  <tableColumns count="7">
    <tableColumn id="1" name="Sr. No." totalsRowLabel="Total" dataDxfId="217" totalsRowDxfId="216"/>
    <tableColumn id="2" name="Date" dataDxfId="215" totalsRowDxfId="214"/>
    <tableColumn id="3" name="Description"/>
    <tableColumn id="4" name="Drawn" totalsRowFunction="sum" dataDxfId="213" totalsRowDxfId="212"/>
    <tableColumn id="5" name="Credited" totalsRowFunction="sum" dataDxfId="211" totalsRowDxfId="210"/>
    <tableColumn id="6" name="Penalty" totalsRowFunction="sum" dataDxfId="209" totalsRowDxfId="208"/>
    <tableColumn id="7" name="Balance" dataDxfId="207" totalsRowDxfId="20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A629:G655" totalsRowCount="1" headerRowDxfId="205" dataDxfId="204">
  <autoFilter ref="A629:G654"/>
  <tableColumns count="7">
    <tableColumn id="1" name="Sr. No." totalsRowLabel="Total" dataDxfId="203" totalsRowDxfId="202"/>
    <tableColumn id="2" name="Date" dataDxfId="201" totalsRowDxfId="200"/>
    <tableColumn id="3" name="Description"/>
    <tableColumn id="4" name="Drawn" totalsRowFunction="sum" dataDxfId="199" totalsRowDxfId="198"/>
    <tableColumn id="5" name="Credited" totalsRowFunction="sum" dataDxfId="197" totalsRowDxfId="196"/>
    <tableColumn id="6" name="Penalty" totalsRowFunction="sum" dataDxfId="195" totalsRowDxfId="194"/>
    <tableColumn id="7" name="Balance" dataDxfId="193" totalsRowDxfId="1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A660:G686" totalsRowCount="1" headerRowDxfId="191" dataDxfId="190">
  <autoFilter ref="A660:G685"/>
  <tableColumns count="7">
    <tableColumn id="1" name="Sr. No." totalsRowLabel="Total" dataDxfId="189" totalsRowDxfId="188"/>
    <tableColumn id="2" name="Date" dataDxfId="187" totalsRowDxfId="186"/>
    <tableColumn id="3" name="Description"/>
    <tableColumn id="4" name="Drawn" totalsRowFunction="sum" dataDxfId="185" totalsRowDxfId="184"/>
    <tableColumn id="5" name="Credited" totalsRowFunction="sum" dataDxfId="183" totalsRowDxfId="182"/>
    <tableColumn id="6" name="Penalty" totalsRowFunction="sum" dataDxfId="181" totalsRowDxfId="180"/>
    <tableColumn id="7" name="Balance" dataDxfId="179" totalsRowDxfId="17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A691:G717" totalsRowCount="1" headerRowDxfId="177" dataDxfId="176">
  <autoFilter ref="A691:G716"/>
  <tableColumns count="7">
    <tableColumn id="1" name="Sr. No." totalsRowLabel="Total" dataDxfId="175" totalsRowDxfId="174"/>
    <tableColumn id="2" name="Date" dataDxfId="173" totalsRowDxfId="172"/>
    <tableColumn id="3" name="Description"/>
    <tableColumn id="4" name="Drawn" totalsRowFunction="sum" dataDxfId="171" totalsRowDxfId="170"/>
    <tableColumn id="5" name="Credited" totalsRowFunction="sum" dataDxfId="169" totalsRowDxfId="168"/>
    <tableColumn id="6" name="Penalty" totalsRowFunction="sum" dataDxfId="167" totalsRowDxfId="166"/>
    <tableColumn id="7" name="Balance" dataDxfId="165" totalsRowDxfId="16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A722:G737" totalsRowCount="1" headerRowDxfId="163" dataDxfId="162">
  <autoFilter ref="A722:G736"/>
  <tableColumns count="7">
    <tableColumn id="1" name="Sr. No." totalsRowLabel="Total" dataDxfId="161" totalsRowDxfId="160"/>
    <tableColumn id="2" name="Date" dataDxfId="159" totalsRowDxfId="158"/>
    <tableColumn id="3" name="Description"/>
    <tableColumn id="4" name="Drawn" totalsRowFunction="sum" dataDxfId="157" totalsRowDxfId="156"/>
    <tableColumn id="5" name="Credited" totalsRowFunction="sum" dataDxfId="155" totalsRowDxfId="154"/>
    <tableColumn id="6" name="Penalty" totalsRowFunction="sum" dataDxfId="153" totalsRowDxfId="152"/>
    <tableColumn id="7" name="Balance" dataDxfId="151" totalsRowDxfId="15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A742:G767" totalsRowCount="1" headerRowDxfId="149" dataDxfId="148">
  <autoFilter ref="A742:G766"/>
  <tableColumns count="7">
    <tableColumn id="1" name="Sr. No." totalsRowLabel="Total" dataDxfId="147" totalsRowDxfId="146"/>
    <tableColumn id="2" name="Date" dataDxfId="145" totalsRowDxfId="144"/>
    <tableColumn id="3" name="Description"/>
    <tableColumn id="4" name="Drawn" totalsRowFunction="sum" dataDxfId="143" totalsRowDxfId="142"/>
    <tableColumn id="5" name="Credited" totalsRowFunction="sum" dataDxfId="141" totalsRowDxfId="140"/>
    <tableColumn id="6" name="Penalty" totalsRowFunction="sum" dataDxfId="139" totalsRowDxfId="138"/>
    <tableColumn id="7" name="Balance" dataDxfId="137" totalsRowDxfId="13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A772:G798" totalsRowCount="1" headerRowDxfId="135" dataDxfId="134">
  <autoFilter ref="A772:G797"/>
  <tableColumns count="7">
    <tableColumn id="1" name="Sr. No." totalsRowLabel="Total" dataDxfId="133" totalsRowDxfId="132"/>
    <tableColumn id="2" name="Date" dataDxfId="131" totalsRowDxfId="130"/>
    <tableColumn id="3" name="Description"/>
    <tableColumn id="4" name="Drawn" totalsRowFunction="sum" dataDxfId="129" totalsRowDxfId="128"/>
    <tableColumn id="5" name="Credited" totalsRowFunction="sum" dataDxfId="127" totalsRowDxfId="126"/>
    <tableColumn id="6" name="Penalty" totalsRowFunction="sum" dataDxfId="125" totalsRowDxfId="124"/>
    <tableColumn id="7" name="Balance" dataDxfId="123" totalsRowDxfId="1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6:G92" totalsRowCount="1" headerRowDxfId="499" dataDxfId="498">
  <autoFilter ref="A66:G91"/>
  <tableColumns count="7">
    <tableColumn id="1" name="Sr. No." totalsRowLabel="Total" dataDxfId="497" totalsRowDxfId="496"/>
    <tableColumn id="2" name="Date" dataDxfId="495" totalsRowDxfId="494"/>
    <tableColumn id="3" name="Description"/>
    <tableColumn id="4" name="Drawn" totalsRowFunction="sum" dataDxfId="493" totalsRowDxfId="492"/>
    <tableColumn id="5" name="Credited" totalsRowFunction="sum" dataDxfId="491" totalsRowDxfId="490"/>
    <tableColumn id="6" name="Penalty" totalsRowFunction="sum" dataDxfId="489" totalsRowDxfId="488"/>
    <tableColumn id="7" name="Balance" dataDxfId="487" totalsRowDxfId="48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A865:G891" totalsRowCount="1" headerRowDxfId="121" dataDxfId="120">
  <autoFilter ref="A865:G890"/>
  <tableColumns count="7">
    <tableColumn id="1" name="Sr. No." totalsRowLabel="Total" dataDxfId="119" totalsRowDxfId="118"/>
    <tableColumn id="2" name="Date" dataDxfId="117" totalsRowDxfId="116"/>
    <tableColumn id="3" name="Description"/>
    <tableColumn id="4" name="Drawn" totalsRowFunction="sum" dataDxfId="115" totalsRowDxfId="114"/>
    <tableColumn id="5" name="Credited" totalsRowFunction="sum" dataDxfId="113" totalsRowDxfId="112"/>
    <tableColumn id="6" name="Penalty" totalsRowFunction="sum" dataDxfId="111" totalsRowDxfId="110"/>
    <tableColumn id="7" name="Balance" dataDxfId="109" totalsRowDxfId="10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A896:G922" totalsRowCount="1" headerRowDxfId="107" dataDxfId="106">
  <autoFilter ref="A896:G921"/>
  <tableColumns count="7">
    <tableColumn id="1" name="Sr. No." totalsRowLabel="Total" dataDxfId="105" totalsRowDxfId="104"/>
    <tableColumn id="2" name="Date" dataDxfId="103" totalsRowDxfId="102"/>
    <tableColumn id="3" name="Description"/>
    <tableColumn id="4" name="Drawn" totalsRowFunction="sum" dataDxfId="101" totalsRowDxfId="100"/>
    <tableColumn id="5" name="Credited" totalsRowFunction="sum" dataDxfId="99" totalsRowDxfId="98"/>
    <tableColumn id="6" name="Penalty" totalsRowFunction="sum" dataDxfId="97" totalsRowDxfId="96"/>
    <tableColumn id="7" name="Balance" dataDxfId="95" totalsRowDxfId="9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A927:G953" totalsRowCount="1" headerRowDxfId="93" dataDxfId="92">
  <autoFilter ref="A927:G952"/>
  <tableColumns count="7">
    <tableColumn id="1" name="Sr. No." totalsRowLabel="Total" dataDxfId="91" totalsRowDxfId="90"/>
    <tableColumn id="2" name="Date" dataDxfId="89" totalsRowDxfId="88"/>
    <tableColumn id="3" name="Description"/>
    <tableColumn id="4" name="Drawn" totalsRowFunction="sum" dataDxfId="87" totalsRowDxfId="86"/>
    <tableColumn id="5" name="Credited" totalsRowFunction="sum" dataDxfId="85" totalsRowDxfId="84"/>
    <tableColumn id="6" name="Penalty" totalsRowFunction="sum" dataDxfId="83" totalsRowDxfId="82"/>
    <tableColumn id="7" name="Balance" dataDxfId="81" totalsRowDxfId="80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A958:G984" totalsRowCount="1" headerRowDxfId="79" dataDxfId="78">
  <autoFilter ref="A958:G983"/>
  <tableColumns count="7">
    <tableColumn id="1" name="Sr. No." totalsRowLabel="Total" dataDxfId="77" totalsRowDxfId="76"/>
    <tableColumn id="2" name="Date" dataDxfId="75" totalsRowDxfId="74"/>
    <tableColumn id="3" name="Description"/>
    <tableColumn id="4" name="Drawn" totalsRowFunction="sum" dataDxfId="73" totalsRowDxfId="72"/>
    <tableColumn id="5" name="Credited" totalsRowFunction="sum" dataDxfId="71" totalsRowDxfId="70"/>
    <tableColumn id="6" name="Penalty" totalsRowFunction="sum" dataDxfId="69" totalsRowDxfId="68"/>
    <tableColumn id="7" name="Balance" dataDxfId="67" totalsRowDxfId="6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A989:G1004" totalsRowCount="1" headerRowDxfId="65" dataDxfId="64">
  <autoFilter ref="A989:G1003"/>
  <tableColumns count="7">
    <tableColumn id="1" name="Sr. No." totalsRowLabel="Total" dataDxfId="63" totalsRowDxfId="62"/>
    <tableColumn id="2" name="Date" dataDxfId="61" totalsRowDxfId="60"/>
    <tableColumn id="3" name="Description"/>
    <tableColumn id="4" name="Drawn" totalsRowFunction="sum" dataDxfId="59" totalsRowDxfId="58"/>
    <tableColumn id="5" name="Credited" totalsRowFunction="sum" dataDxfId="57" totalsRowDxfId="56"/>
    <tableColumn id="6" name="Penalty" totalsRowFunction="sum" dataDxfId="55" totalsRowDxfId="54"/>
    <tableColumn id="7" name="Balance" dataDxfId="53" totalsRowDxfId="5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5" name="Table35" displayName="Table35" ref="A1009:G1035" totalsRowCount="1" headerRowDxfId="51" dataDxfId="50">
  <autoFilter ref="A1009:G1034"/>
  <tableColumns count="7">
    <tableColumn id="1" name="Sr. No." totalsRowLabel="Total" dataDxfId="49" totalsRowDxfId="48"/>
    <tableColumn id="2" name="Date" dataDxfId="47" totalsRowDxfId="46"/>
    <tableColumn id="3" name="Description"/>
    <tableColumn id="4" name="Drawn" totalsRowFunction="sum" dataDxfId="45" totalsRowDxfId="44"/>
    <tableColumn id="5" name="Credited" totalsRowFunction="sum" dataDxfId="43" totalsRowDxfId="42"/>
    <tableColumn id="6" name="Penalty" totalsRowFunction="sum" dataDxfId="41" totalsRowDxfId="40"/>
    <tableColumn id="7" name="Balance" dataDxfId="39" totalsRowDxfId="38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6" name="Table36" displayName="Table36" ref="A1040:G1060" totalsRowCount="1" headerRowDxfId="37" dataDxfId="36">
  <autoFilter ref="A1040:G1059"/>
  <tableColumns count="7">
    <tableColumn id="1" name="Sr. No." totalsRowLabel="Total" dataDxfId="35" totalsRowDxfId="34"/>
    <tableColumn id="2" name="Date" dataDxfId="33" totalsRowDxfId="32"/>
    <tableColumn id="3" name="Description"/>
    <tableColumn id="4" name="Drawn" totalsRowFunction="sum" dataDxfId="31" totalsRowDxfId="30"/>
    <tableColumn id="5" name="Credited" totalsRowFunction="sum" dataDxfId="29" totalsRowDxfId="28"/>
    <tableColumn id="6" name="Penalty" totalsRowFunction="sum" dataDxfId="27" totalsRowDxfId="26"/>
    <tableColumn id="7" name="Balance" dataDxfId="25" totalsRowDxfId="24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7" name="Table37" displayName="Table37" ref="A4:G14" totalsRowCount="1">
  <autoFilter ref="A4:G13"/>
  <tableColumns count="7">
    <tableColumn id="1" name="Sr. No." totalsRowLabel="Total" dataDxfId="23" totalsRowDxfId="22"/>
    <tableColumn id="2" name="Date" dataDxfId="21" totalsRowDxfId="20"/>
    <tableColumn id="3" name="Description"/>
    <tableColumn id="4" name="Drawn" totalsRowFunction="sum" dataDxfId="19" totalsRowDxfId="18"/>
    <tableColumn id="5" name="Credited" totalsRowFunction="sum" dataDxfId="17" totalsRowDxfId="16"/>
    <tableColumn id="6" name="Penalty" totalsRowFunction="sum" dataDxfId="15" totalsRowDxfId="14"/>
    <tableColumn id="7" name="Balance" dataDxfId="13" totalsRowDxfId="1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9" name="Table39" displayName="Table39" ref="A19:G29" totalsRowCount="1">
  <autoFilter ref="A19:G28"/>
  <tableColumns count="7">
    <tableColumn id="1" name="Sr. No." totalsRowLabel="Total" dataDxfId="11" totalsRowDxfId="10"/>
    <tableColumn id="2" name="Date" dataDxfId="9" totalsRowDxfId="8"/>
    <tableColumn id="3" name="Description"/>
    <tableColumn id="4" name="Drawn" totalsRowFunction="sum" dataDxfId="7" totalsRowDxfId="6"/>
    <tableColumn id="5" name="Credited" totalsRowFunction="sum" dataDxfId="5" totalsRowDxfId="4"/>
    <tableColumn id="6" name="Penalty" totalsRowFunction="sum" dataDxfId="3" totalsRowDxfId="2"/>
    <tableColumn id="7" name="Balance" dataDxfId="1" totalsRow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7:G123" totalsRowCount="1" headerRowDxfId="485" dataDxfId="484">
  <autoFilter ref="A97:G122"/>
  <tableColumns count="7">
    <tableColumn id="1" name="Sr. No." totalsRowLabel="Total" dataDxfId="483" totalsRowDxfId="482"/>
    <tableColumn id="2" name="Date" dataDxfId="481" totalsRowDxfId="480"/>
    <tableColumn id="3" name="Description"/>
    <tableColumn id="4" name="Drawn" totalsRowFunction="sum" dataDxfId="479" totalsRowDxfId="478"/>
    <tableColumn id="5" name="Credited" totalsRowFunction="sum" dataDxfId="477" totalsRowDxfId="476"/>
    <tableColumn id="6" name="Penalty" totalsRowFunction="sum" dataDxfId="475" totalsRowDxfId="474"/>
    <tableColumn id="7" name="Balance" totalsRowLabel=" ₹ -   " dataDxfId="473" totalsRowDxfId="4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28:G154" totalsRowCount="1" headerRowDxfId="471" dataDxfId="470">
  <autoFilter ref="A128:G153"/>
  <tableColumns count="7">
    <tableColumn id="1" name="Sr. No." totalsRowLabel="Total" dataDxfId="469" totalsRowDxfId="468"/>
    <tableColumn id="2" name="Date" dataDxfId="467" totalsRowDxfId="466"/>
    <tableColumn id="3" name="Description"/>
    <tableColumn id="4" name="Drawn" totalsRowFunction="sum" dataDxfId="465" totalsRowDxfId="464"/>
    <tableColumn id="5" name="Credited" totalsRowFunction="sum" dataDxfId="463" totalsRowDxfId="462"/>
    <tableColumn id="6" name="Penalty" dataDxfId="461" totalsRowDxfId="460"/>
    <tableColumn id="7" name="Balance" dataDxfId="459" totalsRowDxfId="4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59:G185" totalsRowCount="1" headerRowDxfId="457" dataDxfId="456">
  <autoFilter ref="A159:G184"/>
  <tableColumns count="7">
    <tableColumn id="1" name="Sr. No." totalsRowLabel="Total" dataDxfId="455" totalsRowDxfId="454"/>
    <tableColumn id="2" name="Date" dataDxfId="453" totalsRowDxfId="452"/>
    <tableColumn id="3" name="Description"/>
    <tableColumn id="4" name="Drawn" totalsRowFunction="sum" dataDxfId="451" totalsRowDxfId="450"/>
    <tableColumn id="5" name="Credited" totalsRowFunction="sum" dataDxfId="449" totalsRowDxfId="448"/>
    <tableColumn id="6" name="Penalty" totalsRowFunction="sum" dataDxfId="447" totalsRowDxfId="446"/>
    <tableColumn id="7" name="Balance" dataDxfId="445" totalsRowDxfId="4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90:G216" totalsRowCount="1" headerRowDxfId="443" dataDxfId="442">
  <autoFilter ref="A190:G215"/>
  <tableColumns count="7">
    <tableColumn id="1" name="Sr. No." totalsRowLabel="Total" dataDxfId="441" totalsRowDxfId="440"/>
    <tableColumn id="2" name="Date" dataDxfId="439" totalsRowDxfId="438"/>
    <tableColumn id="3" name="Description"/>
    <tableColumn id="4" name="Drawn" totalsRowFunction="sum" dataDxfId="437" totalsRowDxfId="436"/>
    <tableColumn id="5" name="Credited" totalsRowFunction="sum" dataDxfId="435" totalsRowDxfId="434"/>
    <tableColumn id="6" name="Penalty" totalsRowFunction="sum" dataDxfId="433" totalsRowDxfId="432"/>
    <tableColumn id="7" name="Balance" dataDxfId="431" totalsRowDxfId="4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21:G247" totalsRowCount="1" headerRowDxfId="429" dataDxfId="428">
  <autoFilter ref="A221:G246"/>
  <tableColumns count="7">
    <tableColumn id="1" name="Sr. No." totalsRowLabel="Total" dataDxfId="427" totalsRowDxfId="426"/>
    <tableColumn id="2" name="Date" dataDxfId="425" totalsRowDxfId="424"/>
    <tableColumn id="3" name="Description"/>
    <tableColumn id="4" name="Drawn" totalsRowFunction="sum" dataDxfId="423" totalsRowDxfId="422"/>
    <tableColumn id="5" name="Credited" totalsRowFunction="sum" dataDxfId="421" totalsRowDxfId="420"/>
    <tableColumn id="6" name="Penalty" totalsRowFunction="sum" dataDxfId="419" totalsRowDxfId="418"/>
    <tableColumn id="7" name="Balance" dataDxfId="417" totalsRowDxfId="4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252:G278" totalsRowCount="1" headerRowDxfId="415" dataDxfId="414">
  <autoFilter ref="A252:G277"/>
  <tableColumns count="7">
    <tableColumn id="1" name="Sr. No." totalsRowLabel="Total" dataDxfId="413" totalsRowDxfId="412"/>
    <tableColumn id="2" name="Date" dataDxfId="411" totalsRowDxfId="410"/>
    <tableColumn id="3" name="Description"/>
    <tableColumn id="4" name="Drawn" totalsRowFunction="sum" dataDxfId="409" totalsRowDxfId="408"/>
    <tableColumn id="5" name="Credited" totalsRowFunction="sum" dataDxfId="407" totalsRowDxfId="406"/>
    <tableColumn id="6" name="Penalty" totalsRowFunction="sum" dataDxfId="405" totalsRowDxfId="404"/>
    <tableColumn id="7" name="Balance" dataDxfId="403" totalsRowDxfId="4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0"/>
  <sheetViews>
    <sheetView tabSelected="1" view="pageBreakPreview" topLeftCell="A388" zoomScale="60" zoomScaleNormal="90" workbookViewId="0">
      <selection activeCell="E48" sqref="E48"/>
    </sheetView>
  </sheetViews>
  <sheetFormatPr defaultRowHeight="15" x14ac:dyDescent="0.25"/>
  <cols>
    <col min="1" max="1" width="11.85546875" style="1" customWidth="1"/>
    <col min="2" max="2" width="12" style="7" bestFit="1" customWidth="1"/>
    <col min="3" max="3" width="17.5703125" customWidth="1"/>
    <col min="4" max="4" width="18.42578125" style="3" bestFit="1" customWidth="1"/>
    <col min="5" max="5" width="15.28515625" style="3" customWidth="1"/>
    <col min="6" max="6" width="14" style="3" customWidth="1"/>
    <col min="7" max="7" width="14.7109375" style="3" customWidth="1"/>
  </cols>
  <sheetData>
    <row r="1" spans="1:7" ht="15.75" thickBot="1" x14ac:dyDescent="0.3"/>
    <row r="2" spans="1:7" ht="16.5" thickTop="1" thickBot="1" x14ac:dyDescent="0.3">
      <c r="A2" s="3"/>
      <c r="B2" s="13" t="s">
        <v>14</v>
      </c>
      <c r="C2" s="13"/>
      <c r="D2" s="13"/>
      <c r="E2" s="13"/>
      <c r="F2" s="13"/>
    </row>
    <row r="3" spans="1:7" ht="15.75" thickTop="1" x14ac:dyDescent="0.25"/>
    <row r="4" spans="1:7" x14ac:dyDescent="0.25">
      <c r="A4" s="1" t="s">
        <v>0</v>
      </c>
      <c r="B4" s="7" t="s">
        <v>1</v>
      </c>
      <c r="C4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25">
      <c r="A5" s="1">
        <v>1</v>
      </c>
      <c r="B5" s="8">
        <v>41730</v>
      </c>
      <c r="C5" t="s">
        <v>7</v>
      </c>
      <c r="D5" s="3" t="s">
        <v>8</v>
      </c>
      <c r="E5" s="3" t="s">
        <v>8</v>
      </c>
      <c r="F5" s="3" t="s">
        <v>8</v>
      </c>
      <c r="G5" s="3">
        <v>3700</v>
      </c>
    </row>
    <row r="6" spans="1:7" x14ac:dyDescent="0.25">
      <c r="A6" s="1">
        <v>2</v>
      </c>
      <c r="B6" s="8">
        <v>41730</v>
      </c>
      <c r="C6" t="s">
        <v>9</v>
      </c>
      <c r="D6" s="3">
        <v>200</v>
      </c>
      <c r="E6" s="3" t="s">
        <v>8</v>
      </c>
      <c r="F6" s="3">
        <v>0</v>
      </c>
      <c r="G6" s="3">
        <v>3900</v>
      </c>
    </row>
    <row r="7" spans="1:7" x14ac:dyDescent="0.25">
      <c r="A7" s="1">
        <v>3</v>
      </c>
      <c r="B7" s="8">
        <v>41747</v>
      </c>
      <c r="C7" t="s">
        <v>10</v>
      </c>
      <c r="D7" s="3" t="s">
        <v>8</v>
      </c>
      <c r="E7" s="3">
        <v>200</v>
      </c>
      <c r="F7" s="3">
        <v>0</v>
      </c>
      <c r="G7" s="3">
        <v>3700</v>
      </c>
    </row>
    <row r="8" spans="1:7" x14ac:dyDescent="0.25">
      <c r="A8" s="1">
        <v>4</v>
      </c>
      <c r="B8" s="8">
        <v>41760</v>
      </c>
      <c r="C8" t="s">
        <v>9</v>
      </c>
      <c r="D8" s="3">
        <v>200</v>
      </c>
      <c r="E8" s="3" t="s">
        <v>8</v>
      </c>
      <c r="F8" s="3">
        <v>0</v>
      </c>
      <c r="G8" s="3">
        <v>3900</v>
      </c>
    </row>
    <row r="9" spans="1:7" x14ac:dyDescent="0.25">
      <c r="A9" s="1">
        <v>5</v>
      </c>
      <c r="B9" s="8">
        <v>41779</v>
      </c>
      <c r="C9" t="s">
        <v>10</v>
      </c>
      <c r="D9" s="3" t="s">
        <v>8</v>
      </c>
      <c r="E9" s="3">
        <v>200</v>
      </c>
      <c r="F9" s="3">
        <v>0</v>
      </c>
      <c r="G9" s="3">
        <v>3700</v>
      </c>
    </row>
    <row r="10" spans="1:7" x14ac:dyDescent="0.25">
      <c r="A10" s="1">
        <v>6</v>
      </c>
      <c r="B10" s="8">
        <v>41791</v>
      </c>
      <c r="C10" t="s">
        <v>9</v>
      </c>
      <c r="D10" s="3">
        <v>200</v>
      </c>
      <c r="E10" s="3" t="s">
        <v>8</v>
      </c>
      <c r="F10" s="3">
        <v>0</v>
      </c>
      <c r="G10" s="3">
        <v>3900</v>
      </c>
    </row>
    <row r="11" spans="1:7" x14ac:dyDescent="0.25">
      <c r="A11" s="1">
        <v>7</v>
      </c>
      <c r="B11" s="8">
        <v>41796</v>
      </c>
      <c r="C11" t="s">
        <v>10</v>
      </c>
      <c r="D11" s="3" t="s">
        <v>8</v>
      </c>
      <c r="E11" s="3">
        <v>200</v>
      </c>
      <c r="F11" s="3">
        <v>0</v>
      </c>
      <c r="G11" s="3">
        <v>3700</v>
      </c>
    </row>
    <row r="12" spans="1:7" x14ac:dyDescent="0.25">
      <c r="A12" s="1">
        <v>8</v>
      </c>
      <c r="B12" s="8">
        <v>41821</v>
      </c>
      <c r="C12" t="s">
        <v>9</v>
      </c>
      <c r="D12" s="3">
        <v>200</v>
      </c>
      <c r="E12" s="3" t="s">
        <v>8</v>
      </c>
      <c r="F12" s="3">
        <v>0</v>
      </c>
      <c r="G12" s="3">
        <v>3900</v>
      </c>
    </row>
    <row r="13" spans="1:7" x14ac:dyDescent="0.25">
      <c r="A13" s="1">
        <v>9</v>
      </c>
      <c r="B13" s="8">
        <v>41834</v>
      </c>
      <c r="C13" t="s">
        <v>10</v>
      </c>
      <c r="D13" s="3" t="s">
        <v>8</v>
      </c>
      <c r="E13" s="3">
        <v>200</v>
      </c>
      <c r="F13" s="3">
        <v>0</v>
      </c>
      <c r="G13" s="3">
        <v>3700</v>
      </c>
    </row>
    <row r="14" spans="1:7" x14ac:dyDescent="0.25">
      <c r="A14" s="1">
        <v>10</v>
      </c>
      <c r="B14" s="8">
        <v>41852</v>
      </c>
      <c r="C14" t="s">
        <v>9</v>
      </c>
      <c r="D14" s="3">
        <v>200</v>
      </c>
      <c r="E14" s="3" t="s">
        <v>8</v>
      </c>
      <c r="F14" s="3">
        <v>0</v>
      </c>
      <c r="G14" s="3">
        <v>3900</v>
      </c>
    </row>
    <row r="15" spans="1:7" x14ac:dyDescent="0.25">
      <c r="A15" s="1">
        <v>11</v>
      </c>
      <c r="B15" s="8">
        <v>41860</v>
      </c>
      <c r="C15" t="s">
        <v>10</v>
      </c>
      <c r="D15" s="3" t="s">
        <v>8</v>
      </c>
      <c r="E15" s="3">
        <v>200</v>
      </c>
      <c r="F15" s="3">
        <v>0</v>
      </c>
      <c r="G15" s="3">
        <v>3700</v>
      </c>
    </row>
    <row r="16" spans="1:7" x14ac:dyDescent="0.25">
      <c r="A16" s="1">
        <v>12</v>
      </c>
      <c r="B16" s="8">
        <v>41883</v>
      </c>
      <c r="C16" t="s">
        <v>9</v>
      </c>
      <c r="D16" s="3">
        <v>200</v>
      </c>
      <c r="E16" s="3" t="s">
        <v>8</v>
      </c>
      <c r="F16" s="3">
        <v>0</v>
      </c>
      <c r="G16" s="3">
        <v>3900</v>
      </c>
    </row>
    <row r="17" spans="1:7" x14ac:dyDescent="0.25">
      <c r="A17" s="1">
        <v>13</v>
      </c>
      <c r="B17" s="8">
        <v>41898</v>
      </c>
      <c r="C17" t="s">
        <v>10</v>
      </c>
      <c r="D17" s="3" t="s">
        <v>8</v>
      </c>
      <c r="E17" s="3">
        <v>200</v>
      </c>
      <c r="F17" s="3">
        <v>0</v>
      </c>
      <c r="G17" s="3">
        <v>3700</v>
      </c>
    </row>
    <row r="18" spans="1:7" x14ac:dyDescent="0.25">
      <c r="A18" s="1">
        <v>14</v>
      </c>
      <c r="B18" s="8">
        <v>41913</v>
      </c>
      <c r="C18" t="s">
        <v>9</v>
      </c>
      <c r="D18" s="3">
        <v>200</v>
      </c>
      <c r="E18" s="3" t="s">
        <v>8</v>
      </c>
      <c r="F18" s="3">
        <v>0</v>
      </c>
      <c r="G18" s="3">
        <v>3900</v>
      </c>
    </row>
    <row r="19" spans="1:7" x14ac:dyDescent="0.25">
      <c r="A19" s="1">
        <v>15</v>
      </c>
      <c r="B19" s="8">
        <v>41929</v>
      </c>
      <c r="C19" t="s">
        <v>10</v>
      </c>
      <c r="D19" s="3" t="s">
        <v>8</v>
      </c>
      <c r="E19" s="3">
        <v>200</v>
      </c>
      <c r="F19" s="3">
        <v>0</v>
      </c>
      <c r="G19" s="3">
        <v>3700</v>
      </c>
    </row>
    <row r="20" spans="1:7" x14ac:dyDescent="0.25">
      <c r="A20" s="1">
        <v>16</v>
      </c>
      <c r="B20" s="8">
        <v>41944</v>
      </c>
      <c r="C20" t="s">
        <v>9</v>
      </c>
      <c r="D20" s="3">
        <v>200</v>
      </c>
      <c r="E20" s="3" t="s">
        <v>8</v>
      </c>
      <c r="F20" s="3">
        <v>0</v>
      </c>
      <c r="G20" s="3">
        <v>3900</v>
      </c>
    </row>
    <row r="21" spans="1:7" x14ac:dyDescent="0.25">
      <c r="A21" s="1">
        <v>17</v>
      </c>
      <c r="B21" s="8">
        <v>41961</v>
      </c>
      <c r="C21" t="s">
        <v>10</v>
      </c>
      <c r="D21" s="3" t="s">
        <v>8</v>
      </c>
      <c r="E21" s="3">
        <v>200</v>
      </c>
      <c r="F21" s="3">
        <v>0</v>
      </c>
      <c r="G21" s="3">
        <v>3700</v>
      </c>
    </row>
    <row r="22" spans="1:7" x14ac:dyDescent="0.25">
      <c r="A22" s="1">
        <v>18</v>
      </c>
      <c r="B22" s="8">
        <v>41974</v>
      </c>
      <c r="C22" t="s">
        <v>9</v>
      </c>
      <c r="D22" s="3">
        <v>200</v>
      </c>
      <c r="E22" s="3" t="s">
        <v>8</v>
      </c>
      <c r="F22" s="3">
        <v>0</v>
      </c>
      <c r="G22" s="3">
        <v>3900</v>
      </c>
    </row>
    <row r="23" spans="1:7" x14ac:dyDescent="0.25">
      <c r="A23" s="1">
        <v>19</v>
      </c>
      <c r="B23" s="8">
        <v>41989</v>
      </c>
      <c r="C23" t="s">
        <v>10</v>
      </c>
      <c r="D23" s="3" t="s">
        <v>8</v>
      </c>
      <c r="E23" s="3">
        <v>200</v>
      </c>
      <c r="F23" s="3">
        <v>0</v>
      </c>
      <c r="G23" s="3">
        <v>3700</v>
      </c>
    </row>
    <row r="24" spans="1:7" x14ac:dyDescent="0.25">
      <c r="A24" s="1">
        <v>20</v>
      </c>
      <c r="B24" s="8">
        <v>42005</v>
      </c>
      <c r="C24" t="s">
        <v>9</v>
      </c>
      <c r="D24" s="3">
        <v>200</v>
      </c>
      <c r="E24" s="3" t="s">
        <v>8</v>
      </c>
      <c r="F24" s="3">
        <v>0</v>
      </c>
      <c r="G24" s="3">
        <v>3900</v>
      </c>
    </row>
    <row r="25" spans="1:7" x14ac:dyDescent="0.25">
      <c r="A25" s="1">
        <v>21</v>
      </c>
      <c r="B25" s="8">
        <v>42024</v>
      </c>
      <c r="C25" t="s">
        <v>10</v>
      </c>
      <c r="D25" s="3" t="s">
        <v>8</v>
      </c>
      <c r="E25" s="3">
        <v>200</v>
      </c>
      <c r="F25" s="3">
        <v>0</v>
      </c>
      <c r="G25" s="3">
        <v>3700</v>
      </c>
    </row>
    <row r="26" spans="1:7" x14ac:dyDescent="0.25">
      <c r="A26" s="1">
        <v>22</v>
      </c>
      <c r="B26" s="8">
        <v>42036</v>
      </c>
      <c r="C26" t="s">
        <v>9</v>
      </c>
      <c r="D26" s="3">
        <v>200</v>
      </c>
      <c r="E26" s="3" t="s">
        <v>8</v>
      </c>
      <c r="F26" s="3">
        <v>0</v>
      </c>
      <c r="G26" s="3">
        <v>3900</v>
      </c>
    </row>
    <row r="27" spans="1:7" x14ac:dyDescent="0.25">
      <c r="A27" s="1">
        <v>23</v>
      </c>
      <c r="B27" s="8">
        <v>42054</v>
      </c>
      <c r="C27" t="s">
        <v>10</v>
      </c>
      <c r="D27" s="3" t="s">
        <v>8</v>
      </c>
      <c r="E27" s="3">
        <v>200</v>
      </c>
      <c r="F27" s="3">
        <v>0</v>
      </c>
      <c r="G27" s="3">
        <v>3700</v>
      </c>
    </row>
    <row r="28" spans="1:7" x14ac:dyDescent="0.25">
      <c r="A28" s="1">
        <v>24</v>
      </c>
      <c r="B28" s="8">
        <v>42064</v>
      </c>
      <c r="C28" t="s">
        <v>9</v>
      </c>
      <c r="D28" s="3">
        <v>200</v>
      </c>
      <c r="E28" s="3" t="s">
        <v>8</v>
      </c>
      <c r="F28" s="3">
        <v>0</v>
      </c>
      <c r="G28" s="3">
        <v>3900</v>
      </c>
    </row>
    <row r="29" spans="1:7" x14ac:dyDescent="0.25">
      <c r="A29" s="1">
        <v>25</v>
      </c>
      <c r="B29" s="8">
        <v>42082</v>
      </c>
      <c r="C29" t="s">
        <v>10</v>
      </c>
      <c r="D29" s="3" t="s">
        <v>8</v>
      </c>
      <c r="E29" s="3">
        <v>200</v>
      </c>
      <c r="F29" s="3">
        <v>0</v>
      </c>
      <c r="G29" s="3">
        <v>3700</v>
      </c>
    </row>
    <row r="30" spans="1:7" x14ac:dyDescent="0.25">
      <c r="A30" s="1" t="s">
        <v>12</v>
      </c>
      <c r="D30" s="3">
        <f>SUBTOTAL(109,Table1[Drawn])</f>
        <v>2400</v>
      </c>
      <c r="E30" s="3">
        <f>SUBTOTAL(109,Table1[Credited])</f>
        <v>2400</v>
      </c>
      <c r="F30" s="3">
        <f>SUBTOTAL(109,Table1[Penalty])</f>
        <v>0</v>
      </c>
    </row>
    <row r="32" spans="1:7" ht="15.75" thickBot="1" x14ac:dyDescent="0.3"/>
    <row r="33" spans="1:7" ht="16.5" thickTop="1" thickBot="1" x14ac:dyDescent="0.3">
      <c r="A33" s="3"/>
      <c r="B33" s="13" t="s">
        <v>15</v>
      </c>
      <c r="C33" s="13"/>
      <c r="D33" s="13"/>
      <c r="E33" s="13"/>
      <c r="F33" s="13"/>
    </row>
    <row r="34" spans="1:7" ht="15.75" thickTop="1" x14ac:dyDescent="0.25"/>
    <row r="35" spans="1:7" x14ac:dyDescent="0.25">
      <c r="A35" s="1" t="s">
        <v>0</v>
      </c>
      <c r="B35" s="7" t="s">
        <v>1</v>
      </c>
      <c r="C35" t="s">
        <v>2</v>
      </c>
      <c r="D35" s="3" t="s">
        <v>3</v>
      </c>
      <c r="E35" s="3" t="s">
        <v>4</v>
      </c>
      <c r="F35" s="3" t="s">
        <v>5</v>
      </c>
      <c r="G35" s="3" t="s">
        <v>6</v>
      </c>
    </row>
    <row r="36" spans="1:7" x14ac:dyDescent="0.25">
      <c r="A36" s="1">
        <v>1</v>
      </c>
      <c r="B36" s="8">
        <v>41730</v>
      </c>
      <c r="C36" t="s">
        <v>7</v>
      </c>
      <c r="G36" s="3">
        <v>350</v>
      </c>
    </row>
    <row r="37" spans="1:7" x14ac:dyDescent="0.25">
      <c r="A37" s="1">
        <v>2</v>
      </c>
      <c r="B37" s="8">
        <v>41730</v>
      </c>
      <c r="C37" t="s">
        <v>9</v>
      </c>
      <c r="D37" s="3">
        <v>200</v>
      </c>
      <c r="F37" s="3">
        <v>0</v>
      </c>
      <c r="G37" s="3">
        <v>550</v>
      </c>
    </row>
    <row r="38" spans="1:7" x14ac:dyDescent="0.25">
      <c r="A38" s="1">
        <v>3</v>
      </c>
      <c r="B38" s="8">
        <v>41747</v>
      </c>
      <c r="C38" t="s">
        <v>10</v>
      </c>
      <c r="E38" s="3">
        <v>200</v>
      </c>
      <c r="F38" s="3">
        <v>0</v>
      </c>
      <c r="G38" s="3">
        <v>350</v>
      </c>
    </row>
    <row r="39" spans="1:7" x14ac:dyDescent="0.25">
      <c r="A39" s="1">
        <v>4</v>
      </c>
      <c r="B39" s="8">
        <v>41760</v>
      </c>
      <c r="C39" t="s">
        <v>9</v>
      </c>
      <c r="D39" s="3">
        <v>200</v>
      </c>
      <c r="F39" s="3">
        <v>0</v>
      </c>
      <c r="G39" s="3">
        <v>550</v>
      </c>
    </row>
    <row r="40" spans="1:7" x14ac:dyDescent="0.25">
      <c r="A40" s="1">
        <v>5</v>
      </c>
      <c r="B40" s="8">
        <v>41774</v>
      </c>
      <c r="C40" t="s">
        <v>10</v>
      </c>
      <c r="E40" s="3">
        <v>200</v>
      </c>
      <c r="F40" s="3">
        <v>0</v>
      </c>
      <c r="G40" s="3">
        <v>350</v>
      </c>
    </row>
    <row r="41" spans="1:7" x14ac:dyDescent="0.25">
      <c r="A41" s="1">
        <v>6</v>
      </c>
      <c r="B41" s="8">
        <v>41791</v>
      </c>
      <c r="C41" t="s">
        <v>9</v>
      </c>
      <c r="D41" s="3">
        <v>200</v>
      </c>
      <c r="F41" s="3">
        <v>0</v>
      </c>
      <c r="G41" s="3">
        <v>550</v>
      </c>
    </row>
    <row r="42" spans="1:7" x14ac:dyDescent="0.25">
      <c r="A42" s="1">
        <v>7</v>
      </c>
      <c r="B42" s="8">
        <v>41796</v>
      </c>
      <c r="C42" t="s">
        <v>10</v>
      </c>
      <c r="E42" s="3">
        <v>200</v>
      </c>
      <c r="F42" s="3">
        <v>0</v>
      </c>
      <c r="G42" s="3">
        <v>350</v>
      </c>
    </row>
    <row r="43" spans="1:7" x14ac:dyDescent="0.25">
      <c r="A43" s="1">
        <v>8</v>
      </c>
      <c r="B43" s="8">
        <v>41821</v>
      </c>
      <c r="C43" t="s">
        <v>9</v>
      </c>
      <c r="D43" s="3">
        <v>200</v>
      </c>
      <c r="F43" s="3">
        <v>0</v>
      </c>
      <c r="G43" s="3">
        <v>550</v>
      </c>
    </row>
    <row r="44" spans="1:7" x14ac:dyDescent="0.25">
      <c r="A44" s="1">
        <v>9</v>
      </c>
      <c r="B44" s="8">
        <v>41837</v>
      </c>
      <c r="C44" t="s">
        <v>10</v>
      </c>
      <c r="E44" s="3">
        <v>200</v>
      </c>
      <c r="F44" s="3">
        <v>0</v>
      </c>
      <c r="G44" s="3">
        <v>350</v>
      </c>
    </row>
    <row r="45" spans="1:7" x14ac:dyDescent="0.25">
      <c r="A45" s="1">
        <v>10</v>
      </c>
      <c r="B45" s="8">
        <v>41852</v>
      </c>
      <c r="C45" t="s">
        <v>9</v>
      </c>
      <c r="D45" s="3">
        <v>200</v>
      </c>
      <c r="F45" s="3">
        <v>0</v>
      </c>
      <c r="G45" s="3">
        <v>550</v>
      </c>
    </row>
    <row r="46" spans="1:7" x14ac:dyDescent="0.25">
      <c r="A46" s="1">
        <v>11</v>
      </c>
      <c r="B46" s="8">
        <v>41872</v>
      </c>
      <c r="C46" t="s">
        <v>10</v>
      </c>
      <c r="E46" s="3">
        <v>200</v>
      </c>
      <c r="F46" s="3">
        <v>0</v>
      </c>
      <c r="G46" s="3">
        <v>350</v>
      </c>
    </row>
    <row r="47" spans="1:7" x14ac:dyDescent="0.25">
      <c r="A47" s="1">
        <v>12</v>
      </c>
      <c r="B47" s="8">
        <v>41883</v>
      </c>
      <c r="C47" t="s">
        <v>9</v>
      </c>
      <c r="D47" s="3">
        <v>200</v>
      </c>
      <c r="F47" s="3">
        <v>0</v>
      </c>
      <c r="G47" s="3">
        <v>550</v>
      </c>
    </row>
    <row r="48" spans="1:7" x14ac:dyDescent="0.25">
      <c r="A48" s="1">
        <v>13</v>
      </c>
      <c r="B48" s="8">
        <v>41901</v>
      </c>
      <c r="C48" t="s">
        <v>10</v>
      </c>
      <c r="E48" s="3">
        <v>200</v>
      </c>
      <c r="F48" s="3">
        <v>0</v>
      </c>
      <c r="G48" s="3">
        <v>350</v>
      </c>
    </row>
    <row r="49" spans="1:7" x14ac:dyDescent="0.25">
      <c r="A49" s="1">
        <v>14</v>
      </c>
      <c r="B49" s="8">
        <v>41913</v>
      </c>
      <c r="C49" t="s">
        <v>9</v>
      </c>
      <c r="D49" s="3">
        <v>200</v>
      </c>
      <c r="F49" s="3">
        <v>0</v>
      </c>
      <c r="G49" s="3">
        <v>550</v>
      </c>
    </row>
    <row r="50" spans="1:7" x14ac:dyDescent="0.25">
      <c r="A50" s="1">
        <v>15</v>
      </c>
      <c r="B50" s="8">
        <v>41943</v>
      </c>
      <c r="C50" t="s">
        <v>10</v>
      </c>
      <c r="E50" s="3">
        <v>200</v>
      </c>
      <c r="F50" s="3">
        <v>0</v>
      </c>
      <c r="G50" s="3">
        <v>350</v>
      </c>
    </row>
    <row r="51" spans="1:7" x14ac:dyDescent="0.25">
      <c r="A51" s="1">
        <v>16</v>
      </c>
      <c r="B51" s="8">
        <v>41944</v>
      </c>
      <c r="C51" t="s">
        <v>9</v>
      </c>
      <c r="D51" s="3">
        <v>200</v>
      </c>
      <c r="F51" s="3">
        <v>0</v>
      </c>
      <c r="G51" s="3">
        <v>550</v>
      </c>
    </row>
    <row r="52" spans="1:7" x14ac:dyDescent="0.25">
      <c r="A52" s="1">
        <v>17</v>
      </c>
      <c r="B52" s="8">
        <v>41961</v>
      </c>
      <c r="C52" t="s">
        <v>10</v>
      </c>
      <c r="E52" s="3">
        <v>200</v>
      </c>
      <c r="F52" s="3">
        <v>0</v>
      </c>
      <c r="G52" s="3">
        <v>350</v>
      </c>
    </row>
    <row r="53" spans="1:7" x14ac:dyDescent="0.25">
      <c r="A53" s="1">
        <v>18</v>
      </c>
      <c r="B53" s="8">
        <v>41974</v>
      </c>
      <c r="C53" t="s">
        <v>9</v>
      </c>
      <c r="D53" s="3">
        <v>200</v>
      </c>
      <c r="F53" s="3">
        <v>0</v>
      </c>
      <c r="G53" s="3">
        <v>550</v>
      </c>
    </row>
    <row r="54" spans="1:7" x14ac:dyDescent="0.25">
      <c r="A54" s="1">
        <v>19</v>
      </c>
      <c r="B54" s="8">
        <v>41989</v>
      </c>
      <c r="C54" t="s">
        <v>10</v>
      </c>
      <c r="E54" s="3">
        <v>200</v>
      </c>
      <c r="F54" s="3">
        <v>0</v>
      </c>
      <c r="G54" s="3">
        <v>350</v>
      </c>
    </row>
    <row r="55" spans="1:7" x14ac:dyDescent="0.25">
      <c r="A55" s="1">
        <v>20</v>
      </c>
      <c r="B55" s="8">
        <v>42005</v>
      </c>
      <c r="C55" t="s">
        <v>9</v>
      </c>
      <c r="D55" s="3">
        <v>200</v>
      </c>
      <c r="F55" s="3">
        <v>0</v>
      </c>
      <c r="G55" s="3">
        <v>550</v>
      </c>
    </row>
    <row r="56" spans="1:7" x14ac:dyDescent="0.25">
      <c r="A56" s="1">
        <v>21</v>
      </c>
      <c r="B56" s="8">
        <v>42026</v>
      </c>
      <c r="C56" t="s">
        <v>10</v>
      </c>
      <c r="E56" s="3">
        <v>200</v>
      </c>
      <c r="F56" s="3">
        <v>0</v>
      </c>
      <c r="G56" s="3">
        <v>350</v>
      </c>
    </row>
    <row r="57" spans="1:7" x14ac:dyDescent="0.25">
      <c r="A57" s="1">
        <v>22</v>
      </c>
      <c r="B57" s="8">
        <v>42036</v>
      </c>
      <c r="C57" t="s">
        <v>9</v>
      </c>
      <c r="D57" s="3">
        <v>200</v>
      </c>
      <c r="F57" s="3">
        <v>0</v>
      </c>
      <c r="G57" s="3">
        <v>550</v>
      </c>
    </row>
    <row r="58" spans="1:7" x14ac:dyDescent="0.25">
      <c r="A58" s="1">
        <v>23</v>
      </c>
      <c r="B58" s="8">
        <v>42057</v>
      </c>
      <c r="C58" t="s">
        <v>10</v>
      </c>
      <c r="E58" s="3">
        <v>200</v>
      </c>
      <c r="F58" s="3">
        <v>0</v>
      </c>
      <c r="G58" s="3">
        <v>350</v>
      </c>
    </row>
    <row r="59" spans="1:7" x14ac:dyDescent="0.25">
      <c r="A59" s="1">
        <v>24</v>
      </c>
      <c r="B59" s="8">
        <v>42064</v>
      </c>
      <c r="C59" t="s">
        <v>9</v>
      </c>
      <c r="D59" s="3">
        <v>200</v>
      </c>
      <c r="F59" s="3">
        <v>0</v>
      </c>
      <c r="G59" s="3">
        <v>550</v>
      </c>
    </row>
    <row r="60" spans="1:7" x14ac:dyDescent="0.25">
      <c r="A60" s="1">
        <v>25</v>
      </c>
      <c r="B60" s="8">
        <v>42082</v>
      </c>
      <c r="C60" t="s">
        <v>10</v>
      </c>
      <c r="E60" s="3">
        <v>200</v>
      </c>
      <c r="F60" s="3">
        <v>0</v>
      </c>
      <c r="G60" s="3">
        <v>350</v>
      </c>
    </row>
    <row r="61" spans="1:7" x14ac:dyDescent="0.25">
      <c r="A61" s="1" t="s">
        <v>12</v>
      </c>
      <c r="D61" s="3">
        <f>SUBTOTAL(109,Table2[Drawn])</f>
        <v>2400</v>
      </c>
      <c r="E61" s="3">
        <f>SUBTOTAL(109,Table2[Credited])</f>
        <v>2400</v>
      </c>
      <c r="F61" s="3">
        <f>SUBTOTAL(109,Table2[Penalty])</f>
        <v>0</v>
      </c>
    </row>
    <row r="63" spans="1:7" ht="15.75" thickBot="1" x14ac:dyDescent="0.3"/>
    <row r="64" spans="1:7" ht="16.5" thickTop="1" thickBot="1" x14ac:dyDescent="0.3">
      <c r="A64" s="3"/>
      <c r="B64" s="13" t="s">
        <v>16</v>
      </c>
      <c r="C64" s="13"/>
      <c r="D64" s="13"/>
      <c r="E64" s="13"/>
      <c r="F64" s="13"/>
    </row>
    <row r="65" spans="1:7" ht="15.75" thickTop="1" x14ac:dyDescent="0.25"/>
    <row r="66" spans="1:7" x14ac:dyDescent="0.25">
      <c r="A66" s="1" t="s">
        <v>0</v>
      </c>
      <c r="B66" s="7" t="s">
        <v>1</v>
      </c>
      <c r="C66" t="s">
        <v>2</v>
      </c>
      <c r="D66" s="3" t="s">
        <v>3</v>
      </c>
      <c r="E66" s="3" t="s">
        <v>4</v>
      </c>
      <c r="F66" s="3" t="s">
        <v>5</v>
      </c>
      <c r="G66" s="3" t="s">
        <v>6</v>
      </c>
    </row>
    <row r="67" spans="1:7" x14ac:dyDescent="0.25">
      <c r="A67" s="1">
        <v>1</v>
      </c>
      <c r="B67" s="8">
        <v>41730</v>
      </c>
      <c r="C67" t="s">
        <v>7</v>
      </c>
      <c r="G67" s="3">
        <v>0</v>
      </c>
    </row>
    <row r="68" spans="1:7" x14ac:dyDescent="0.25">
      <c r="A68" s="1">
        <v>2</v>
      </c>
      <c r="B68" s="8">
        <v>41730</v>
      </c>
      <c r="C68" t="s">
        <v>9</v>
      </c>
      <c r="D68" s="3">
        <v>200</v>
      </c>
      <c r="F68" s="3">
        <v>0</v>
      </c>
      <c r="G68" s="3">
        <v>200</v>
      </c>
    </row>
    <row r="69" spans="1:7" x14ac:dyDescent="0.25">
      <c r="A69" s="1">
        <v>3</v>
      </c>
      <c r="B69" s="8">
        <v>41747</v>
      </c>
      <c r="C69" t="s">
        <v>10</v>
      </c>
      <c r="E69" s="3">
        <v>200</v>
      </c>
      <c r="F69" s="3">
        <v>0</v>
      </c>
      <c r="G69" s="3">
        <v>0</v>
      </c>
    </row>
    <row r="70" spans="1:7" x14ac:dyDescent="0.25">
      <c r="A70" s="1">
        <v>4</v>
      </c>
      <c r="B70" s="8">
        <v>41760</v>
      </c>
      <c r="C70" t="s">
        <v>9</v>
      </c>
      <c r="D70" s="3">
        <v>200</v>
      </c>
      <c r="F70" s="3">
        <v>0</v>
      </c>
      <c r="G70" s="3">
        <v>200</v>
      </c>
    </row>
    <row r="71" spans="1:7" x14ac:dyDescent="0.25">
      <c r="A71" s="1">
        <v>5</v>
      </c>
      <c r="B71" s="8">
        <v>41773</v>
      </c>
      <c r="C71" t="s">
        <v>10</v>
      </c>
      <c r="E71" s="3">
        <v>200</v>
      </c>
      <c r="F71" s="3">
        <v>0</v>
      </c>
      <c r="G71" s="3">
        <v>0</v>
      </c>
    </row>
    <row r="72" spans="1:7" x14ac:dyDescent="0.25">
      <c r="A72" s="1">
        <v>6</v>
      </c>
      <c r="B72" s="8">
        <v>41791</v>
      </c>
      <c r="C72" t="s">
        <v>9</v>
      </c>
      <c r="D72" s="3">
        <v>200</v>
      </c>
      <c r="F72" s="3">
        <v>0</v>
      </c>
      <c r="G72" s="3">
        <v>200</v>
      </c>
    </row>
    <row r="73" spans="1:7" x14ac:dyDescent="0.25">
      <c r="A73" s="1">
        <v>7</v>
      </c>
      <c r="B73" s="8">
        <v>41797</v>
      </c>
      <c r="C73" t="s">
        <v>10</v>
      </c>
      <c r="E73" s="3">
        <v>200</v>
      </c>
      <c r="F73" s="3">
        <v>0</v>
      </c>
      <c r="G73" s="3">
        <v>0</v>
      </c>
    </row>
    <row r="74" spans="1:7" x14ac:dyDescent="0.25">
      <c r="A74" s="1">
        <v>8</v>
      </c>
      <c r="B74" s="8">
        <v>41821</v>
      </c>
      <c r="C74" t="s">
        <v>9</v>
      </c>
      <c r="D74" s="3">
        <v>200</v>
      </c>
      <c r="F74" s="3">
        <v>0</v>
      </c>
      <c r="G74" s="3">
        <v>200</v>
      </c>
    </row>
    <row r="75" spans="1:7" x14ac:dyDescent="0.25">
      <c r="A75" s="1">
        <v>9</v>
      </c>
      <c r="B75" s="8">
        <v>41834</v>
      </c>
      <c r="C75" t="s">
        <v>10</v>
      </c>
      <c r="E75" s="3">
        <v>200</v>
      </c>
      <c r="F75" s="3">
        <v>0</v>
      </c>
      <c r="G75" s="3">
        <v>0</v>
      </c>
    </row>
    <row r="76" spans="1:7" x14ac:dyDescent="0.25">
      <c r="A76" s="1">
        <v>10</v>
      </c>
      <c r="B76" s="8">
        <v>41852</v>
      </c>
      <c r="C76" t="s">
        <v>9</v>
      </c>
      <c r="D76" s="3">
        <v>200</v>
      </c>
      <c r="F76" s="3">
        <v>0</v>
      </c>
      <c r="G76" s="3">
        <v>200</v>
      </c>
    </row>
    <row r="77" spans="1:7" x14ac:dyDescent="0.25">
      <c r="A77" s="1">
        <v>11</v>
      </c>
      <c r="B77" s="8">
        <v>41860</v>
      </c>
      <c r="C77" t="s">
        <v>10</v>
      </c>
      <c r="E77" s="3">
        <v>200</v>
      </c>
      <c r="F77" s="3">
        <v>0</v>
      </c>
      <c r="G77" s="3">
        <v>0</v>
      </c>
    </row>
    <row r="78" spans="1:7" x14ac:dyDescent="0.25">
      <c r="A78" s="1">
        <v>12</v>
      </c>
      <c r="B78" s="8">
        <v>41883</v>
      </c>
      <c r="C78" t="s">
        <v>9</v>
      </c>
      <c r="D78" s="3">
        <v>200</v>
      </c>
      <c r="F78" s="3">
        <v>0</v>
      </c>
      <c r="G78" s="3">
        <v>200</v>
      </c>
    </row>
    <row r="79" spans="1:7" x14ac:dyDescent="0.25">
      <c r="A79" s="1">
        <v>13</v>
      </c>
      <c r="B79" s="8">
        <v>41898</v>
      </c>
      <c r="C79" t="s">
        <v>10</v>
      </c>
      <c r="E79" s="3">
        <v>200</v>
      </c>
      <c r="F79" s="3">
        <v>0</v>
      </c>
      <c r="G79" s="3">
        <v>0</v>
      </c>
    </row>
    <row r="80" spans="1:7" x14ac:dyDescent="0.25">
      <c r="A80" s="1">
        <v>14</v>
      </c>
      <c r="B80" s="8">
        <v>41913</v>
      </c>
      <c r="C80" t="s">
        <v>9</v>
      </c>
      <c r="D80" s="3">
        <v>200</v>
      </c>
      <c r="F80" s="3">
        <v>0</v>
      </c>
      <c r="G80" s="3">
        <v>200</v>
      </c>
    </row>
    <row r="81" spans="1:7" x14ac:dyDescent="0.25">
      <c r="A81" s="1">
        <v>15</v>
      </c>
      <c r="B81" s="8">
        <v>41929</v>
      </c>
      <c r="C81" t="s">
        <v>10</v>
      </c>
      <c r="E81" s="3">
        <v>200</v>
      </c>
      <c r="F81" s="3">
        <v>0</v>
      </c>
      <c r="G81" s="3">
        <v>0</v>
      </c>
    </row>
    <row r="82" spans="1:7" x14ac:dyDescent="0.25">
      <c r="A82" s="1">
        <v>16</v>
      </c>
      <c r="B82" s="8">
        <v>41944</v>
      </c>
      <c r="C82" t="s">
        <v>9</v>
      </c>
      <c r="D82" s="3">
        <v>200</v>
      </c>
      <c r="F82" s="3">
        <v>0</v>
      </c>
      <c r="G82" s="3">
        <v>200</v>
      </c>
    </row>
    <row r="83" spans="1:7" x14ac:dyDescent="0.25">
      <c r="A83" s="1">
        <v>17</v>
      </c>
      <c r="B83" s="8">
        <v>41961</v>
      </c>
      <c r="C83" t="s">
        <v>10</v>
      </c>
      <c r="E83" s="3">
        <v>200</v>
      </c>
      <c r="F83" s="3">
        <v>0</v>
      </c>
      <c r="G83" s="3">
        <v>0</v>
      </c>
    </row>
    <row r="84" spans="1:7" x14ac:dyDescent="0.25">
      <c r="A84" s="1">
        <v>18</v>
      </c>
      <c r="B84" s="8">
        <v>41974</v>
      </c>
      <c r="C84" t="s">
        <v>9</v>
      </c>
      <c r="D84" s="3">
        <v>200</v>
      </c>
      <c r="F84" s="3">
        <v>0</v>
      </c>
      <c r="G84" s="3">
        <v>200</v>
      </c>
    </row>
    <row r="85" spans="1:7" x14ac:dyDescent="0.25">
      <c r="A85" s="1">
        <v>19</v>
      </c>
      <c r="B85" s="8">
        <v>41992</v>
      </c>
      <c r="C85" t="s">
        <v>10</v>
      </c>
      <c r="E85" s="3">
        <v>200</v>
      </c>
      <c r="F85" s="3">
        <v>0</v>
      </c>
      <c r="G85" s="3">
        <v>0</v>
      </c>
    </row>
    <row r="86" spans="1:7" x14ac:dyDescent="0.25">
      <c r="A86" s="1">
        <v>20</v>
      </c>
      <c r="B86" s="8">
        <v>42005</v>
      </c>
      <c r="C86" t="s">
        <v>9</v>
      </c>
      <c r="D86" s="3">
        <v>200</v>
      </c>
      <c r="F86" s="3">
        <v>0</v>
      </c>
      <c r="G86" s="3">
        <v>200</v>
      </c>
    </row>
    <row r="87" spans="1:7" x14ac:dyDescent="0.25">
      <c r="A87" s="1">
        <v>21</v>
      </c>
      <c r="B87" s="8">
        <v>42024</v>
      </c>
      <c r="C87" t="s">
        <v>10</v>
      </c>
      <c r="E87" s="3">
        <v>200</v>
      </c>
      <c r="F87" s="3">
        <v>0</v>
      </c>
      <c r="G87" s="3">
        <v>0</v>
      </c>
    </row>
    <row r="88" spans="1:7" x14ac:dyDescent="0.25">
      <c r="A88" s="1">
        <v>22</v>
      </c>
      <c r="B88" s="8">
        <v>42036</v>
      </c>
      <c r="C88" t="s">
        <v>9</v>
      </c>
      <c r="D88" s="3">
        <v>200</v>
      </c>
      <c r="F88" s="3">
        <v>0</v>
      </c>
      <c r="G88" s="3">
        <v>200</v>
      </c>
    </row>
    <row r="89" spans="1:7" x14ac:dyDescent="0.25">
      <c r="A89" s="1">
        <v>23</v>
      </c>
      <c r="B89" s="8">
        <v>42054</v>
      </c>
      <c r="C89" t="s">
        <v>10</v>
      </c>
      <c r="E89" s="3">
        <v>200</v>
      </c>
      <c r="F89" s="3">
        <v>0</v>
      </c>
      <c r="G89" s="3">
        <v>0</v>
      </c>
    </row>
    <row r="90" spans="1:7" x14ac:dyDescent="0.25">
      <c r="A90" s="1">
        <v>24</v>
      </c>
      <c r="B90" s="8">
        <v>42064</v>
      </c>
      <c r="C90" t="s">
        <v>9</v>
      </c>
      <c r="D90" s="3">
        <v>200</v>
      </c>
      <c r="F90" s="3">
        <v>0</v>
      </c>
      <c r="G90" s="3">
        <v>200</v>
      </c>
    </row>
    <row r="91" spans="1:7" x14ac:dyDescent="0.25">
      <c r="A91" s="1">
        <v>25</v>
      </c>
      <c r="B91" s="8">
        <v>42082</v>
      </c>
      <c r="C91" t="s">
        <v>10</v>
      </c>
      <c r="E91" s="3">
        <v>200</v>
      </c>
      <c r="F91" s="3">
        <v>0</v>
      </c>
      <c r="G91" s="3">
        <v>0</v>
      </c>
    </row>
    <row r="92" spans="1:7" x14ac:dyDescent="0.25">
      <c r="A92" s="1" t="s">
        <v>12</v>
      </c>
      <c r="D92" s="3">
        <f>SUBTOTAL(109,Table3[Drawn])</f>
        <v>2400</v>
      </c>
      <c r="E92" s="3">
        <f>SUBTOTAL(109,Table3[Credited])</f>
        <v>2400</v>
      </c>
      <c r="F92" s="3">
        <f>SUBTOTAL(109,Table3[Penalty])</f>
        <v>0</v>
      </c>
    </row>
    <row r="94" spans="1:7" ht="15.75" thickBot="1" x14ac:dyDescent="0.3"/>
    <row r="95" spans="1:7" ht="16.5" thickTop="1" thickBot="1" x14ac:dyDescent="0.3">
      <c r="A95" s="3"/>
      <c r="B95" s="13" t="s">
        <v>32</v>
      </c>
      <c r="C95" s="13"/>
      <c r="D95" s="13"/>
      <c r="E95" s="13"/>
      <c r="F95" s="13"/>
    </row>
    <row r="96" spans="1:7" ht="15.75" thickTop="1" x14ac:dyDescent="0.25"/>
    <row r="97" spans="1:7" x14ac:dyDescent="0.25">
      <c r="A97" s="1" t="s">
        <v>0</v>
      </c>
      <c r="B97" s="7" t="s">
        <v>1</v>
      </c>
      <c r="C97" t="s">
        <v>2</v>
      </c>
      <c r="D97" s="3" t="s">
        <v>3</v>
      </c>
      <c r="E97" s="3" t="s">
        <v>4</v>
      </c>
      <c r="F97" s="3" t="s">
        <v>5</v>
      </c>
      <c r="G97" s="3" t="s">
        <v>6</v>
      </c>
    </row>
    <row r="98" spans="1:7" x14ac:dyDescent="0.25">
      <c r="A98" s="1">
        <v>1</v>
      </c>
      <c r="B98" s="8">
        <v>41730</v>
      </c>
      <c r="C98" t="s">
        <v>7</v>
      </c>
      <c r="G98" s="3">
        <v>210</v>
      </c>
    </row>
    <row r="99" spans="1:7" x14ac:dyDescent="0.25">
      <c r="A99" s="1">
        <v>2</v>
      </c>
      <c r="B99" s="8">
        <v>41730</v>
      </c>
      <c r="C99" t="s">
        <v>9</v>
      </c>
      <c r="D99" s="3">
        <v>200</v>
      </c>
      <c r="F99" s="3">
        <v>0</v>
      </c>
      <c r="G99" s="3">
        <v>410</v>
      </c>
    </row>
    <row r="100" spans="1:7" x14ac:dyDescent="0.25">
      <c r="A100" s="1">
        <v>3</v>
      </c>
      <c r="B100" s="8">
        <v>41759</v>
      </c>
      <c r="C100" t="s">
        <v>5</v>
      </c>
      <c r="E100" s="3">
        <v>0</v>
      </c>
      <c r="F100" s="3">
        <v>10</v>
      </c>
      <c r="G100" s="3">
        <v>420</v>
      </c>
    </row>
    <row r="101" spans="1:7" x14ac:dyDescent="0.25">
      <c r="A101" s="1">
        <v>4</v>
      </c>
      <c r="B101" s="8">
        <v>41760</v>
      </c>
      <c r="C101" t="s">
        <v>9</v>
      </c>
      <c r="D101" s="3">
        <v>200</v>
      </c>
      <c r="F101" s="3">
        <v>0</v>
      </c>
      <c r="G101" s="3">
        <v>620</v>
      </c>
    </row>
    <row r="102" spans="1:7" x14ac:dyDescent="0.25">
      <c r="A102" s="1">
        <v>5</v>
      </c>
      <c r="B102" s="8">
        <v>41778</v>
      </c>
      <c r="C102" t="s">
        <v>10</v>
      </c>
      <c r="E102" s="3">
        <v>210</v>
      </c>
      <c r="F102" s="3">
        <v>0</v>
      </c>
      <c r="G102" s="3">
        <v>410</v>
      </c>
    </row>
    <row r="103" spans="1:7" x14ac:dyDescent="0.25">
      <c r="A103" s="1">
        <v>6</v>
      </c>
      <c r="B103" s="8">
        <v>41791</v>
      </c>
      <c r="C103" t="s">
        <v>9</v>
      </c>
      <c r="D103" s="3">
        <v>200</v>
      </c>
      <c r="F103" s="3">
        <v>0</v>
      </c>
      <c r="G103" s="3">
        <v>610</v>
      </c>
    </row>
    <row r="104" spans="1:7" x14ac:dyDescent="0.25">
      <c r="A104" s="1">
        <v>7</v>
      </c>
      <c r="B104" s="8">
        <v>41796</v>
      </c>
      <c r="C104" t="s">
        <v>10</v>
      </c>
      <c r="E104" s="3">
        <v>200</v>
      </c>
      <c r="F104" s="3">
        <v>0</v>
      </c>
      <c r="G104" s="3">
        <v>410</v>
      </c>
    </row>
    <row r="105" spans="1:7" x14ac:dyDescent="0.25">
      <c r="A105" s="1">
        <v>8</v>
      </c>
      <c r="B105" s="8">
        <v>41821</v>
      </c>
      <c r="C105" t="s">
        <v>9</v>
      </c>
      <c r="D105" s="3">
        <v>200</v>
      </c>
      <c r="F105" s="3">
        <v>0</v>
      </c>
      <c r="G105" s="3">
        <v>610</v>
      </c>
    </row>
    <row r="106" spans="1:7" x14ac:dyDescent="0.25">
      <c r="A106" s="1">
        <v>9</v>
      </c>
      <c r="B106" s="8">
        <v>41834</v>
      </c>
      <c r="C106" t="s">
        <v>10</v>
      </c>
      <c r="E106" s="3">
        <v>200</v>
      </c>
      <c r="F106" s="3">
        <v>0</v>
      </c>
      <c r="G106" s="3">
        <v>410</v>
      </c>
    </row>
    <row r="107" spans="1:7" x14ac:dyDescent="0.25">
      <c r="A107" s="1">
        <v>10</v>
      </c>
      <c r="B107" s="8">
        <v>41852</v>
      </c>
      <c r="C107" t="s">
        <v>9</v>
      </c>
      <c r="D107" s="3">
        <v>200</v>
      </c>
      <c r="F107" s="3">
        <v>0</v>
      </c>
      <c r="G107" s="3">
        <v>610</v>
      </c>
    </row>
    <row r="108" spans="1:7" x14ac:dyDescent="0.25">
      <c r="A108" s="1">
        <v>11</v>
      </c>
      <c r="B108" s="8">
        <v>41860</v>
      </c>
      <c r="C108" t="s">
        <v>10</v>
      </c>
      <c r="E108" s="3">
        <v>610</v>
      </c>
      <c r="F108" s="3">
        <v>0</v>
      </c>
      <c r="G108" s="3">
        <v>0</v>
      </c>
    </row>
    <row r="109" spans="1:7" x14ac:dyDescent="0.25">
      <c r="A109" s="1">
        <v>12</v>
      </c>
      <c r="B109" s="8">
        <v>41883</v>
      </c>
      <c r="C109" t="s">
        <v>9</v>
      </c>
      <c r="D109" s="3">
        <v>200</v>
      </c>
      <c r="F109" s="3">
        <v>0</v>
      </c>
      <c r="G109" s="3">
        <v>200</v>
      </c>
    </row>
    <row r="110" spans="1:7" x14ac:dyDescent="0.25">
      <c r="A110" s="1">
        <v>13</v>
      </c>
      <c r="B110" s="8">
        <v>41898</v>
      </c>
      <c r="C110" t="s">
        <v>10</v>
      </c>
      <c r="E110" s="3">
        <v>200</v>
      </c>
      <c r="F110" s="3">
        <v>0</v>
      </c>
      <c r="G110" s="3">
        <v>0</v>
      </c>
    </row>
    <row r="111" spans="1:7" x14ac:dyDescent="0.25">
      <c r="A111" s="1">
        <v>14</v>
      </c>
      <c r="B111" s="8">
        <v>41913</v>
      </c>
      <c r="C111" t="s">
        <v>9</v>
      </c>
      <c r="D111" s="3">
        <v>200</v>
      </c>
      <c r="F111" s="3">
        <v>0</v>
      </c>
      <c r="G111" s="3">
        <v>200</v>
      </c>
    </row>
    <row r="112" spans="1:7" x14ac:dyDescent="0.25">
      <c r="A112" s="1">
        <v>15</v>
      </c>
      <c r="B112" s="8">
        <v>41931</v>
      </c>
      <c r="C112" t="s">
        <v>10</v>
      </c>
      <c r="E112" s="3">
        <v>200</v>
      </c>
      <c r="F112" s="3">
        <v>0</v>
      </c>
      <c r="G112" s="3">
        <v>0</v>
      </c>
    </row>
    <row r="113" spans="1:7" x14ac:dyDescent="0.25">
      <c r="A113" s="1">
        <v>16</v>
      </c>
      <c r="B113" s="8">
        <v>41944</v>
      </c>
      <c r="C113" t="s">
        <v>9</v>
      </c>
      <c r="D113" s="3">
        <v>200</v>
      </c>
      <c r="F113" s="3">
        <v>0</v>
      </c>
      <c r="G113" s="3">
        <v>200</v>
      </c>
    </row>
    <row r="114" spans="1:7" x14ac:dyDescent="0.25">
      <c r="A114" s="1">
        <v>17</v>
      </c>
      <c r="B114" s="8">
        <v>41961</v>
      </c>
      <c r="C114" t="s">
        <v>10</v>
      </c>
      <c r="E114" s="3">
        <v>200</v>
      </c>
      <c r="F114" s="3">
        <v>0</v>
      </c>
      <c r="G114" s="3">
        <v>0</v>
      </c>
    </row>
    <row r="115" spans="1:7" x14ac:dyDescent="0.25">
      <c r="A115" s="1">
        <v>18</v>
      </c>
      <c r="B115" s="8">
        <v>41974</v>
      </c>
      <c r="C115" t="s">
        <v>9</v>
      </c>
      <c r="D115" s="3">
        <v>200</v>
      </c>
      <c r="F115" s="3">
        <v>0</v>
      </c>
      <c r="G115" s="3">
        <v>200</v>
      </c>
    </row>
    <row r="116" spans="1:7" x14ac:dyDescent="0.25">
      <c r="A116" s="1">
        <v>19</v>
      </c>
      <c r="B116" s="8">
        <v>41989</v>
      </c>
      <c r="C116" t="s">
        <v>10</v>
      </c>
      <c r="E116" s="3">
        <v>200</v>
      </c>
      <c r="F116" s="3">
        <v>0</v>
      </c>
      <c r="G116" s="3">
        <v>0</v>
      </c>
    </row>
    <row r="117" spans="1:7" x14ac:dyDescent="0.25">
      <c r="A117" s="1">
        <v>20</v>
      </c>
      <c r="B117" s="8">
        <v>42005</v>
      </c>
      <c r="C117" t="s">
        <v>9</v>
      </c>
      <c r="D117" s="3">
        <v>200</v>
      </c>
      <c r="F117" s="3">
        <v>0</v>
      </c>
      <c r="G117" s="3">
        <v>200</v>
      </c>
    </row>
    <row r="118" spans="1:7" x14ac:dyDescent="0.25">
      <c r="A118" s="1">
        <v>21</v>
      </c>
      <c r="B118" s="8">
        <v>42024</v>
      </c>
      <c r="C118" t="s">
        <v>10</v>
      </c>
      <c r="E118" s="3">
        <v>200</v>
      </c>
      <c r="F118" s="3">
        <v>0</v>
      </c>
      <c r="G118" s="3">
        <v>0</v>
      </c>
    </row>
    <row r="119" spans="1:7" x14ac:dyDescent="0.25">
      <c r="A119" s="1">
        <v>22</v>
      </c>
      <c r="B119" s="8">
        <v>42036</v>
      </c>
      <c r="C119" t="s">
        <v>9</v>
      </c>
      <c r="D119" s="3">
        <v>200</v>
      </c>
      <c r="F119" s="3">
        <v>0</v>
      </c>
      <c r="G119" s="3">
        <v>200</v>
      </c>
    </row>
    <row r="120" spans="1:7" x14ac:dyDescent="0.25">
      <c r="A120" s="1">
        <v>23</v>
      </c>
      <c r="B120" s="8">
        <v>42054</v>
      </c>
      <c r="C120" t="s">
        <v>10</v>
      </c>
      <c r="E120" s="3">
        <v>200</v>
      </c>
      <c r="F120" s="3">
        <v>0</v>
      </c>
      <c r="G120" s="3">
        <v>0</v>
      </c>
    </row>
    <row r="121" spans="1:7" x14ac:dyDescent="0.25">
      <c r="A121" s="1">
        <v>24</v>
      </c>
      <c r="B121" s="8">
        <v>42064</v>
      </c>
      <c r="C121" t="s">
        <v>9</v>
      </c>
      <c r="D121" s="3">
        <v>200</v>
      </c>
      <c r="F121" s="3">
        <v>0</v>
      </c>
      <c r="G121" s="3">
        <v>200</v>
      </c>
    </row>
    <row r="122" spans="1:7" x14ac:dyDescent="0.25">
      <c r="A122" s="1">
        <v>25</v>
      </c>
      <c r="B122" s="8">
        <v>42082</v>
      </c>
      <c r="C122" t="s">
        <v>10</v>
      </c>
      <c r="E122" s="3">
        <v>200</v>
      </c>
      <c r="F122" s="3">
        <v>0</v>
      </c>
      <c r="G122" s="3">
        <v>0</v>
      </c>
    </row>
    <row r="123" spans="1:7" x14ac:dyDescent="0.25">
      <c r="A123" s="1" t="s">
        <v>12</v>
      </c>
      <c r="D123" s="3">
        <f>SUBTOTAL(109,Table4[Drawn])</f>
        <v>2400</v>
      </c>
      <c r="E123" s="3">
        <f>SUBTOTAL(109,Table4[Credited])</f>
        <v>2620</v>
      </c>
      <c r="F123" s="3">
        <f>SUBTOTAL(109,Table4[Penalty])</f>
        <v>10</v>
      </c>
      <c r="G123" s="3" t="s">
        <v>13</v>
      </c>
    </row>
    <row r="125" spans="1:7" ht="15.75" thickBot="1" x14ac:dyDescent="0.3"/>
    <row r="126" spans="1:7" ht="16.5" thickTop="1" thickBot="1" x14ac:dyDescent="0.3">
      <c r="A126" s="3"/>
      <c r="B126" s="13" t="s">
        <v>33</v>
      </c>
      <c r="C126" s="13"/>
      <c r="D126" s="13"/>
      <c r="E126" s="13"/>
      <c r="F126" s="13"/>
    </row>
    <row r="127" spans="1:7" ht="15.75" thickTop="1" x14ac:dyDescent="0.25"/>
    <row r="128" spans="1:7" x14ac:dyDescent="0.25">
      <c r="A128" s="1" t="s">
        <v>0</v>
      </c>
      <c r="B128" s="7" t="s">
        <v>1</v>
      </c>
      <c r="C128" t="s">
        <v>2</v>
      </c>
      <c r="D128" s="3" t="s">
        <v>3</v>
      </c>
      <c r="E128" s="3" t="s">
        <v>4</v>
      </c>
      <c r="F128" s="3" t="s">
        <v>5</v>
      </c>
      <c r="G128" s="3" t="s">
        <v>6</v>
      </c>
    </row>
    <row r="129" spans="1:7" x14ac:dyDescent="0.25">
      <c r="A129" s="1">
        <v>1</v>
      </c>
      <c r="B129" s="8">
        <v>41730</v>
      </c>
      <c r="C129" t="s">
        <v>7</v>
      </c>
      <c r="G129" s="3">
        <v>2130</v>
      </c>
    </row>
    <row r="130" spans="1:7" x14ac:dyDescent="0.25">
      <c r="A130" s="1">
        <v>2</v>
      </c>
      <c r="B130" s="8">
        <v>41730</v>
      </c>
      <c r="C130" t="s">
        <v>9</v>
      </c>
      <c r="D130" s="3">
        <v>300</v>
      </c>
      <c r="G130" s="3">
        <v>2430</v>
      </c>
    </row>
    <row r="131" spans="1:7" x14ac:dyDescent="0.25">
      <c r="A131" s="1">
        <v>3</v>
      </c>
      <c r="B131" s="8">
        <v>41759</v>
      </c>
      <c r="C131" t="s">
        <v>5</v>
      </c>
      <c r="E131" s="3">
        <v>0</v>
      </c>
      <c r="F131" s="3">
        <v>10</v>
      </c>
      <c r="G131" s="3">
        <v>2440</v>
      </c>
    </row>
    <row r="132" spans="1:7" x14ac:dyDescent="0.25">
      <c r="A132" s="1">
        <v>4</v>
      </c>
      <c r="B132" s="8">
        <v>41760</v>
      </c>
      <c r="C132" t="s">
        <v>9</v>
      </c>
      <c r="D132" s="3">
        <v>300</v>
      </c>
      <c r="F132" s="3">
        <v>0</v>
      </c>
      <c r="G132" s="3">
        <v>2740</v>
      </c>
    </row>
    <row r="133" spans="1:7" x14ac:dyDescent="0.25">
      <c r="A133" s="1">
        <v>5</v>
      </c>
      <c r="B133" s="8">
        <v>41777</v>
      </c>
      <c r="C133" t="s">
        <v>10</v>
      </c>
      <c r="E133" s="3">
        <v>610</v>
      </c>
      <c r="F133" s="3">
        <v>0</v>
      </c>
      <c r="G133" s="3">
        <v>2130</v>
      </c>
    </row>
    <row r="134" spans="1:7" x14ac:dyDescent="0.25">
      <c r="A134" s="1">
        <v>6</v>
      </c>
      <c r="B134" s="8">
        <v>41791</v>
      </c>
      <c r="C134" t="s">
        <v>9</v>
      </c>
      <c r="D134" s="3">
        <v>300</v>
      </c>
      <c r="F134" s="3">
        <v>0</v>
      </c>
      <c r="G134" s="3">
        <v>2430</v>
      </c>
    </row>
    <row r="135" spans="1:7" x14ac:dyDescent="0.25">
      <c r="A135" s="1">
        <v>7</v>
      </c>
      <c r="B135" s="8">
        <v>41800</v>
      </c>
      <c r="C135" t="s">
        <v>10</v>
      </c>
      <c r="E135" s="3">
        <v>300</v>
      </c>
      <c r="F135" s="3">
        <v>0</v>
      </c>
      <c r="G135" s="3">
        <v>2130</v>
      </c>
    </row>
    <row r="136" spans="1:7" x14ac:dyDescent="0.25">
      <c r="A136" s="1">
        <v>8</v>
      </c>
      <c r="B136" s="8">
        <v>41821</v>
      </c>
      <c r="C136" t="s">
        <v>9</v>
      </c>
      <c r="D136" s="3">
        <v>300</v>
      </c>
      <c r="F136" s="3">
        <v>0</v>
      </c>
      <c r="G136" s="3">
        <v>2430</v>
      </c>
    </row>
    <row r="137" spans="1:7" x14ac:dyDescent="0.25">
      <c r="A137" s="1">
        <v>9</v>
      </c>
      <c r="B137" s="8">
        <v>41839</v>
      </c>
      <c r="C137" t="s">
        <v>10</v>
      </c>
      <c r="E137" s="3">
        <v>300</v>
      </c>
      <c r="F137" s="3">
        <v>0</v>
      </c>
      <c r="G137" s="3">
        <v>2130</v>
      </c>
    </row>
    <row r="138" spans="1:7" x14ac:dyDescent="0.25">
      <c r="A138" s="1">
        <v>10</v>
      </c>
      <c r="B138" s="8">
        <v>41852</v>
      </c>
      <c r="C138" t="s">
        <v>9</v>
      </c>
      <c r="D138" s="3">
        <v>300</v>
      </c>
      <c r="F138" s="3">
        <v>0</v>
      </c>
      <c r="G138" s="3">
        <v>2430</v>
      </c>
    </row>
    <row r="139" spans="1:7" x14ac:dyDescent="0.25">
      <c r="A139" s="1">
        <v>11</v>
      </c>
      <c r="B139" s="8">
        <v>41860</v>
      </c>
      <c r="C139" t="s">
        <v>10</v>
      </c>
      <c r="E139" s="3">
        <v>300</v>
      </c>
      <c r="F139" s="3">
        <v>0</v>
      </c>
      <c r="G139" s="3">
        <v>2130</v>
      </c>
    </row>
    <row r="140" spans="1:7" x14ac:dyDescent="0.25">
      <c r="A140" s="1">
        <v>12</v>
      </c>
      <c r="B140" s="8">
        <v>41883</v>
      </c>
      <c r="C140" t="s">
        <v>9</v>
      </c>
      <c r="D140" s="3">
        <v>300</v>
      </c>
      <c r="F140" s="3">
        <v>0</v>
      </c>
      <c r="G140" s="3">
        <v>2430</v>
      </c>
    </row>
    <row r="141" spans="1:7" x14ac:dyDescent="0.25">
      <c r="A141" s="1">
        <v>13</v>
      </c>
      <c r="B141" s="8">
        <v>41898</v>
      </c>
      <c r="C141" t="s">
        <v>10</v>
      </c>
      <c r="E141" s="3">
        <v>300</v>
      </c>
      <c r="F141" s="3">
        <v>0</v>
      </c>
      <c r="G141" s="3">
        <v>2130</v>
      </c>
    </row>
    <row r="142" spans="1:7" x14ac:dyDescent="0.25">
      <c r="A142" s="1">
        <v>14</v>
      </c>
      <c r="B142" s="8">
        <v>41913</v>
      </c>
      <c r="C142" t="s">
        <v>9</v>
      </c>
      <c r="D142" s="3">
        <v>300</v>
      </c>
      <c r="G142" s="3">
        <v>2430</v>
      </c>
    </row>
    <row r="143" spans="1:7" x14ac:dyDescent="0.25">
      <c r="A143" s="1">
        <v>15</v>
      </c>
      <c r="B143" s="8">
        <v>41943</v>
      </c>
      <c r="C143" t="s">
        <v>5</v>
      </c>
      <c r="E143" s="3">
        <v>0</v>
      </c>
      <c r="F143" s="3">
        <v>10</v>
      </c>
      <c r="G143" s="3">
        <v>2440</v>
      </c>
    </row>
    <row r="144" spans="1:7" x14ac:dyDescent="0.25">
      <c r="A144" s="1">
        <v>16</v>
      </c>
      <c r="B144" s="8">
        <v>41944</v>
      </c>
      <c r="C144" t="s">
        <v>9</v>
      </c>
      <c r="D144" s="3">
        <v>300</v>
      </c>
      <c r="F144" s="3">
        <v>0</v>
      </c>
      <c r="G144" s="3">
        <v>2740</v>
      </c>
    </row>
    <row r="145" spans="1:7" x14ac:dyDescent="0.25">
      <c r="A145" s="1">
        <v>17</v>
      </c>
      <c r="B145" s="8">
        <v>41961</v>
      </c>
      <c r="C145" t="s">
        <v>10</v>
      </c>
      <c r="E145" s="3">
        <v>300</v>
      </c>
      <c r="F145" s="3">
        <v>0</v>
      </c>
      <c r="G145" s="3">
        <v>2440</v>
      </c>
    </row>
    <row r="146" spans="1:7" x14ac:dyDescent="0.25">
      <c r="A146" s="1">
        <v>18</v>
      </c>
      <c r="B146" s="8">
        <v>41974</v>
      </c>
      <c r="C146" t="s">
        <v>9</v>
      </c>
      <c r="D146" s="3">
        <v>300</v>
      </c>
      <c r="F146" s="3">
        <v>0</v>
      </c>
      <c r="G146" s="3">
        <v>2740</v>
      </c>
    </row>
    <row r="147" spans="1:7" x14ac:dyDescent="0.25">
      <c r="A147" s="1">
        <v>19</v>
      </c>
      <c r="B147" s="8">
        <v>41989</v>
      </c>
      <c r="C147" t="s">
        <v>10</v>
      </c>
      <c r="E147" s="3">
        <v>300</v>
      </c>
      <c r="F147" s="3">
        <v>0</v>
      </c>
      <c r="G147" s="3">
        <v>2440</v>
      </c>
    </row>
    <row r="148" spans="1:7" x14ac:dyDescent="0.25">
      <c r="A148" s="1">
        <v>20</v>
      </c>
      <c r="B148" s="8">
        <v>42005</v>
      </c>
      <c r="C148" t="s">
        <v>9</v>
      </c>
      <c r="D148" s="3">
        <v>300</v>
      </c>
      <c r="F148" s="3">
        <v>0</v>
      </c>
      <c r="G148" s="3">
        <v>2740</v>
      </c>
    </row>
    <row r="149" spans="1:7" x14ac:dyDescent="0.25">
      <c r="A149" s="1">
        <v>21</v>
      </c>
      <c r="B149" s="8">
        <v>42024</v>
      </c>
      <c r="C149" t="s">
        <v>10</v>
      </c>
      <c r="E149" s="3">
        <v>300</v>
      </c>
      <c r="F149" s="3">
        <v>0</v>
      </c>
      <c r="G149" s="3">
        <v>2440</v>
      </c>
    </row>
    <row r="150" spans="1:7" x14ac:dyDescent="0.25">
      <c r="A150" s="1">
        <v>22</v>
      </c>
      <c r="B150" s="8">
        <v>42036</v>
      </c>
      <c r="C150" t="s">
        <v>9</v>
      </c>
      <c r="D150" s="3">
        <v>300</v>
      </c>
      <c r="F150" s="3">
        <v>0</v>
      </c>
      <c r="G150" s="3">
        <v>2740</v>
      </c>
    </row>
    <row r="151" spans="1:7" x14ac:dyDescent="0.25">
      <c r="A151" s="1">
        <v>23</v>
      </c>
      <c r="B151" s="8">
        <v>42054</v>
      </c>
      <c r="C151" t="s">
        <v>10</v>
      </c>
      <c r="E151" s="3">
        <v>300</v>
      </c>
      <c r="F151" s="3">
        <v>0</v>
      </c>
      <c r="G151" s="3">
        <v>2440</v>
      </c>
    </row>
    <row r="152" spans="1:7" x14ac:dyDescent="0.25">
      <c r="A152" s="1">
        <v>24</v>
      </c>
      <c r="B152" s="8">
        <v>42064</v>
      </c>
      <c r="C152" t="s">
        <v>9</v>
      </c>
      <c r="D152" s="3">
        <v>300</v>
      </c>
      <c r="F152" s="3">
        <v>0</v>
      </c>
      <c r="G152" s="3">
        <v>2740</v>
      </c>
    </row>
    <row r="153" spans="1:7" x14ac:dyDescent="0.25">
      <c r="A153" s="1">
        <v>25</v>
      </c>
      <c r="B153" s="8">
        <v>42082</v>
      </c>
      <c r="C153" t="s">
        <v>10</v>
      </c>
      <c r="E153" s="3">
        <v>300</v>
      </c>
      <c r="F153" s="3">
        <v>0</v>
      </c>
      <c r="G153" s="3">
        <v>2440</v>
      </c>
    </row>
    <row r="154" spans="1:7" x14ac:dyDescent="0.25">
      <c r="A154" s="1" t="s">
        <v>12</v>
      </c>
      <c r="D154" s="3">
        <f>SUBTOTAL(109,Table5[Drawn])</f>
        <v>3600</v>
      </c>
      <c r="E154" s="3">
        <f>SUBTOTAL(109,Table5[Credited])</f>
        <v>3310</v>
      </c>
      <c r="F154" s="2"/>
    </row>
    <row r="156" spans="1:7" ht="15.75" thickBot="1" x14ac:dyDescent="0.3"/>
    <row r="157" spans="1:7" ht="16.5" thickTop="1" thickBot="1" x14ac:dyDescent="0.3">
      <c r="A157" s="3"/>
      <c r="B157" s="13" t="s">
        <v>34</v>
      </c>
      <c r="C157" s="13"/>
      <c r="D157" s="13"/>
      <c r="E157" s="13"/>
      <c r="F157" s="13"/>
    </row>
    <row r="158" spans="1:7" ht="15.75" thickTop="1" x14ac:dyDescent="0.25"/>
    <row r="159" spans="1:7" x14ac:dyDescent="0.25">
      <c r="A159" s="1" t="s">
        <v>0</v>
      </c>
      <c r="B159" s="7" t="s">
        <v>1</v>
      </c>
      <c r="C159" t="s">
        <v>2</v>
      </c>
      <c r="D159" s="3" t="s">
        <v>3</v>
      </c>
      <c r="E159" s="3" t="s">
        <v>4</v>
      </c>
      <c r="F159" s="3" t="s">
        <v>5</v>
      </c>
      <c r="G159" s="3" t="s">
        <v>6</v>
      </c>
    </row>
    <row r="160" spans="1:7" x14ac:dyDescent="0.25">
      <c r="A160" s="1">
        <v>1</v>
      </c>
      <c r="B160" s="8">
        <v>41730</v>
      </c>
      <c r="C160" t="s">
        <v>7</v>
      </c>
      <c r="G160" s="3">
        <v>0</v>
      </c>
    </row>
    <row r="161" spans="1:7" x14ac:dyDescent="0.25">
      <c r="A161" s="1">
        <v>2</v>
      </c>
      <c r="B161" s="8">
        <v>41730</v>
      </c>
      <c r="C161" t="s">
        <v>9</v>
      </c>
      <c r="D161" s="3">
        <v>300</v>
      </c>
      <c r="F161" s="3">
        <v>0</v>
      </c>
      <c r="G161" s="3">
        <v>300</v>
      </c>
    </row>
    <row r="162" spans="1:7" x14ac:dyDescent="0.25">
      <c r="A162" s="1">
        <v>3</v>
      </c>
      <c r="B162" s="8">
        <v>41755</v>
      </c>
      <c r="C162" t="s">
        <v>10</v>
      </c>
      <c r="E162" s="3">
        <v>300</v>
      </c>
      <c r="F162" s="3">
        <v>0</v>
      </c>
      <c r="G162" s="3">
        <v>0</v>
      </c>
    </row>
    <row r="163" spans="1:7" x14ac:dyDescent="0.25">
      <c r="A163" s="1">
        <v>4</v>
      </c>
      <c r="B163" s="8">
        <v>41760</v>
      </c>
      <c r="C163" t="s">
        <v>9</v>
      </c>
      <c r="D163" s="3">
        <v>300</v>
      </c>
      <c r="F163" s="3">
        <v>0</v>
      </c>
      <c r="G163" s="3">
        <v>300</v>
      </c>
    </row>
    <row r="164" spans="1:7" x14ac:dyDescent="0.25">
      <c r="A164" s="1">
        <v>5</v>
      </c>
      <c r="B164" s="8">
        <v>41777</v>
      </c>
      <c r="C164" t="s">
        <v>10</v>
      </c>
      <c r="E164" s="3">
        <v>300</v>
      </c>
      <c r="F164" s="3">
        <v>0</v>
      </c>
      <c r="G164" s="3">
        <v>0</v>
      </c>
    </row>
    <row r="165" spans="1:7" x14ac:dyDescent="0.25">
      <c r="A165" s="1">
        <v>6</v>
      </c>
      <c r="B165" s="8">
        <v>41791</v>
      </c>
      <c r="C165" t="s">
        <v>9</v>
      </c>
      <c r="D165" s="3">
        <v>300</v>
      </c>
      <c r="F165" s="3">
        <v>0</v>
      </c>
      <c r="G165" s="3">
        <v>300</v>
      </c>
    </row>
    <row r="166" spans="1:7" x14ac:dyDescent="0.25">
      <c r="A166" s="1">
        <v>7</v>
      </c>
      <c r="B166" s="8">
        <v>41800</v>
      </c>
      <c r="C166" t="s">
        <v>10</v>
      </c>
      <c r="E166" s="3">
        <v>300</v>
      </c>
      <c r="F166" s="3">
        <v>0</v>
      </c>
      <c r="G166" s="3">
        <v>0</v>
      </c>
    </row>
    <row r="167" spans="1:7" x14ac:dyDescent="0.25">
      <c r="A167" s="1">
        <v>8</v>
      </c>
      <c r="B167" s="8">
        <v>41821</v>
      </c>
      <c r="C167" t="s">
        <v>9</v>
      </c>
      <c r="D167" s="3">
        <v>300</v>
      </c>
      <c r="F167" s="3">
        <v>0</v>
      </c>
      <c r="G167" s="3">
        <v>300</v>
      </c>
    </row>
    <row r="168" spans="1:7" x14ac:dyDescent="0.25">
      <c r="A168" s="1">
        <v>9</v>
      </c>
      <c r="B168" s="8">
        <v>41839</v>
      </c>
      <c r="C168" t="s">
        <v>10</v>
      </c>
      <c r="E168" s="3">
        <v>300</v>
      </c>
      <c r="F168" s="3">
        <v>0</v>
      </c>
      <c r="G168" s="3">
        <v>0</v>
      </c>
    </row>
    <row r="169" spans="1:7" x14ac:dyDescent="0.25">
      <c r="A169" s="1">
        <v>10</v>
      </c>
      <c r="B169" s="8">
        <v>41852</v>
      </c>
      <c r="C169" t="s">
        <v>9</v>
      </c>
      <c r="D169" s="3">
        <v>300</v>
      </c>
      <c r="F169" s="3">
        <v>0</v>
      </c>
      <c r="G169" s="3">
        <v>300</v>
      </c>
    </row>
    <row r="170" spans="1:7" x14ac:dyDescent="0.25">
      <c r="A170" s="1">
        <v>11</v>
      </c>
      <c r="B170" s="8">
        <v>41872</v>
      </c>
      <c r="C170" t="s">
        <v>10</v>
      </c>
      <c r="E170" s="3">
        <v>300</v>
      </c>
      <c r="F170" s="3">
        <v>0</v>
      </c>
      <c r="G170" s="3">
        <v>0</v>
      </c>
    </row>
    <row r="171" spans="1:7" x14ac:dyDescent="0.25">
      <c r="A171" s="1">
        <v>12</v>
      </c>
      <c r="B171" s="8">
        <v>41883</v>
      </c>
      <c r="C171" t="s">
        <v>9</v>
      </c>
      <c r="D171" s="3">
        <v>300</v>
      </c>
      <c r="F171" s="3">
        <v>0</v>
      </c>
      <c r="G171" s="3">
        <v>300</v>
      </c>
    </row>
    <row r="172" spans="1:7" x14ac:dyDescent="0.25">
      <c r="A172" s="1">
        <v>13</v>
      </c>
      <c r="B172" s="8">
        <v>41901</v>
      </c>
      <c r="C172" t="s">
        <v>10</v>
      </c>
      <c r="E172" s="3">
        <v>300</v>
      </c>
      <c r="F172" s="3">
        <v>0</v>
      </c>
      <c r="G172" s="3">
        <v>0</v>
      </c>
    </row>
    <row r="173" spans="1:7" x14ac:dyDescent="0.25">
      <c r="A173" s="1">
        <v>14</v>
      </c>
      <c r="B173" s="8">
        <v>41913</v>
      </c>
      <c r="C173" t="s">
        <v>9</v>
      </c>
      <c r="D173" s="3">
        <v>300</v>
      </c>
      <c r="F173" s="3">
        <v>0</v>
      </c>
      <c r="G173" s="3">
        <v>300</v>
      </c>
    </row>
    <row r="174" spans="1:7" x14ac:dyDescent="0.25">
      <c r="A174" s="1">
        <v>15</v>
      </c>
      <c r="B174" s="8">
        <v>41931</v>
      </c>
      <c r="C174" t="s">
        <v>10</v>
      </c>
      <c r="E174" s="3">
        <v>300</v>
      </c>
      <c r="F174" s="3">
        <v>0</v>
      </c>
      <c r="G174" s="3">
        <v>0</v>
      </c>
    </row>
    <row r="175" spans="1:7" x14ac:dyDescent="0.25">
      <c r="A175" s="1">
        <v>16</v>
      </c>
      <c r="B175" s="8">
        <v>41944</v>
      </c>
      <c r="C175" t="s">
        <v>9</v>
      </c>
      <c r="D175" s="3">
        <v>300</v>
      </c>
      <c r="F175" s="3">
        <v>0</v>
      </c>
      <c r="G175" s="3">
        <v>300</v>
      </c>
    </row>
    <row r="176" spans="1:7" x14ac:dyDescent="0.25">
      <c r="A176" s="1">
        <v>17</v>
      </c>
      <c r="B176" s="8">
        <v>41967</v>
      </c>
      <c r="C176" t="s">
        <v>10</v>
      </c>
      <c r="E176" s="3">
        <v>300</v>
      </c>
      <c r="F176" s="3">
        <v>0</v>
      </c>
      <c r="G176" s="3">
        <v>0</v>
      </c>
    </row>
    <row r="177" spans="1:7" x14ac:dyDescent="0.25">
      <c r="A177" s="1">
        <v>18</v>
      </c>
      <c r="B177" s="8">
        <v>41974</v>
      </c>
      <c r="C177" t="s">
        <v>9</v>
      </c>
      <c r="D177" s="3">
        <v>300</v>
      </c>
      <c r="F177" s="3">
        <v>0</v>
      </c>
      <c r="G177" s="3">
        <v>300</v>
      </c>
    </row>
    <row r="178" spans="1:7" x14ac:dyDescent="0.25">
      <c r="A178" s="1">
        <v>19</v>
      </c>
      <c r="B178" s="8">
        <v>41989</v>
      </c>
      <c r="C178" t="s">
        <v>10</v>
      </c>
      <c r="E178" s="3">
        <v>300</v>
      </c>
      <c r="F178" s="3">
        <v>0</v>
      </c>
      <c r="G178" s="3">
        <v>0</v>
      </c>
    </row>
    <row r="179" spans="1:7" x14ac:dyDescent="0.25">
      <c r="A179" s="1">
        <v>20</v>
      </c>
      <c r="B179" s="8">
        <v>42005</v>
      </c>
      <c r="C179" t="s">
        <v>9</v>
      </c>
      <c r="D179" s="3">
        <v>300</v>
      </c>
      <c r="F179" s="3">
        <v>0</v>
      </c>
      <c r="G179" s="3">
        <v>300</v>
      </c>
    </row>
    <row r="180" spans="1:7" x14ac:dyDescent="0.25">
      <c r="A180" s="1">
        <v>21</v>
      </c>
      <c r="B180" s="8">
        <v>42032</v>
      </c>
      <c r="C180" t="s">
        <v>10</v>
      </c>
      <c r="E180" s="3">
        <v>300</v>
      </c>
      <c r="F180" s="3">
        <v>0</v>
      </c>
      <c r="G180" s="3">
        <v>0</v>
      </c>
    </row>
    <row r="181" spans="1:7" x14ac:dyDescent="0.25">
      <c r="A181" s="1">
        <v>22</v>
      </c>
      <c r="B181" s="8">
        <v>42036</v>
      </c>
      <c r="C181" t="s">
        <v>9</v>
      </c>
      <c r="D181" s="3">
        <v>300</v>
      </c>
      <c r="F181" s="3">
        <v>0</v>
      </c>
      <c r="G181" s="3">
        <v>300</v>
      </c>
    </row>
    <row r="182" spans="1:7" x14ac:dyDescent="0.25">
      <c r="A182" s="1">
        <v>23</v>
      </c>
      <c r="B182" s="8">
        <v>42057</v>
      </c>
      <c r="C182" t="s">
        <v>10</v>
      </c>
      <c r="E182" s="3">
        <v>300</v>
      </c>
      <c r="F182" s="3">
        <v>0</v>
      </c>
      <c r="G182" s="3">
        <v>0</v>
      </c>
    </row>
    <row r="183" spans="1:7" x14ac:dyDescent="0.25">
      <c r="A183" s="1">
        <v>24</v>
      </c>
      <c r="B183" s="8">
        <v>42064</v>
      </c>
      <c r="C183" t="s">
        <v>9</v>
      </c>
      <c r="D183" s="3">
        <v>300</v>
      </c>
      <c r="F183" s="3">
        <v>0</v>
      </c>
      <c r="G183" s="3">
        <v>300</v>
      </c>
    </row>
    <row r="184" spans="1:7" x14ac:dyDescent="0.25">
      <c r="A184" s="1">
        <v>25</v>
      </c>
      <c r="B184" s="8">
        <v>42082</v>
      </c>
      <c r="C184" t="s">
        <v>10</v>
      </c>
      <c r="E184" s="3">
        <v>300</v>
      </c>
      <c r="F184" s="3">
        <v>0</v>
      </c>
      <c r="G184" s="3">
        <v>0</v>
      </c>
    </row>
    <row r="185" spans="1:7" x14ac:dyDescent="0.25">
      <c r="A185" s="1" t="s">
        <v>12</v>
      </c>
      <c r="D185" s="3">
        <f>SUBTOTAL(109,Table6[Drawn])</f>
        <v>3600</v>
      </c>
      <c r="E185" s="3">
        <f>SUBTOTAL(109,Table6[Credited])</f>
        <v>3600</v>
      </c>
      <c r="F185" s="3">
        <f>SUBTOTAL(109,Table6[Penalty])</f>
        <v>0</v>
      </c>
    </row>
    <row r="187" spans="1:7" ht="15.75" thickBot="1" x14ac:dyDescent="0.3"/>
    <row r="188" spans="1:7" ht="16.5" thickTop="1" thickBot="1" x14ac:dyDescent="0.3">
      <c r="A188" s="3"/>
      <c r="B188" s="13" t="s">
        <v>35</v>
      </c>
      <c r="C188" s="13"/>
      <c r="D188" s="13"/>
      <c r="E188" s="13"/>
      <c r="F188" s="13"/>
    </row>
    <row r="189" spans="1:7" ht="15.75" thickTop="1" x14ac:dyDescent="0.25"/>
    <row r="190" spans="1:7" x14ac:dyDescent="0.25">
      <c r="A190" s="4" t="s">
        <v>0</v>
      </c>
      <c r="B190" s="9" t="s">
        <v>1</v>
      </c>
      <c r="C190" s="5" t="s">
        <v>2</v>
      </c>
      <c r="D190" s="6" t="s">
        <v>3</v>
      </c>
      <c r="E190" s="6" t="s">
        <v>4</v>
      </c>
      <c r="F190" s="6" t="s">
        <v>5</v>
      </c>
      <c r="G190" s="6" t="s">
        <v>6</v>
      </c>
    </row>
    <row r="191" spans="1:7" x14ac:dyDescent="0.25">
      <c r="A191" s="1">
        <v>1</v>
      </c>
      <c r="B191" s="8">
        <v>41730</v>
      </c>
      <c r="C191" t="s">
        <v>7</v>
      </c>
      <c r="G191" s="3">
        <v>0</v>
      </c>
    </row>
    <row r="192" spans="1:7" x14ac:dyDescent="0.25">
      <c r="A192" s="1">
        <v>2</v>
      </c>
      <c r="B192" s="8">
        <v>41730</v>
      </c>
      <c r="C192" t="s">
        <v>9</v>
      </c>
      <c r="D192" s="3">
        <v>300</v>
      </c>
      <c r="F192" s="3">
        <v>0</v>
      </c>
      <c r="G192" s="3">
        <v>300</v>
      </c>
    </row>
    <row r="193" spans="1:7" x14ac:dyDescent="0.25">
      <c r="A193" s="1">
        <v>3</v>
      </c>
      <c r="B193" s="8">
        <v>41747</v>
      </c>
      <c r="C193" t="s">
        <v>10</v>
      </c>
      <c r="E193" s="3">
        <v>300</v>
      </c>
      <c r="F193" s="3">
        <v>0</v>
      </c>
      <c r="G193" s="3">
        <v>0</v>
      </c>
    </row>
    <row r="194" spans="1:7" x14ac:dyDescent="0.25">
      <c r="A194" s="1">
        <v>4</v>
      </c>
      <c r="B194" s="8">
        <v>41760</v>
      </c>
      <c r="C194" t="s">
        <v>9</v>
      </c>
      <c r="D194" s="3">
        <v>300</v>
      </c>
      <c r="F194" s="3">
        <v>0</v>
      </c>
      <c r="G194" s="3">
        <v>300</v>
      </c>
    </row>
    <row r="195" spans="1:7" x14ac:dyDescent="0.25">
      <c r="A195" s="1">
        <v>5</v>
      </c>
      <c r="B195" s="8">
        <v>41773</v>
      </c>
      <c r="C195" t="s">
        <v>10</v>
      </c>
      <c r="E195" s="3">
        <v>300</v>
      </c>
      <c r="F195" s="3">
        <v>0</v>
      </c>
      <c r="G195" s="3">
        <v>0</v>
      </c>
    </row>
    <row r="196" spans="1:7" x14ac:dyDescent="0.25">
      <c r="A196" s="1">
        <v>6</v>
      </c>
      <c r="B196" s="8">
        <v>41791</v>
      </c>
      <c r="C196" t="s">
        <v>9</v>
      </c>
      <c r="D196" s="3">
        <v>300</v>
      </c>
      <c r="F196" s="3">
        <v>0</v>
      </c>
      <c r="G196" s="3">
        <v>300</v>
      </c>
    </row>
    <row r="197" spans="1:7" x14ac:dyDescent="0.25">
      <c r="A197" s="1">
        <v>7</v>
      </c>
      <c r="B197" s="8">
        <v>41800</v>
      </c>
      <c r="C197" t="s">
        <v>10</v>
      </c>
      <c r="E197" s="3">
        <v>300</v>
      </c>
      <c r="F197" s="3">
        <v>0</v>
      </c>
      <c r="G197" s="3">
        <v>0</v>
      </c>
    </row>
    <row r="198" spans="1:7" x14ac:dyDescent="0.25">
      <c r="A198" s="1">
        <v>8</v>
      </c>
      <c r="B198" s="8">
        <v>41821</v>
      </c>
      <c r="C198" t="s">
        <v>9</v>
      </c>
      <c r="D198" s="3">
        <v>300</v>
      </c>
      <c r="F198" s="3">
        <v>0</v>
      </c>
      <c r="G198" s="3">
        <v>300</v>
      </c>
    </row>
    <row r="199" spans="1:7" x14ac:dyDescent="0.25">
      <c r="A199" s="1">
        <v>9</v>
      </c>
      <c r="B199" s="8">
        <v>41836</v>
      </c>
      <c r="C199" t="s">
        <v>10</v>
      </c>
      <c r="E199" s="3">
        <v>300</v>
      </c>
      <c r="F199" s="3">
        <v>0</v>
      </c>
      <c r="G199" s="3">
        <v>0</v>
      </c>
    </row>
    <row r="200" spans="1:7" x14ac:dyDescent="0.25">
      <c r="A200" s="1">
        <v>10</v>
      </c>
      <c r="B200" s="8">
        <v>41852</v>
      </c>
      <c r="C200" t="s">
        <v>9</v>
      </c>
      <c r="D200" s="3">
        <v>300</v>
      </c>
      <c r="F200" s="3">
        <v>0</v>
      </c>
      <c r="G200" s="3">
        <v>300</v>
      </c>
    </row>
    <row r="201" spans="1:7" x14ac:dyDescent="0.25">
      <c r="A201" s="1">
        <v>11</v>
      </c>
      <c r="B201" s="8">
        <v>41872</v>
      </c>
      <c r="C201" t="s">
        <v>10</v>
      </c>
      <c r="E201" s="3">
        <v>300</v>
      </c>
      <c r="F201" s="3">
        <v>0</v>
      </c>
      <c r="G201" s="3">
        <v>0</v>
      </c>
    </row>
    <row r="202" spans="1:7" x14ac:dyDescent="0.25">
      <c r="A202" s="1">
        <v>12</v>
      </c>
      <c r="B202" s="8">
        <v>41883</v>
      </c>
      <c r="C202" t="s">
        <v>9</v>
      </c>
      <c r="D202" s="3">
        <v>300</v>
      </c>
      <c r="F202" s="3">
        <v>0</v>
      </c>
      <c r="G202" s="3">
        <v>300</v>
      </c>
    </row>
    <row r="203" spans="1:7" x14ac:dyDescent="0.25">
      <c r="A203" s="1">
        <v>13</v>
      </c>
      <c r="B203" s="8">
        <v>41898</v>
      </c>
      <c r="C203" t="s">
        <v>10</v>
      </c>
      <c r="E203" s="3">
        <v>300</v>
      </c>
      <c r="F203" s="3">
        <v>0</v>
      </c>
      <c r="G203" s="3">
        <v>0</v>
      </c>
    </row>
    <row r="204" spans="1:7" x14ac:dyDescent="0.25">
      <c r="A204" s="1">
        <v>14</v>
      </c>
      <c r="B204" s="8">
        <v>41913</v>
      </c>
      <c r="C204" t="s">
        <v>9</v>
      </c>
      <c r="D204" s="3">
        <v>300</v>
      </c>
      <c r="F204" s="3">
        <v>0</v>
      </c>
      <c r="G204" s="3">
        <v>300</v>
      </c>
    </row>
    <row r="205" spans="1:7" x14ac:dyDescent="0.25">
      <c r="A205" s="1">
        <v>15</v>
      </c>
      <c r="B205" s="8">
        <v>41931</v>
      </c>
      <c r="C205" t="s">
        <v>10</v>
      </c>
      <c r="E205" s="3">
        <v>300</v>
      </c>
      <c r="F205" s="3">
        <v>0</v>
      </c>
      <c r="G205" s="3">
        <v>0</v>
      </c>
    </row>
    <row r="206" spans="1:7" x14ac:dyDescent="0.25">
      <c r="A206" s="1">
        <v>16</v>
      </c>
      <c r="B206" s="8">
        <v>41944</v>
      </c>
      <c r="C206" t="s">
        <v>9</v>
      </c>
      <c r="D206" s="3">
        <v>300</v>
      </c>
      <c r="F206" s="3">
        <v>0</v>
      </c>
      <c r="G206" s="3">
        <v>300</v>
      </c>
    </row>
    <row r="207" spans="1:7" x14ac:dyDescent="0.25">
      <c r="A207" s="1">
        <v>17</v>
      </c>
      <c r="B207" s="8">
        <v>41961</v>
      </c>
      <c r="C207" t="s">
        <v>10</v>
      </c>
      <c r="E207" s="3">
        <v>300</v>
      </c>
      <c r="F207" s="3">
        <v>0</v>
      </c>
      <c r="G207" s="3">
        <v>0</v>
      </c>
    </row>
    <row r="208" spans="1:7" x14ac:dyDescent="0.25">
      <c r="A208" s="1">
        <v>18</v>
      </c>
      <c r="B208" s="8">
        <v>41974</v>
      </c>
      <c r="C208" t="s">
        <v>9</v>
      </c>
      <c r="D208" s="3">
        <v>300</v>
      </c>
      <c r="F208" s="3">
        <v>0</v>
      </c>
      <c r="G208" s="3">
        <v>300</v>
      </c>
    </row>
    <row r="209" spans="1:7" x14ac:dyDescent="0.25">
      <c r="A209" s="1">
        <v>19</v>
      </c>
      <c r="B209" s="8">
        <v>41989</v>
      </c>
      <c r="C209" t="s">
        <v>10</v>
      </c>
      <c r="E209" s="3">
        <v>300</v>
      </c>
      <c r="F209" s="3">
        <v>0</v>
      </c>
      <c r="G209" s="3">
        <v>0</v>
      </c>
    </row>
    <row r="210" spans="1:7" x14ac:dyDescent="0.25">
      <c r="A210" s="1">
        <v>20</v>
      </c>
      <c r="B210" s="8">
        <v>42005</v>
      </c>
      <c r="C210" t="s">
        <v>9</v>
      </c>
      <c r="D210" s="3">
        <v>300</v>
      </c>
      <c r="F210" s="3">
        <v>0</v>
      </c>
      <c r="G210" s="3">
        <v>300</v>
      </c>
    </row>
    <row r="211" spans="1:7" x14ac:dyDescent="0.25">
      <c r="A211" s="1">
        <v>21</v>
      </c>
      <c r="B211" s="8">
        <v>42024</v>
      </c>
      <c r="C211" t="s">
        <v>10</v>
      </c>
      <c r="E211" s="3">
        <v>300</v>
      </c>
      <c r="F211" s="3">
        <v>0</v>
      </c>
      <c r="G211" s="3">
        <v>0</v>
      </c>
    </row>
    <row r="212" spans="1:7" x14ac:dyDescent="0.25">
      <c r="A212" s="1">
        <v>22</v>
      </c>
      <c r="B212" s="8">
        <v>42036</v>
      </c>
      <c r="C212" t="s">
        <v>9</v>
      </c>
      <c r="D212" s="3">
        <v>300</v>
      </c>
      <c r="F212" s="3">
        <v>0</v>
      </c>
      <c r="G212" s="3">
        <v>300</v>
      </c>
    </row>
    <row r="213" spans="1:7" x14ac:dyDescent="0.25">
      <c r="A213" s="1">
        <v>23</v>
      </c>
      <c r="B213" s="8">
        <v>42055</v>
      </c>
      <c r="C213" t="s">
        <v>10</v>
      </c>
      <c r="E213" s="3">
        <v>300</v>
      </c>
      <c r="F213" s="3">
        <v>0</v>
      </c>
      <c r="G213" s="3">
        <v>0</v>
      </c>
    </row>
    <row r="214" spans="1:7" x14ac:dyDescent="0.25">
      <c r="A214" s="1">
        <v>24</v>
      </c>
      <c r="B214" s="8">
        <v>42064</v>
      </c>
      <c r="C214" t="s">
        <v>9</v>
      </c>
      <c r="D214" s="3">
        <v>300</v>
      </c>
      <c r="F214" s="3">
        <v>0</v>
      </c>
      <c r="G214" s="3">
        <v>300</v>
      </c>
    </row>
    <row r="215" spans="1:7" x14ac:dyDescent="0.25">
      <c r="A215" s="1">
        <v>25</v>
      </c>
      <c r="B215" s="8">
        <v>42082</v>
      </c>
      <c r="C215" t="s">
        <v>10</v>
      </c>
      <c r="E215" s="3">
        <v>300</v>
      </c>
      <c r="F215" s="3">
        <v>0</v>
      </c>
      <c r="G215" s="3">
        <v>0</v>
      </c>
    </row>
    <row r="216" spans="1:7" x14ac:dyDescent="0.25">
      <c r="A216" s="1" t="s">
        <v>12</v>
      </c>
      <c r="D216" s="3">
        <f>SUBTOTAL(109,Table7[Drawn])</f>
        <v>3600</v>
      </c>
      <c r="E216" s="3">
        <f>SUBTOTAL(109,Table7[Credited])</f>
        <v>3600</v>
      </c>
      <c r="F216" s="3">
        <f>SUBTOTAL(109,Table7[Penalty])</f>
        <v>0</v>
      </c>
    </row>
    <row r="218" spans="1:7" ht="15.75" thickBot="1" x14ac:dyDescent="0.3"/>
    <row r="219" spans="1:7" ht="16.5" thickTop="1" thickBot="1" x14ac:dyDescent="0.3">
      <c r="A219" s="3"/>
      <c r="B219" s="13" t="s">
        <v>36</v>
      </c>
      <c r="C219" s="13"/>
      <c r="D219" s="13"/>
      <c r="E219" s="13"/>
      <c r="F219" s="13"/>
    </row>
    <row r="220" spans="1:7" ht="15.75" thickTop="1" x14ac:dyDescent="0.25"/>
    <row r="221" spans="1:7" x14ac:dyDescent="0.25">
      <c r="A221" s="1" t="s">
        <v>0</v>
      </c>
      <c r="B221" s="7" t="s">
        <v>1</v>
      </c>
      <c r="C221" t="s">
        <v>2</v>
      </c>
      <c r="D221" s="3" t="s">
        <v>3</v>
      </c>
      <c r="E221" s="3" t="s">
        <v>4</v>
      </c>
      <c r="F221" s="3" t="s">
        <v>5</v>
      </c>
      <c r="G221" s="3" t="s">
        <v>6</v>
      </c>
    </row>
    <row r="222" spans="1:7" x14ac:dyDescent="0.25">
      <c r="A222" s="1">
        <v>1</v>
      </c>
      <c r="B222" s="8">
        <v>41730</v>
      </c>
      <c r="C222" t="s">
        <v>7</v>
      </c>
      <c r="G222" s="3">
        <v>720</v>
      </c>
    </row>
    <row r="223" spans="1:7" x14ac:dyDescent="0.25">
      <c r="A223" s="1">
        <v>2</v>
      </c>
      <c r="B223" s="8">
        <v>41730</v>
      </c>
      <c r="C223" t="s">
        <v>9</v>
      </c>
      <c r="D223" s="3">
        <v>300</v>
      </c>
      <c r="F223" s="3">
        <v>0</v>
      </c>
      <c r="G223" s="3">
        <v>1020</v>
      </c>
    </row>
    <row r="224" spans="1:7" x14ac:dyDescent="0.25">
      <c r="A224" s="1">
        <v>3</v>
      </c>
      <c r="B224" s="8">
        <v>41751</v>
      </c>
      <c r="C224" t="s">
        <v>10</v>
      </c>
      <c r="E224" s="3">
        <v>300</v>
      </c>
      <c r="F224" s="3">
        <v>0</v>
      </c>
      <c r="G224" s="3">
        <v>720</v>
      </c>
    </row>
    <row r="225" spans="1:7" x14ac:dyDescent="0.25">
      <c r="A225" s="1">
        <v>4</v>
      </c>
      <c r="B225" s="8">
        <v>41760</v>
      </c>
      <c r="C225" t="s">
        <v>9</v>
      </c>
      <c r="D225" s="3">
        <v>300</v>
      </c>
      <c r="F225" s="3">
        <v>0</v>
      </c>
      <c r="G225" s="3">
        <v>1020</v>
      </c>
    </row>
    <row r="226" spans="1:7" x14ac:dyDescent="0.25">
      <c r="A226" s="1">
        <v>5</v>
      </c>
      <c r="B226" s="8">
        <v>41772</v>
      </c>
      <c r="C226" t="s">
        <v>10</v>
      </c>
      <c r="E226" s="3">
        <v>300</v>
      </c>
      <c r="F226" s="3">
        <v>0</v>
      </c>
      <c r="G226" s="3">
        <v>720</v>
      </c>
    </row>
    <row r="227" spans="1:7" x14ac:dyDescent="0.25">
      <c r="A227" s="1">
        <v>6</v>
      </c>
      <c r="B227" s="8">
        <v>41791</v>
      </c>
      <c r="C227" t="s">
        <v>9</v>
      </c>
      <c r="D227" s="3">
        <v>300</v>
      </c>
      <c r="F227" s="3">
        <v>0</v>
      </c>
      <c r="G227" s="3">
        <v>1020</v>
      </c>
    </row>
    <row r="228" spans="1:7" x14ac:dyDescent="0.25">
      <c r="A228" s="1">
        <v>7</v>
      </c>
      <c r="B228" s="8">
        <v>41800</v>
      </c>
      <c r="C228" t="s">
        <v>10</v>
      </c>
      <c r="E228" s="3">
        <v>300</v>
      </c>
      <c r="F228" s="3">
        <v>0</v>
      </c>
      <c r="G228" s="3">
        <v>720</v>
      </c>
    </row>
    <row r="229" spans="1:7" x14ac:dyDescent="0.25">
      <c r="A229" s="1">
        <v>8</v>
      </c>
      <c r="B229" s="8">
        <v>41821</v>
      </c>
      <c r="C229" t="s">
        <v>9</v>
      </c>
      <c r="D229" s="3">
        <v>300</v>
      </c>
      <c r="F229" s="3">
        <v>0</v>
      </c>
      <c r="G229" s="3">
        <v>1020</v>
      </c>
    </row>
    <row r="230" spans="1:7" x14ac:dyDescent="0.25">
      <c r="A230" s="1">
        <v>9</v>
      </c>
      <c r="B230" s="8">
        <v>41834</v>
      </c>
      <c r="C230" t="s">
        <v>10</v>
      </c>
      <c r="E230" s="3">
        <v>300</v>
      </c>
      <c r="F230" s="3">
        <v>0</v>
      </c>
      <c r="G230" s="3">
        <v>720</v>
      </c>
    </row>
    <row r="231" spans="1:7" x14ac:dyDescent="0.25">
      <c r="A231" s="1">
        <v>10</v>
      </c>
      <c r="B231" s="8">
        <v>41852</v>
      </c>
      <c r="C231" t="s">
        <v>9</v>
      </c>
      <c r="D231" s="3">
        <v>300</v>
      </c>
      <c r="F231" s="3">
        <v>0</v>
      </c>
      <c r="G231" s="3">
        <v>1020</v>
      </c>
    </row>
    <row r="232" spans="1:7" x14ac:dyDescent="0.25">
      <c r="A232" s="1">
        <v>11</v>
      </c>
      <c r="B232" s="8">
        <v>41865</v>
      </c>
      <c r="C232" t="s">
        <v>10</v>
      </c>
      <c r="E232" s="3">
        <v>300</v>
      </c>
      <c r="F232" s="3">
        <v>0</v>
      </c>
      <c r="G232" s="3">
        <v>720</v>
      </c>
    </row>
    <row r="233" spans="1:7" x14ac:dyDescent="0.25">
      <c r="A233" s="1">
        <v>12</v>
      </c>
      <c r="B233" s="8">
        <v>41883</v>
      </c>
      <c r="C233" t="s">
        <v>9</v>
      </c>
      <c r="D233" s="3">
        <v>300</v>
      </c>
      <c r="F233" s="3">
        <v>0</v>
      </c>
      <c r="G233" s="3">
        <v>1020</v>
      </c>
    </row>
    <row r="234" spans="1:7" x14ac:dyDescent="0.25">
      <c r="A234" s="1">
        <v>13</v>
      </c>
      <c r="B234" s="8">
        <v>41898</v>
      </c>
      <c r="C234" t="s">
        <v>10</v>
      </c>
      <c r="E234" s="3">
        <v>300</v>
      </c>
      <c r="F234" s="3">
        <v>0</v>
      </c>
      <c r="G234" s="3">
        <v>720</v>
      </c>
    </row>
    <row r="235" spans="1:7" x14ac:dyDescent="0.25">
      <c r="A235" s="1">
        <v>14</v>
      </c>
      <c r="B235" s="8">
        <v>41913</v>
      </c>
      <c r="C235" t="s">
        <v>9</v>
      </c>
      <c r="D235" s="3">
        <v>300</v>
      </c>
      <c r="G235" s="3">
        <v>1020</v>
      </c>
    </row>
    <row r="236" spans="1:7" x14ac:dyDescent="0.25">
      <c r="A236" s="1">
        <v>15</v>
      </c>
      <c r="B236" s="8">
        <v>41943</v>
      </c>
      <c r="C236" t="s">
        <v>5</v>
      </c>
      <c r="E236" s="3">
        <v>0</v>
      </c>
      <c r="F236" s="3">
        <v>10</v>
      </c>
      <c r="G236" s="3">
        <v>1030</v>
      </c>
    </row>
    <row r="237" spans="1:7" x14ac:dyDescent="0.25">
      <c r="A237" s="1">
        <v>16</v>
      </c>
      <c r="B237" s="8">
        <v>41944</v>
      </c>
      <c r="C237" t="s">
        <v>9</v>
      </c>
      <c r="D237" s="3">
        <v>300</v>
      </c>
      <c r="G237" s="3">
        <v>1330</v>
      </c>
    </row>
    <row r="238" spans="1:7" x14ac:dyDescent="0.25">
      <c r="A238" s="1">
        <v>17</v>
      </c>
      <c r="B238" s="8">
        <v>41961</v>
      </c>
      <c r="C238" t="s">
        <v>5</v>
      </c>
      <c r="E238" s="3">
        <v>0</v>
      </c>
      <c r="F238" s="3">
        <v>10</v>
      </c>
      <c r="G238" s="3">
        <v>1340</v>
      </c>
    </row>
    <row r="239" spans="1:7" x14ac:dyDescent="0.25">
      <c r="A239" s="1">
        <v>18</v>
      </c>
      <c r="B239" s="8">
        <v>41974</v>
      </c>
      <c r="C239" t="s">
        <v>9</v>
      </c>
      <c r="D239" s="3">
        <v>300</v>
      </c>
      <c r="G239" s="3">
        <v>1640</v>
      </c>
    </row>
    <row r="240" spans="1:7" x14ac:dyDescent="0.25">
      <c r="A240" s="1">
        <v>19</v>
      </c>
      <c r="B240" s="8">
        <v>42004</v>
      </c>
      <c r="C240" t="s">
        <v>5</v>
      </c>
      <c r="E240" s="3">
        <v>0</v>
      </c>
      <c r="F240" s="3">
        <v>10</v>
      </c>
      <c r="G240" s="3">
        <v>1650</v>
      </c>
    </row>
    <row r="241" spans="1:7" x14ac:dyDescent="0.25">
      <c r="A241" s="1">
        <v>20</v>
      </c>
      <c r="B241" s="8">
        <v>42005</v>
      </c>
      <c r="C241" t="s">
        <v>9</v>
      </c>
      <c r="D241" s="3">
        <v>300</v>
      </c>
      <c r="G241" s="3">
        <v>1950</v>
      </c>
    </row>
    <row r="242" spans="1:7" x14ac:dyDescent="0.25">
      <c r="A242" s="1">
        <v>21</v>
      </c>
      <c r="B242" s="8">
        <v>42035</v>
      </c>
      <c r="C242" t="s">
        <v>5</v>
      </c>
      <c r="E242" s="3">
        <v>0</v>
      </c>
      <c r="F242" s="3">
        <v>10</v>
      </c>
      <c r="G242" s="3">
        <v>1960</v>
      </c>
    </row>
    <row r="243" spans="1:7" x14ac:dyDescent="0.25">
      <c r="A243" s="1">
        <v>22</v>
      </c>
      <c r="B243" s="8">
        <v>42036</v>
      </c>
      <c r="C243" t="s">
        <v>9</v>
      </c>
      <c r="D243" s="3">
        <v>300</v>
      </c>
      <c r="G243" s="3">
        <v>2260</v>
      </c>
    </row>
    <row r="244" spans="1:7" x14ac:dyDescent="0.25">
      <c r="A244" s="1">
        <v>23</v>
      </c>
      <c r="B244" s="8">
        <v>42063</v>
      </c>
      <c r="C244" t="s">
        <v>5</v>
      </c>
      <c r="E244" s="3">
        <v>0</v>
      </c>
      <c r="F244" s="3">
        <v>10</v>
      </c>
      <c r="G244" s="3">
        <v>2270</v>
      </c>
    </row>
    <row r="245" spans="1:7" x14ac:dyDescent="0.25">
      <c r="A245" s="1">
        <v>24</v>
      </c>
      <c r="B245" s="8">
        <v>42064</v>
      </c>
      <c r="C245" t="s">
        <v>9</v>
      </c>
      <c r="D245" s="3">
        <v>300</v>
      </c>
      <c r="G245" s="3">
        <v>2570</v>
      </c>
    </row>
    <row r="246" spans="1:7" x14ac:dyDescent="0.25">
      <c r="A246" s="1">
        <v>25</v>
      </c>
      <c r="B246" s="8">
        <v>42082</v>
      </c>
      <c r="C246" t="s">
        <v>5</v>
      </c>
      <c r="E246" s="3">
        <v>0</v>
      </c>
      <c r="F246" s="3">
        <v>10</v>
      </c>
      <c r="G246" s="3">
        <v>2580</v>
      </c>
    </row>
    <row r="247" spans="1:7" x14ac:dyDescent="0.25">
      <c r="A247" s="1" t="s">
        <v>12</v>
      </c>
      <c r="D247" s="3">
        <f>SUBTOTAL(109,Table8[Drawn])</f>
        <v>3600</v>
      </c>
      <c r="E247" s="3">
        <f>SUBTOTAL(109,Table8[Credited])</f>
        <v>1800</v>
      </c>
      <c r="F247" s="3">
        <f>SUBTOTAL(109,Table8[Penalty])</f>
        <v>60</v>
      </c>
    </row>
    <row r="249" spans="1:7" ht="15.75" thickBot="1" x14ac:dyDescent="0.3"/>
    <row r="250" spans="1:7" ht="16.5" thickTop="1" thickBot="1" x14ac:dyDescent="0.3">
      <c r="A250" s="3"/>
      <c r="B250" s="13" t="s">
        <v>17</v>
      </c>
      <c r="C250" s="13"/>
      <c r="D250" s="13"/>
      <c r="E250" s="13"/>
      <c r="F250" s="13"/>
    </row>
    <row r="251" spans="1:7" ht="15.75" thickTop="1" x14ac:dyDescent="0.25"/>
    <row r="252" spans="1:7" x14ac:dyDescent="0.25">
      <c r="A252" s="1" t="s">
        <v>0</v>
      </c>
      <c r="B252" s="7" t="s">
        <v>1</v>
      </c>
      <c r="C252" t="s">
        <v>2</v>
      </c>
      <c r="D252" s="3" t="s">
        <v>3</v>
      </c>
      <c r="E252" s="3" t="s">
        <v>4</v>
      </c>
      <c r="F252" s="3" t="s">
        <v>5</v>
      </c>
      <c r="G252" s="3" t="s">
        <v>6</v>
      </c>
    </row>
    <row r="253" spans="1:7" x14ac:dyDescent="0.25">
      <c r="A253" s="1">
        <v>1</v>
      </c>
      <c r="B253" s="8">
        <v>41730</v>
      </c>
      <c r="C253" t="s">
        <v>7</v>
      </c>
      <c r="G253" s="3">
        <v>10</v>
      </c>
    </row>
    <row r="254" spans="1:7" x14ac:dyDescent="0.25">
      <c r="A254" s="1">
        <v>2</v>
      </c>
      <c r="B254" s="8">
        <v>41730</v>
      </c>
      <c r="C254" t="s">
        <v>9</v>
      </c>
      <c r="D254" s="3">
        <v>200</v>
      </c>
      <c r="F254" s="3">
        <v>0</v>
      </c>
      <c r="G254" s="3">
        <v>210</v>
      </c>
    </row>
    <row r="255" spans="1:7" x14ac:dyDescent="0.25">
      <c r="A255" s="1">
        <v>3</v>
      </c>
      <c r="B255" s="8">
        <v>41752</v>
      </c>
      <c r="C255" t="s">
        <v>10</v>
      </c>
      <c r="E255" s="3">
        <v>200</v>
      </c>
      <c r="F255" s="3">
        <v>0</v>
      </c>
      <c r="G255" s="3">
        <v>10</v>
      </c>
    </row>
    <row r="256" spans="1:7" x14ac:dyDescent="0.25">
      <c r="A256" s="1">
        <v>4</v>
      </c>
      <c r="B256" s="8">
        <v>41760</v>
      </c>
      <c r="C256" t="s">
        <v>9</v>
      </c>
      <c r="D256" s="3">
        <v>200</v>
      </c>
      <c r="F256" s="3">
        <v>0</v>
      </c>
      <c r="G256" s="3">
        <v>210</v>
      </c>
    </row>
    <row r="257" spans="1:7" x14ac:dyDescent="0.25">
      <c r="A257" s="1">
        <v>5</v>
      </c>
      <c r="B257" s="8">
        <v>41772</v>
      </c>
      <c r="C257" t="s">
        <v>10</v>
      </c>
      <c r="E257" s="3">
        <v>210</v>
      </c>
      <c r="F257" s="3">
        <v>0</v>
      </c>
      <c r="G257" s="3">
        <v>0</v>
      </c>
    </row>
    <row r="258" spans="1:7" x14ac:dyDescent="0.25">
      <c r="A258" s="1">
        <v>6</v>
      </c>
      <c r="B258" s="8">
        <v>41791</v>
      </c>
      <c r="C258" t="s">
        <v>9</v>
      </c>
      <c r="D258" s="3">
        <v>200</v>
      </c>
      <c r="F258" s="3">
        <v>0</v>
      </c>
      <c r="G258" s="3">
        <v>200</v>
      </c>
    </row>
    <row r="259" spans="1:7" x14ac:dyDescent="0.25">
      <c r="A259" s="1">
        <v>7</v>
      </c>
      <c r="B259" s="8">
        <v>41796</v>
      </c>
      <c r="C259" t="s">
        <v>10</v>
      </c>
      <c r="E259" s="3">
        <v>200</v>
      </c>
      <c r="F259" s="3">
        <v>0</v>
      </c>
      <c r="G259" s="3">
        <v>0</v>
      </c>
    </row>
    <row r="260" spans="1:7" x14ac:dyDescent="0.25">
      <c r="A260" s="1">
        <v>8</v>
      </c>
      <c r="B260" s="8">
        <v>41821</v>
      </c>
      <c r="C260" t="s">
        <v>9</v>
      </c>
      <c r="D260" s="3">
        <v>200</v>
      </c>
      <c r="F260" s="3">
        <v>0</v>
      </c>
      <c r="G260" s="3">
        <v>200</v>
      </c>
    </row>
    <row r="261" spans="1:7" x14ac:dyDescent="0.25">
      <c r="A261" s="1">
        <v>9</v>
      </c>
      <c r="B261" s="8">
        <v>41834</v>
      </c>
      <c r="C261" t="s">
        <v>10</v>
      </c>
      <c r="E261" s="3">
        <v>200</v>
      </c>
      <c r="F261" s="3">
        <v>0</v>
      </c>
      <c r="G261" s="3">
        <v>0</v>
      </c>
    </row>
    <row r="262" spans="1:7" x14ac:dyDescent="0.25">
      <c r="A262" s="1">
        <v>10</v>
      </c>
      <c r="B262" s="8">
        <v>41852</v>
      </c>
      <c r="C262" t="s">
        <v>9</v>
      </c>
      <c r="D262" s="3">
        <v>200</v>
      </c>
      <c r="F262" s="3">
        <v>0</v>
      </c>
      <c r="G262" s="3">
        <v>200</v>
      </c>
    </row>
    <row r="263" spans="1:7" x14ac:dyDescent="0.25">
      <c r="A263" s="1">
        <v>11</v>
      </c>
      <c r="B263" s="8">
        <v>41860</v>
      </c>
      <c r="C263" t="s">
        <v>10</v>
      </c>
      <c r="E263" s="3">
        <v>200</v>
      </c>
      <c r="F263" s="3">
        <v>0</v>
      </c>
      <c r="G263" s="3">
        <v>0</v>
      </c>
    </row>
    <row r="264" spans="1:7" x14ac:dyDescent="0.25">
      <c r="A264" s="1">
        <v>12</v>
      </c>
      <c r="B264" s="8">
        <v>41883</v>
      </c>
      <c r="C264" t="s">
        <v>9</v>
      </c>
      <c r="D264" s="3">
        <v>200</v>
      </c>
      <c r="F264" s="3">
        <v>0</v>
      </c>
      <c r="G264" s="3">
        <v>200</v>
      </c>
    </row>
    <row r="265" spans="1:7" x14ac:dyDescent="0.25">
      <c r="A265" s="1">
        <v>13</v>
      </c>
      <c r="B265" s="8">
        <v>41898</v>
      </c>
      <c r="C265" t="s">
        <v>10</v>
      </c>
      <c r="E265" s="3">
        <v>200</v>
      </c>
      <c r="F265" s="3">
        <v>0</v>
      </c>
      <c r="G265" s="3">
        <v>0</v>
      </c>
    </row>
    <row r="266" spans="1:7" x14ac:dyDescent="0.25">
      <c r="A266" s="1">
        <v>14</v>
      </c>
      <c r="B266" s="8">
        <v>41913</v>
      </c>
      <c r="C266" t="s">
        <v>9</v>
      </c>
      <c r="D266" s="3">
        <v>200</v>
      </c>
      <c r="F266" s="3">
        <v>0</v>
      </c>
      <c r="G266" s="3">
        <v>200</v>
      </c>
    </row>
    <row r="267" spans="1:7" x14ac:dyDescent="0.25">
      <c r="A267" s="1">
        <v>15</v>
      </c>
      <c r="B267" s="8">
        <v>41930</v>
      </c>
      <c r="C267" t="s">
        <v>10</v>
      </c>
      <c r="E267" s="3">
        <v>200</v>
      </c>
      <c r="F267" s="3">
        <v>0</v>
      </c>
      <c r="G267" s="3">
        <v>0</v>
      </c>
    </row>
    <row r="268" spans="1:7" x14ac:dyDescent="0.25">
      <c r="A268" s="1">
        <v>16</v>
      </c>
      <c r="B268" s="8">
        <v>41944</v>
      </c>
      <c r="C268" t="s">
        <v>9</v>
      </c>
      <c r="D268" s="3">
        <v>200</v>
      </c>
      <c r="F268" s="3">
        <v>0</v>
      </c>
      <c r="G268" s="3">
        <v>200</v>
      </c>
    </row>
    <row r="269" spans="1:7" x14ac:dyDescent="0.25">
      <c r="A269" s="1">
        <v>17</v>
      </c>
      <c r="B269" s="8">
        <v>41961</v>
      </c>
      <c r="C269" t="s">
        <v>10</v>
      </c>
      <c r="E269" s="3">
        <v>200</v>
      </c>
      <c r="F269" s="3">
        <v>0</v>
      </c>
      <c r="G269" s="3">
        <v>0</v>
      </c>
    </row>
    <row r="270" spans="1:7" x14ac:dyDescent="0.25">
      <c r="A270" s="1">
        <v>18</v>
      </c>
      <c r="B270" s="8">
        <v>41974</v>
      </c>
      <c r="C270" t="s">
        <v>9</v>
      </c>
      <c r="D270" s="3">
        <v>200</v>
      </c>
      <c r="F270" s="3">
        <v>0</v>
      </c>
      <c r="G270" s="3">
        <v>200</v>
      </c>
    </row>
    <row r="271" spans="1:7" x14ac:dyDescent="0.25">
      <c r="A271" s="1">
        <v>19</v>
      </c>
      <c r="B271" s="8">
        <v>41992</v>
      </c>
      <c r="C271" t="s">
        <v>10</v>
      </c>
      <c r="E271" s="3">
        <v>200</v>
      </c>
      <c r="F271" s="3">
        <v>0</v>
      </c>
      <c r="G271" s="3">
        <v>0</v>
      </c>
    </row>
    <row r="272" spans="1:7" x14ac:dyDescent="0.25">
      <c r="A272" s="1">
        <v>20</v>
      </c>
      <c r="B272" s="8">
        <v>42005</v>
      </c>
      <c r="C272" t="s">
        <v>9</v>
      </c>
      <c r="D272" s="3">
        <v>200</v>
      </c>
      <c r="F272" s="3">
        <v>0</v>
      </c>
      <c r="G272" s="3">
        <v>200</v>
      </c>
    </row>
    <row r="273" spans="1:7" x14ac:dyDescent="0.25">
      <c r="A273" s="1">
        <v>21</v>
      </c>
      <c r="B273" s="8">
        <v>42024</v>
      </c>
      <c r="C273" t="s">
        <v>10</v>
      </c>
      <c r="E273" s="3">
        <v>200</v>
      </c>
      <c r="F273" s="3">
        <v>0</v>
      </c>
      <c r="G273" s="3">
        <v>0</v>
      </c>
    </row>
    <row r="274" spans="1:7" x14ac:dyDescent="0.25">
      <c r="A274" s="1">
        <v>22</v>
      </c>
      <c r="B274" s="8">
        <v>42036</v>
      </c>
      <c r="C274" t="s">
        <v>9</v>
      </c>
      <c r="D274" s="3">
        <v>200</v>
      </c>
      <c r="F274" s="3">
        <v>0</v>
      </c>
      <c r="G274" s="3">
        <v>200</v>
      </c>
    </row>
    <row r="275" spans="1:7" x14ac:dyDescent="0.25">
      <c r="A275" s="1">
        <v>23</v>
      </c>
      <c r="B275" s="8">
        <v>42054</v>
      </c>
      <c r="C275" t="s">
        <v>10</v>
      </c>
      <c r="E275" s="3">
        <v>200</v>
      </c>
      <c r="F275" s="3">
        <v>0</v>
      </c>
      <c r="G275" s="3">
        <v>0</v>
      </c>
    </row>
    <row r="276" spans="1:7" x14ac:dyDescent="0.25">
      <c r="A276" s="1">
        <v>24</v>
      </c>
      <c r="B276" s="8">
        <v>42064</v>
      </c>
      <c r="C276" t="s">
        <v>9</v>
      </c>
      <c r="D276" s="3">
        <v>200</v>
      </c>
      <c r="F276" s="3">
        <v>0</v>
      </c>
      <c r="G276" s="3">
        <v>200</v>
      </c>
    </row>
    <row r="277" spans="1:7" x14ac:dyDescent="0.25">
      <c r="A277" s="1">
        <v>25</v>
      </c>
      <c r="B277" s="8">
        <v>42082</v>
      </c>
      <c r="C277" t="s">
        <v>10</v>
      </c>
      <c r="E277" s="3">
        <v>200</v>
      </c>
      <c r="F277" s="3">
        <v>0</v>
      </c>
      <c r="G277" s="3">
        <v>0</v>
      </c>
    </row>
    <row r="278" spans="1:7" x14ac:dyDescent="0.25">
      <c r="A278" s="1" t="s">
        <v>12</v>
      </c>
      <c r="D278" s="3">
        <f>SUBTOTAL(109,Table9[Drawn])</f>
        <v>2400</v>
      </c>
      <c r="E278" s="3">
        <f>SUBTOTAL(109,Table9[Credited])</f>
        <v>2410</v>
      </c>
      <c r="F278" s="3">
        <f>SUBTOTAL(109,Table9[Penalty])</f>
        <v>0</v>
      </c>
    </row>
    <row r="280" spans="1:7" ht="15.75" thickBot="1" x14ac:dyDescent="0.3"/>
    <row r="281" spans="1:7" ht="16.5" thickTop="1" thickBot="1" x14ac:dyDescent="0.3">
      <c r="B281" s="13" t="s">
        <v>18</v>
      </c>
      <c r="C281" s="13"/>
      <c r="D281" s="13"/>
      <c r="E281" s="13"/>
      <c r="F281" s="13"/>
    </row>
    <row r="282" spans="1:7" ht="15.75" thickTop="1" x14ac:dyDescent="0.25"/>
    <row r="283" spans="1:7" x14ac:dyDescent="0.25">
      <c r="A283" s="1" t="s">
        <v>0</v>
      </c>
      <c r="B283" s="7" t="s">
        <v>1</v>
      </c>
      <c r="C283" t="s">
        <v>2</v>
      </c>
      <c r="D283" s="3" t="s">
        <v>3</v>
      </c>
      <c r="E283" s="3" t="s">
        <v>4</v>
      </c>
      <c r="F283" s="3" t="s">
        <v>5</v>
      </c>
      <c r="G283" s="3" t="s">
        <v>6</v>
      </c>
    </row>
    <row r="284" spans="1:7" x14ac:dyDescent="0.25">
      <c r="A284" s="1">
        <v>1</v>
      </c>
      <c r="B284" s="8">
        <v>41730</v>
      </c>
      <c r="C284" t="s">
        <v>7</v>
      </c>
      <c r="G284" s="3">
        <v>420</v>
      </c>
    </row>
    <row r="285" spans="1:7" x14ac:dyDescent="0.25">
      <c r="A285" s="1">
        <v>2</v>
      </c>
      <c r="B285" s="8">
        <v>41730</v>
      </c>
      <c r="C285" t="s">
        <v>9</v>
      </c>
      <c r="D285" s="3">
        <v>200</v>
      </c>
      <c r="G285" s="3">
        <v>620</v>
      </c>
    </row>
    <row r="286" spans="1:7" x14ac:dyDescent="0.25">
      <c r="A286" s="1">
        <v>3</v>
      </c>
      <c r="B286" s="8">
        <v>41759</v>
      </c>
      <c r="C286" t="s">
        <v>5</v>
      </c>
      <c r="E286" s="3">
        <v>0</v>
      </c>
      <c r="F286" s="3">
        <v>10</v>
      </c>
      <c r="G286" s="3">
        <v>630</v>
      </c>
    </row>
    <row r="287" spans="1:7" x14ac:dyDescent="0.25">
      <c r="A287" s="1">
        <v>4</v>
      </c>
      <c r="B287" s="8">
        <v>41760</v>
      </c>
      <c r="C287" t="s">
        <v>9</v>
      </c>
      <c r="D287" s="3">
        <v>200</v>
      </c>
      <c r="F287" s="3">
        <v>0</v>
      </c>
      <c r="G287" s="3">
        <v>830</v>
      </c>
    </row>
    <row r="288" spans="1:7" x14ac:dyDescent="0.25">
      <c r="A288" s="1">
        <v>5</v>
      </c>
      <c r="B288" s="8">
        <v>41760</v>
      </c>
      <c r="C288" t="s">
        <v>10</v>
      </c>
      <c r="E288" s="3">
        <v>400</v>
      </c>
      <c r="F288" s="3">
        <v>0</v>
      </c>
      <c r="G288" s="3">
        <v>430</v>
      </c>
    </row>
    <row r="289" spans="1:7" x14ac:dyDescent="0.25">
      <c r="A289" s="1">
        <v>6</v>
      </c>
      <c r="B289" s="8">
        <v>41791</v>
      </c>
      <c r="C289" t="s">
        <v>9</v>
      </c>
      <c r="D289" s="3">
        <v>200</v>
      </c>
      <c r="F289" s="3">
        <v>0</v>
      </c>
      <c r="G289" s="3">
        <v>630</v>
      </c>
    </row>
    <row r="290" spans="1:7" x14ac:dyDescent="0.25">
      <c r="A290" s="1">
        <v>7</v>
      </c>
      <c r="B290" s="8">
        <v>41821</v>
      </c>
      <c r="C290" t="s">
        <v>9</v>
      </c>
      <c r="D290" s="3">
        <v>200</v>
      </c>
      <c r="F290" s="3">
        <v>0</v>
      </c>
      <c r="G290" s="3">
        <v>830</v>
      </c>
    </row>
    <row r="291" spans="1:7" x14ac:dyDescent="0.25">
      <c r="A291" s="1">
        <v>8</v>
      </c>
      <c r="B291" s="8">
        <v>41830</v>
      </c>
      <c r="C291" t="s">
        <v>10</v>
      </c>
      <c r="E291" s="3">
        <v>600</v>
      </c>
      <c r="F291" s="3">
        <v>0</v>
      </c>
      <c r="G291" s="3">
        <v>230</v>
      </c>
    </row>
    <row r="292" spans="1:7" x14ac:dyDescent="0.25">
      <c r="A292" s="1">
        <v>9</v>
      </c>
      <c r="B292" s="8">
        <v>41852</v>
      </c>
      <c r="C292" t="s">
        <v>9</v>
      </c>
      <c r="D292" s="3">
        <v>200</v>
      </c>
      <c r="F292" s="3">
        <v>0</v>
      </c>
      <c r="G292" s="3">
        <v>430</v>
      </c>
    </row>
    <row r="293" spans="1:7" x14ac:dyDescent="0.25">
      <c r="A293" s="1">
        <v>10</v>
      </c>
      <c r="B293" s="8">
        <v>41883</v>
      </c>
      <c r="C293" t="s">
        <v>9</v>
      </c>
      <c r="D293" s="3">
        <v>200</v>
      </c>
      <c r="F293" s="3">
        <v>0</v>
      </c>
      <c r="G293" s="3">
        <v>630</v>
      </c>
    </row>
    <row r="294" spans="1:7" x14ac:dyDescent="0.25">
      <c r="A294" s="1">
        <v>11</v>
      </c>
      <c r="B294" s="8">
        <v>41913</v>
      </c>
      <c r="C294" t="s">
        <v>9</v>
      </c>
      <c r="D294" s="3">
        <v>200</v>
      </c>
      <c r="F294" s="3">
        <v>0</v>
      </c>
      <c r="G294" s="3">
        <v>830</v>
      </c>
    </row>
    <row r="295" spans="1:7" x14ac:dyDescent="0.25">
      <c r="A295" s="1">
        <v>12</v>
      </c>
      <c r="B295" s="8">
        <v>41929</v>
      </c>
      <c r="C295" t="s">
        <v>10</v>
      </c>
      <c r="E295" s="3">
        <v>600</v>
      </c>
      <c r="F295" s="3">
        <v>0</v>
      </c>
      <c r="G295" s="3">
        <v>230</v>
      </c>
    </row>
    <row r="296" spans="1:7" x14ac:dyDescent="0.25">
      <c r="A296" s="1">
        <v>13</v>
      </c>
      <c r="B296" s="8">
        <v>41944</v>
      </c>
      <c r="C296" t="s">
        <v>9</v>
      </c>
      <c r="D296" s="3">
        <v>200</v>
      </c>
      <c r="F296" s="3">
        <v>0</v>
      </c>
      <c r="G296" s="3">
        <v>250</v>
      </c>
    </row>
    <row r="297" spans="1:7" x14ac:dyDescent="0.25">
      <c r="A297" s="1">
        <v>14</v>
      </c>
      <c r="B297" s="8">
        <v>41974</v>
      </c>
      <c r="C297" t="s">
        <v>9</v>
      </c>
      <c r="D297" s="3">
        <v>200</v>
      </c>
      <c r="F297" s="3">
        <v>0</v>
      </c>
      <c r="G297" s="3">
        <v>230</v>
      </c>
    </row>
    <row r="298" spans="1:7" x14ac:dyDescent="0.25">
      <c r="A298" s="1">
        <v>15</v>
      </c>
      <c r="B298" s="8">
        <v>42005</v>
      </c>
      <c r="C298" t="s">
        <v>9</v>
      </c>
      <c r="D298" s="3">
        <v>200</v>
      </c>
      <c r="F298" s="3">
        <v>0</v>
      </c>
      <c r="G298" s="3">
        <v>430</v>
      </c>
    </row>
    <row r="299" spans="1:7" x14ac:dyDescent="0.25">
      <c r="A299" s="1">
        <v>16</v>
      </c>
      <c r="B299" s="8">
        <v>42036</v>
      </c>
      <c r="C299" t="s">
        <v>9</v>
      </c>
      <c r="D299" s="3">
        <v>200</v>
      </c>
      <c r="F299" s="3">
        <v>0</v>
      </c>
      <c r="G299" s="3">
        <v>630</v>
      </c>
    </row>
    <row r="300" spans="1:7" x14ac:dyDescent="0.25">
      <c r="A300" s="1">
        <v>17</v>
      </c>
      <c r="B300" s="8">
        <v>42036</v>
      </c>
      <c r="C300" t="s">
        <v>10</v>
      </c>
      <c r="E300" s="3">
        <v>1000</v>
      </c>
      <c r="F300" s="3">
        <v>0</v>
      </c>
      <c r="G300" s="3">
        <v>-370</v>
      </c>
    </row>
    <row r="301" spans="1:7" x14ac:dyDescent="0.25">
      <c r="A301" s="1">
        <v>18</v>
      </c>
      <c r="B301" s="8">
        <v>42064</v>
      </c>
      <c r="C301" t="s">
        <v>9</v>
      </c>
      <c r="D301" s="3">
        <v>200</v>
      </c>
      <c r="F301" s="3">
        <v>0</v>
      </c>
      <c r="G301" s="3">
        <v>-170</v>
      </c>
    </row>
    <row r="302" spans="1:7" x14ac:dyDescent="0.25">
      <c r="A302" s="1" t="s">
        <v>12</v>
      </c>
      <c r="D302" s="3">
        <f>SUBTOTAL(109,Table10[Drawn])</f>
        <v>2400</v>
      </c>
      <c r="E302" s="3">
        <f>SUBTOTAL(109,Table10[Credited])</f>
        <v>2600</v>
      </c>
      <c r="F302" s="3">
        <f>SUBTOTAL(109,Table10[Penalty])</f>
        <v>10</v>
      </c>
    </row>
    <row r="304" spans="1:7" ht="15.75" thickBot="1" x14ac:dyDescent="0.3"/>
    <row r="305" spans="1:7" ht="16.5" thickTop="1" thickBot="1" x14ac:dyDescent="0.3">
      <c r="A305" s="3"/>
      <c r="B305" s="13" t="s">
        <v>19</v>
      </c>
      <c r="C305" s="13"/>
      <c r="D305" s="13"/>
      <c r="E305" s="13"/>
      <c r="F305" s="13"/>
    </row>
    <row r="306" spans="1:7" ht="15.75" thickTop="1" x14ac:dyDescent="0.25"/>
    <row r="307" spans="1:7" x14ac:dyDescent="0.25">
      <c r="A307" s="1" t="s">
        <v>0</v>
      </c>
      <c r="B307" s="7" t="s">
        <v>1</v>
      </c>
      <c r="C307" t="s">
        <v>2</v>
      </c>
      <c r="D307" s="3" t="s">
        <v>3</v>
      </c>
      <c r="E307" s="3" t="s">
        <v>4</v>
      </c>
      <c r="F307" s="3" t="s">
        <v>5</v>
      </c>
      <c r="G307" s="3" t="s">
        <v>6</v>
      </c>
    </row>
    <row r="308" spans="1:7" x14ac:dyDescent="0.25">
      <c r="A308" s="1">
        <v>1</v>
      </c>
      <c r="B308" s="8">
        <v>41730</v>
      </c>
      <c r="C308" t="s">
        <v>7</v>
      </c>
      <c r="G308" s="3">
        <v>0</v>
      </c>
    </row>
    <row r="309" spans="1:7" x14ac:dyDescent="0.25">
      <c r="A309" s="1">
        <v>2</v>
      </c>
      <c r="B309" s="8">
        <v>41730</v>
      </c>
      <c r="C309" t="s">
        <v>9</v>
      </c>
      <c r="D309" s="3">
        <v>0</v>
      </c>
      <c r="F309" s="3">
        <v>0</v>
      </c>
      <c r="G309" s="3">
        <v>0</v>
      </c>
    </row>
    <row r="310" spans="1:7" x14ac:dyDescent="0.25">
      <c r="A310" s="1">
        <v>3</v>
      </c>
      <c r="B310" s="8">
        <v>41758</v>
      </c>
      <c r="C310" t="s">
        <v>11</v>
      </c>
      <c r="E310" s="3">
        <v>2200</v>
      </c>
      <c r="F310" s="3">
        <v>0</v>
      </c>
      <c r="G310" s="3">
        <v>-2200</v>
      </c>
    </row>
    <row r="311" spans="1:7" x14ac:dyDescent="0.25">
      <c r="A311" s="1">
        <v>4</v>
      </c>
      <c r="B311" s="8">
        <v>41760</v>
      </c>
      <c r="C311" t="s">
        <v>9</v>
      </c>
      <c r="D311" s="3">
        <v>200</v>
      </c>
      <c r="F311" s="3">
        <v>0</v>
      </c>
      <c r="G311" s="3">
        <v>-2000</v>
      </c>
    </row>
    <row r="312" spans="1:7" x14ac:dyDescent="0.25">
      <c r="A312" s="1">
        <v>5</v>
      </c>
      <c r="B312" s="8">
        <v>41791</v>
      </c>
      <c r="C312" t="s">
        <v>9</v>
      </c>
      <c r="D312" s="3">
        <v>200</v>
      </c>
      <c r="F312" s="3">
        <v>0</v>
      </c>
      <c r="G312" s="3">
        <v>-1800</v>
      </c>
    </row>
    <row r="313" spans="1:7" x14ac:dyDescent="0.25">
      <c r="A313" s="1">
        <v>6</v>
      </c>
      <c r="B313" s="8">
        <v>41821</v>
      </c>
      <c r="C313" t="s">
        <v>9</v>
      </c>
      <c r="D313" s="3">
        <v>200</v>
      </c>
      <c r="F313" s="3">
        <v>0</v>
      </c>
      <c r="G313" s="3">
        <v>-1600</v>
      </c>
    </row>
    <row r="314" spans="1:7" x14ac:dyDescent="0.25">
      <c r="A314" s="1">
        <v>7</v>
      </c>
      <c r="B314" s="8">
        <v>41852</v>
      </c>
      <c r="C314" t="s">
        <v>9</v>
      </c>
      <c r="D314" s="3">
        <v>200</v>
      </c>
      <c r="F314" s="3">
        <v>0</v>
      </c>
      <c r="G314" s="3">
        <v>-1400</v>
      </c>
    </row>
    <row r="315" spans="1:7" x14ac:dyDescent="0.25">
      <c r="A315" s="1">
        <v>8</v>
      </c>
      <c r="B315" s="8">
        <v>41883</v>
      </c>
      <c r="C315" t="s">
        <v>9</v>
      </c>
      <c r="D315" s="3">
        <v>200</v>
      </c>
      <c r="F315" s="3">
        <v>0</v>
      </c>
      <c r="G315" s="3">
        <v>-1200</v>
      </c>
    </row>
    <row r="316" spans="1:7" x14ac:dyDescent="0.25">
      <c r="A316" s="1">
        <v>9</v>
      </c>
      <c r="B316" s="8">
        <v>41913</v>
      </c>
      <c r="C316" t="s">
        <v>9</v>
      </c>
      <c r="D316" s="3">
        <v>200</v>
      </c>
      <c r="F316" s="3">
        <v>0</v>
      </c>
      <c r="G316" s="3">
        <v>-1000</v>
      </c>
    </row>
    <row r="317" spans="1:7" x14ac:dyDescent="0.25">
      <c r="A317" s="1">
        <v>10</v>
      </c>
      <c r="B317" s="8">
        <v>41944</v>
      </c>
      <c r="C317" t="s">
        <v>9</v>
      </c>
      <c r="D317" s="3">
        <v>200</v>
      </c>
      <c r="F317" s="3">
        <v>0</v>
      </c>
      <c r="G317" s="3">
        <v>-800</v>
      </c>
    </row>
    <row r="318" spans="1:7" x14ac:dyDescent="0.25">
      <c r="A318" s="1">
        <v>11</v>
      </c>
      <c r="B318" s="8">
        <v>41974</v>
      </c>
      <c r="C318" t="s">
        <v>9</v>
      </c>
      <c r="D318" s="3">
        <v>200</v>
      </c>
      <c r="F318" s="3">
        <v>0</v>
      </c>
      <c r="G318" s="3">
        <v>-600</v>
      </c>
    </row>
    <row r="319" spans="1:7" x14ac:dyDescent="0.25">
      <c r="A319" s="1">
        <v>12</v>
      </c>
      <c r="B319" s="8">
        <v>42005</v>
      </c>
      <c r="C319" t="s">
        <v>9</v>
      </c>
      <c r="D319" s="3">
        <v>200</v>
      </c>
      <c r="F319" s="3">
        <v>0</v>
      </c>
      <c r="G319" s="3">
        <v>-400</v>
      </c>
    </row>
    <row r="320" spans="1:7" x14ac:dyDescent="0.25">
      <c r="A320" s="1">
        <v>13</v>
      </c>
      <c r="B320" s="8">
        <v>42036</v>
      </c>
      <c r="C320" t="s">
        <v>9</v>
      </c>
      <c r="D320" s="3">
        <v>200</v>
      </c>
      <c r="F320" s="3">
        <v>0</v>
      </c>
      <c r="G320" s="3">
        <v>-200</v>
      </c>
    </row>
    <row r="321" spans="1:7" x14ac:dyDescent="0.25">
      <c r="A321" s="1">
        <v>14</v>
      </c>
      <c r="B321" s="8">
        <v>42064</v>
      </c>
      <c r="C321" t="s">
        <v>9</v>
      </c>
      <c r="D321" s="3">
        <v>200</v>
      </c>
      <c r="F321" s="3">
        <v>0</v>
      </c>
      <c r="G321" s="3">
        <v>0</v>
      </c>
    </row>
    <row r="322" spans="1:7" x14ac:dyDescent="0.25">
      <c r="A322" s="1" t="s">
        <v>12</v>
      </c>
      <c r="D322" s="3">
        <f>SUBTOTAL(109,Table11[Drawn])</f>
        <v>2200</v>
      </c>
      <c r="E322" s="3">
        <f>SUBTOTAL(109,Table11[Credited])</f>
        <v>2200</v>
      </c>
      <c r="F322" s="3">
        <f>SUBTOTAL(109,Table11[Penalty])</f>
        <v>0</v>
      </c>
    </row>
    <row r="324" spans="1:7" ht="15.75" thickBot="1" x14ac:dyDescent="0.3"/>
    <row r="325" spans="1:7" ht="16.5" thickTop="1" thickBot="1" x14ac:dyDescent="0.3">
      <c r="A325" s="3"/>
      <c r="B325" s="13" t="s">
        <v>20</v>
      </c>
      <c r="C325" s="13"/>
      <c r="D325" s="13"/>
      <c r="E325" s="13"/>
      <c r="F325" s="13"/>
    </row>
    <row r="326" spans="1:7" ht="15.75" thickTop="1" x14ac:dyDescent="0.25"/>
    <row r="327" spans="1:7" x14ac:dyDescent="0.25">
      <c r="A327" s="1" t="s">
        <v>0</v>
      </c>
      <c r="B327" s="7" t="s">
        <v>1</v>
      </c>
      <c r="C327" t="s">
        <v>2</v>
      </c>
      <c r="D327" s="3" t="s">
        <v>3</v>
      </c>
      <c r="E327" s="3" t="s">
        <v>4</v>
      </c>
      <c r="F327" s="3" t="s">
        <v>5</v>
      </c>
      <c r="G327" s="3" t="s">
        <v>6</v>
      </c>
    </row>
    <row r="328" spans="1:7" x14ac:dyDescent="0.25">
      <c r="A328" s="1">
        <v>1</v>
      </c>
      <c r="B328" s="8">
        <v>41730</v>
      </c>
      <c r="C328" t="s">
        <v>7</v>
      </c>
      <c r="G328" s="3">
        <v>30</v>
      </c>
    </row>
    <row r="329" spans="1:7" x14ac:dyDescent="0.25">
      <c r="A329" s="1">
        <v>2</v>
      </c>
      <c r="B329" s="8">
        <v>41730</v>
      </c>
      <c r="C329" t="s">
        <v>9</v>
      </c>
      <c r="D329" s="3">
        <v>300</v>
      </c>
      <c r="F329" s="3">
        <v>0</v>
      </c>
      <c r="G329" s="3">
        <v>330</v>
      </c>
    </row>
    <row r="330" spans="1:7" x14ac:dyDescent="0.25">
      <c r="A330" s="1">
        <v>3</v>
      </c>
      <c r="B330" s="8">
        <v>41747</v>
      </c>
      <c r="C330" t="s">
        <v>10</v>
      </c>
      <c r="E330" s="3">
        <v>300</v>
      </c>
      <c r="F330" s="3">
        <v>0</v>
      </c>
      <c r="G330" s="3">
        <v>30</v>
      </c>
    </row>
    <row r="331" spans="1:7" x14ac:dyDescent="0.25">
      <c r="A331" s="1">
        <v>4</v>
      </c>
      <c r="B331" s="8">
        <v>41760</v>
      </c>
      <c r="C331" t="s">
        <v>9</v>
      </c>
      <c r="D331" s="3">
        <v>300</v>
      </c>
      <c r="F331" s="3">
        <v>0</v>
      </c>
      <c r="G331" s="3">
        <v>330</v>
      </c>
    </row>
    <row r="332" spans="1:7" x14ac:dyDescent="0.25">
      <c r="A332" s="1">
        <v>5</v>
      </c>
      <c r="B332" s="8">
        <v>41776</v>
      </c>
      <c r="C332" t="s">
        <v>10</v>
      </c>
      <c r="E332" s="3">
        <v>300</v>
      </c>
      <c r="F332" s="3">
        <v>0</v>
      </c>
      <c r="G332" s="3">
        <v>30</v>
      </c>
    </row>
    <row r="333" spans="1:7" x14ac:dyDescent="0.25">
      <c r="A333" s="1">
        <v>6</v>
      </c>
      <c r="B333" s="8">
        <v>41791</v>
      </c>
      <c r="C333" t="s">
        <v>9</v>
      </c>
      <c r="D333" s="3">
        <v>300</v>
      </c>
      <c r="F333" s="3">
        <v>0</v>
      </c>
      <c r="G333" s="3">
        <v>330</v>
      </c>
    </row>
    <row r="334" spans="1:7" x14ac:dyDescent="0.25">
      <c r="A334" s="1">
        <v>7</v>
      </c>
      <c r="B334" s="8">
        <v>41796</v>
      </c>
      <c r="C334" t="s">
        <v>10</v>
      </c>
      <c r="E334" s="3">
        <v>300</v>
      </c>
      <c r="F334" s="3">
        <v>0</v>
      </c>
      <c r="G334" s="3">
        <v>30</v>
      </c>
    </row>
    <row r="335" spans="1:7" x14ac:dyDescent="0.25">
      <c r="A335" s="1">
        <v>8</v>
      </c>
      <c r="B335" s="8">
        <v>41821</v>
      </c>
      <c r="C335" t="s">
        <v>9</v>
      </c>
      <c r="D335" s="3">
        <v>300</v>
      </c>
      <c r="F335" s="3">
        <v>0</v>
      </c>
      <c r="G335" s="3">
        <v>330</v>
      </c>
    </row>
    <row r="336" spans="1:7" x14ac:dyDescent="0.25">
      <c r="A336" s="1">
        <v>9</v>
      </c>
      <c r="B336" s="8">
        <v>41834</v>
      </c>
      <c r="C336" t="s">
        <v>10</v>
      </c>
      <c r="E336" s="3">
        <v>300</v>
      </c>
      <c r="F336" s="3">
        <v>0</v>
      </c>
      <c r="G336" s="3">
        <v>30</v>
      </c>
    </row>
    <row r="337" spans="1:7" x14ac:dyDescent="0.25">
      <c r="A337" s="1">
        <v>10</v>
      </c>
      <c r="B337" s="8">
        <v>41852</v>
      </c>
      <c r="C337" t="s">
        <v>9</v>
      </c>
      <c r="D337" s="3">
        <v>300</v>
      </c>
      <c r="F337" s="3">
        <v>0</v>
      </c>
      <c r="G337" s="3">
        <v>330</v>
      </c>
    </row>
    <row r="338" spans="1:7" x14ac:dyDescent="0.25">
      <c r="A338" s="1">
        <v>11</v>
      </c>
      <c r="B338" s="8">
        <v>41860</v>
      </c>
      <c r="C338" t="s">
        <v>10</v>
      </c>
      <c r="E338" s="3">
        <v>300</v>
      </c>
      <c r="F338" s="3">
        <v>0</v>
      </c>
      <c r="G338" s="3">
        <v>30</v>
      </c>
    </row>
    <row r="339" spans="1:7" x14ac:dyDescent="0.25">
      <c r="A339" s="1">
        <v>12</v>
      </c>
      <c r="B339" s="8">
        <v>41883</v>
      </c>
      <c r="C339" t="s">
        <v>9</v>
      </c>
      <c r="D339" s="3">
        <v>300</v>
      </c>
      <c r="F339" s="3">
        <v>0</v>
      </c>
      <c r="G339" s="3">
        <v>330</v>
      </c>
    </row>
    <row r="340" spans="1:7" x14ac:dyDescent="0.25">
      <c r="A340" s="1">
        <v>13</v>
      </c>
      <c r="B340" s="8">
        <v>41898</v>
      </c>
      <c r="C340" t="s">
        <v>10</v>
      </c>
      <c r="E340" s="3">
        <v>300</v>
      </c>
      <c r="F340" s="3">
        <v>0</v>
      </c>
      <c r="G340" s="3">
        <v>30</v>
      </c>
    </row>
    <row r="341" spans="1:7" x14ac:dyDescent="0.25">
      <c r="A341" s="1">
        <v>14</v>
      </c>
      <c r="B341" s="8">
        <v>41913</v>
      </c>
      <c r="C341" t="s">
        <v>9</v>
      </c>
      <c r="D341" s="3">
        <v>300</v>
      </c>
      <c r="F341" s="3">
        <v>0</v>
      </c>
      <c r="G341" s="3">
        <v>330</v>
      </c>
    </row>
    <row r="342" spans="1:7" x14ac:dyDescent="0.25">
      <c r="A342" s="1">
        <v>15</v>
      </c>
      <c r="B342" s="8">
        <v>41929</v>
      </c>
      <c r="C342" t="s">
        <v>10</v>
      </c>
      <c r="E342" s="3">
        <v>300</v>
      </c>
      <c r="F342" s="3">
        <v>0</v>
      </c>
      <c r="G342" s="3">
        <v>30</v>
      </c>
    </row>
    <row r="343" spans="1:7" x14ac:dyDescent="0.25">
      <c r="A343" s="1">
        <v>16</v>
      </c>
      <c r="B343" s="8">
        <v>41944</v>
      </c>
      <c r="C343" t="s">
        <v>9</v>
      </c>
      <c r="D343" s="3">
        <v>300</v>
      </c>
      <c r="F343" s="3">
        <v>0</v>
      </c>
      <c r="G343" s="3">
        <v>330</v>
      </c>
    </row>
    <row r="344" spans="1:7" x14ac:dyDescent="0.25">
      <c r="A344" s="1">
        <v>17</v>
      </c>
      <c r="B344" s="8">
        <v>41961</v>
      </c>
      <c r="C344" t="s">
        <v>10</v>
      </c>
      <c r="E344" s="3">
        <v>300</v>
      </c>
      <c r="F344" s="3">
        <v>0</v>
      </c>
      <c r="G344" s="3">
        <v>30</v>
      </c>
    </row>
    <row r="345" spans="1:7" x14ac:dyDescent="0.25">
      <c r="A345" s="1">
        <v>18</v>
      </c>
      <c r="B345" s="8">
        <v>41974</v>
      </c>
      <c r="C345" t="s">
        <v>9</v>
      </c>
      <c r="D345" s="3">
        <v>300</v>
      </c>
      <c r="F345" s="3">
        <v>0</v>
      </c>
      <c r="G345" s="3">
        <v>330</v>
      </c>
    </row>
    <row r="346" spans="1:7" x14ac:dyDescent="0.25">
      <c r="A346" s="1">
        <v>19</v>
      </c>
      <c r="B346" s="8">
        <v>41989</v>
      </c>
      <c r="C346" t="s">
        <v>10</v>
      </c>
      <c r="E346" s="3">
        <v>300</v>
      </c>
      <c r="F346" s="3">
        <v>0</v>
      </c>
      <c r="G346" s="3">
        <v>30</v>
      </c>
    </row>
    <row r="347" spans="1:7" x14ac:dyDescent="0.25">
      <c r="A347" s="1">
        <v>20</v>
      </c>
      <c r="B347" s="8">
        <v>42005</v>
      </c>
      <c r="C347" t="s">
        <v>9</v>
      </c>
      <c r="D347" s="3">
        <v>300</v>
      </c>
      <c r="F347" s="3">
        <v>0</v>
      </c>
      <c r="G347" s="3">
        <v>330</v>
      </c>
    </row>
    <row r="348" spans="1:7" x14ac:dyDescent="0.25">
      <c r="A348" s="1">
        <v>21</v>
      </c>
      <c r="B348" s="8">
        <v>42024</v>
      </c>
      <c r="C348" t="s">
        <v>10</v>
      </c>
      <c r="E348" s="3">
        <v>300</v>
      </c>
      <c r="F348" s="3">
        <v>0</v>
      </c>
      <c r="G348" s="3">
        <v>30</v>
      </c>
    </row>
    <row r="349" spans="1:7" x14ac:dyDescent="0.25">
      <c r="A349" s="1">
        <v>22</v>
      </c>
      <c r="B349" s="8">
        <v>42036</v>
      </c>
      <c r="C349" t="s">
        <v>9</v>
      </c>
      <c r="D349" s="3">
        <v>300</v>
      </c>
      <c r="F349" s="3">
        <v>0</v>
      </c>
      <c r="G349" s="3">
        <v>330</v>
      </c>
    </row>
    <row r="350" spans="1:7" x14ac:dyDescent="0.25">
      <c r="A350" s="1">
        <v>23</v>
      </c>
      <c r="B350" s="8">
        <v>42054</v>
      </c>
      <c r="C350" t="s">
        <v>10</v>
      </c>
      <c r="E350" s="3">
        <v>300</v>
      </c>
      <c r="F350" s="3">
        <v>0</v>
      </c>
      <c r="G350" s="3">
        <v>30</v>
      </c>
    </row>
    <row r="351" spans="1:7" x14ac:dyDescent="0.25">
      <c r="A351" s="1">
        <v>24</v>
      </c>
      <c r="B351" s="8">
        <v>42064</v>
      </c>
      <c r="C351" t="s">
        <v>9</v>
      </c>
      <c r="D351" s="3">
        <v>300</v>
      </c>
      <c r="F351" s="3">
        <v>0</v>
      </c>
      <c r="G351" s="3">
        <v>330</v>
      </c>
    </row>
    <row r="352" spans="1:7" x14ac:dyDescent="0.25">
      <c r="A352" s="1">
        <v>25</v>
      </c>
      <c r="B352" s="8">
        <v>42082</v>
      </c>
      <c r="C352" t="s">
        <v>10</v>
      </c>
      <c r="E352" s="3">
        <v>300</v>
      </c>
      <c r="F352" s="3">
        <v>0</v>
      </c>
      <c r="G352" s="3">
        <v>30</v>
      </c>
    </row>
    <row r="353" spans="1:7" x14ac:dyDescent="0.25">
      <c r="A353" s="1" t="s">
        <v>12</v>
      </c>
      <c r="D353" s="3">
        <f>SUBTOTAL(109,Table14[Drawn])</f>
        <v>3600</v>
      </c>
      <c r="E353" s="3">
        <f>SUBTOTAL(109,Table14[Credited])</f>
        <v>3600</v>
      </c>
      <c r="F353" s="3">
        <f>SUBTOTAL(109,Table14[Penalty])</f>
        <v>0</v>
      </c>
    </row>
    <row r="355" spans="1:7" ht="15.75" thickBot="1" x14ac:dyDescent="0.3"/>
    <row r="356" spans="1:7" ht="16.5" thickTop="1" thickBot="1" x14ac:dyDescent="0.3">
      <c r="A356" s="3"/>
      <c r="B356" s="13" t="s">
        <v>37</v>
      </c>
      <c r="C356" s="13"/>
      <c r="D356" s="13"/>
      <c r="E356" s="13"/>
      <c r="F356" s="13"/>
    </row>
    <row r="357" spans="1:7" ht="15.75" thickTop="1" x14ac:dyDescent="0.25"/>
    <row r="358" spans="1:7" x14ac:dyDescent="0.25">
      <c r="A358" s="1" t="s">
        <v>0</v>
      </c>
      <c r="B358" s="7" t="s">
        <v>1</v>
      </c>
      <c r="C358" t="s">
        <v>2</v>
      </c>
      <c r="D358" s="3" t="s">
        <v>3</v>
      </c>
      <c r="E358" s="3" t="s">
        <v>4</v>
      </c>
      <c r="F358" s="3" t="s">
        <v>5</v>
      </c>
      <c r="G358" s="3" t="s">
        <v>6</v>
      </c>
    </row>
    <row r="359" spans="1:7" x14ac:dyDescent="0.25">
      <c r="A359" s="1">
        <v>1</v>
      </c>
      <c r="B359" s="8">
        <v>41730</v>
      </c>
      <c r="C359" t="s">
        <v>7</v>
      </c>
      <c r="G359" s="3">
        <v>0</v>
      </c>
    </row>
    <row r="360" spans="1:7" x14ac:dyDescent="0.25">
      <c r="A360" s="1">
        <v>2</v>
      </c>
      <c r="B360" s="8">
        <v>41730</v>
      </c>
      <c r="C360" t="s">
        <v>9</v>
      </c>
      <c r="D360" s="3">
        <v>300</v>
      </c>
      <c r="G360" s="3">
        <v>300</v>
      </c>
    </row>
    <row r="361" spans="1:7" x14ac:dyDescent="0.25">
      <c r="A361" s="1">
        <v>3</v>
      </c>
      <c r="B361" s="8">
        <v>41759</v>
      </c>
      <c r="C361" t="s">
        <v>5</v>
      </c>
      <c r="E361" s="3">
        <v>0</v>
      </c>
      <c r="F361" s="3">
        <v>10</v>
      </c>
      <c r="G361" s="3">
        <v>310</v>
      </c>
    </row>
    <row r="362" spans="1:7" x14ac:dyDescent="0.25">
      <c r="A362" s="1">
        <v>4</v>
      </c>
      <c r="B362" s="8">
        <v>41760</v>
      </c>
      <c r="C362" t="s">
        <v>9</v>
      </c>
      <c r="D362" s="3">
        <v>300</v>
      </c>
      <c r="G362" s="3">
        <v>610</v>
      </c>
    </row>
    <row r="363" spans="1:7" x14ac:dyDescent="0.25">
      <c r="A363" s="1">
        <v>5</v>
      </c>
      <c r="B363" s="8">
        <v>41790</v>
      </c>
      <c r="C363" t="s">
        <v>5</v>
      </c>
      <c r="E363" s="3">
        <v>0</v>
      </c>
      <c r="F363" s="3">
        <v>10</v>
      </c>
      <c r="G363" s="3">
        <v>620</v>
      </c>
    </row>
    <row r="364" spans="1:7" x14ac:dyDescent="0.25">
      <c r="A364" s="1">
        <v>6</v>
      </c>
      <c r="B364" s="8">
        <v>41791</v>
      </c>
      <c r="C364" t="s">
        <v>9</v>
      </c>
      <c r="D364" s="3">
        <v>300</v>
      </c>
      <c r="G364" s="3">
        <v>920</v>
      </c>
    </row>
    <row r="365" spans="1:7" x14ac:dyDescent="0.25">
      <c r="A365" s="1">
        <v>7</v>
      </c>
      <c r="B365" s="8">
        <v>41820</v>
      </c>
      <c r="C365" t="s">
        <v>5</v>
      </c>
      <c r="E365" s="3">
        <v>0</v>
      </c>
      <c r="F365" s="3">
        <v>10</v>
      </c>
      <c r="G365" s="3">
        <v>930</v>
      </c>
    </row>
    <row r="366" spans="1:7" x14ac:dyDescent="0.25">
      <c r="A366" s="1">
        <v>8</v>
      </c>
      <c r="B366" s="8">
        <v>41821</v>
      </c>
      <c r="C366" t="s">
        <v>9</v>
      </c>
      <c r="D366" s="3">
        <v>300</v>
      </c>
      <c r="G366" s="3">
        <v>1230</v>
      </c>
    </row>
    <row r="367" spans="1:7" x14ac:dyDescent="0.25">
      <c r="A367" s="1">
        <v>9</v>
      </c>
      <c r="B367" s="8">
        <v>41839</v>
      </c>
      <c r="C367" t="s">
        <v>10</v>
      </c>
      <c r="E367" s="3">
        <v>3530</v>
      </c>
      <c r="G367" s="3">
        <v>-2300</v>
      </c>
    </row>
    <row r="368" spans="1:7" x14ac:dyDescent="0.25">
      <c r="A368" s="1">
        <v>10</v>
      </c>
      <c r="B368" s="8">
        <v>41852</v>
      </c>
      <c r="C368" t="s">
        <v>9</v>
      </c>
      <c r="D368" s="3">
        <v>300</v>
      </c>
      <c r="G368" s="3">
        <v>-2000</v>
      </c>
    </row>
    <row r="369" spans="1:7" x14ac:dyDescent="0.25">
      <c r="A369" s="1">
        <v>11</v>
      </c>
      <c r="B369" s="8">
        <v>41883</v>
      </c>
      <c r="C369" t="s">
        <v>9</v>
      </c>
      <c r="D369" s="3">
        <v>300</v>
      </c>
      <c r="G369" s="3">
        <v>-1700</v>
      </c>
    </row>
    <row r="370" spans="1:7" x14ac:dyDescent="0.25">
      <c r="A370" s="1">
        <v>12</v>
      </c>
      <c r="B370" s="8">
        <v>41913</v>
      </c>
      <c r="C370" t="s">
        <v>9</v>
      </c>
      <c r="D370" s="3">
        <v>300</v>
      </c>
      <c r="G370" s="3">
        <v>-1400</v>
      </c>
    </row>
    <row r="371" spans="1:7" x14ac:dyDescent="0.25">
      <c r="A371" s="1">
        <v>13</v>
      </c>
      <c r="B371" s="8">
        <v>41944</v>
      </c>
      <c r="C371" t="s">
        <v>9</v>
      </c>
      <c r="D371" s="3">
        <v>300</v>
      </c>
      <c r="G371" s="3">
        <v>-1100</v>
      </c>
    </row>
    <row r="372" spans="1:7" x14ac:dyDescent="0.25">
      <c r="A372" s="1">
        <v>14</v>
      </c>
      <c r="B372" s="8">
        <v>41974</v>
      </c>
      <c r="C372" t="s">
        <v>9</v>
      </c>
      <c r="D372" s="3">
        <v>300</v>
      </c>
      <c r="G372" s="3">
        <v>-800</v>
      </c>
    </row>
    <row r="373" spans="1:7" x14ac:dyDescent="0.25">
      <c r="A373" s="1">
        <v>15</v>
      </c>
      <c r="B373" s="8">
        <v>42005</v>
      </c>
      <c r="C373" t="s">
        <v>9</v>
      </c>
      <c r="D373" s="3">
        <v>300</v>
      </c>
      <c r="G373" s="3">
        <v>-500</v>
      </c>
    </row>
    <row r="374" spans="1:7" x14ac:dyDescent="0.25">
      <c r="A374" s="1">
        <v>16</v>
      </c>
      <c r="B374" s="8">
        <v>42036</v>
      </c>
      <c r="C374" t="s">
        <v>9</v>
      </c>
      <c r="D374" s="3">
        <v>300</v>
      </c>
      <c r="G374" s="3">
        <v>-200</v>
      </c>
    </row>
    <row r="375" spans="1:7" x14ac:dyDescent="0.25">
      <c r="A375" s="1">
        <v>17</v>
      </c>
      <c r="B375" s="8">
        <v>42064</v>
      </c>
      <c r="C375" t="s">
        <v>9</v>
      </c>
      <c r="D375" s="3">
        <v>300</v>
      </c>
      <c r="G375" s="3">
        <v>100</v>
      </c>
    </row>
    <row r="376" spans="1:7" x14ac:dyDescent="0.25">
      <c r="A376" s="1" t="s">
        <v>12</v>
      </c>
      <c r="D376" s="3">
        <f>SUBTOTAL(109,Table15[Drawn])</f>
        <v>3600</v>
      </c>
      <c r="E376" s="3">
        <f>SUBTOTAL(109,Table15[Credited])</f>
        <v>3530</v>
      </c>
      <c r="F376" s="3">
        <f>SUBTOTAL(109,Table15[Penalty])</f>
        <v>30</v>
      </c>
    </row>
    <row r="378" spans="1:7" ht="15.75" thickBot="1" x14ac:dyDescent="0.3"/>
    <row r="379" spans="1:7" ht="16.5" thickTop="1" thickBot="1" x14ac:dyDescent="0.3">
      <c r="A379" s="3"/>
      <c r="B379" s="13" t="s">
        <v>38</v>
      </c>
      <c r="C379" s="13"/>
      <c r="D379" s="13"/>
      <c r="E379" s="13"/>
      <c r="F379" s="13"/>
    </row>
    <row r="380" spans="1:7" ht="15.75" thickTop="1" x14ac:dyDescent="0.25"/>
    <row r="381" spans="1:7" x14ac:dyDescent="0.25">
      <c r="A381" s="1" t="s">
        <v>0</v>
      </c>
      <c r="B381" s="7" t="s">
        <v>1</v>
      </c>
      <c r="C381" t="s">
        <v>2</v>
      </c>
      <c r="D381" s="3" t="s">
        <v>3</v>
      </c>
      <c r="E381" s="3" t="s">
        <v>4</v>
      </c>
      <c r="F381" s="3" t="s">
        <v>5</v>
      </c>
      <c r="G381" s="3" t="s">
        <v>6</v>
      </c>
    </row>
    <row r="382" spans="1:7" x14ac:dyDescent="0.25">
      <c r="A382" s="1">
        <v>1</v>
      </c>
      <c r="B382" s="8">
        <v>41730</v>
      </c>
      <c r="C382" t="s">
        <v>7</v>
      </c>
      <c r="G382" s="3">
        <v>0</v>
      </c>
    </row>
    <row r="383" spans="1:7" x14ac:dyDescent="0.25">
      <c r="A383" s="1">
        <v>2</v>
      </c>
      <c r="B383" s="8">
        <v>41730</v>
      </c>
      <c r="C383" t="s">
        <v>9</v>
      </c>
      <c r="D383" s="3">
        <v>300</v>
      </c>
      <c r="F383" s="3">
        <v>0</v>
      </c>
      <c r="G383" s="3">
        <v>300</v>
      </c>
    </row>
    <row r="384" spans="1:7" x14ac:dyDescent="0.25">
      <c r="A384" s="1">
        <v>3</v>
      </c>
      <c r="B384" s="8">
        <v>41751</v>
      </c>
      <c r="C384" t="s">
        <v>10</v>
      </c>
      <c r="E384" s="3">
        <v>300</v>
      </c>
      <c r="F384" s="3">
        <v>0</v>
      </c>
      <c r="G384" s="3">
        <v>0</v>
      </c>
    </row>
    <row r="385" spans="1:7" x14ac:dyDescent="0.25">
      <c r="A385" s="1">
        <v>4</v>
      </c>
      <c r="B385" s="8">
        <v>41760</v>
      </c>
      <c r="C385" t="s">
        <v>9</v>
      </c>
      <c r="D385" s="3">
        <v>300</v>
      </c>
      <c r="F385" s="3">
        <v>0</v>
      </c>
      <c r="G385" s="3">
        <v>300</v>
      </c>
    </row>
    <row r="386" spans="1:7" x14ac:dyDescent="0.25">
      <c r="A386" s="1">
        <v>5</v>
      </c>
      <c r="B386" s="8">
        <v>41775</v>
      </c>
      <c r="C386" t="s">
        <v>10</v>
      </c>
      <c r="E386" s="3">
        <v>300</v>
      </c>
      <c r="F386" s="3">
        <v>0</v>
      </c>
      <c r="G386" s="3">
        <v>0</v>
      </c>
    </row>
    <row r="387" spans="1:7" x14ac:dyDescent="0.25">
      <c r="A387" s="1">
        <v>6</v>
      </c>
      <c r="B387" s="8">
        <v>41791</v>
      </c>
      <c r="C387" t="s">
        <v>9</v>
      </c>
      <c r="D387" s="3">
        <v>300</v>
      </c>
      <c r="F387" s="3">
        <v>0</v>
      </c>
      <c r="G387" s="3">
        <v>300</v>
      </c>
    </row>
    <row r="388" spans="1:7" x14ac:dyDescent="0.25">
      <c r="A388" s="1">
        <v>7</v>
      </c>
      <c r="B388" s="8">
        <v>41796</v>
      </c>
      <c r="C388" t="s">
        <v>10</v>
      </c>
      <c r="E388" s="3">
        <v>300</v>
      </c>
      <c r="F388" s="3">
        <v>0</v>
      </c>
      <c r="G388" s="3">
        <v>0</v>
      </c>
    </row>
    <row r="389" spans="1:7" x14ac:dyDescent="0.25">
      <c r="A389" s="1">
        <v>8</v>
      </c>
      <c r="B389" s="8">
        <v>41821</v>
      </c>
      <c r="C389" t="s">
        <v>9</v>
      </c>
      <c r="D389" s="3">
        <v>300</v>
      </c>
      <c r="F389" s="3">
        <v>0</v>
      </c>
      <c r="G389" s="3">
        <v>300</v>
      </c>
    </row>
    <row r="390" spans="1:7" x14ac:dyDescent="0.25">
      <c r="A390" s="1">
        <v>9</v>
      </c>
      <c r="B390" s="8">
        <v>41839</v>
      </c>
      <c r="C390" t="s">
        <v>10</v>
      </c>
      <c r="E390" s="3">
        <v>300</v>
      </c>
      <c r="F390" s="3">
        <v>0</v>
      </c>
      <c r="G390" s="3">
        <v>0</v>
      </c>
    </row>
    <row r="391" spans="1:7" x14ac:dyDescent="0.25">
      <c r="A391" s="1">
        <v>10</v>
      </c>
      <c r="B391" s="8">
        <v>41852</v>
      </c>
      <c r="C391" t="s">
        <v>9</v>
      </c>
      <c r="D391" s="3">
        <v>300</v>
      </c>
      <c r="F391" s="3">
        <v>0</v>
      </c>
      <c r="G391" s="3">
        <v>300</v>
      </c>
    </row>
    <row r="392" spans="1:7" x14ac:dyDescent="0.25">
      <c r="A392" s="1">
        <v>11</v>
      </c>
      <c r="B392" s="8">
        <v>41865</v>
      </c>
      <c r="C392" t="s">
        <v>10</v>
      </c>
      <c r="E392" s="3">
        <v>300</v>
      </c>
      <c r="F392" s="3">
        <v>0</v>
      </c>
      <c r="G392" s="3">
        <v>0</v>
      </c>
    </row>
    <row r="393" spans="1:7" x14ac:dyDescent="0.25">
      <c r="A393" s="1">
        <v>12</v>
      </c>
      <c r="B393" s="8">
        <v>41883</v>
      </c>
      <c r="C393" t="s">
        <v>9</v>
      </c>
      <c r="D393" s="3">
        <v>300</v>
      </c>
      <c r="F393" s="3">
        <v>0</v>
      </c>
      <c r="G393" s="3">
        <v>300</v>
      </c>
    </row>
    <row r="394" spans="1:7" x14ac:dyDescent="0.25">
      <c r="A394" s="1">
        <v>13</v>
      </c>
      <c r="B394" s="8">
        <v>41902</v>
      </c>
      <c r="C394" t="s">
        <v>10</v>
      </c>
      <c r="E394" s="3">
        <v>300</v>
      </c>
      <c r="F394" s="3">
        <v>0</v>
      </c>
      <c r="G394" s="3">
        <v>0</v>
      </c>
    </row>
    <row r="395" spans="1:7" x14ac:dyDescent="0.25">
      <c r="A395" s="1">
        <v>14</v>
      </c>
      <c r="B395" s="8">
        <v>41913</v>
      </c>
      <c r="C395" t="s">
        <v>9</v>
      </c>
      <c r="D395" s="3">
        <v>300</v>
      </c>
      <c r="F395" s="3">
        <v>0</v>
      </c>
      <c r="G395" s="3">
        <v>300</v>
      </c>
    </row>
    <row r="396" spans="1:7" x14ac:dyDescent="0.25">
      <c r="A396" s="1">
        <v>15</v>
      </c>
      <c r="B396" s="8">
        <v>41943</v>
      </c>
      <c r="C396" t="s">
        <v>10</v>
      </c>
      <c r="E396" s="3">
        <v>300</v>
      </c>
      <c r="F396" s="3">
        <v>0</v>
      </c>
      <c r="G396" s="3">
        <v>0</v>
      </c>
    </row>
    <row r="397" spans="1:7" x14ac:dyDescent="0.25">
      <c r="A397" s="1">
        <v>16</v>
      </c>
      <c r="B397" s="8">
        <v>41944</v>
      </c>
      <c r="C397" t="s">
        <v>9</v>
      </c>
      <c r="D397" s="3">
        <v>300</v>
      </c>
      <c r="F397" s="3">
        <v>0</v>
      </c>
      <c r="G397" s="3">
        <v>300</v>
      </c>
    </row>
    <row r="398" spans="1:7" x14ac:dyDescent="0.25">
      <c r="A398" s="1">
        <v>17</v>
      </c>
      <c r="B398" s="8">
        <v>41961</v>
      </c>
      <c r="C398" t="s">
        <v>10</v>
      </c>
      <c r="E398" s="3">
        <v>300</v>
      </c>
      <c r="F398" s="3">
        <v>0</v>
      </c>
      <c r="G398" s="3">
        <v>0</v>
      </c>
    </row>
    <row r="399" spans="1:7" x14ac:dyDescent="0.25">
      <c r="A399" s="1">
        <v>18</v>
      </c>
      <c r="B399" s="8">
        <v>41974</v>
      </c>
      <c r="C399" t="s">
        <v>9</v>
      </c>
      <c r="D399" s="3">
        <v>300</v>
      </c>
      <c r="F399" s="3">
        <v>0</v>
      </c>
      <c r="G399" s="3">
        <v>300</v>
      </c>
    </row>
    <row r="400" spans="1:7" x14ac:dyDescent="0.25">
      <c r="A400" s="1">
        <v>19</v>
      </c>
      <c r="B400" s="8">
        <v>41989</v>
      </c>
      <c r="C400" t="s">
        <v>10</v>
      </c>
      <c r="E400" s="3">
        <v>300</v>
      </c>
      <c r="F400" s="3">
        <v>0</v>
      </c>
      <c r="G400" s="3">
        <v>0</v>
      </c>
    </row>
    <row r="401" spans="1:7" x14ac:dyDescent="0.25">
      <c r="A401" s="1">
        <v>20</v>
      </c>
      <c r="B401" s="8">
        <v>42005</v>
      </c>
      <c r="C401" t="s">
        <v>9</v>
      </c>
      <c r="D401" s="3">
        <v>300</v>
      </c>
      <c r="F401" s="3">
        <v>0</v>
      </c>
      <c r="G401" s="3">
        <v>300</v>
      </c>
    </row>
    <row r="402" spans="1:7" x14ac:dyDescent="0.25">
      <c r="A402" s="1">
        <v>21</v>
      </c>
      <c r="B402" s="8">
        <v>42024</v>
      </c>
      <c r="C402" t="s">
        <v>10</v>
      </c>
      <c r="E402" s="3">
        <v>300</v>
      </c>
      <c r="F402" s="3">
        <v>0</v>
      </c>
      <c r="G402" s="3">
        <v>0</v>
      </c>
    </row>
    <row r="403" spans="1:7" x14ac:dyDescent="0.25">
      <c r="A403" s="1">
        <v>22</v>
      </c>
      <c r="B403" s="8">
        <v>42036</v>
      </c>
      <c r="C403" t="s">
        <v>9</v>
      </c>
      <c r="D403" s="3">
        <v>300</v>
      </c>
      <c r="F403" s="3">
        <v>0</v>
      </c>
      <c r="G403" s="3">
        <v>300</v>
      </c>
    </row>
    <row r="404" spans="1:7" x14ac:dyDescent="0.25">
      <c r="A404" s="1">
        <v>23</v>
      </c>
      <c r="B404" s="8">
        <v>42061</v>
      </c>
      <c r="C404" t="s">
        <v>10</v>
      </c>
      <c r="E404" s="3">
        <v>300</v>
      </c>
      <c r="F404" s="3">
        <v>0</v>
      </c>
      <c r="G404" s="3">
        <v>0</v>
      </c>
    </row>
    <row r="405" spans="1:7" x14ac:dyDescent="0.25">
      <c r="A405" s="1">
        <v>24</v>
      </c>
      <c r="B405" s="8">
        <v>42064</v>
      </c>
      <c r="C405" t="s">
        <v>9</v>
      </c>
      <c r="D405" s="3">
        <v>300</v>
      </c>
      <c r="F405" s="3">
        <v>0</v>
      </c>
      <c r="G405" s="3">
        <v>300</v>
      </c>
    </row>
    <row r="406" spans="1:7" x14ac:dyDescent="0.25">
      <c r="A406" s="1">
        <v>25</v>
      </c>
      <c r="B406" s="8">
        <v>42082</v>
      </c>
      <c r="C406" t="s">
        <v>10</v>
      </c>
      <c r="E406" s="3">
        <v>300</v>
      </c>
      <c r="F406" s="3">
        <v>0</v>
      </c>
      <c r="G406" s="3">
        <v>0</v>
      </c>
    </row>
    <row r="407" spans="1:7" x14ac:dyDescent="0.25">
      <c r="A407" s="1" t="s">
        <v>12</v>
      </c>
      <c r="D407" s="3">
        <f>SUBTOTAL(109,Table16[Drawn])</f>
        <v>3600</v>
      </c>
      <c r="E407" s="3">
        <f>SUBTOTAL(109,Table16[Credited])</f>
        <v>3600</v>
      </c>
      <c r="F407" s="3">
        <f>SUBTOTAL(109,Table16[Penalty])</f>
        <v>0</v>
      </c>
    </row>
    <row r="409" spans="1:7" ht="15.75" thickBot="1" x14ac:dyDescent="0.3"/>
    <row r="410" spans="1:7" ht="16.5" thickTop="1" thickBot="1" x14ac:dyDescent="0.3">
      <c r="A410" s="3"/>
      <c r="B410" s="13" t="s">
        <v>39</v>
      </c>
      <c r="C410" s="13"/>
      <c r="D410" s="13"/>
      <c r="E410" s="13"/>
      <c r="F410" s="13"/>
    </row>
    <row r="411" spans="1:7" ht="15.75" thickTop="1" x14ac:dyDescent="0.25"/>
    <row r="412" spans="1:7" x14ac:dyDescent="0.25">
      <c r="A412" s="1" t="s">
        <v>0</v>
      </c>
      <c r="B412" s="7" t="s">
        <v>1</v>
      </c>
      <c r="C412" t="s">
        <v>2</v>
      </c>
      <c r="D412" s="3" t="s">
        <v>3</v>
      </c>
      <c r="E412" s="3" t="s">
        <v>4</v>
      </c>
      <c r="F412" s="3" t="s">
        <v>5</v>
      </c>
      <c r="G412" s="3" t="s">
        <v>6</v>
      </c>
    </row>
    <row r="413" spans="1:7" x14ac:dyDescent="0.25">
      <c r="A413" s="1">
        <v>1</v>
      </c>
      <c r="B413" s="8">
        <v>41730</v>
      </c>
      <c r="C413" t="s">
        <v>7</v>
      </c>
      <c r="G413" s="3">
        <v>0</v>
      </c>
    </row>
    <row r="414" spans="1:7" x14ac:dyDescent="0.25">
      <c r="A414" s="1">
        <v>2</v>
      </c>
      <c r="B414" s="8">
        <v>41730</v>
      </c>
      <c r="C414" t="s">
        <v>9</v>
      </c>
      <c r="D414" s="3">
        <v>200</v>
      </c>
      <c r="F414" s="3">
        <v>0</v>
      </c>
      <c r="G414" s="3">
        <v>200</v>
      </c>
    </row>
    <row r="415" spans="1:7" x14ac:dyDescent="0.25">
      <c r="A415" s="1">
        <v>3</v>
      </c>
      <c r="B415" s="8">
        <v>41751</v>
      </c>
      <c r="C415" t="s">
        <v>10</v>
      </c>
      <c r="E415" s="3">
        <v>200</v>
      </c>
      <c r="F415" s="3">
        <v>0</v>
      </c>
      <c r="G415" s="3">
        <v>0</v>
      </c>
    </row>
    <row r="416" spans="1:7" x14ac:dyDescent="0.25">
      <c r="A416" s="1">
        <v>4</v>
      </c>
      <c r="B416" s="8">
        <v>41760</v>
      </c>
      <c r="C416" t="s">
        <v>9</v>
      </c>
      <c r="D416" s="3">
        <v>200</v>
      </c>
      <c r="F416" s="3">
        <v>0</v>
      </c>
      <c r="G416" s="3">
        <v>200</v>
      </c>
    </row>
    <row r="417" spans="1:7" x14ac:dyDescent="0.25">
      <c r="A417" s="1">
        <v>5</v>
      </c>
      <c r="B417" s="8">
        <v>41772</v>
      </c>
      <c r="C417" t="s">
        <v>10</v>
      </c>
      <c r="E417" s="3">
        <v>200</v>
      </c>
      <c r="F417" s="3">
        <v>0</v>
      </c>
      <c r="G417" s="3">
        <v>0</v>
      </c>
    </row>
    <row r="418" spans="1:7" x14ac:dyDescent="0.25">
      <c r="A418" s="1">
        <v>6</v>
      </c>
      <c r="B418" s="8">
        <v>41791</v>
      </c>
      <c r="C418" t="s">
        <v>9</v>
      </c>
      <c r="D418" s="3">
        <v>200</v>
      </c>
      <c r="F418" s="3">
        <v>0</v>
      </c>
      <c r="G418" s="3">
        <v>200</v>
      </c>
    </row>
    <row r="419" spans="1:7" x14ac:dyDescent="0.25">
      <c r="A419" s="1">
        <v>7</v>
      </c>
      <c r="B419" s="8">
        <v>41796</v>
      </c>
      <c r="C419" t="s">
        <v>10</v>
      </c>
      <c r="E419" s="3">
        <v>200</v>
      </c>
      <c r="F419" s="3">
        <v>0</v>
      </c>
      <c r="G419" s="3">
        <v>0</v>
      </c>
    </row>
    <row r="420" spans="1:7" x14ac:dyDescent="0.25">
      <c r="A420" s="1">
        <v>8</v>
      </c>
      <c r="B420" s="8">
        <v>41821</v>
      </c>
      <c r="C420" t="s">
        <v>9</v>
      </c>
      <c r="D420" s="3">
        <v>200</v>
      </c>
      <c r="F420" s="3">
        <v>0</v>
      </c>
      <c r="G420" s="3">
        <v>200</v>
      </c>
    </row>
    <row r="421" spans="1:7" x14ac:dyDescent="0.25">
      <c r="A421" s="1">
        <v>9</v>
      </c>
      <c r="B421" s="8">
        <v>41839</v>
      </c>
      <c r="C421" t="s">
        <v>10</v>
      </c>
      <c r="E421" s="3">
        <v>200</v>
      </c>
      <c r="F421" s="3">
        <v>0</v>
      </c>
      <c r="G421" s="3">
        <v>0</v>
      </c>
    </row>
    <row r="422" spans="1:7" x14ac:dyDescent="0.25">
      <c r="A422" s="1">
        <v>10</v>
      </c>
      <c r="B422" s="8">
        <v>41852</v>
      </c>
      <c r="C422" t="s">
        <v>9</v>
      </c>
      <c r="D422" s="3">
        <v>200</v>
      </c>
      <c r="F422" s="3">
        <v>0</v>
      </c>
      <c r="G422" s="3">
        <v>200</v>
      </c>
    </row>
    <row r="423" spans="1:7" x14ac:dyDescent="0.25">
      <c r="A423" s="1">
        <v>11</v>
      </c>
      <c r="B423" s="8">
        <v>41860</v>
      </c>
      <c r="C423" t="s">
        <v>10</v>
      </c>
      <c r="E423" s="3">
        <v>200</v>
      </c>
      <c r="F423" s="3">
        <v>0</v>
      </c>
      <c r="G423" s="3">
        <v>0</v>
      </c>
    </row>
    <row r="424" spans="1:7" x14ac:dyDescent="0.25">
      <c r="A424" s="1">
        <v>12</v>
      </c>
      <c r="B424" s="8">
        <v>41883</v>
      </c>
      <c r="C424" t="s">
        <v>9</v>
      </c>
      <c r="D424" s="3">
        <v>200</v>
      </c>
      <c r="F424" s="3">
        <v>0</v>
      </c>
      <c r="G424" s="3">
        <v>200</v>
      </c>
    </row>
    <row r="425" spans="1:7" x14ac:dyDescent="0.25">
      <c r="A425" s="1">
        <v>13</v>
      </c>
      <c r="B425" s="8">
        <v>41898</v>
      </c>
      <c r="C425" t="s">
        <v>10</v>
      </c>
      <c r="E425" s="3">
        <v>200</v>
      </c>
      <c r="F425" s="3">
        <v>0</v>
      </c>
      <c r="G425" s="3">
        <v>0</v>
      </c>
    </row>
    <row r="426" spans="1:7" x14ac:dyDescent="0.25">
      <c r="A426" s="1">
        <v>14</v>
      </c>
      <c r="B426" s="8">
        <v>41913</v>
      </c>
      <c r="C426" t="s">
        <v>9</v>
      </c>
      <c r="D426" s="3">
        <v>200</v>
      </c>
      <c r="F426" s="3">
        <v>0</v>
      </c>
      <c r="G426" s="3">
        <v>200</v>
      </c>
    </row>
    <row r="427" spans="1:7" x14ac:dyDescent="0.25">
      <c r="A427" s="1">
        <v>15</v>
      </c>
      <c r="B427" s="8">
        <v>41929</v>
      </c>
      <c r="C427" t="s">
        <v>10</v>
      </c>
      <c r="E427" s="3">
        <v>200</v>
      </c>
      <c r="F427" s="3">
        <v>0</v>
      </c>
      <c r="G427" s="3">
        <v>0</v>
      </c>
    </row>
    <row r="428" spans="1:7" x14ac:dyDescent="0.25">
      <c r="A428" s="1">
        <v>16</v>
      </c>
      <c r="B428" s="8">
        <v>41944</v>
      </c>
      <c r="C428" t="s">
        <v>9</v>
      </c>
      <c r="D428" s="3">
        <v>200</v>
      </c>
      <c r="F428" s="3">
        <v>0</v>
      </c>
      <c r="G428" s="3">
        <v>200</v>
      </c>
    </row>
    <row r="429" spans="1:7" x14ac:dyDescent="0.25">
      <c r="A429" s="1">
        <v>17</v>
      </c>
      <c r="B429" s="8">
        <v>41969</v>
      </c>
      <c r="C429" t="s">
        <v>10</v>
      </c>
      <c r="E429" s="3">
        <v>200</v>
      </c>
      <c r="F429" s="3">
        <v>0</v>
      </c>
      <c r="G429" s="3">
        <v>0</v>
      </c>
    </row>
    <row r="430" spans="1:7" x14ac:dyDescent="0.25">
      <c r="A430" s="1">
        <v>18</v>
      </c>
      <c r="B430" s="8">
        <v>41974</v>
      </c>
      <c r="C430" t="s">
        <v>9</v>
      </c>
      <c r="D430" s="3">
        <v>200</v>
      </c>
      <c r="F430" s="3">
        <v>0</v>
      </c>
      <c r="G430" s="3">
        <v>200</v>
      </c>
    </row>
    <row r="431" spans="1:7" x14ac:dyDescent="0.25">
      <c r="A431" s="1">
        <v>19</v>
      </c>
      <c r="B431" s="8">
        <v>41989</v>
      </c>
      <c r="C431" t="s">
        <v>10</v>
      </c>
      <c r="E431" s="3">
        <v>200</v>
      </c>
      <c r="F431" s="3">
        <v>0</v>
      </c>
      <c r="G431" s="3">
        <v>0</v>
      </c>
    </row>
    <row r="432" spans="1:7" x14ac:dyDescent="0.25">
      <c r="A432" s="1">
        <v>20</v>
      </c>
      <c r="B432" s="8">
        <v>42005</v>
      </c>
      <c r="C432" t="s">
        <v>9</v>
      </c>
      <c r="D432" s="3">
        <v>200</v>
      </c>
      <c r="F432" s="3">
        <v>0</v>
      </c>
      <c r="G432" s="3">
        <v>200</v>
      </c>
    </row>
    <row r="433" spans="1:7" x14ac:dyDescent="0.25">
      <c r="A433" s="1">
        <v>21</v>
      </c>
      <c r="B433" s="8">
        <v>42024</v>
      </c>
      <c r="C433" t="s">
        <v>10</v>
      </c>
      <c r="E433" s="3">
        <v>200</v>
      </c>
      <c r="F433" s="3">
        <v>0</v>
      </c>
      <c r="G433" s="3">
        <v>0</v>
      </c>
    </row>
    <row r="434" spans="1:7" x14ac:dyDescent="0.25">
      <c r="A434" s="1">
        <v>22</v>
      </c>
      <c r="B434" s="8">
        <v>42036</v>
      </c>
      <c r="C434" t="s">
        <v>9</v>
      </c>
      <c r="D434" s="3">
        <v>200</v>
      </c>
      <c r="F434" s="3">
        <v>0</v>
      </c>
      <c r="G434" s="3">
        <v>200</v>
      </c>
    </row>
    <row r="435" spans="1:7" x14ac:dyDescent="0.25">
      <c r="A435" s="1">
        <v>23</v>
      </c>
      <c r="B435" s="8">
        <v>42056</v>
      </c>
      <c r="C435" t="s">
        <v>10</v>
      </c>
      <c r="E435" s="3">
        <v>200</v>
      </c>
      <c r="F435" s="3">
        <v>0</v>
      </c>
      <c r="G435" s="3">
        <v>0</v>
      </c>
    </row>
    <row r="436" spans="1:7" x14ac:dyDescent="0.25">
      <c r="A436" s="1">
        <v>24</v>
      </c>
      <c r="B436" s="8">
        <v>42064</v>
      </c>
      <c r="C436" t="s">
        <v>9</v>
      </c>
      <c r="D436" s="3">
        <v>200</v>
      </c>
      <c r="F436" s="3">
        <v>0</v>
      </c>
      <c r="G436" s="3">
        <v>200</v>
      </c>
    </row>
    <row r="437" spans="1:7" x14ac:dyDescent="0.25">
      <c r="A437" s="1">
        <v>25</v>
      </c>
      <c r="B437" s="8">
        <v>42082</v>
      </c>
      <c r="C437" t="s">
        <v>10</v>
      </c>
      <c r="E437" s="3">
        <v>200</v>
      </c>
      <c r="F437" s="3">
        <v>0</v>
      </c>
      <c r="G437" s="3">
        <v>0</v>
      </c>
    </row>
    <row r="438" spans="1:7" x14ac:dyDescent="0.25">
      <c r="A438" s="1" t="s">
        <v>12</v>
      </c>
      <c r="D438" s="3">
        <f>SUBTOTAL(109,Table17[Drawn])</f>
        <v>2400</v>
      </c>
      <c r="E438" s="3">
        <f>SUBTOTAL(109,Table17[Credited])</f>
        <v>2400</v>
      </c>
      <c r="F438" s="3">
        <f>SUBTOTAL(109,Table17[Penalty])</f>
        <v>0</v>
      </c>
    </row>
    <row r="440" spans="1:7" ht="15.75" thickBot="1" x14ac:dyDescent="0.3"/>
    <row r="441" spans="1:7" ht="16.5" thickTop="1" thickBot="1" x14ac:dyDescent="0.3">
      <c r="A441" s="3"/>
      <c r="B441" s="13" t="s">
        <v>40</v>
      </c>
      <c r="C441" s="13"/>
      <c r="D441" s="13"/>
      <c r="E441" s="13"/>
      <c r="F441" s="13"/>
    </row>
    <row r="442" spans="1:7" ht="15.75" thickTop="1" x14ac:dyDescent="0.25"/>
    <row r="443" spans="1:7" x14ac:dyDescent="0.25">
      <c r="A443" s="1" t="s">
        <v>0</v>
      </c>
      <c r="B443" s="7" t="s">
        <v>1</v>
      </c>
      <c r="C443" t="s">
        <v>2</v>
      </c>
      <c r="D443" s="3" t="s">
        <v>3</v>
      </c>
      <c r="E443" s="3" t="s">
        <v>4</v>
      </c>
      <c r="F443" s="3" t="s">
        <v>5</v>
      </c>
      <c r="G443" s="3" t="s">
        <v>6</v>
      </c>
    </row>
    <row r="444" spans="1:7" x14ac:dyDescent="0.25">
      <c r="A444" s="1">
        <v>1</v>
      </c>
      <c r="B444" s="8">
        <v>41730</v>
      </c>
      <c r="C444" t="s">
        <v>7</v>
      </c>
      <c r="G444" s="3">
        <v>540</v>
      </c>
    </row>
    <row r="445" spans="1:7" x14ac:dyDescent="0.25">
      <c r="A445" s="1">
        <v>2</v>
      </c>
      <c r="B445" s="8">
        <v>41730</v>
      </c>
      <c r="C445" t="s">
        <v>9</v>
      </c>
      <c r="D445" s="3">
        <v>200</v>
      </c>
      <c r="F445" s="3">
        <v>0</v>
      </c>
      <c r="G445" s="3">
        <v>740</v>
      </c>
    </row>
    <row r="446" spans="1:7" x14ac:dyDescent="0.25">
      <c r="A446" s="1">
        <v>3</v>
      </c>
      <c r="B446" s="8">
        <v>41757</v>
      </c>
      <c r="C446" t="s">
        <v>10</v>
      </c>
      <c r="E446" s="3">
        <v>200</v>
      </c>
      <c r="F446" s="3">
        <v>0</v>
      </c>
      <c r="G446" s="3">
        <v>540</v>
      </c>
    </row>
    <row r="447" spans="1:7" x14ac:dyDescent="0.25">
      <c r="A447" s="1">
        <v>4</v>
      </c>
      <c r="B447" s="8">
        <v>41760</v>
      </c>
      <c r="C447" t="s">
        <v>9</v>
      </c>
      <c r="D447" s="3">
        <v>200</v>
      </c>
      <c r="F447" s="3">
        <v>0</v>
      </c>
      <c r="G447" s="3">
        <v>740</v>
      </c>
    </row>
    <row r="448" spans="1:7" x14ac:dyDescent="0.25">
      <c r="A448" s="1">
        <v>5</v>
      </c>
      <c r="B448" s="8">
        <v>41790</v>
      </c>
      <c r="C448" t="s">
        <v>5</v>
      </c>
      <c r="E448" s="3">
        <v>0</v>
      </c>
      <c r="F448" s="3">
        <v>10</v>
      </c>
      <c r="G448" s="3">
        <v>750</v>
      </c>
    </row>
    <row r="449" spans="1:7" x14ac:dyDescent="0.25">
      <c r="A449" s="1">
        <v>6</v>
      </c>
      <c r="B449" s="8">
        <v>41791</v>
      </c>
      <c r="C449" t="s">
        <v>9</v>
      </c>
      <c r="D449" s="3">
        <v>200</v>
      </c>
      <c r="F449" s="3">
        <v>0</v>
      </c>
      <c r="G449" s="3">
        <v>950</v>
      </c>
    </row>
    <row r="450" spans="1:7" x14ac:dyDescent="0.25">
      <c r="A450" s="1">
        <v>7</v>
      </c>
      <c r="B450" s="8">
        <v>41796</v>
      </c>
      <c r="C450" t="s">
        <v>10</v>
      </c>
      <c r="E450" s="3">
        <v>400</v>
      </c>
      <c r="F450" s="3">
        <v>0</v>
      </c>
      <c r="G450" s="3">
        <v>550</v>
      </c>
    </row>
    <row r="451" spans="1:7" x14ac:dyDescent="0.25">
      <c r="A451" s="1">
        <v>8</v>
      </c>
      <c r="B451" s="8">
        <v>41821</v>
      </c>
      <c r="C451" t="s">
        <v>9</v>
      </c>
      <c r="D451" s="3">
        <v>200</v>
      </c>
      <c r="F451" s="3">
        <v>0</v>
      </c>
      <c r="G451" s="3">
        <v>750</v>
      </c>
    </row>
    <row r="452" spans="1:7" x14ac:dyDescent="0.25">
      <c r="A452" s="1">
        <v>9</v>
      </c>
      <c r="B452" s="8">
        <v>41834</v>
      </c>
      <c r="C452" t="s">
        <v>10</v>
      </c>
      <c r="E452" s="3">
        <v>200</v>
      </c>
      <c r="F452" s="3">
        <v>0</v>
      </c>
      <c r="G452" s="3">
        <v>550</v>
      </c>
    </row>
    <row r="453" spans="1:7" x14ac:dyDescent="0.25">
      <c r="A453" s="1">
        <v>10</v>
      </c>
      <c r="B453" s="8">
        <v>41852</v>
      </c>
      <c r="C453" t="s">
        <v>9</v>
      </c>
      <c r="D453" s="3">
        <v>200</v>
      </c>
      <c r="F453" s="3">
        <v>0</v>
      </c>
      <c r="G453" s="3">
        <v>530</v>
      </c>
    </row>
    <row r="454" spans="1:7" x14ac:dyDescent="0.25">
      <c r="A454" s="1">
        <v>11</v>
      </c>
      <c r="B454" s="8">
        <v>41865</v>
      </c>
      <c r="C454" t="s">
        <v>10</v>
      </c>
      <c r="E454" s="3">
        <v>200</v>
      </c>
      <c r="F454" s="3">
        <v>0</v>
      </c>
      <c r="G454" s="3">
        <v>330</v>
      </c>
    </row>
    <row r="455" spans="1:7" x14ac:dyDescent="0.25">
      <c r="A455" s="1">
        <v>12</v>
      </c>
      <c r="B455" s="8">
        <v>41883</v>
      </c>
      <c r="C455" t="s">
        <v>9</v>
      </c>
      <c r="D455" s="3">
        <v>200</v>
      </c>
      <c r="F455" s="3">
        <v>0</v>
      </c>
      <c r="G455" s="3">
        <v>530</v>
      </c>
    </row>
    <row r="456" spans="1:7" x14ac:dyDescent="0.25">
      <c r="A456" s="1">
        <v>13</v>
      </c>
      <c r="B456" s="8">
        <v>41905</v>
      </c>
      <c r="C456" t="s">
        <v>10</v>
      </c>
      <c r="E456" s="3">
        <v>200</v>
      </c>
      <c r="F456" s="3">
        <v>0</v>
      </c>
      <c r="G456" s="3">
        <v>330</v>
      </c>
    </row>
    <row r="457" spans="1:7" x14ac:dyDescent="0.25">
      <c r="A457" s="1">
        <v>14</v>
      </c>
      <c r="B457" s="8">
        <v>41913</v>
      </c>
      <c r="C457" t="s">
        <v>9</v>
      </c>
      <c r="D457" s="3">
        <v>200</v>
      </c>
      <c r="F457" s="3">
        <v>0</v>
      </c>
      <c r="G457" s="3">
        <v>530</v>
      </c>
    </row>
    <row r="458" spans="1:7" x14ac:dyDescent="0.25">
      <c r="A458" s="1">
        <v>15</v>
      </c>
      <c r="B458" s="8">
        <v>41943</v>
      </c>
      <c r="C458" t="s">
        <v>10</v>
      </c>
      <c r="E458" s="3">
        <v>200</v>
      </c>
      <c r="F458" s="3">
        <v>0</v>
      </c>
      <c r="G458" s="3">
        <v>330</v>
      </c>
    </row>
    <row r="459" spans="1:7" x14ac:dyDescent="0.25">
      <c r="A459" s="1">
        <v>16</v>
      </c>
      <c r="B459" s="8">
        <v>41944</v>
      </c>
      <c r="C459" t="s">
        <v>9</v>
      </c>
      <c r="D459" s="3">
        <v>200</v>
      </c>
      <c r="F459" s="3">
        <v>0</v>
      </c>
      <c r="G459" s="3">
        <v>530</v>
      </c>
    </row>
    <row r="460" spans="1:7" x14ac:dyDescent="0.25">
      <c r="A460" s="1">
        <v>17</v>
      </c>
      <c r="B460" s="8">
        <v>41961</v>
      </c>
      <c r="C460" t="s">
        <v>10</v>
      </c>
      <c r="E460" s="3">
        <v>200</v>
      </c>
      <c r="F460" s="3">
        <v>0</v>
      </c>
      <c r="G460" s="3">
        <v>330</v>
      </c>
    </row>
    <row r="461" spans="1:7" x14ac:dyDescent="0.25">
      <c r="A461" s="1">
        <v>18</v>
      </c>
      <c r="B461" s="8">
        <v>41974</v>
      </c>
      <c r="C461" t="s">
        <v>9</v>
      </c>
      <c r="D461" s="3">
        <v>200</v>
      </c>
      <c r="F461" s="3">
        <v>0</v>
      </c>
      <c r="G461" s="3">
        <v>530</v>
      </c>
    </row>
    <row r="462" spans="1:7" x14ac:dyDescent="0.25">
      <c r="A462" s="1">
        <v>19</v>
      </c>
      <c r="B462" s="8">
        <v>41989</v>
      </c>
      <c r="C462" t="s">
        <v>10</v>
      </c>
      <c r="E462" s="3">
        <v>200</v>
      </c>
      <c r="F462" s="3">
        <v>0</v>
      </c>
      <c r="G462" s="3">
        <v>330</v>
      </c>
    </row>
    <row r="463" spans="1:7" x14ac:dyDescent="0.25">
      <c r="A463" s="1">
        <v>20</v>
      </c>
      <c r="B463" s="8">
        <v>42005</v>
      </c>
      <c r="C463" t="s">
        <v>9</v>
      </c>
      <c r="D463" s="3">
        <v>200</v>
      </c>
      <c r="F463" s="3">
        <v>0</v>
      </c>
      <c r="G463" s="3">
        <v>530</v>
      </c>
    </row>
    <row r="464" spans="1:7" x14ac:dyDescent="0.25">
      <c r="A464" s="1">
        <v>21</v>
      </c>
      <c r="B464" s="8">
        <v>42028</v>
      </c>
      <c r="C464" t="s">
        <v>10</v>
      </c>
      <c r="E464" s="3">
        <v>200</v>
      </c>
      <c r="F464" s="3">
        <v>0</v>
      </c>
      <c r="G464" s="3">
        <v>330</v>
      </c>
    </row>
    <row r="465" spans="1:7" x14ac:dyDescent="0.25">
      <c r="A465" s="1">
        <v>22</v>
      </c>
      <c r="B465" s="8">
        <v>42036</v>
      </c>
      <c r="C465" t="s">
        <v>9</v>
      </c>
      <c r="D465" s="3">
        <v>200</v>
      </c>
      <c r="F465" s="3">
        <v>0</v>
      </c>
      <c r="G465" s="3">
        <v>530</v>
      </c>
    </row>
    <row r="466" spans="1:7" x14ac:dyDescent="0.25">
      <c r="A466" s="1">
        <v>23</v>
      </c>
      <c r="B466" s="8">
        <v>42059</v>
      </c>
      <c r="C466" t="s">
        <v>10</v>
      </c>
      <c r="E466" s="3">
        <v>200</v>
      </c>
      <c r="F466" s="3">
        <v>0</v>
      </c>
      <c r="G466" s="3">
        <v>330</v>
      </c>
    </row>
    <row r="467" spans="1:7" x14ac:dyDescent="0.25">
      <c r="A467" s="1">
        <v>24</v>
      </c>
      <c r="B467" s="8">
        <v>42064</v>
      </c>
      <c r="C467" t="s">
        <v>9</v>
      </c>
      <c r="D467" s="3">
        <v>200</v>
      </c>
      <c r="F467" s="3">
        <v>0</v>
      </c>
      <c r="G467" s="3">
        <v>530</v>
      </c>
    </row>
    <row r="468" spans="1:7" x14ac:dyDescent="0.25">
      <c r="A468" s="1">
        <v>25</v>
      </c>
      <c r="B468" s="8">
        <v>42082</v>
      </c>
      <c r="C468" t="s">
        <v>10</v>
      </c>
      <c r="E468" s="3">
        <v>200</v>
      </c>
      <c r="F468" s="3">
        <v>0</v>
      </c>
      <c r="G468" s="3">
        <v>330</v>
      </c>
    </row>
    <row r="469" spans="1:7" x14ac:dyDescent="0.25">
      <c r="A469" s="1" t="s">
        <v>12</v>
      </c>
      <c r="D469" s="3">
        <f>SUBTOTAL(109,Table18[Drawn])</f>
        <v>2400</v>
      </c>
      <c r="E469" s="3">
        <f>SUBTOTAL(109,Table18[Credited])</f>
        <v>2400</v>
      </c>
      <c r="F469" s="3">
        <f>SUBTOTAL(109,Table18[Penalty])</f>
        <v>10</v>
      </c>
    </row>
    <row r="471" spans="1:7" ht="15.75" thickBot="1" x14ac:dyDescent="0.3"/>
    <row r="472" spans="1:7" ht="16.5" thickTop="1" thickBot="1" x14ac:dyDescent="0.3">
      <c r="A472" s="3"/>
      <c r="B472" s="13" t="s">
        <v>41</v>
      </c>
      <c r="C472" s="13"/>
      <c r="D472" s="13"/>
      <c r="E472" s="13"/>
      <c r="F472" s="13"/>
    </row>
    <row r="473" spans="1:7" ht="15.75" thickTop="1" x14ac:dyDescent="0.25"/>
    <row r="474" spans="1:7" x14ac:dyDescent="0.25">
      <c r="A474" s="1" t="s">
        <v>0</v>
      </c>
      <c r="B474" s="7" t="s">
        <v>1</v>
      </c>
      <c r="C474" t="s">
        <v>2</v>
      </c>
      <c r="D474" s="3" t="s">
        <v>3</v>
      </c>
      <c r="E474" s="3" t="s">
        <v>4</v>
      </c>
      <c r="F474" s="3" t="s">
        <v>5</v>
      </c>
      <c r="G474" s="3" t="s">
        <v>6</v>
      </c>
    </row>
    <row r="475" spans="1:7" x14ac:dyDescent="0.25">
      <c r="A475" s="1">
        <v>1</v>
      </c>
      <c r="B475" s="8">
        <v>41730</v>
      </c>
      <c r="C475" t="s">
        <v>7</v>
      </c>
      <c r="G475" s="3">
        <v>0</v>
      </c>
    </row>
    <row r="476" spans="1:7" x14ac:dyDescent="0.25">
      <c r="A476" s="1">
        <v>2</v>
      </c>
      <c r="B476" s="8">
        <v>41730</v>
      </c>
      <c r="C476" t="s">
        <v>9</v>
      </c>
      <c r="D476" s="3">
        <v>200</v>
      </c>
      <c r="F476" s="3">
        <v>0</v>
      </c>
      <c r="G476" s="3">
        <v>200</v>
      </c>
    </row>
    <row r="477" spans="1:7" x14ac:dyDescent="0.25">
      <c r="A477" s="1">
        <v>3</v>
      </c>
      <c r="B477" s="8">
        <v>41757</v>
      </c>
      <c r="C477" t="s">
        <v>10</v>
      </c>
      <c r="E477" s="3">
        <v>200</v>
      </c>
      <c r="F477" s="3">
        <v>0</v>
      </c>
      <c r="G477" s="3">
        <v>0</v>
      </c>
    </row>
    <row r="478" spans="1:7" x14ac:dyDescent="0.25">
      <c r="A478" s="1">
        <v>4</v>
      </c>
      <c r="B478" s="8">
        <v>41760</v>
      </c>
      <c r="C478" t="s">
        <v>9</v>
      </c>
      <c r="D478" s="3">
        <v>200</v>
      </c>
      <c r="F478" s="3">
        <v>0</v>
      </c>
      <c r="G478" s="3">
        <v>200</v>
      </c>
    </row>
    <row r="479" spans="1:7" x14ac:dyDescent="0.25">
      <c r="A479" s="1">
        <v>5</v>
      </c>
      <c r="B479" s="8">
        <v>41773</v>
      </c>
      <c r="C479" t="s">
        <v>10</v>
      </c>
      <c r="E479" s="3">
        <v>200</v>
      </c>
      <c r="F479" s="3">
        <v>0</v>
      </c>
      <c r="G479" s="3">
        <v>0</v>
      </c>
    </row>
    <row r="480" spans="1:7" x14ac:dyDescent="0.25">
      <c r="A480" s="1">
        <v>6</v>
      </c>
      <c r="B480" s="8">
        <v>41791</v>
      </c>
      <c r="C480" t="s">
        <v>9</v>
      </c>
      <c r="D480" s="3">
        <v>200</v>
      </c>
      <c r="F480" s="3">
        <v>0</v>
      </c>
      <c r="G480" s="3">
        <v>200</v>
      </c>
    </row>
    <row r="481" spans="1:7" x14ac:dyDescent="0.25">
      <c r="A481" s="1">
        <v>7</v>
      </c>
      <c r="B481" s="8">
        <v>41796</v>
      </c>
      <c r="C481" t="s">
        <v>10</v>
      </c>
      <c r="E481" s="3">
        <v>200</v>
      </c>
      <c r="F481" s="3">
        <v>0</v>
      </c>
      <c r="G481" s="3">
        <v>0</v>
      </c>
    </row>
    <row r="482" spans="1:7" x14ac:dyDescent="0.25">
      <c r="A482" s="1">
        <v>8</v>
      </c>
      <c r="B482" s="8">
        <v>41821</v>
      </c>
      <c r="C482" t="s">
        <v>9</v>
      </c>
      <c r="D482" s="3">
        <v>200</v>
      </c>
      <c r="F482" s="3">
        <v>0</v>
      </c>
      <c r="G482" s="3">
        <v>200</v>
      </c>
    </row>
    <row r="483" spans="1:7" x14ac:dyDescent="0.25">
      <c r="A483" s="1">
        <v>9</v>
      </c>
      <c r="B483" s="8">
        <v>41834</v>
      </c>
      <c r="C483" t="s">
        <v>10</v>
      </c>
      <c r="E483" s="3">
        <v>200</v>
      </c>
      <c r="F483" s="3">
        <v>0</v>
      </c>
      <c r="G483" s="3">
        <v>0</v>
      </c>
    </row>
    <row r="484" spans="1:7" x14ac:dyDescent="0.25">
      <c r="A484" s="1">
        <v>10</v>
      </c>
      <c r="B484" s="8">
        <v>41852</v>
      </c>
      <c r="C484" t="s">
        <v>9</v>
      </c>
      <c r="D484" s="3">
        <v>200</v>
      </c>
      <c r="F484" s="3">
        <v>0</v>
      </c>
      <c r="G484" s="3">
        <v>200</v>
      </c>
    </row>
    <row r="485" spans="1:7" x14ac:dyDescent="0.25">
      <c r="A485" s="1">
        <v>11</v>
      </c>
      <c r="B485" s="8">
        <v>41860</v>
      </c>
      <c r="C485" t="s">
        <v>10</v>
      </c>
      <c r="E485" s="3">
        <v>200</v>
      </c>
      <c r="F485" s="3">
        <v>0</v>
      </c>
      <c r="G485" s="3">
        <v>0</v>
      </c>
    </row>
    <row r="486" spans="1:7" x14ac:dyDescent="0.25">
      <c r="A486" s="1">
        <v>12</v>
      </c>
      <c r="B486" s="8">
        <v>41883</v>
      </c>
      <c r="C486" t="s">
        <v>9</v>
      </c>
      <c r="D486" s="3">
        <v>200</v>
      </c>
      <c r="F486" s="3">
        <v>0</v>
      </c>
      <c r="G486" s="3">
        <v>200</v>
      </c>
    </row>
    <row r="487" spans="1:7" x14ac:dyDescent="0.25">
      <c r="A487" s="1">
        <v>13</v>
      </c>
      <c r="B487" s="8">
        <v>41898</v>
      </c>
      <c r="C487" t="s">
        <v>10</v>
      </c>
      <c r="E487" s="3">
        <v>200</v>
      </c>
      <c r="F487" s="3">
        <v>0</v>
      </c>
      <c r="G487" s="3">
        <v>0</v>
      </c>
    </row>
    <row r="488" spans="1:7" x14ac:dyDescent="0.25">
      <c r="A488" s="1">
        <v>14</v>
      </c>
      <c r="B488" s="8">
        <v>41913</v>
      </c>
      <c r="C488" t="s">
        <v>9</v>
      </c>
      <c r="D488" s="3">
        <v>200</v>
      </c>
      <c r="F488" s="3">
        <v>0</v>
      </c>
      <c r="G488" s="3">
        <v>200</v>
      </c>
    </row>
    <row r="489" spans="1:7" x14ac:dyDescent="0.25">
      <c r="A489" s="1">
        <v>15</v>
      </c>
      <c r="B489" s="8">
        <v>41929</v>
      </c>
      <c r="C489" t="s">
        <v>10</v>
      </c>
      <c r="E489" s="3">
        <v>200</v>
      </c>
      <c r="F489" s="3">
        <v>0</v>
      </c>
      <c r="G489" s="3">
        <v>0</v>
      </c>
    </row>
    <row r="490" spans="1:7" x14ac:dyDescent="0.25">
      <c r="A490" s="1">
        <v>16</v>
      </c>
      <c r="B490" s="8">
        <v>41944</v>
      </c>
      <c r="C490" t="s">
        <v>9</v>
      </c>
      <c r="D490" s="3">
        <v>200</v>
      </c>
      <c r="F490" s="3">
        <v>0</v>
      </c>
      <c r="G490" s="3">
        <v>200</v>
      </c>
    </row>
    <row r="491" spans="1:7" x14ac:dyDescent="0.25">
      <c r="A491" s="1">
        <v>17</v>
      </c>
      <c r="B491" s="8">
        <v>41961</v>
      </c>
      <c r="C491" t="s">
        <v>10</v>
      </c>
      <c r="E491" s="3">
        <v>200</v>
      </c>
      <c r="F491" s="3">
        <v>0</v>
      </c>
      <c r="G491" s="3">
        <v>0</v>
      </c>
    </row>
    <row r="492" spans="1:7" x14ac:dyDescent="0.25">
      <c r="A492" s="1">
        <v>18</v>
      </c>
      <c r="B492" s="8">
        <v>41974</v>
      </c>
      <c r="C492" t="s">
        <v>9</v>
      </c>
      <c r="D492" s="3">
        <v>200</v>
      </c>
      <c r="F492" s="3">
        <v>0</v>
      </c>
      <c r="G492" s="3">
        <v>200</v>
      </c>
    </row>
    <row r="493" spans="1:7" x14ac:dyDescent="0.25">
      <c r="A493" s="1">
        <v>19</v>
      </c>
      <c r="B493" s="8">
        <v>41989</v>
      </c>
      <c r="C493" t="s">
        <v>10</v>
      </c>
      <c r="E493" s="3">
        <v>200</v>
      </c>
      <c r="F493" s="3">
        <v>0</v>
      </c>
      <c r="G493" s="3">
        <v>0</v>
      </c>
    </row>
    <row r="494" spans="1:7" x14ac:dyDescent="0.25">
      <c r="A494" s="1">
        <v>20</v>
      </c>
      <c r="B494" s="8">
        <v>42005</v>
      </c>
      <c r="C494" t="s">
        <v>9</v>
      </c>
      <c r="D494" s="3">
        <v>200</v>
      </c>
      <c r="F494" s="3">
        <v>0</v>
      </c>
      <c r="G494" s="3">
        <v>200</v>
      </c>
    </row>
    <row r="495" spans="1:7" x14ac:dyDescent="0.25">
      <c r="A495" s="1">
        <v>21</v>
      </c>
      <c r="B495" s="8">
        <v>42024</v>
      </c>
      <c r="C495" t="s">
        <v>10</v>
      </c>
      <c r="E495" s="3">
        <v>200</v>
      </c>
      <c r="F495" s="3">
        <v>0</v>
      </c>
      <c r="G495" s="3">
        <v>0</v>
      </c>
    </row>
    <row r="496" spans="1:7" x14ac:dyDescent="0.25">
      <c r="A496" s="1">
        <v>22</v>
      </c>
      <c r="B496" s="8">
        <v>42036</v>
      </c>
      <c r="C496" t="s">
        <v>9</v>
      </c>
      <c r="D496" s="3">
        <v>200</v>
      </c>
      <c r="F496" s="3">
        <v>0</v>
      </c>
      <c r="G496" s="3">
        <v>200</v>
      </c>
    </row>
    <row r="497" spans="1:7" x14ac:dyDescent="0.25">
      <c r="A497" s="1">
        <v>23</v>
      </c>
      <c r="B497" s="8">
        <v>42054</v>
      </c>
      <c r="C497" t="s">
        <v>10</v>
      </c>
      <c r="E497" s="3">
        <v>200</v>
      </c>
      <c r="F497" s="3">
        <v>0</v>
      </c>
      <c r="G497" s="3">
        <v>0</v>
      </c>
    </row>
    <row r="498" spans="1:7" x14ac:dyDescent="0.25">
      <c r="A498" s="1">
        <v>24</v>
      </c>
      <c r="B498" s="8">
        <v>42064</v>
      </c>
      <c r="C498" t="s">
        <v>9</v>
      </c>
      <c r="D498" s="3">
        <v>200</v>
      </c>
      <c r="F498" s="3">
        <v>0</v>
      </c>
      <c r="G498" s="3">
        <v>200</v>
      </c>
    </row>
    <row r="499" spans="1:7" x14ac:dyDescent="0.25">
      <c r="A499" s="1">
        <v>25</v>
      </c>
      <c r="B499" s="8">
        <v>42082</v>
      </c>
      <c r="C499" t="s">
        <v>10</v>
      </c>
      <c r="E499" s="3">
        <v>200</v>
      </c>
      <c r="F499" s="3">
        <v>0</v>
      </c>
      <c r="G499" s="3">
        <v>0</v>
      </c>
    </row>
    <row r="500" spans="1:7" x14ac:dyDescent="0.25">
      <c r="A500" s="1" t="s">
        <v>12</v>
      </c>
      <c r="D500" s="3">
        <f>SUBTOTAL(109,Table19[Drawn])</f>
        <v>2400</v>
      </c>
      <c r="E500" s="3">
        <f>SUBTOTAL(109,Table19[Credited])</f>
        <v>2400</v>
      </c>
      <c r="F500" s="3">
        <f>SUBTOTAL(109,Table19[Penalty])</f>
        <v>0</v>
      </c>
    </row>
    <row r="502" spans="1:7" ht="15.75" thickBot="1" x14ac:dyDescent="0.3"/>
    <row r="503" spans="1:7" ht="16.5" thickTop="1" thickBot="1" x14ac:dyDescent="0.3">
      <c r="A503" s="3"/>
      <c r="B503" s="13" t="s">
        <v>42</v>
      </c>
      <c r="C503" s="13"/>
      <c r="D503" s="13"/>
      <c r="E503" s="13"/>
      <c r="F503" s="13"/>
    </row>
    <row r="504" spans="1:7" ht="15.75" thickTop="1" x14ac:dyDescent="0.25"/>
    <row r="505" spans="1:7" x14ac:dyDescent="0.25">
      <c r="A505" s="1" t="s">
        <v>0</v>
      </c>
      <c r="B505" s="7" t="s">
        <v>1</v>
      </c>
      <c r="C505" t="s">
        <v>2</v>
      </c>
      <c r="D505" s="3" t="s">
        <v>3</v>
      </c>
      <c r="E505" s="3" t="s">
        <v>4</v>
      </c>
      <c r="F505" s="3" t="s">
        <v>5</v>
      </c>
      <c r="G505" s="3" t="s">
        <v>6</v>
      </c>
    </row>
    <row r="506" spans="1:7" x14ac:dyDescent="0.25">
      <c r="A506" s="1">
        <v>1</v>
      </c>
      <c r="B506" s="8">
        <v>41730</v>
      </c>
      <c r="C506" t="s">
        <v>7</v>
      </c>
      <c r="G506" s="3">
        <v>290</v>
      </c>
    </row>
    <row r="507" spans="1:7" x14ac:dyDescent="0.25">
      <c r="A507" s="1">
        <v>2</v>
      </c>
      <c r="B507" s="8">
        <v>41730</v>
      </c>
      <c r="C507" t="s">
        <v>9</v>
      </c>
      <c r="D507" s="3">
        <v>200</v>
      </c>
      <c r="F507" s="3">
        <v>0</v>
      </c>
      <c r="G507" s="3">
        <v>490</v>
      </c>
    </row>
    <row r="508" spans="1:7" x14ac:dyDescent="0.25">
      <c r="A508" s="1">
        <v>3</v>
      </c>
      <c r="B508" s="8">
        <v>41747</v>
      </c>
      <c r="C508" t="s">
        <v>10</v>
      </c>
      <c r="E508" s="3">
        <v>200</v>
      </c>
      <c r="F508" s="3">
        <v>0</v>
      </c>
      <c r="G508" s="3">
        <v>290</v>
      </c>
    </row>
    <row r="509" spans="1:7" x14ac:dyDescent="0.25">
      <c r="A509" s="1">
        <v>4</v>
      </c>
      <c r="B509" s="8">
        <v>41760</v>
      </c>
      <c r="C509" t="s">
        <v>9</v>
      </c>
      <c r="D509" s="3">
        <v>200</v>
      </c>
      <c r="F509" s="3">
        <v>0</v>
      </c>
      <c r="G509" s="3">
        <v>490</v>
      </c>
    </row>
    <row r="510" spans="1:7" x14ac:dyDescent="0.25">
      <c r="A510" s="1">
        <v>5</v>
      </c>
      <c r="B510" s="8">
        <v>41773</v>
      </c>
      <c r="C510" t="s">
        <v>10</v>
      </c>
      <c r="E510" s="3">
        <v>200</v>
      </c>
      <c r="F510" s="3">
        <v>0</v>
      </c>
      <c r="G510" s="3">
        <v>290</v>
      </c>
    </row>
    <row r="511" spans="1:7" x14ac:dyDescent="0.25">
      <c r="A511" s="1">
        <v>6</v>
      </c>
      <c r="B511" s="8">
        <v>41791</v>
      </c>
      <c r="C511" t="s">
        <v>9</v>
      </c>
      <c r="D511" s="3">
        <v>200</v>
      </c>
      <c r="F511" s="3">
        <v>0</v>
      </c>
      <c r="G511" s="3">
        <v>490</v>
      </c>
    </row>
    <row r="512" spans="1:7" x14ac:dyDescent="0.25">
      <c r="A512" s="1">
        <v>7</v>
      </c>
      <c r="B512" s="8">
        <v>41800</v>
      </c>
      <c r="C512" t="s">
        <v>10</v>
      </c>
      <c r="E512" s="3">
        <v>200</v>
      </c>
      <c r="F512" s="3">
        <v>0</v>
      </c>
      <c r="G512" s="3">
        <v>290</v>
      </c>
    </row>
    <row r="513" spans="1:7" x14ac:dyDescent="0.25">
      <c r="A513" s="1">
        <v>8</v>
      </c>
      <c r="B513" s="8">
        <v>41821</v>
      </c>
      <c r="C513" t="s">
        <v>9</v>
      </c>
      <c r="D513" s="3">
        <v>200</v>
      </c>
      <c r="F513" s="3">
        <v>0</v>
      </c>
      <c r="G513" s="3">
        <v>490</v>
      </c>
    </row>
    <row r="514" spans="1:7" x14ac:dyDescent="0.25">
      <c r="A514" s="1">
        <v>9</v>
      </c>
      <c r="B514" s="8">
        <v>41839</v>
      </c>
      <c r="C514" t="s">
        <v>10</v>
      </c>
      <c r="E514" s="3">
        <v>200</v>
      </c>
      <c r="F514" s="3">
        <v>0</v>
      </c>
      <c r="G514" s="3">
        <v>290</v>
      </c>
    </row>
    <row r="515" spans="1:7" x14ac:dyDescent="0.25">
      <c r="A515" s="1">
        <v>10</v>
      </c>
      <c r="B515" s="8">
        <v>41852</v>
      </c>
      <c r="C515" t="s">
        <v>9</v>
      </c>
      <c r="D515" s="3">
        <v>200</v>
      </c>
      <c r="F515" s="3">
        <v>0</v>
      </c>
      <c r="G515" s="3">
        <v>490</v>
      </c>
    </row>
    <row r="516" spans="1:7" x14ac:dyDescent="0.25">
      <c r="A516" s="1">
        <v>11</v>
      </c>
      <c r="B516" s="8">
        <v>41865</v>
      </c>
      <c r="C516" t="s">
        <v>10</v>
      </c>
      <c r="E516" s="3">
        <v>200</v>
      </c>
      <c r="F516" s="3">
        <v>0</v>
      </c>
      <c r="G516" s="3">
        <v>290</v>
      </c>
    </row>
    <row r="517" spans="1:7" x14ac:dyDescent="0.25">
      <c r="A517" s="1">
        <v>12</v>
      </c>
      <c r="B517" s="8">
        <v>41883</v>
      </c>
      <c r="C517" t="s">
        <v>9</v>
      </c>
      <c r="D517" s="3">
        <v>200</v>
      </c>
      <c r="F517" s="3">
        <v>0</v>
      </c>
      <c r="G517" s="3">
        <v>490</v>
      </c>
    </row>
    <row r="518" spans="1:7" x14ac:dyDescent="0.25">
      <c r="A518" s="1">
        <v>13</v>
      </c>
      <c r="B518" s="8">
        <v>41902</v>
      </c>
      <c r="C518" t="s">
        <v>10</v>
      </c>
      <c r="E518" s="3">
        <v>200</v>
      </c>
      <c r="F518" s="3">
        <v>0</v>
      </c>
      <c r="G518" s="3">
        <v>290</v>
      </c>
    </row>
    <row r="519" spans="1:7" x14ac:dyDescent="0.25">
      <c r="A519" s="1">
        <v>14</v>
      </c>
      <c r="B519" s="8">
        <v>41913</v>
      </c>
      <c r="C519" t="s">
        <v>9</v>
      </c>
      <c r="D519" s="3">
        <v>200</v>
      </c>
      <c r="G519" s="3">
        <v>490</v>
      </c>
    </row>
    <row r="520" spans="1:7" x14ac:dyDescent="0.25">
      <c r="A520" s="1">
        <v>15</v>
      </c>
      <c r="B520" s="8">
        <v>41943</v>
      </c>
      <c r="C520" t="s">
        <v>5</v>
      </c>
      <c r="E520" s="3">
        <v>0</v>
      </c>
      <c r="F520" s="3">
        <v>10</v>
      </c>
      <c r="G520" s="3">
        <v>500</v>
      </c>
    </row>
    <row r="521" spans="1:7" x14ac:dyDescent="0.25">
      <c r="A521" s="1">
        <v>16</v>
      </c>
      <c r="B521" s="8">
        <v>41944</v>
      </c>
      <c r="C521" t="s">
        <v>9</v>
      </c>
      <c r="D521" s="3">
        <v>200</v>
      </c>
      <c r="F521" s="3">
        <v>0</v>
      </c>
      <c r="G521" s="3">
        <v>700</v>
      </c>
    </row>
    <row r="522" spans="1:7" x14ac:dyDescent="0.25">
      <c r="A522" s="1">
        <v>17</v>
      </c>
      <c r="B522" s="8">
        <v>41961</v>
      </c>
      <c r="C522" t="s">
        <v>10</v>
      </c>
      <c r="E522" s="3">
        <v>200</v>
      </c>
      <c r="F522" s="3">
        <v>0</v>
      </c>
      <c r="G522" s="3">
        <v>500</v>
      </c>
    </row>
    <row r="523" spans="1:7" x14ac:dyDescent="0.25">
      <c r="A523" s="1">
        <v>18</v>
      </c>
      <c r="B523" s="8">
        <v>41974</v>
      </c>
      <c r="C523" t="s">
        <v>9</v>
      </c>
      <c r="D523" s="3">
        <v>200</v>
      </c>
      <c r="F523" s="3">
        <v>0</v>
      </c>
      <c r="G523" s="3">
        <v>700</v>
      </c>
    </row>
    <row r="524" spans="1:7" x14ac:dyDescent="0.25">
      <c r="A524" s="1">
        <v>19</v>
      </c>
      <c r="B524" s="8">
        <v>41995</v>
      </c>
      <c r="C524" t="s">
        <v>10</v>
      </c>
      <c r="E524" s="3">
        <v>200</v>
      </c>
      <c r="F524" s="3">
        <v>0</v>
      </c>
      <c r="G524" s="3">
        <v>500</v>
      </c>
    </row>
    <row r="525" spans="1:7" x14ac:dyDescent="0.25">
      <c r="A525" s="1">
        <v>20</v>
      </c>
      <c r="B525" s="8">
        <v>42005</v>
      </c>
      <c r="C525" t="s">
        <v>9</v>
      </c>
      <c r="D525" s="3">
        <v>200</v>
      </c>
      <c r="F525" s="3">
        <v>0</v>
      </c>
      <c r="G525" s="3">
        <v>700</v>
      </c>
    </row>
    <row r="526" spans="1:7" x14ac:dyDescent="0.25">
      <c r="A526" s="1">
        <v>21</v>
      </c>
      <c r="B526" s="8">
        <v>42024</v>
      </c>
      <c r="C526" t="s">
        <v>10</v>
      </c>
      <c r="E526" s="3">
        <v>200</v>
      </c>
      <c r="F526" s="3">
        <v>0</v>
      </c>
      <c r="G526" s="3">
        <v>500</v>
      </c>
    </row>
    <row r="527" spans="1:7" x14ac:dyDescent="0.25">
      <c r="A527" s="1">
        <v>22</v>
      </c>
      <c r="B527" s="8">
        <v>42036</v>
      </c>
      <c r="C527" t="s">
        <v>9</v>
      </c>
      <c r="D527" s="3">
        <v>200</v>
      </c>
      <c r="F527" s="3">
        <v>0</v>
      </c>
      <c r="G527" s="3">
        <v>700</v>
      </c>
    </row>
    <row r="528" spans="1:7" x14ac:dyDescent="0.25">
      <c r="A528" s="1">
        <v>23</v>
      </c>
      <c r="B528" s="8">
        <v>42055</v>
      </c>
      <c r="C528" t="s">
        <v>10</v>
      </c>
      <c r="E528" s="3">
        <v>200</v>
      </c>
      <c r="F528" s="3">
        <v>0</v>
      </c>
      <c r="G528" s="3">
        <v>500</v>
      </c>
    </row>
    <row r="529" spans="1:7" x14ac:dyDescent="0.25">
      <c r="A529" s="1">
        <v>24</v>
      </c>
      <c r="B529" s="8">
        <v>42064</v>
      </c>
      <c r="C529" t="s">
        <v>9</v>
      </c>
      <c r="D529" s="3">
        <v>200</v>
      </c>
      <c r="F529" s="3">
        <v>0</v>
      </c>
      <c r="G529" s="3">
        <v>700</v>
      </c>
    </row>
    <row r="530" spans="1:7" x14ac:dyDescent="0.25">
      <c r="A530" s="1">
        <v>25</v>
      </c>
      <c r="B530" s="8">
        <v>42082</v>
      </c>
      <c r="C530" t="s">
        <v>10</v>
      </c>
      <c r="E530" s="3">
        <v>200</v>
      </c>
      <c r="F530" s="3">
        <v>0</v>
      </c>
      <c r="G530" s="3">
        <v>500</v>
      </c>
    </row>
    <row r="531" spans="1:7" x14ac:dyDescent="0.25">
      <c r="A531" s="1" t="s">
        <v>12</v>
      </c>
      <c r="D531" s="3">
        <f>SUBTOTAL(109,Table20[Drawn])</f>
        <v>2400</v>
      </c>
      <c r="E531" s="3">
        <f>SUBTOTAL(109,Table20[Credited])</f>
        <v>2200</v>
      </c>
      <c r="F531" s="3">
        <f>SUBTOTAL(109,Table20[Penalty])</f>
        <v>10</v>
      </c>
    </row>
    <row r="533" spans="1:7" ht="15.75" thickBot="1" x14ac:dyDescent="0.3"/>
    <row r="534" spans="1:7" ht="16.5" thickTop="1" thickBot="1" x14ac:dyDescent="0.3">
      <c r="A534" s="3"/>
      <c r="B534" s="13" t="s">
        <v>43</v>
      </c>
      <c r="C534" s="13"/>
      <c r="D534" s="13"/>
      <c r="E534" s="13"/>
      <c r="F534" s="13"/>
    </row>
    <row r="535" spans="1:7" ht="15.75" thickTop="1" x14ac:dyDescent="0.25"/>
    <row r="536" spans="1:7" x14ac:dyDescent="0.25">
      <c r="A536" s="1" t="s">
        <v>0</v>
      </c>
      <c r="B536" s="7" t="s">
        <v>1</v>
      </c>
      <c r="C536" t="s">
        <v>2</v>
      </c>
      <c r="D536" s="3" t="s">
        <v>3</v>
      </c>
      <c r="E536" s="3" t="s">
        <v>4</v>
      </c>
      <c r="F536" s="3" t="s">
        <v>5</v>
      </c>
      <c r="G536" s="3" t="s">
        <v>6</v>
      </c>
    </row>
    <row r="537" spans="1:7" x14ac:dyDescent="0.25">
      <c r="A537" s="1">
        <v>1</v>
      </c>
      <c r="B537" s="8">
        <v>41730</v>
      </c>
      <c r="C537" t="s">
        <v>7</v>
      </c>
      <c r="G537" s="3">
        <v>10</v>
      </c>
    </row>
    <row r="538" spans="1:7" x14ac:dyDescent="0.25">
      <c r="A538" s="1">
        <v>2</v>
      </c>
      <c r="B538" s="8">
        <v>41730</v>
      </c>
      <c r="C538" t="s">
        <v>9</v>
      </c>
      <c r="D538" s="3">
        <v>200</v>
      </c>
      <c r="F538" s="3">
        <v>0</v>
      </c>
      <c r="G538" s="3">
        <v>210</v>
      </c>
    </row>
    <row r="539" spans="1:7" x14ac:dyDescent="0.25">
      <c r="A539" s="1">
        <v>3</v>
      </c>
      <c r="B539" s="8">
        <v>41747</v>
      </c>
      <c r="C539" t="s">
        <v>10</v>
      </c>
      <c r="E539" s="3">
        <v>200</v>
      </c>
      <c r="F539" s="3">
        <v>0</v>
      </c>
      <c r="G539" s="3">
        <v>10</v>
      </c>
    </row>
    <row r="540" spans="1:7" x14ac:dyDescent="0.25">
      <c r="A540" s="1">
        <v>4</v>
      </c>
      <c r="B540" s="8">
        <v>41760</v>
      </c>
      <c r="C540" t="s">
        <v>9</v>
      </c>
      <c r="D540" s="3">
        <v>200</v>
      </c>
      <c r="F540" s="3">
        <v>0</v>
      </c>
      <c r="G540" s="3">
        <v>210</v>
      </c>
    </row>
    <row r="541" spans="1:7" x14ac:dyDescent="0.25">
      <c r="A541" s="1">
        <v>5</v>
      </c>
      <c r="B541" s="8">
        <v>41772</v>
      </c>
      <c r="C541" t="s">
        <v>10</v>
      </c>
      <c r="E541" s="3">
        <v>200</v>
      </c>
      <c r="F541" s="3">
        <v>0</v>
      </c>
      <c r="G541" s="3">
        <v>10</v>
      </c>
    </row>
    <row r="542" spans="1:7" x14ac:dyDescent="0.25">
      <c r="A542" s="1">
        <v>6</v>
      </c>
      <c r="B542" s="8">
        <v>41791</v>
      </c>
      <c r="C542" t="s">
        <v>9</v>
      </c>
      <c r="D542" s="3">
        <v>200</v>
      </c>
      <c r="F542" s="3">
        <v>0</v>
      </c>
      <c r="G542" s="3">
        <v>210</v>
      </c>
    </row>
    <row r="543" spans="1:7" x14ac:dyDescent="0.25">
      <c r="A543" s="1">
        <v>7</v>
      </c>
      <c r="B543" s="8">
        <v>41804</v>
      </c>
      <c r="C543" t="s">
        <v>10</v>
      </c>
      <c r="E543" s="3">
        <v>200</v>
      </c>
      <c r="F543" s="3">
        <v>0</v>
      </c>
      <c r="G543" s="3">
        <v>10</v>
      </c>
    </row>
    <row r="544" spans="1:7" x14ac:dyDescent="0.25">
      <c r="A544" s="1">
        <v>8</v>
      </c>
      <c r="B544" s="8">
        <v>41821</v>
      </c>
      <c r="C544" t="s">
        <v>9</v>
      </c>
      <c r="D544" s="3">
        <v>200</v>
      </c>
      <c r="F544" s="3">
        <v>0</v>
      </c>
      <c r="G544" s="3">
        <v>210</v>
      </c>
    </row>
    <row r="545" spans="1:7" x14ac:dyDescent="0.25">
      <c r="A545" s="1">
        <v>9</v>
      </c>
      <c r="B545" s="8">
        <v>41834</v>
      </c>
      <c r="C545" t="s">
        <v>10</v>
      </c>
      <c r="E545" s="3">
        <v>200</v>
      </c>
      <c r="F545" s="3">
        <v>0</v>
      </c>
      <c r="G545" s="3">
        <v>10</v>
      </c>
    </row>
    <row r="546" spans="1:7" x14ac:dyDescent="0.25">
      <c r="A546" s="1">
        <v>10</v>
      </c>
      <c r="B546" s="8">
        <v>41852</v>
      </c>
      <c r="C546" t="s">
        <v>9</v>
      </c>
      <c r="D546" s="3">
        <v>200</v>
      </c>
      <c r="F546" s="3">
        <v>0</v>
      </c>
      <c r="G546" s="3">
        <v>210</v>
      </c>
    </row>
    <row r="547" spans="1:7" x14ac:dyDescent="0.25">
      <c r="A547" s="1">
        <v>11</v>
      </c>
      <c r="B547" s="8">
        <v>41860</v>
      </c>
      <c r="C547" t="s">
        <v>10</v>
      </c>
      <c r="E547" s="3">
        <v>200</v>
      </c>
      <c r="F547" s="3">
        <v>0</v>
      </c>
      <c r="G547" s="3">
        <v>10</v>
      </c>
    </row>
    <row r="548" spans="1:7" x14ac:dyDescent="0.25">
      <c r="A548" s="1">
        <v>12</v>
      </c>
      <c r="B548" s="8">
        <v>41883</v>
      </c>
      <c r="C548" t="s">
        <v>9</v>
      </c>
      <c r="D548" s="3">
        <v>200</v>
      </c>
      <c r="F548" s="3">
        <v>0</v>
      </c>
      <c r="G548" s="3">
        <v>210</v>
      </c>
    </row>
    <row r="549" spans="1:7" x14ac:dyDescent="0.25">
      <c r="A549" s="1">
        <v>13</v>
      </c>
      <c r="B549" s="8">
        <v>41898</v>
      </c>
      <c r="C549" t="s">
        <v>10</v>
      </c>
      <c r="E549" s="3">
        <v>200</v>
      </c>
      <c r="F549" s="3">
        <v>0</v>
      </c>
      <c r="G549" s="3">
        <v>10</v>
      </c>
    </row>
    <row r="550" spans="1:7" x14ac:dyDescent="0.25">
      <c r="A550" s="1">
        <v>14</v>
      </c>
      <c r="B550" s="8">
        <v>41913</v>
      </c>
      <c r="C550" t="s">
        <v>9</v>
      </c>
      <c r="D550" s="3">
        <v>200</v>
      </c>
      <c r="F550" s="3">
        <v>0</v>
      </c>
      <c r="G550" s="3">
        <v>210</v>
      </c>
    </row>
    <row r="551" spans="1:7" x14ac:dyDescent="0.25">
      <c r="A551" s="1">
        <v>15</v>
      </c>
      <c r="B551" s="8">
        <v>41931</v>
      </c>
      <c r="C551" t="s">
        <v>10</v>
      </c>
      <c r="E551" s="3">
        <v>200</v>
      </c>
      <c r="F551" s="3">
        <v>0</v>
      </c>
      <c r="G551" s="3">
        <v>10</v>
      </c>
    </row>
    <row r="552" spans="1:7" x14ac:dyDescent="0.25">
      <c r="A552" s="1">
        <v>16</v>
      </c>
      <c r="B552" s="8">
        <v>41944</v>
      </c>
      <c r="C552" t="s">
        <v>9</v>
      </c>
      <c r="D552" s="3">
        <v>200</v>
      </c>
      <c r="F552" s="3">
        <v>0</v>
      </c>
      <c r="G552" s="3">
        <v>210</v>
      </c>
    </row>
    <row r="553" spans="1:7" x14ac:dyDescent="0.25">
      <c r="A553" s="1">
        <v>17</v>
      </c>
      <c r="B553" s="8">
        <v>41961</v>
      </c>
      <c r="C553" t="s">
        <v>10</v>
      </c>
      <c r="E553" s="3">
        <v>200</v>
      </c>
      <c r="F553" s="3">
        <v>0</v>
      </c>
      <c r="G553" s="3">
        <v>10</v>
      </c>
    </row>
    <row r="554" spans="1:7" x14ac:dyDescent="0.25">
      <c r="A554" s="1">
        <v>18</v>
      </c>
      <c r="B554" s="8">
        <v>41974</v>
      </c>
      <c r="C554" t="s">
        <v>9</v>
      </c>
      <c r="D554" s="3">
        <v>200</v>
      </c>
      <c r="F554" s="3">
        <v>0</v>
      </c>
      <c r="G554" s="3">
        <v>210</v>
      </c>
    </row>
    <row r="555" spans="1:7" x14ac:dyDescent="0.25">
      <c r="A555" s="1">
        <v>19</v>
      </c>
      <c r="B555" s="8">
        <v>41995</v>
      </c>
      <c r="C555" t="s">
        <v>10</v>
      </c>
      <c r="E555" s="3">
        <v>200</v>
      </c>
      <c r="F555" s="3">
        <v>0</v>
      </c>
      <c r="G555" s="3">
        <v>10</v>
      </c>
    </row>
    <row r="556" spans="1:7" x14ac:dyDescent="0.25">
      <c r="A556" s="1">
        <v>20</v>
      </c>
      <c r="B556" s="8">
        <v>42005</v>
      </c>
      <c r="C556" t="s">
        <v>9</v>
      </c>
      <c r="D556" s="3">
        <v>200</v>
      </c>
      <c r="F556" s="3">
        <v>0</v>
      </c>
      <c r="G556" s="3">
        <v>210</v>
      </c>
    </row>
    <row r="557" spans="1:7" x14ac:dyDescent="0.25">
      <c r="A557" s="1">
        <v>21</v>
      </c>
      <c r="B557" s="8">
        <v>42024</v>
      </c>
      <c r="C557" t="s">
        <v>10</v>
      </c>
      <c r="E557" s="3">
        <v>200</v>
      </c>
      <c r="F557" s="3">
        <v>0</v>
      </c>
      <c r="G557" s="3">
        <v>10</v>
      </c>
    </row>
    <row r="558" spans="1:7" x14ac:dyDescent="0.25">
      <c r="A558" s="1">
        <v>22</v>
      </c>
      <c r="B558" s="8">
        <v>42036</v>
      </c>
      <c r="C558" t="s">
        <v>9</v>
      </c>
      <c r="D558" s="3">
        <v>200</v>
      </c>
      <c r="F558" s="3">
        <v>0</v>
      </c>
      <c r="G558" s="3">
        <v>210</v>
      </c>
    </row>
    <row r="559" spans="1:7" x14ac:dyDescent="0.25">
      <c r="A559" s="1">
        <v>23</v>
      </c>
      <c r="B559" s="8">
        <v>42055</v>
      </c>
      <c r="C559" t="s">
        <v>10</v>
      </c>
      <c r="E559" s="3">
        <v>200</v>
      </c>
      <c r="F559" s="3">
        <v>0</v>
      </c>
      <c r="G559" s="3">
        <v>10</v>
      </c>
    </row>
    <row r="560" spans="1:7" x14ac:dyDescent="0.25">
      <c r="A560" s="1">
        <v>24</v>
      </c>
      <c r="B560" s="8">
        <v>42064</v>
      </c>
      <c r="C560" t="s">
        <v>9</v>
      </c>
      <c r="D560" s="3">
        <v>200</v>
      </c>
      <c r="F560" s="3">
        <v>0</v>
      </c>
      <c r="G560" s="3">
        <v>210</v>
      </c>
    </row>
    <row r="561" spans="1:7" x14ac:dyDescent="0.25">
      <c r="A561" s="1">
        <v>25</v>
      </c>
      <c r="B561" s="8">
        <v>42083</v>
      </c>
      <c r="C561" t="s">
        <v>10</v>
      </c>
      <c r="E561" s="3">
        <v>200</v>
      </c>
      <c r="F561" s="3">
        <v>0</v>
      </c>
      <c r="G561" s="3">
        <v>10</v>
      </c>
    </row>
    <row r="562" spans="1:7" x14ac:dyDescent="0.25">
      <c r="A562" s="1" t="s">
        <v>12</v>
      </c>
      <c r="D562" s="3">
        <f>SUBTOTAL(109,Table21[Drawn])</f>
        <v>2400</v>
      </c>
      <c r="E562" s="3">
        <f>SUBTOTAL(109,Table21[Credited])</f>
        <v>2400</v>
      </c>
      <c r="F562" s="3">
        <f>SUBTOTAL(109,Table21[Penalty])</f>
        <v>0</v>
      </c>
    </row>
    <row r="564" spans="1:7" ht="15.75" thickBot="1" x14ac:dyDescent="0.3"/>
    <row r="565" spans="1:7" ht="16.5" thickTop="1" thickBot="1" x14ac:dyDescent="0.3">
      <c r="A565" s="3"/>
      <c r="B565" s="13" t="s">
        <v>44</v>
      </c>
      <c r="C565" s="13"/>
      <c r="D565" s="13"/>
      <c r="E565" s="13"/>
      <c r="F565" s="13"/>
    </row>
    <row r="566" spans="1:7" ht="15.75" thickTop="1" x14ac:dyDescent="0.25"/>
    <row r="567" spans="1:7" x14ac:dyDescent="0.25">
      <c r="A567" s="1" t="s">
        <v>0</v>
      </c>
      <c r="B567" s="7" t="s">
        <v>1</v>
      </c>
      <c r="C567" t="s">
        <v>2</v>
      </c>
      <c r="D567" s="3" t="s">
        <v>3</v>
      </c>
      <c r="E567" s="3" t="s">
        <v>4</v>
      </c>
      <c r="F567" s="3" t="s">
        <v>5</v>
      </c>
      <c r="G567" s="3" t="s">
        <v>6</v>
      </c>
    </row>
    <row r="568" spans="1:7" x14ac:dyDescent="0.25">
      <c r="A568" s="1">
        <v>1</v>
      </c>
      <c r="B568" s="8">
        <v>41730</v>
      </c>
      <c r="C568" t="s">
        <v>7</v>
      </c>
      <c r="G568" s="3">
        <v>40</v>
      </c>
    </row>
    <row r="569" spans="1:7" x14ac:dyDescent="0.25">
      <c r="A569" s="1">
        <v>2</v>
      </c>
      <c r="B569" s="8">
        <v>41730</v>
      </c>
      <c r="C569" t="s">
        <v>9</v>
      </c>
      <c r="D569" s="3">
        <v>200</v>
      </c>
      <c r="F569" s="3">
        <v>0</v>
      </c>
      <c r="G569" s="3">
        <v>240</v>
      </c>
    </row>
    <row r="570" spans="1:7" x14ac:dyDescent="0.25">
      <c r="A570" s="1">
        <v>3</v>
      </c>
      <c r="B570" s="8">
        <v>41747</v>
      </c>
      <c r="C570" t="s">
        <v>10</v>
      </c>
      <c r="E570" s="3">
        <v>200</v>
      </c>
      <c r="F570" s="3">
        <v>0</v>
      </c>
      <c r="G570" s="3">
        <v>40</v>
      </c>
    </row>
    <row r="571" spans="1:7" x14ac:dyDescent="0.25">
      <c r="A571" s="1">
        <v>4</v>
      </c>
      <c r="B571" s="8">
        <v>41760</v>
      </c>
      <c r="C571" t="s">
        <v>9</v>
      </c>
      <c r="D571" s="3">
        <v>200</v>
      </c>
      <c r="F571" s="3">
        <v>0</v>
      </c>
      <c r="G571" s="3">
        <v>240</v>
      </c>
    </row>
    <row r="572" spans="1:7" x14ac:dyDescent="0.25">
      <c r="A572" s="1">
        <v>5</v>
      </c>
      <c r="B572" s="8">
        <v>41772</v>
      </c>
      <c r="C572" t="s">
        <v>10</v>
      </c>
      <c r="E572" s="3">
        <v>200</v>
      </c>
      <c r="F572" s="3">
        <v>0</v>
      </c>
      <c r="G572" s="3">
        <v>40</v>
      </c>
    </row>
    <row r="573" spans="1:7" x14ac:dyDescent="0.25">
      <c r="A573" s="1">
        <v>6</v>
      </c>
      <c r="B573" s="8">
        <v>41791</v>
      </c>
      <c r="C573" t="s">
        <v>9</v>
      </c>
      <c r="D573" s="3">
        <v>200</v>
      </c>
      <c r="F573" s="3">
        <v>0</v>
      </c>
      <c r="G573" s="3">
        <v>240</v>
      </c>
    </row>
    <row r="574" spans="1:7" x14ac:dyDescent="0.25">
      <c r="A574" s="1">
        <v>7</v>
      </c>
      <c r="B574" s="8">
        <v>41804</v>
      </c>
      <c r="C574" t="s">
        <v>10</v>
      </c>
      <c r="E574" s="3">
        <v>200</v>
      </c>
      <c r="F574" s="3">
        <v>0</v>
      </c>
      <c r="G574" s="3">
        <v>40</v>
      </c>
    </row>
    <row r="575" spans="1:7" x14ac:dyDescent="0.25">
      <c r="A575" s="1">
        <v>8</v>
      </c>
      <c r="B575" s="8">
        <v>41821</v>
      </c>
      <c r="C575" t="s">
        <v>9</v>
      </c>
      <c r="D575" s="3">
        <v>200</v>
      </c>
      <c r="F575" s="3">
        <v>0</v>
      </c>
      <c r="G575" s="3">
        <v>240</v>
      </c>
    </row>
    <row r="576" spans="1:7" x14ac:dyDescent="0.25">
      <c r="A576" s="1">
        <v>9</v>
      </c>
      <c r="B576" s="8">
        <v>41834</v>
      </c>
      <c r="C576" t="s">
        <v>10</v>
      </c>
      <c r="E576" s="3">
        <v>200</v>
      </c>
      <c r="F576" s="3">
        <v>0</v>
      </c>
      <c r="G576" s="3">
        <v>40</v>
      </c>
    </row>
    <row r="577" spans="1:7" x14ac:dyDescent="0.25">
      <c r="A577" s="1">
        <v>10</v>
      </c>
      <c r="B577" s="8">
        <v>41852</v>
      </c>
      <c r="C577" t="s">
        <v>9</v>
      </c>
      <c r="D577" s="3">
        <v>200</v>
      </c>
      <c r="F577" s="3">
        <v>0</v>
      </c>
      <c r="G577" s="3">
        <v>240</v>
      </c>
    </row>
    <row r="578" spans="1:7" x14ac:dyDescent="0.25">
      <c r="A578" s="1">
        <v>11</v>
      </c>
      <c r="B578" s="8">
        <v>41860</v>
      </c>
      <c r="C578" t="s">
        <v>10</v>
      </c>
      <c r="E578" s="3">
        <v>200</v>
      </c>
      <c r="F578" s="3">
        <v>0</v>
      </c>
      <c r="G578" s="3">
        <v>40</v>
      </c>
    </row>
    <row r="579" spans="1:7" x14ac:dyDescent="0.25">
      <c r="A579" s="1">
        <v>12</v>
      </c>
      <c r="B579" s="8">
        <v>41883</v>
      </c>
      <c r="C579" t="s">
        <v>9</v>
      </c>
      <c r="D579" s="3">
        <v>200</v>
      </c>
      <c r="F579" s="3">
        <v>0</v>
      </c>
      <c r="G579" s="3">
        <v>240</v>
      </c>
    </row>
    <row r="580" spans="1:7" x14ac:dyDescent="0.25">
      <c r="A580" s="1">
        <v>13</v>
      </c>
      <c r="B580" s="8">
        <v>41898</v>
      </c>
      <c r="C580" t="s">
        <v>10</v>
      </c>
      <c r="E580" s="3">
        <v>200</v>
      </c>
      <c r="F580" s="3">
        <v>0</v>
      </c>
      <c r="G580" s="3">
        <v>40</v>
      </c>
    </row>
    <row r="581" spans="1:7" x14ac:dyDescent="0.25">
      <c r="A581" s="1">
        <v>14</v>
      </c>
      <c r="B581" s="8">
        <v>41913</v>
      </c>
      <c r="C581" t="s">
        <v>9</v>
      </c>
      <c r="D581" s="3">
        <v>200</v>
      </c>
      <c r="F581" s="3">
        <v>0</v>
      </c>
      <c r="G581" s="3">
        <v>240</v>
      </c>
    </row>
    <row r="582" spans="1:7" x14ac:dyDescent="0.25">
      <c r="A582" s="1">
        <v>15</v>
      </c>
      <c r="B582" s="8">
        <v>41931</v>
      </c>
      <c r="C582" t="s">
        <v>10</v>
      </c>
      <c r="E582" s="3">
        <v>200</v>
      </c>
      <c r="F582" s="3">
        <v>0</v>
      </c>
      <c r="G582" s="3">
        <v>40</v>
      </c>
    </row>
    <row r="583" spans="1:7" x14ac:dyDescent="0.25">
      <c r="A583" s="1">
        <v>16</v>
      </c>
      <c r="B583" s="8">
        <v>41944</v>
      </c>
      <c r="C583" t="s">
        <v>9</v>
      </c>
      <c r="D583" s="3">
        <v>200</v>
      </c>
      <c r="F583" s="3">
        <v>0</v>
      </c>
      <c r="G583" s="3">
        <v>240</v>
      </c>
    </row>
    <row r="584" spans="1:7" x14ac:dyDescent="0.25">
      <c r="A584" s="1">
        <v>17</v>
      </c>
      <c r="B584" s="8">
        <v>41961</v>
      </c>
      <c r="C584" t="s">
        <v>10</v>
      </c>
      <c r="E584" s="3">
        <v>200</v>
      </c>
      <c r="F584" s="3">
        <v>0</v>
      </c>
      <c r="G584" s="3">
        <v>40</v>
      </c>
    </row>
    <row r="585" spans="1:7" x14ac:dyDescent="0.25">
      <c r="A585" s="1">
        <v>18</v>
      </c>
      <c r="B585" s="8">
        <v>41974</v>
      </c>
      <c r="C585" t="s">
        <v>9</v>
      </c>
      <c r="D585" s="3">
        <v>200</v>
      </c>
      <c r="F585" s="3">
        <v>0</v>
      </c>
      <c r="G585" s="3">
        <v>240</v>
      </c>
    </row>
    <row r="586" spans="1:7" x14ac:dyDescent="0.25">
      <c r="A586" s="1">
        <v>19</v>
      </c>
      <c r="B586" s="8">
        <v>41989</v>
      </c>
      <c r="C586" t="s">
        <v>10</v>
      </c>
      <c r="E586" s="3">
        <v>200</v>
      </c>
      <c r="F586" s="3">
        <v>0</v>
      </c>
      <c r="G586" s="3">
        <v>40</v>
      </c>
    </row>
    <row r="587" spans="1:7" x14ac:dyDescent="0.25">
      <c r="A587" s="1">
        <v>20</v>
      </c>
      <c r="B587" s="8">
        <v>42005</v>
      </c>
      <c r="C587" t="s">
        <v>9</v>
      </c>
      <c r="D587" s="3">
        <v>200</v>
      </c>
      <c r="F587" s="3">
        <v>0</v>
      </c>
      <c r="G587" s="3">
        <v>240</v>
      </c>
    </row>
    <row r="588" spans="1:7" x14ac:dyDescent="0.25">
      <c r="A588" s="1">
        <v>21</v>
      </c>
      <c r="B588" s="8">
        <v>42024</v>
      </c>
      <c r="C588" t="s">
        <v>10</v>
      </c>
      <c r="E588" s="3">
        <v>200</v>
      </c>
      <c r="F588" s="3">
        <v>0</v>
      </c>
      <c r="G588" s="3">
        <v>40</v>
      </c>
    </row>
    <row r="589" spans="1:7" x14ac:dyDescent="0.25">
      <c r="A589" s="1">
        <v>22</v>
      </c>
      <c r="B589" s="8">
        <v>42036</v>
      </c>
      <c r="C589" t="s">
        <v>9</v>
      </c>
      <c r="D589" s="3">
        <v>200</v>
      </c>
      <c r="F589" s="3">
        <v>0</v>
      </c>
      <c r="G589" s="3">
        <v>240</v>
      </c>
    </row>
    <row r="590" spans="1:7" x14ac:dyDescent="0.25">
      <c r="A590" s="1">
        <v>23</v>
      </c>
      <c r="B590" s="8">
        <v>42055</v>
      </c>
      <c r="C590" t="s">
        <v>10</v>
      </c>
      <c r="E590" s="3">
        <v>200</v>
      </c>
      <c r="F590" s="3">
        <v>0</v>
      </c>
      <c r="G590" s="3">
        <v>40</v>
      </c>
    </row>
    <row r="591" spans="1:7" x14ac:dyDescent="0.25">
      <c r="A591" s="1">
        <v>24</v>
      </c>
      <c r="B591" s="8">
        <v>42064</v>
      </c>
      <c r="C591" t="s">
        <v>9</v>
      </c>
      <c r="D591" s="3">
        <v>200</v>
      </c>
      <c r="F591" s="3">
        <v>0</v>
      </c>
      <c r="G591" s="3">
        <v>240</v>
      </c>
    </row>
    <row r="592" spans="1:7" x14ac:dyDescent="0.25">
      <c r="A592" s="1">
        <v>25</v>
      </c>
      <c r="B592" s="8">
        <v>42083</v>
      </c>
      <c r="C592" t="s">
        <v>10</v>
      </c>
      <c r="E592" s="3">
        <v>200</v>
      </c>
      <c r="F592" s="3">
        <v>0</v>
      </c>
      <c r="G592" s="3">
        <v>40</v>
      </c>
    </row>
    <row r="593" spans="1:7" x14ac:dyDescent="0.25">
      <c r="A593" s="1" t="s">
        <v>12</v>
      </c>
      <c r="D593" s="3">
        <f>SUBTOTAL(109,Table22[Drawn])</f>
        <v>2400</v>
      </c>
      <c r="E593" s="3">
        <f>SUBTOTAL(109,Table22[Credited])</f>
        <v>2400</v>
      </c>
      <c r="F593" s="3">
        <f>SUBTOTAL(109,Table22[Penalty])</f>
        <v>0</v>
      </c>
    </row>
    <row r="595" spans="1:7" ht="15.75" thickBot="1" x14ac:dyDescent="0.3"/>
    <row r="596" spans="1:7" ht="16.5" thickTop="1" thickBot="1" x14ac:dyDescent="0.3">
      <c r="A596" s="3"/>
      <c r="B596" s="13" t="s">
        <v>45</v>
      </c>
      <c r="C596" s="13"/>
      <c r="D596" s="13"/>
      <c r="E596" s="13"/>
      <c r="F596" s="13"/>
    </row>
    <row r="597" spans="1:7" ht="15.75" thickTop="1" x14ac:dyDescent="0.25"/>
    <row r="598" spans="1:7" x14ac:dyDescent="0.25">
      <c r="A598" s="1" t="s">
        <v>0</v>
      </c>
      <c r="B598" s="7" t="s">
        <v>1</v>
      </c>
      <c r="C598" t="s">
        <v>2</v>
      </c>
      <c r="D598" s="3" t="s">
        <v>3</v>
      </c>
      <c r="E598" s="3" t="s">
        <v>4</v>
      </c>
      <c r="F598" s="3" t="s">
        <v>5</v>
      </c>
      <c r="G598" s="3" t="s">
        <v>6</v>
      </c>
    </row>
    <row r="599" spans="1:7" x14ac:dyDescent="0.25">
      <c r="A599" s="1">
        <v>1</v>
      </c>
      <c r="B599" s="8">
        <v>41730</v>
      </c>
      <c r="C599" t="s">
        <v>7</v>
      </c>
      <c r="G599" s="3">
        <v>-100</v>
      </c>
    </row>
    <row r="600" spans="1:7" x14ac:dyDescent="0.25">
      <c r="A600" s="1">
        <v>2</v>
      </c>
      <c r="B600" s="8">
        <v>41730</v>
      </c>
      <c r="C600" t="s">
        <v>9</v>
      </c>
      <c r="D600" s="3">
        <v>300</v>
      </c>
      <c r="F600" s="3">
        <v>0</v>
      </c>
      <c r="G600" s="3">
        <v>200</v>
      </c>
    </row>
    <row r="601" spans="1:7" x14ac:dyDescent="0.25">
      <c r="A601" s="1">
        <v>3</v>
      </c>
      <c r="B601" s="8">
        <v>41751</v>
      </c>
      <c r="C601" t="s">
        <v>10</v>
      </c>
      <c r="E601" s="3">
        <v>300</v>
      </c>
      <c r="F601" s="3">
        <v>0</v>
      </c>
      <c r="G601" s="3">
        <v>-100</v>
      </c>
    </row>
    <row r="602" spans="1:7" x14ac:dyDescent="0.25">
      <c r="A602" s="1">
        <v>4</v>
      </c>
      <c r="B602" s="8">
        <v>41760</v>
      </c>
      <c r="C602" t="s">
        <v>9</v>
      </c>
      <c r="D602" s="3">
        <v>300</v>
      </c>
      <c r="F602" s="3">
        <v>0</v>
      </c>
      <c r="G602" s="3">
        <v>200</v>
      </c>
    </row>
    <row r="603" spans="1:7" x14ac:dyDescent="0.25">
      <c r="A603" s="1">
        <v>5</v>
      </c>
      <c r="B603" s="8">
        <v>41772</v>
      </c>
      <c r="C603" t="s">
        <v>10</v>
      </c>
      <c r="E603" s="3">
        <v>300</v>
      </c>
      <c r="F603" s="3">
        <v>0</v>
      </c>
      <c r="G603" s="3">
        <v>-100</v>
      </c>
    </row>
    <row r="604" spans="1:7" x14ac:dyDescent="0.25">
      <c r="A604" s="1">
        <v>6</v>
      </c>
      <c r="B604" s="8">
        <v>41791</v>
      </c>
      <c r="C604" t="s">
        <v>9</v>
      </c>
      <c r="D604" s="3">
        <v>300</v>
      </c>
      <c r="F604" s="3">
        <v>0</v>
      </c>
      <c r="G604" s="3">
        <v>200</v>
      </c>
    </row>
    <row r="605" spans="1:7" x14ac:dyDescent="0.25">
      <c r="A605" s="1">
        <v>7</v>
      </c>
      <c r="B605" s="8">
        <v>41800</v>
      </c>
      <c r="C605" t="s">
        <v>10</v>
      </c>
      <c r="E605" s="3">
        <v>300</v>
      </c>
      <c r="F605" s="3">
        <v>0</v>
      </c>
      <c r="G605" s="3">
        <v>-100</v>
      </c>
    </row>
    <row r="606" spans="1:7" x14ac:dyDescent="0.25">
      <c r="A606" s="1">
        <v>8</v>
      </c>
      <c r="B606" s="8">
        <v>41821</v>
      </c>
      <c r="C606" t="s">
        <v>9</v>
      </c>
      <c r="D606" s="3">
        <v>300</v>
      </c>
      <c r="F606" s="3">
        <v>0</v>
      </c>
      <c r="G606" s="3">
        <v>200</v>
      </c>
    </row>
    <row r="607" spans="1:7" x14ac:dyDescent="0.25">
      <c r="A607" s="1">
        <v>9</v>
      </c>
      <c r="B607" s="8">
        <v>41834</v>
      </c>
      <c r="C607" t="s">
        <v>10</v>
      </c>
      <c r="E607" s="3">
        <v>300</v>
      </c>
      <c r="F607" s="3">
        <v>0</v>
      </c>
      <c r="G607" s="3">
        <v>-100</v>
      </c>
    </row>
    <row r="608" spans="1:7" x14ac:dyDescent="0.25">
      <c r="A608" s="1">
        <v>10</v>
      </c>
      <c r="B608" s="8">
        <v>41852</v>
      </c>
      <c r="C608" t="s">
        <v>9</v>
      </c>
      <c r="D608" s="3">
        <v>300</v>
      </c>
      <c r="F608" s="3">
        <v>0</v>
      </c>
      <c r="G608" s="3">
        <v>200</v>
      </c>
    </row>
    <row r="609" spans="1:7" x14ac:dyDescent="0.25">
      <c r="A609" s="1">
        <v>11</v>
      </c>
      <c r="B609" s="8">
        <v>41860</v>
      </c>
      <c r="C609" t="s">
        <v>10</v>
      </c>
      <c r="E609" s="3">
        <v>300</v>
      </c>
      <c r="F609" s="3">
        <v>0</v>
      </c>
      <c r="G609" s="3">
        <v>-100</v>
      </c>
    </row>
    <row r="610" spans="1:7" x14ac:dyDescent="0.25">
      <c r="A610" s="1">
        <v>12</v>
      </c>
      <c r="B610" s="8">
        <v>41883</v>
      </c>
      <c r="C610" t="s">
        <v>9</v>
      </c>
      <c r="D610" s="3">
        <v>300</v>
      </c>
      <c r="F610" s="3">
        <v>0</v>
      </c>
      <c r="G610" s="3">
        <v>200</v>
      </c>
    </row>
    <row r="611" spans="1:7" x14ac:dyDescent="0.25">
      <c r="A611" s="1">
        <v>13</v>
      </c>
      <c r="B611" s="8">
        <v>41898</v>
      </c>
      <c r="C611" t="s">
        <v>10</v>
      </c>
      <c r="E611" s="3">
        <v>300</v>
      </c>
      <c r="F611" s="3">
        <v>0</v>
      </c>
      <c r="G611" s="3">
        <v>-100</v>
      </c>
    </row>
    <row r="612" spans="1:7" x14ac:dyDescent="0.25">
      <c r="A612" s="1">
        <v>14</v>
      </c>
      <c r="B612" s="8">
        <v>41913</v>
      </c>
      <c r="C612" t="s">
        <v>9</v>
      </c>
      <c r="D612" s="3">
        <v>300</v>
      </c>
      <c r="F612" s="3">
        <v>0</v>
      </c>
      <c r="G612" s="3">
        <v>200</v>
      </c>
    </row>
    <row r="613" spans="1:7" x14ac:dyDescent="0.25">
      <c r="A613" s="1">
        <v>15</v>
      </c>
      <c r="B613" s="8">
        <v>41931</v>
      </c>
      <c r="C613" t="s">
        <v>10</v>
      </c>
      <c r="E613" s="3">
        <v>300</v>
      </c>
      <c r="F613" s="3">
        <v>0</v>
      </c>
      <c r="G613" s="3">
        <v>-100</v>
      </c>
    </row>
    <row r="614" spans="1:7" x14ac:dyDescent="0.25">
      <c r="A614" s="1">
        <v>16</v>
      </c>
      <c r="B614" s="8">
        <v>41944</v>
      </c>
      <c r="C614" t="s">
        <v>9</v>
      </c>
      <c r="D614" s="3">
        <v>300</v>
      </c>
      <c r="F614" s="3">
        <v>0</v>
      </c>
      <c r="G614" s="3">
        <v>200</v>
      </c>
    </row>
    <row r="615" spans="1:7" x14ac:dyDescent="0.25">
      <c r="A615" s="1">
        <v>17</v>
      </c>
      <c r="B615" s="8">
        <v>41961</v>
      </c>
      <c r="C615" t="s">
        <v>10</v>
      </c>
      <c r="E615" s="3">
        <v>300</v>
      </c>
      <c r="F615" s="3">
        <v>0</v>
      </c>
      <c r="G615" s="3">
        <v>-100</v>
      </c>
    </row>
    <row r="616" spans="1:7" x14ac:dyDescent="0.25">
      <c r="A616" s="1">
        <v>18</v>
      </c>
      <c r="B616" s="8">
        <v>41974</v>
      </c>
      <c r="C616" t="s">
        <v>9</v>
      </c>
      <c r="D616" s="3">
        <v>300</v>
      </c>
      <c r="F616" s="3">
        <v>0</v>
      </c>
      <c r="G616" s="3">
        <v>200</v>
      </c>
    </row>
    <row r="617" spans="1:7" x14ac:dyDescent="0.25">
      <c r="A617" s="1">
        <v>19</v>
      </c>
      <c r="B617" s="8">
        <v>41989</v>
      </c>
      <c r="C617" t="s">
        <v>10</v>
      </c>
      <c r="E617" s="3">
        <v>300</v>
      </c>
      <c r="F617" s="3">
        <v>0</v>
      </c>
      <c r="G617" s="3">
        <v>-100</v>
      </c>
    </row>
    <row r="618" spans="1:7" x14ac:dyDescent="0.25">
      <c r="A618" s="1">
        <v>20</v>
      </c>
      <c r="B618" s="8">
        <v>42005</v>
      </c>
      <c r="C618" t="s">
        <v>9</v>
      </c>
      <c r="D618" s="3">
        <v>300</v>
      </c>
      <c r="F618" s="3">
        <v>0</v>
      </c>
      <c r="G618" s="3">
        <v>200</v>
      </c>
    </row>
    <row r="619" spans="1:7" x14ac:dyDescent="0.25">
      <c r="A619" s="1">
        <v>21</v>
      </c>
      <c r="B619" s="8">
        <v>42024</v>
      </c>
      <c r="C619" t="s">
        <v>10</v>
      </c>
      <c r="E619" s="3">
        <v>300</v>
      </c>
      <c r="F619" s="3">
        <v>0</v>
      </c>
      <c r="G619" s="3">
        <v>-100</v>
      </c>
    </row>
    <row r="620" spans="1:7" x14ac:dyDescent="0.25">
      <c r="A620" s="1">
        <v>22</v>
      </c>
      <c r="B620" s="8">
        <v>42036</v>
      </c>
      <c r="C620" t="s">
        <v>9</v>
      </c>
      <c r="D620" s="3">
        <v>300</v>
      </c>
      <c r="F620" s="3">
        <v>0</v>
      </c>
      <c r="G620" s="3">
        <v>200</v>
      </c>
    </row>
    <row r="621" spans="1:7" x14ac:dyDescent="0.25">
      <c r="A621" s="1">
        <v>23</v>
      </c>
      <c r="B621" s="8">
        <v>42054</v>
      </c>
      <c r="C621" t="s">
        <v>10</v>
      </c>
      <c r="E621" s="3">
        <v>300</v>
      </c>
      <c r="F621" s="3">
        <v>0</v>
      </c>
      <c r="G621" s="3">
        <v>-100</v>
      </c>
    </row>
    <row r="622" spans="1:7" x14ac:dyDescent="0.25">
      <c r="A622" s="1">
        <v>24</v>
      </c>
      <c r="B622" s="8">
        <v>42064</v>
      </c>
      <c r="C622" t="s">
        <v>9</v>
      </c>
      <c r="D622" s="3">
        <v>300</v>
      </c>
      <c r="F622" s="3">
        <v>0</v>
      </c>
      <c r="G622" s="3">
        <v>200</v>
      </c>
    </row>
    <row r="623" spans="1:7" x14ac:dyDescent="0.25">
      <c r="A623" s="1">
        <v>25</v>
      </c>
      <c r="B623" s="8">
        <v>42082</v>
      </c>
      <c r="C623" t="s">
        <v>10</v>
      </c>
      <c r="E623" s="3">
        <v>300</v>
      </c>
      <c r="F623" s="3">
        <v>0</v>
      </c>
      <c r="G623" s="3">
        <v>-100</v>
      </c>
    </row>
    <row r="624" spans="1:7" x14ac:dyDescent="0.25">
      <c r="A624" s="1" t="s">
        <v>12</v>
      </c>
      <c r="D624" s="3">
        <f>SUBTOTAL(109,Table23[Drawn])</f>
        <v>3600</v>
      </c>
      <c r="E624" s="3">
        <f>SUBTOTAL(109,Table23[Credited])</f>
        <v>3600</v>
      </c>
      <c r="F624" s="3">
        <f>SUBTOTAL(109,Table23[Penalty])</f>
        <v>0</v>
      </c>
    </row>
    <row r="626" spans="1:7" ht="15.75" thickBot="1" x14ac:dyDescent="0.3"/>
    <row r="627" spans="1:7" ht="16.5" thickTop="1" thickBot="1" x14ac:dyDescent="0.3">
      <c r="A627" s="3"/>
      <c r="B627" s="13" t="s">
        <v>21</v>
      </c>
      <c r="C627" s="13"/>
      <c r="D627" s="13"/>
      <c r="E627" s="13"/>
      <c r="F627" s="13"/>
    </row>
    <row r="628" spans="1:7" ht="15.75" thickTop="1" x14ac:dyDescent="0.25"/>
    <row r="629" spans="1:7" x14ac:dyDescent="0.25">
      <c r="A629" s="1" t="s">
        <v>0</v>
      </c>
      <c r="B629" s="7" t="s">
        <v>1</v>
      </c>
      <c r="C629" t="s">
        <v>2</v>
      </c>
      <c r="D629" s="3" t="s">
        <v>3</v>
      </c>
      <c r="E629" s="3" t="s">
        <v>4</v>
      </c>
      <c r="F629" s="3" t="s">
        <v>5</v>
      </c>
      <c r="G629" s="3" t="s">
        <v>6</v>
      </c>
    </row>
    <row r="630" spans="1:7" x14ac:dyDescent="0.25">
      <c r="A630" s="1">
        <v>1</v>
      </c>
      <c r="B630" s="8">
        <v>41730</v>
      </c>
      <c r="C630" t="s">
        <v>7</v>
      </c>
      <c r="G630" s="3">
        <v>80</v>
      </c>
    </row>
    <row r="631" spans="1:7" x14ac:dyDescent="0.25">
      <c r="A631" s="1">
        <v>2</v>
      </c>
      <c r="B631" s="8">
        <v>41730</v>
      </c>
      <c r="C631" t="s">
        <v>9</v>
      </c>
      <c r="D631" s="3">
        <v>200</v>
      </c>
      <c r="F631" s="3">
        <v>0</v>
      </c>
      <c r="G631" s="3">
        <v>280</v>
      </c>
    </row>
    <row r="632" spans="1:7" x14ac:dyDescent="0.25">
      <c r="A632" s="1">
        <v>3</v>
      </c>
      <c r="B632" s="8">
        <v>41752</v>
      </c>
      <c r="C632" t="s">
        <v>10</v>
      </c>
      <c r="E632" s="3">
        <v>200</v>
      </c>
      <c r="F632" s="3">
        <v>0</v>
      </c>
      <c r="G632" s="3">
        <v>80</v>
      </c>
    </row>
    <row r="633" spans="1:7" x14ac:dyDescent="0.25">
      <c r="A633" s="1">
        <v>4</v>
      </c>
      <c r="B633" s="8">
        <v>41760</v>
      </c>
      <c r="C633" t="s">
        <v>9</v>
      </c>
      <c r="D633" s="3">
        <v>200</v>
      </c>
      <c r="F633" s="3">
        <v>0</v>
      </c>
      <c r="G633" s="3">
        <v>280</v>
      </c>
    </row>
    <row r="634" spans="1:7" x14ac:dyDescent="0.25">
      <c r="A634" s="1">
        <v>5</v>
      </c>
      <c r="B634" s="8">
        <v>41772</v>
      </c>
      <c r="C634" t="s">
        <v>10</v>
      </c>
      <c r="E634" s="3">
        <v>200</v>
      </c>
      <c r="F634" s="3">
        <v>0</v>
      </c>
      <c r="G634" s="3">
        <v>80</v>
      </c>
    </row>
    <row r="635" spans="1:7" x14ac:dyDescent="0.25">
      <c r="A635" s="1">
        <v>6</v>
      </c>
      <c r="B635" s="8">
        <v>41791</v>
      </c>
      <c r="C635" t="s">
        <v>9</v>
      </c>
      <c r="D635" s="3">
        <v>200</v>
      </c>
      <c r="F635" s="3">
        <v>0</v>
      </c>
      <c r="G635" s="3">
        <v>280</v>
      </c>
    </row>
    <row r="636" spans="1:7" x14ac:dyDescent="0.25">
      <c r="A636" s="1">
        <v>7</v>
      </c>
      <c r="B636" s="8">
        <v>41800</v>
      </c>
      <c r="C636" t="s">
        <v>10</v>
      </c>
      <c r="E636" s="3">
        <v>200</v>
      </c>
      <c r="F636" s="3">
        <v>0</v>
      </c>
      <c r="G636" s="3">
        <v>80</v>
      </c>
    </row>
    <row r="637" spans="1:7" x14ac:dyDescent="0.25">
      <c r="A637" s="1">
        <v>8</v>
      </c>
      <c r="B637" s="8">
        <v>41821</v>
      </c>
      <c r="C637" t="s">
        <v>9</v>
      </c>
      <c r="D637" s="3">
        <v>200</v>
      </c>
      <c r="F637" s="3">
        <v>0</v>
      </c>
      <c r="G637" s="3">
        <v>280</v>
      </c>
    </row>
    <row r="638" spans="1:7" x14ac:dyDescent="0.25">
      <c r="A638" s="1">
        <v>9</v>
      </c>
      <c r="B638" s="8">
        <v>41837</v>
      </c>
      <c r="C638" t="s">
        <v>10</v>
      </c>
      <c r="E638" s="3">
        <v>200</v>
      </c>
      <c r="F638" s="3">
        <v>0</v>
      </c>
      <c r="G638" s="3">
        <v>80</v>
      </c>
    </row>
    <row r="639" spans="1:7" x14ac:dyDescent="0.25">
      <c r="A639" s="1">
        <v>10</v>
      </c>
      <c r="B639" s="8">
        <v>41852</v>
      </c>
      <c r="C639" t="s">
        <v>9</v>
      </c>
      <c r="D639" s="3">
        <v>200</v>
      </c>
      <c r="F639" s="3">
        <v>0</v>
      </c>
      <c r="G639" s="3">
        <v>280</v>
      </c>
    </row>
    <row r="640" spans="1:7" x14ac:dyDescent="0.25">
      <c r="A640" s="1">
        <v>11</v>
      </c>
      <c r="B640" s="8">
        <v>41872</v>
      </c>
      <c r="C640" t="s">
        <v>10</v>
      </c>
      <c r="E640" s="3">
        <v>200</v>
      </c>
      <c r="F640" s="3">
        <v>0</v>
      </c>
      <c r="G640" s="3">
        <v>80</v>
      </c>
    </row>
    <row r="641" spans="1:7" x14ac:dyDescent="0.25">
      <c r="A641" s="1">
        <v>12</v>
      </c>
      <c r="B641" s="8">
        <v>41883</v>
      </c>
      <c r="C641" t="s">
        <v>9</v>
      </c>
      <c r="D641" s="3">
        <v>200</v>
      </c>
      <c r="F641" s="3">
        <v>0</v>
      </c>
      <c r="G641" s="3">
        <v>280</v>
      </c>
    </row>
    <row r="642" spans="1:7" x14ac:dyDescent="0.25">
      <c r="A642" s="1">
        <v>13</v>
      </c>
      <c r="B642" s="8">
        <v>41900</v>
      </c>
      <c r="C642" t="s">
        <v>10</v>
      </c>
      <c r="E642" s="3">
        <v>200</v>
      </c>
      <c r="F642" s="3">
        <v>0</v>
      </c>
      <c r="G642" s="3">
        <v>80</v>
      </c>
    </row>
    <row r="643" spans="1:7" x14ac:dyDescent="0.25">
      <c r="A643" s="1">
        <v>14</v>
      </c>
      <c r="B643" s="8">
        <v>41913</v>
      </c>
      <c r="C643" t="s">
        <v>9</v>
      </c>
      <c r="D643" s="3">
        <v>200</v>
      </c>
      <c r="F643" s="3">
        <v>0</v>
      </c>
      <c r="G643" s="3">
        <v>280</v>
      </c>
    </row>
    <row r="644" spans="1:7" x14ac:dyDescent="0.25">
      <c r="A644" s="1">
        <v>15</v>
      </c>
      <c r="B644" s="8">
        <v>41931</v>
      </c>
      <c r="C644" t="s">
        <v>10</v>
      </c>
      <c r="E644" s="3">
        <v>200</v>
      </c>
      <c r="F644" s="3">
        <v>0</v>
      </c>
      <c r="G644" s="3">
        <v>80</v>
      </c>
    </row>
    <row r="645" spans="1:7" x14ac:dyDescent="0.25">
      <c r="A645" s="1">
        <v>16</v>
      </c>
      <c r="B645" s="8">
        <v>41944</v>
      </c>
      <c r="C645" t="s">
        <v>9</v>
      </c>
      <c r="D645" s="3">
        <v>200</v>
      </c>
      <c r="F645" s="3">
        <v>0</v>
      </c>
      <c r="G645" s="3">
        <v>280</v>
      </c>
    </row>
    <row r="646" spans="1:7" x14ac:dyDescent="0.25">
      <c r="A646" s="1">
        <v>17</v>
      </c>
      <c r="B646" s="8">
        <v>41961</v>
      </c>
      <c r="C646" t="s">
        <v>10</v>
      </c>
      <c r="E646" s="3">
        <v>200</v>
      </c>
      <c r="F646" s="3">
        <v>0</v>
      </c>
      <c r="G646" s="3">
        <v>80</v>
      </c>
    </row>
    <row r="647" spans="1:7" x14ac:dyDescent="0.25">
      <c r="A647" s="1">
        <v>18</v>
      </c>
      <c r="B647" s="8">
        <v>41974</v>
      </c>
      <c r="C647" t="s">
        <v>9</v>
      </c>
      <c r="D647" s="3">
        <v>200</v>
      </c>
      <c r="F647" s="3">
        <v>0</v>
      </c>
      <c r="G647" s="3">
        <v>280</v>
      </c>
    </row>
    <row r="648" spans="1:7" x14ac:dyDescent="0.25">
      <c r="A648" s="1">
        <v>19</v>
      </c>
      <c r="B648" s="8">
        <v>41989</v>
      </c>
      <c r="C648" t="s">
        <v>10</v>
      </c>
      <c r="E648" s="3">
        <v>200</v>
      </c>
      <c r="F648" s="3">
        <v>0</v>
      </c>
      <c r="G648" s="3">
        <v>80</v>
      </c>
    </row>
    <row r="649" spans="1:7" x14ac:dyDescent="0.25">
      <c r="A649" s="1">
        <v>20</v>
      </c>
      <c r="B649" s="8">
        <v>42005</v>
      </c>
      <c r="C649" t="s">
        <v>9</v>
      </c>
      <c r="D649" s="3">
        <v>200</v>
      </c>
      <c r="F649" s="3">
        <v>0</v>
      </c>
      <c r="G649" s="3">
        <v>280</v>
      </c>
    </row>
    <row r="650" spans="1:7" x14ac:dyDescent="0.25">
      <c r="A650" s="1">
        <v>21</v>
      </c>
      <c r="B650" s="8">
        <v>42024</v>
      </c>
      <c r="C650" t="s">
        <v>10</v>
      </c>
      <c r="E650" s="3">
        <v>200</v>
      </c>
      <c r="F650" s="3">
        <v>0</v>
      </c>
      <c r="G650" s="3">
        <v>80</v>
      </c>
    </row>
    <row r="651" spans="1:7" x14ac:dyDescent="0.25">
      <c r="A651" s="1">
        <v>22</v>
      </c>
      <c r="B651" s="8">
        <v>42036</v>
      </c>
      <c r="C651" t="s">
        <v>9</v>
      </c>
      <c r="D651" s="3">
        <v>200</v>
      </c>
      <c r="F651" s="3">
        <v>0</v>
      </c>
      <c r="G651" s="3">
        <v>280</v>
      </c>
    </row>
    <row r="652" spans="1:7" x14ac:dyDescent="0.25">
      <c r="A652" s="1">
        <v>23</v>
      </c>
      <c r="B652" s="8">
        <v>42057</v>
      </c>
      <c r="C652" t="s">
        <v>10</v>
      </c>
      <c r="E652" s="3">
        <v>200</v>
      </c>
      <c r="F652" s="3">
        <v>0</v>
      </c>
      <c r="G652" s="3">
        <v>80</v>
      </c>
    </row>
    <row r="653" spans="1:7" x14ac:dyDescent="0.25">
      <c r="A653" s="1">
        <v>24</v>
      </c>
      <c r="B653" s="8">
        <v>42064</v>
      </c>
      <c r="C653" t="s">
        <v>9</v>
      </c>
      <c r="D653" s="3">
        <v>200</v>
      </c>
      <c r="F653" s="3">
        <v>0</v>
      </c>
      <c r="G653" s="3">
        <v>280</v>
      </c>
    </row>
    <row r="654" spans="1:7" x14ac:dyDescent="0.25">
      <c r="A654" s="1">
        <v>25</v>
      </c>
      <c r="B654" s="8">
        <v>42082</v>
      </c>
      <c r="C654" t="s">
        <v>10</v>
      </c>
      <c r="E654" s="3">
        <v>200</v>
      </c>
      <c r="F654" s="3">
        <v>0</v>
      </c>
      <c r="G654" s="3">
        <v>80</v>
      </c>
    </row>
    <row r="655" spans="1:7" x14ac:dyDescent="0.25">
      <c r="A655" s="1" t="s">
        <v>12</v>
      </c>
      <c r="D655" s="3">
        <f>SUBTOTAL(109,Table24[Drawn])</f>
        <v>2400</v>
      </c>
      <c r="E655" s="3">
        <f>SUBTOTAL(109,Table24[Credited])</f>
        <v>2400</v>
      </c>
      <c r="F655" s="3">
        <f>SUBTOTAL(109,Table24[Penalty])</f>
        <v>0</v>
      </c>
    </row>
    <row r="657" spans="1:7" ht="15.75" thickBot="1" x14ac:dyDescent="0.3"/>
    <row r="658" spans="1:7" ht="16.5" thickTop="1" thickBot="1" x14ac:dyDescent="0.3">
      <c r="A658" s="3"/>
      <c r="B658" s="13" t="s">
        <v>22</v>
      </c>
      <c r="C658" s="13"/>
      <c r="D658" s="13"/>
      <c r="E658" s="13"/>
      <c r="F658" s="13"/>
    </row>
    <row r="659" spans="1:7" ht="15.75" thickTop="1" x14ac:dyDescent="0.25"/>
    <row r="660" spans="1:7" x14ac:dyDescent="0.25">
      <c r="A660" s="1" t="s">
        <v>0</v>
      </c>
      <c r="B660" s="7" t="s">
        <v>1</v>
      </c>
      <c r="C660" t="s">
        <v>2</v>
      </c>
      <c r="D660" s="3" t="s">
        <v>3</v>
      </c>
      <c r="E660" s="3" t="s">
        <v>4</v>
      </c>
      <c r="F660" s="3" t="s">
        <v>5</v>
      </c>
      <c r="G660" s="3" t="s">
        <v>6</v>
      </c>
    </row>
    <row r="661" spans="1:7" x14ac:dyDescent="0.25">
      <c r="A661" s="1">
        <v>1</v>
      </c>
      <c r="B661" s="8">
        <v>41730</v>
      </c>
      <c r="C661" t="s">
        <v>7</v>
      </c>
      <c r="G661" s="3">
        <v>0</v>
      </c>
    </row>
    <row r="662" spans="1:7" x14ac:dyDescent="0.25">
      <c r="A662" s="1">
        <v>2</v>
      </c>
      <c r="B662" s="8">
        <v>41730</v>
      </c>
      <c r="C662" t="s">
        <v>9</v>
      </c>
      <c r="D662" s="3">
        <v>200</v>
      </c>
      <c r="F662" s="3">
        <v>0</v>
      </c>
      <c r="G662" s="3">
        <v>200</v>
      </c>
    </row>
    <row r="663" spans="1:7" x14ac:dyDescent="0.25">
      <c r="A663" s="1">
        <v>3</v>
      </c>
      <c r="B663" s="8">
        <v>41752</v>
      </c>
      <c r="C663" t="s">
        <v>10</v>
      </c>
      <c r="E663" s="3">
        <v>200</v>
      </c>
      <c r="F663" s="3">
        <v>0</v>
      </c>
      <c r="G663" s="3">
        <v>0</v>
      </c>
    </row>
    <row r="664" spans="1:7" x14ac:dyDescent="0.25">
      <c r="A664" s="1">
        <v>4</v>
      </c>
      <c r="B664" s="8">
        <v>41760</v>
      </c>
      <c r="C664" t="s">
        <v>9</v>
      </c>
      <c r="D664" s="3">
        <v>200</v>
      </c>
      <c r="F664" s="3">
        <v>0</v>
      </c>
      <c r="G664" s="3">
        <v>200</v>
      </c>
    </row>
    <row r="665" spans="1:7" x14ac:dyDescent="0.25">
      <c r="A665" s="1">
        <v>5</v>
      </c>
      <c r="B665" s="8">
        <v>41772</v>
      </c>
      <c r="C665" t="s">
        <v>10</v>
      </c>
      <c r="E665" s="3">
        <v>200</v>
      </c>
      <c r="F665" s="3">
        <v>0</v>
      </c>
      <c r="G665" s="3">
        <v>0</v>
      </c>
    </row>
    <row r="666" spans="1:7" x14ac:dyDescent="0.25">
      <c r="A666" s="1">
        <v>6</v>
      </c>
      <c r="B666" s="8">
        <v>41791</v>
      </c>
      <c r="C666" t="s">
        <v>9</v>
      </c>
      <c r="D666" s="3">
        <v>200</v>
      </c>
      <c r="F666" s="3">
        <v>0</v>
      </c>
      <c r="G666" s="3">
        <v>200</v>
      </c>
    </row>
    <row r="667" spans="1:7" x14ac:dyDescent="0.25">
      <c r="A667" s="1">
        <v>7</v>
      </c>
      <c r="B667" s="8">
        <v>41796</v>
      </c>
      <c r="C667" t="s">
        <v>10</v>
      </c>
      <c r="E667" s="3">
        <v>200</v>
      </c>
      <c r="F667" s="3">
        <v>0</v>
      </c>
      <c r="G667" s="3">
        <v>0</v>
      </c>
    </row>
    <row r="668" spans="1:7" x14ac:dyDescent="0.25">
      <c r="A668" s="1">
        <v>8</v>
      </c>
      <c r="B668" s="8">
        <v>41821</v>
      </c>
      <c r="C668" t="s">
        <v>9</v>
      </c>
      <c r="D668" s="3">
        <v>200</v>
      </c>
      <c r="F668" s="3">
        <v>0</v>
      </c>
      <c r="G668" s="3">
        <v>200</v>
      </c>
    </row>
    <row r="669" spans="1:7" x14ac:dyDescent="0.25">
      <c r="A669" s="1">
        <v>9</v>
      </c>
      <c r="B669" s="8">
        <v>41834</v>
      </c>
      <c r="C669" t="s">
        <v>10</v>
      </c>
      <c r="E669" s="3">
        <v>200</v>
      </c>
      <c r="F669" s="3">
        <v>0</v>
      </c>
      <c r="G669" s="3">
        <v>0</v>
      </c>
    </row>
    <row r="670" spans="1:7" x14ac:dyDescent="0.25">
      <c r="A670" s="1">
        <v>10</v>
      </c>
      <c r="B670" s="8">
        <v>41852</v>
      </c>
      <c r="C670" t="s">
        <v>9</v>
      </c>
      <c r="D670" s="3">
        <v>200</v>
      </c>
      <c r="F670" s="3">
        <v>0</v>
      </c>
      <c r="G670" s="3">
        <v>200</v>
      </c>
    </row>
    <row r="671" spans="1:7" x14ac:dyDescent="0.25">
      <c r="A671" s="1">
        <v>11</v>
      </c>
      <c r="B671" s="8">
        <v>41860</v>
      </c>
      <c r="C671" t="s">
        <v>10</v>
      </c>
      <c r="E671" s="3">
        <v>200</v>
      </c>
      <c r="F671" s="3">
        <v>0</v>
      </c>
      <c r="G671" s="3">
        <v>0</v>
      </c>
    </row>
    <row r="672" spans="1:7" x14ac:dyDescent="0.25">
      <c r="A672" s="1">
        <v>12</v>
      </c>
      <c r="B672" s="8">
        <v>41883</v>
      </c>
      <c r="C672" t="s">
        <v>9</v>
      </c>
      <c r="D672" s="3">
        <v>200</v>
      </c>
      <c r="F672" s="3">
        <v>0</v>
      </c>
      <c r="G672" s="3">
        <v>200</v>
      </c>
    </row>
    <row r="673" spans="1:7" x14ac:dyDescent="0.25">
      <c r="A673" s="1">
        <v>13</v>
      </c>
      <c r="B673" s="8">
        <v>41898</v>
      </c>
      <c r="C673" t="s">
        <v>10</v>
      </c>
      <c r="E673" s="3">
        <v>200</v>
      </c>
      <c r="F673" s="3">
        <v>0</v>
      </c>
      <c r="G673" s="3">
        <v>0</v>
      </c>
    </row>
    <row r="674" spans="1:7" x14ac:dyDescent="0.25">
      <c r="A674" s="1">
        <v>14</v>
      </c>
      <c r="B674" s="8">
        <v>41913</v>
      </c>
      <c r="C674" t="s">
        <v>9</v>
      </c>
      <c r="D674" s="3">
        <v>200</v>
      </c>
      <c r="F674" s="3">
        <v>0</v>
      </c>
      <c r="G674" s="3">
        <v>200</v>
      </c>
    </row>
    <row r="675" spans="1:7" x14ac:dyDescent="0.25">
      <c r="A675" s="1">
        <v>15</v>
      </c>
      <c r="B675" s="8">
        <v>41929</v>
      </c>
      <c r="C675" t="s">
        <v>10</v>
      </c>
      <c r="E675" s="3">
        <v>200</v>
      </c>
      <c r="F675" s="3">
        <v>0</v>
      </c>
      <c r="G675" s="3">
        <v>0</v>
      </c>
    </row>
    <row r="676" spans="1:7" x14ac:dyDescent="0.25">
      <c r="A676" s="1">
        <v>16</v>
      </c>
      <c r="B676" s="8">
        <v>41944</v>
      </c>
      <c r="C676" t="s">
        <v>9</v>
      </c>
      <c r="D676" s="3">
        <v>200</v>
      </c>
      <c r="F676" s="3">
        <v>0</v>
      </c>
      <c r="G676" s="3">
        <v>200</v>
      </c>
    </row>
    <row r="677" spans="1:7" x14ac:dyDescent="0.25">
      <c r="A677" s="1">
        <v>17</v>
      </c>
      <c r="B677" s="8">
        <v>41964</v>
      </c>
      <c r="C677" t="s">
        <v>10</v>
      </c>
      <c r="E677" s="3">
        <v>200</v>
      </c>
      <c r="F677" s="3">
        <v>0</v>
      </c>
      <c r="G677" s="3">
        <v>0</v>
      </c>
    </row>
    <row r="678" spans="1:7" x14ac:dyDescent="0.25">
      <c r="A678" s="1">
        <v>18</v>
      </c>
      <c r="B678" s="8">
        <v>41974</v>
      </c>
      <c r="C678" t="s">
        <v>9</v>
      </c>
      <c r="D678" s="3">
        <v>200</v>
      </c>
      <c r="F678" s="3">
        <v>0</v>
      </c>
      <c r="G678" s="3">
        <v>200</v>
      </c>
    </row>
    <row r="679" spans="1:7" x14ac:dyDescent="0.25">
      <c r="A679" s="1">
        <v>19</v>
      </c>
      <c r="B679" s="8">
        <v>41989</v>
      </c>
      <c r="C679" t="s">
        <v>10</v>
      </c>
      <c r="E679" s="3">
        <v>200</v>
      </c>
      <c r="F679" s="3">
        <v>0</v>
      </c>
      <c r="G679" s="3">
        <v>0</v>
      </c>
    </row>
    <row r="680" spans="1:7" x14ac:dyDescent="0.25">
      <c r="A680" s="1">
        <v>20</v>
      </c>
      <c r="B680" s="8">
        <v>42005</v>
      </c>
      <c r="C680" t="s">
        <v>9</v>
      </c>
      <c r="D680" s="3">
        <v>200</v>
      </c>
      <c r="F680" s="3">
        <v>0</v>
      </c>
      <c r="G680" s="3">
        <v>200</v>
      </c>
    </row>
    <row r="681" spans="1:7" x14ac:dyDescent="0.25">
      <c r="A681" s="1">
        <v>21</v>
      </c>
      <c r="B681" s="8">
        <v>42024</v>
      </c>
      <c r="C681" t="s">
        <v>10</v>
      </c>
      <c r="E681" s="3">
        <v>200</v>
      </c>
      <c r="F681" s="3">
        <v>0</v>
      </c>
      <c r="G681" s="3">
        <v>0</v>
      </c>
    </row>
    <row r="682" spans="1:7" x14ac:dyDescent="0.25">
      <c r="A682" s="1">
        <v>22</v>
      </c>
      <c r="B682" s="8">
        <v>42036</v>
      </c>
      <c r="C682" t="s">
        <v>9</v>
      </c>
      <c r="D682" s="3">
        <v>200</v>
      </c>
      <c r="F682" s="3">
        <v>0</v>
      </c>
      <c r="G682" s="3">
        <v>200</v>
      </c>
    </row>
    <row r="683" spans="1:7" x14ac:dyDescent="0.25">
      <c r="A683" s="1">
        <v>23</v>
      </c>
      <c r="B683" s="8">
        <v>42054</v>
      </c>
      <c r="C683" t="s">
        <v>10</v>
      </c>
      <c r="E683" s="3">
        <v>200</v>
      </c>
      <c r="F683" s="3">
        <v>0</v>
      </c>
      <c r="G683" s="3">
        <v>0</v>
      </c>
    </row>
    <row r="684" spans="1:7" x14ac:dyDescent="0.25">
      <c r="A684" s="1">
        <v>24</v>
      </c>
      <c r="B684" s="8">
        <v>42064</v>
      </c>
      <c r="C684" t="s">
        <v>9</v>
      </c>
      <c r="D684" s="3">
        <v>200</v>
      </c>
      <c r="F684" s="3">
        <v>0</v>
      </c>
      <c r="G684" s="3">
        <v>200</v>
      </c>
    </row>
    <row r="685" spans="1:7" x14ac:dyDescent="0.25">
      <c r="A685" s="1">
        <v>25</v>
      </c>
      <c r="B685" s="8">
        <v>42082</v>
      </c>
      <c r="C685" t="s">
        <v>10</v>
      </c>
      <c r="E685" s="3">
        <v>200</v>
      </c>
      <c r="F685" s="3">
        <v>0</v>
      </c>
      <c r="G685" s="3">
        <v>0</v>
      </c>
    </row>
    <row r="686" spans="1:7" x14ac:dyDescent="0.25">
      <c r="A686" s="1" t="s">
        <v>12</v>
      </c>
      <c r="D686" s="3">
        <f>SUBTOTAL(109,Table25[Drawn])</f>
        <v>2400</v>
      </c>
      <c r="E686" s="3">
        <f>SUBTOTAL(109,Table25[Credited])</f>
        <v>2400</v>
      </c>
      <c r="F686" s="3">
        <f>SUBTOTAL(109,Table25[Penalty])</f>
        <v>0</v>
      </c>
    </row>
    <row r="688" spans="1:7" ht="15.75" thickBot="1" x14ac:dyDescent="0.3"/>
    <row r="689" spans="1:7" ht="16.5" thickTop="1" thickBot="1" x14ac:dyDescent="0.3">
      <c r="A689" s="3"/>
      <c r="B689" s="13" t="s">
        <v>23</v>
      </c>
      <c r="C689" s="13"/>
      <c r="D689" s="13"/>
      <c r="E689" s="13"/>
      <c r="F689" s="13"/>
    </row>
    <row r="690" spans="1:7" ht="15.75" thickTop="1" x14ac:dyDescent="0.25"/>
    <row r="691" spans="1:7" x14ac:dyDescent="0.25">
      <c r="A691" s="1" t="s">
        <v>0</v>
      </c>
      <c r="B691" s="7" t="s">
        <v>1</v>
      </c>
      <c r="C691" t="s">
        <v>2</v>
      </c>
      <c r="D691" s="3" t="s">
        <v>3</v>
      </c>
      <c r="E691" s="3" t="s">
        <v>4</v>
      </c>
      <c r="F691" s="3" t="s">
        <v>5</v>
      </c>
      <c r="G691" s="3" t="s">
        <v>6</v>
      </c>
    </row>
    <row r="692" spans="1:7" x14ac:dyDescent="0.25">
      <c r="A692" s="1">
        <v>1</v>
      </c>
      <c r="B692" s="8">
        <v>41730</v>
      </c>
      <c r="C692" t="s">
        <v>7</v>
      </c>
      <c r="G692" s="3">
        <v>0</v>
      </c>
    </row>
    <row r="693" spans="1:7" x14ac:dyDescent="0.25">
      <c r="A693" s="1">
        <v>2</v>
      </c>
      <c r="B693" s="8">
        <v>41730</v>
      </c>
      <c r="C693" t="s">
        <v>9</v>
      </c>
      <c r="D693" s="3">
        <v>300</v>
      </c>
      <c r="F693" s="3">
        <v>0</v>
      </c>
      <c r="G693" s="3">
        <v>300</v>
      </c>
    </row>
    <row r="694" spans="1:7" x14ac:dyDescent="0.25">
      <c r="A694" s="1">
        <v>3</v>
      </c>
      <c r="B694" s="8">
        <v>41752</v>
      </c>
      <c r="C694" t="s">
        <v>10</v>
      </c>
      <c r="E694" s="3">
        <v>300</v>
      </c>
      <c r="F694" s="3">
        <v>0</v>
      </c>
      <c r="G694" s="3">
        <v>0</v>
      </c>
    </row>
    <row r="695" spans="1:7" x14ac:dyDescent="0.25">
      <c r="A695" s="1">
        <v>4</v>
      </c>
      <c r="B695" s="8">
        <v>41760</v>
      </c>
      <c r="C695" t="s">
        <v>9</v>
      </c>
      <c r="D695" s="3">
        <v>300</v>
      </c>
      <c r="F695" s="3">
        <v>0</v>
      </c>
      <c r="G695" s="3">
        <v>300</v>
      </c>
    </row>
    <row r="696" spans="1:7" x14ac:dyDescent="0.25">
      <c r="A696" s="1">
        <v>5</v>
      </c>
      <c r="B696" s="8">
        <v>41772</v>
      </c>
      <c r="C696" t="s">
        <v>10</v>
      </c>
      <c r="E696" s="3">
        <v>300</v>
      </c>
      <c r="F696" s="3">
        <v>0</v>
      </c>
      <c r="G696" s="3">
        <v>0</v>
      </c>
    </row>
    <row r="697" spans="1:7" x14ac:dyDescent="0.25">
      <c r="A697" s="1">
        <v>6</v>
      </c>
      <c r="B697" s="8">
        <v>41791</v>
      </c>
      <c r="C697" t="s">
        <v>9</v>
      </c>
      <c r="D697" s="3">
        <v>300</v>
      </c>
      <c r="F697" s="3">
        <v>0</v>
      </c>
      <c r="G697" s="3">
        <v>300</v>
      </c>
    </row>
    <row r="698" spans="1:7" x14ac:dyDescent="0.25">
      <c r="A698" s="1">
        <v>7</v>
      </c>
      <c r="B698" s="8">
        <v>41800</v>
      </c>
      <c r="C698" t="s">
        <v>10</v>
      </c>
      <c r="E698" s="3">
        <v>300</v>
      </c>
      <c r="F698" s="3">
        <v>0</v>
      </c>
      <c r="G698" s="3">
        <v>0</v>
      </c>
    </row>
    <row r="699" spans="1:7" x14ac:dyDescent="0.25">
      <c r="A699" s="1">
        <v>8</v>
      </c>
      <c r="B699" s="8">
        <v>41821</v>
      </c>
      <c r="C699" t="s">
        <v>9</v>
      </c>
      <c r="D699" s="3">
        <v>300</v>
      </c>
      <c r="F699" s="3">
        <v>0</v>
      </c>
      <c r="G699" s="3">
        <v>300</v>
      </c>
    </row>
    <row r="700" spans="1:7" x14ac:dyDescent="0.25">
      <c r="A700" s="1">
        <v>9</v>
      </c>
      <c r="B700" s="8">
        <v>41834</v>
      </c>
      <c r="C700" t="s">
        <v>10</v>
      </c>
      <c r="E700" s="3">
        <v>300</v>
      </c>
      <c r="F700" s="3">
        <v>0</v>
      </c>
      <c r="G700" s="3">
        <v>0</v>
      </c>
    </row>
    <row r="701" spans="1:7" x14ac:dyDescent="0.25">
      <c r="A701" s="1">
        <v>10</v>
      </c>
      <c r="B701" s="8">
        <v>41852</v>
      </c>
      <c r="C701" t="s">
        <v>9</v>
      </c>
      <c r="D701" s="3">
        <v>300</v>
      </c>
      <c r="F701" s="3">
        <v>0</v>
      </c>
      <c r="G701" s="3">
        <v>300</v>
      </c>
    </row>
    <row r="702" spans="1:7" x14ac:dyDescent="0.25">
      <c r="A702" s="1">
        <v>11</v>
      </c>
      <c r="B702" s="8">
        <v>41860</v>
      </c>
      <c r="C702" t="s">
        <v>10</v>
      </c>
      <c r="E702" s="3">
        <v>300</v>
      </c>
      <c r="F702" s="3">
        <v>0</v>
      </c>
      <c r="G702" s="3">
        <v>0</v>
      </c>
    </row>
    <row r="703" spans="1:7" x14ac:dyDescent="0.25">
      <c r="A703" s="1">
        <v>12</v>
      </c>
      <c r="B703" s="8">
        <v>41883</v>
      </c>
      <c r="C703" t="s">
        <v>9</v>
      </c>
      <c r="D703" s="3">
        <v>300</v>
      </c>
      <c r="G703" s="3">
        <v>300</v>
      </c>
    </row>
    <row r="704" spans="1:7" x14ac:dyDescent="0.25">
      <c r="A704" s="1">
        <v>13</v>
      </c>
      <c r="B704" s="8">
        <v>41912</v>
      </c>
      <c r="C704" t="s">
        <v>5</v>
      </c>
      <c r="E704" s="3">
        <v>0</v>
      </c>
      <c r="F704" s="3">
        <v>10</v>
      </c>
      <c r="G704" s="3">
        <v>310</v>
      </c>
    </row>
    <row r="705" spans="1:7" x14ac:dyDescent="0.25">
      <c r="A705" s="1">
        <v>14</v>
      </c>
      <c r="B705" s="8">
        <v>41913</v>
      </c>
      <c r="C705" t="s">
        <v>9</v>
      </c>
      <c r="D705" s="3">
        <v>300</v>
      </c>
      <c r="F705" s="3">
        <v>0</v>
      </c>
      <c r="G705" s="3">
        <v>610</v>
      </c>
    </row>
    <row r="706" spans="1:7" x14ac:dyDescent="0.25">
      <c r="A706" s="1">
        <v>15</v>
      </c>
      <c r="B706" s="8">
        <v>41943</v>
      </c>
      <c r="C706" t="s">
        <v>10</v>
      </c>
      <c r="E706" s="3">
        <v>300</v>
      </c>
      <c r="F706" s="3">
        <v>0</v>
      </c>
      <c r="G706" s="3">
        <v>310</v>
      </c>
    </row>
    <row r="707" spans="1:7" x14ac:dyDescent="0.25">
      <c r="A707" s="1">
        <v>16</v>
      </c>
      <c r="B707" s="8">
        <v>41944</v>
      </c>
      <c r="C707" t="s">
        <v>9</v>
      </c>
      <c r="D707" s="3">
        <v>300</v>
      </c>
      <c r="F707" s="3">
        <v>0</v>
      </c>
      <c r="G707" s="3">
        <v>610</v>
      </c>
    </row>
    <row r="708" spans="1:7" x14ac:dyDescent="0.25">
      <c r="A708" s="1">
        <v>17</v>
      </c>
      <c r="B708" s="8">
        <v>41966</v>
      </c>
      <c r="C708" t="s">
        <v>10</v>
      </c>
      <c r="E708" s="3">
        <v>310</v>
      </c>
      <c r="F708" s="3">
        <v>0</v>
      </c>
      <c r="G708" s="3">
        <v>300</v>
      </c>
    </row>
    <row r="709" spans="1:7" x14ac:dyDescent="0.25">
      <c r="A709" s="1">
        <v>18</v>
      </c>
      <c r="B709" s="8">
        <v>41974</v>
      </c>
      <c r="C709" t="s">
        <v>9</v>
      </c>
      <c r="D709" s="3">
        <v>300</v>
      </c>
      <c r="G709" s="3">
        <v>600</v>
      </c>
    </row>
    <row r="710" spans="1:7" x14ac:dyDescent="0.25">
      <c r="A710" s="1">
        <v>19</v>
      </c>
      <c r="B710" s="8">
        <v>42004</v>
      </c>
      <c r="C710" t="s">
        <v>5</v>
      </c>
      <c r="E710" s="3">
        <v>0</v>
      </c>
      <c r="F710" s="3">
        <v>10</v>
      </c>
      <c r="G710" s="3">
        <v>610</v>
      </c>
    </row>
    <row r="711" spans="1:7" x14ac:dyDescent="0.25">
      <c r="A711" s="1">
        <v>20</v>
      </c>
      <c r="B711" s="8">
        <v>42005</v>
      </c>
      <c r="C711" t="s">
        <v>9</v>
      </c>
      <c r="D711" s="3">
        <v>300</v>
      </c>
      <c r="G711" s="3">
        <v>910</v>
      </c>
    </row>
    <row r="712" spans="1:7" x14ac:dyDescent="0.25">
      <c r="A712" s="1">
        <v>21</v>
      </c>
      <c r="B712" s="8">
        <v>42035</v>
      </c>
      <c r="C712" t="s">
        <v>5</v>
      </c>
      <c r="E712" s="3">
        <v>0</v>
      </c>
      <c r="F712" s="3">
        <v>10</v>
      </c>
      <c r="G712" s="3">
        <v>920</v>
      </c>
    </row>
    <row r="713" spans="1:7" x14ac:dyDescent="0.25">
      <c r="A713" s="1">
        <v>22</v>
      </c>
      <c r="B713" s="8">
        <v>42036</v>
      </c>
      <c r="C713" t="s">
        <v>9</v>
      </c>
      <c r="D713" s="3">
        <v>300</v>
      </c>
      <c r="G713" s="3">
        <v>1220</v>
      </c>
    </row>
    <row r="714" spans="1:7" x14ac:dyDescent="0.25">
      <c r="A714" s="1">
        <v>23</v>
      </c>
      <c r="B714" s="8">
        <v>42063</v>
      </c>
      <c r="C714" t="s">
        <v>5</v>
      </c>
      <c r="E714" s="3">
        <v>0</v>
      </c>
      <c r="F714" s="3">
        <v>10</v>
      </c>
      <c r="G714" s="3">
        <v>1230</v>
      </c>
    </row>
    <row r="715" spans="1:7" x14ac:dyDescent="0.25">
      <c r="A715" s="1">
        <v>24</v>
      </c>
      <c r="B715" s="8">
        <v>42064</v>
      </c>
      <c r="C715" t="s">
        <v>9</v>
      </c>
      <c r="D715" s="3">
        <v>300</v>
      </c>
      <c r="G715" s="3">
        <v>1530</v>
      </c>
    </row>
    <row r="716" spans="1:7" x14ac:dyDescent="0.25">
      <c r="A716" s="1">
        <v>25</v>
      </c>
      <c r="B716" s="8">
        <v>42082</v>
      </c>
      <c r="C716" t="s">
        <v>5</v>
      </c>
      <c r="E716" s="3">
        <v>0</v>
      </c>
      <c r="F716" s="3">
        <v>10</v>
      </c>
      <c r="G716" s="3">
        <v>1540</v>
      </c>
    </row>
    <row r="717" spans="1:7" x14ac:dyDescent="0.25">
      <c r="A717" s="1" t="s">
        <v>12</v>
      </c>
      <c r="D717" s="3">
        <f>SUBTOTAL(109,Table26[Drawn])</f>
        <v>3600</v>
      </c>
      <c r="E717" s="3">
        <f>SUBTOTAL(109,Table26[Credited])</f>
        <v>2110</v>
      </c>
      <c r="F717" s="3">
        <f>SUBTOTAL(109,Table26[Penalty])</f>
        <v>50</v>
      </c>
    </row>
    <row r="719" spans="1:7" ht="15.75" thickBot="1" x14ac:dyDescent="0.3"/>
    <row r="720" spans="1:7" ht="16.5" thickTop="1" thickBot="1" x14ac:dyDescent="0.3">
      <c r="A720" s="3"/>
      <c r="B720" s="13" t="s">
        <v>24</v>
      </c>
      <c r="C720" s="13"/>
      <c r="D720" s="13"/>
      <c r="E720" s="13"/>
      <c r="F720" s="13"/>
    </row>
    <row r="721" spans="1:7" ht="15.75" thickTop="1" x14ac:dyDescent="0.25"/>
    <row r="722" spans="1:7" x14ac:dyDescent="0.25">
      <c r="A722" s="1" t="s">
        <v>0</v>
      </c>
      <c r="B722" s="7" t="s">
        <v>1</v>
      </c>
      <c r="C722" t="s">
        <v>2</v>
      </c>
      <c r="D722" s="3" t="s">
        <v>3</v>
      </c>
      <c r="E722" s="3" t="s">
        <v>4</v>
      </c>
      <c r="F722" s="3" t="s">
        <v>5</v>
      </c>
      <c r="G722" s="3" t="s">
        <v>6</v>
      </c>
    </row>
    <row r="723" spans="1:7" x14ac:dyDescent="0.25">
      <c r="A723" s="1">
        <v>1</v>
      </c>
      <c r="B723" s="8">
        <v>41730</v>
      </c>
      <c r="C723" t="s">
        <v>7</v>
      </c>
      <c r="G723" s="3">
        <v>0</v>
      </c>
    </row>
    <row r="724" spans="1:7" x14ac:dyDescent="0.25">
      <c r="A724" s="1">
        <v>2</v>
      </c>
      <c r="B724" s="8">
        <v>41730</v>
      </c>
      <c r="C724" t="s">
        <v>9</v>
      </c>
      <c r="D724" s="3">
        <v>0</v>
      </c>
      <c r="F724" s="3">
        <v>0</v>
      </c>
      <c r="G724" s="3">
        <v>0</v>
      </c>
    </row>
    <row r="725" spans="1:7" x14ac:dyDescent="0.25">
      <c r="A725" s="1">
        <v>3</v>
      </c>
      <c r="B725" s="8">
        <v>41758</v>
      </c>
      <c r="C725" t="s">
        <v>11</v>
      </c>
      <c r="E725" s="3">
        <v>2200</v>
      </c>
      <c r="F725" s="3">
        <v>0</v>
      </c>
      <c r="G725" s="3">
        <v>-2200</v>
      </c>
    </row>
    <row r="726" spans="1:7" x14ac:dyDescent="0.25">
      <c r="A726" s="1">
        <v>4</v>
      </c>
      <c r="B726" s="8">
        <v>41760</v>
      </c>
      <c r="C726" t="s">
        <v>9</v>
      </c>
      <c r="D726" s="3">
        <v>200</v>
      </c>
      <c r="F726" s="3">
        <v>0</v>
      </c>
      <c r="G726" s="3">
        <v>-2000</v>
      </c>
    </row>
    <row r="727" spans="1:7" x14ac:dyDescent="0.25">
      <c r="A727" s="1">
        <v>5</v>
      </c>
      <c r="B727" s="8">
        <v>41791</v>
      </c>
      <c r="C727" t="s">
        <v>9</v>
      </c>
      <c r="D727" s="3">
        <v>200</v>
      </c>
      <c r="F727" s="3">
        <v>0</v>
      </c>
      <c r="G727" s="3">
        <v>-1800</v>
      </c>
    </row>
    <row r="728" spans="1:7" x14ac:dyDescent="0.25">
      <c r="A728" s="1">
        <v>6</v>
      </c>
      <c r="B728" s="8">
        <v>41821</v>
      </c>
      <c r="C728" t="s">
        <v>9</v>
      </c>
      <c r="D728" s="3">
        <v>200</v>
      </c>
      <c r="F728" s="3">
        <v>0</v>
      </c>
      <c r="G728" s="3">
        <v>-1600</v>
      </c>
    </row>
    <row r="729" spans="1:7" x14ac:dyDescent="0.25">
      <c r="A729" s="1">
        <v>7</v>
      </c>
      <c r="B729" s="8">
        <v>41852</v>
      </c>
      <c r="C729" t="s">
        <v>9</v>
      </c>
      <c r="D729" s="3">
        <v>200</v>
      </c>
      <c r="F729" s="3">
        <v>0</v>
      </c>
      <c r="G729" s="3">
        <v>-1400</v>
      </c>
    </row>
    <row r="730" spans="1:7" x14ac:dyDescent="0.25">
      <c r="A730" s="1">
        <v>8</v>
      </c>
      <c r="B730" s="8">
        <v>41883</v>
      </c>
      <c r="C730" t="s">
        <v>9</v>
      </c>
      <c r="D730" s="3">
        <v>200</v>
      </c>
      <c r="F730" s="3">
        <v>0</v>
      </c>
      <c r="G730" s="3">
        <v>-1200</v>
      </c>
    </row>
    <row r="731" spans="1:7" x14ac:dyDescent="0.25">
      <c r="A731" s="1">
        <v>9</v>
      </c>
      <c r="B731" s="8">
        <v>41913</v>
      </c>
      <c r="C731" t="s">
        <v>9</v>
      </c>
      <c r="D731" s="3">
        <v>200</v>
      </c>
      <c r="F731" s="3">
        <v>0</v>
      </c>
      <c r="G731" s="3">
        <v>-1000</v>
      </c>
    </row>
    <row r="732" spans="1:7" x14ac:dyDescent="0.25">
      <c r="A732" s="1">
        <v>10</v>
      </c>
      <c r="B732" s="8">
        <v>41944</v>
      </c>
      <c r="C732" t="s">
        <v>9</v>
      </c>
      <c r="D732" s="3">
        <v>200</v>
      </c>
      <c r="F732" s="3">
        <v>0</v>
      </c>
      <c r="G732" s="3">
        <v>-800</v>
      </c>
    </row>
    <row r="733" spans="1:7" x14ac:dyDescent="0.25">
      <c r="A733" s="1">
        <v>11</v>
      </c>
      <c r="B733" s="8">
        <v>41974</v>
      </c>
      <c r="C733" t="s">
        <v>9</v>
      </c>
      <c r="D733" s="3">
        <v>200</v>
      </c>
      <c r="F733" s="3">
        <v>0</v>
      </c>
      <c r="G733" s="3">
        <v>-600</v>
      </c>
    </row>
    <row r="734" spans="1:7" x14ac:dyDescent="0.25">
      <c r="A734" s="1">
        <v>12</v>
      </c>
      <c r="B734" s="8">
        <v>42005</v>
      </c>
      <c r="C734" t="s">
        <v>9</v>
      </c>
      <c r="D734" s="3">
        <v>200</v>
      </c>
      <c r="F734" s="3">
        <v>0</v>
      </c>
      <c r="G734" s="3">
        <v>-400</v>
      </c>
    </row>
    <row r="735" spans="1:7" x14ac:dyDescent="0.25">
      <c r="A735" s="1">
        <v>13</v>
      </c>
      <c r="B735" s="8">
        <v>42036</v>
      </c>
      <c r="C735" t="s">
        <v>9</v>
      </c>
      <c r="D735" s="3">
        <v>200</v>
      </c>
      <c r="F735" s="3">
        <v>0</v>
      </c>
      <c r="G735" s="3">
        <v>-200</v>
      </c>
    </row>
    <row r="736" spans="1:7" x14ac:dyDescent="0.25">
      <c r="A736" s="1">
        <v>14</v>
      </c>
      <c r="B736" s="8">
        <v>42064</v>
      </c>
      <c r="C736" t="s">
        <v>9</v>
      </c>
      <c r="D736" s="3">
        <v>200</v>
      </c>
      <c r="F736" s="3">
        <v>0</v>
      </c>
      <c r="G736" s="3">
        <v>0</v>
      </c>
    </row>
    <row r="737" spans="1:7" x14ac:dyDescent="0.25">
      <c r="A737" s="1" t="s">
        <v>12</v>
      </c>
      <c r="D737" s="3">
        <f>SUBTOTAL(109,Table27[Drawn])</f>
        <v>2200</v>
      </c>
      <c r="E737" s="3">
        <f>SUBTOTAL(109,Table27[Credited])</f>
        <v>2200</v>
      </c>
      <c r="F737" s="3">
        <f>SUBTOTAL(109,Table27[Penalty])</f>
        <v>0</v>
      </c>
    </row>
    <row r="739" spans="1:7" ht="15.75" thickBot="1" x14ac:dyDescent="0.3"/>
    <row r="740" spans="1:7" ht="16.5" thickTop="1" thickBot="1" x14ac:dyDescent="0.3">
      <c r="A740" s="3"/>
      <c r="B740" s="13" t="s">
        <v>25</v>
      </c>
      <c r="C740" s="13"/>
      <c r="D740" s="13"/>
      <c r="E740" s="13"/>
      <c r="F740" s="13"/>
    </row>
    <row r="741" spans="1:7" ht="15.75" thickTop="1" x14ac:dyDescent="0.25"/>
    <row r="742" spans="1:7" x14ac:dyDescent="0.25">
      <c r="A742" s="1" t="s">
        <v>0</v>
      </c>
      <c r="B742" s="7" t="s">
        <v>1</v>
      </c>
      <c r="C742" t="s">
        <v>2</v>
      </c>
      <c r="D742" s="3" t="s">
        <v>3</v>
      </c>
      <c r="E742" s="3" t="s">
        <v>4</v>
      </c>
      <c r="F742" s="3" t="s">
        <v>5</v>
      </c>
      <c r="G742" s="3" t="s">
        <v>6</v>
      </c>
    </row>
    <row r="743" spans="1:7" x14ac:dyDescent="0.25">
      <c r="A743" s="1">
        <v>1</v>
      </c>
      <c r="B743" s="8">
        <v>41730</v>
      </c>
      <c r="C743" t="s">
        <v>7</v>
      </c>
      <c r="G743" s="3">
        <v>310</v>
      </c>
    </row>
    <row r="744" spans="1:7" x14ac:dyDescent="0.25">
      <c r="A744" s="1">
        <v>2</v>
      </c>
      <c r="B744" s="8">
        <v>41730</v>
      </c>
      <c r="C744" t="s">
        <v>9</v>
      </c>
      <c r="D744" s="3">
        <v>300</v>
      </c>
      <c r="F744" s="3">
        <v>0</v>
      </c>
      <c r="G744" s="3">
        <v>610</v>
      </c>
    </row>
    <row r="745" spans="1:7" x14ac:dyDescent="0.25">
      <c r="A745" s="1">
        <v>3</v>
      </c>
      <c r="B745" s="8">
        <v>41747</v>
      </c>
      <c r="C745" t="s">
        <v>10</v>
      </c>
      <c r="E745" s="3">
        <v>299</v>
      </c>
      <c r="F745" s="3">
        <v>0</v>
      </c>
      <c r="G745" s="3">
        <v>311</v>
      </c>
    </row>
    <row r="746" spans="1:7" x14ac:dyDescent="0.25">
      <c r="A746" s="1">
        <v>4</v>
      </c>
      <c r="B746" s="8">
        <v>41760</v>
      </c>
      <c r="C746" t="s">
        <v>9</v>
      </c>
      <c r="D746" s="3">
        <v>300</v>
      </c>
      <c r="F746" s="3">
        <v>0</v>
      </c>
      <c r="G746" s="3">
        <v>611</v>
      </c>
    </row>
    <row r="747" spans="1:7" x14ac:dyDescent="0.25">
      <c r="A747" s="1">
        <v>5</v>
      </c>
      <c r="B747" s="8">
        <v>41772</v>
      </c>
      <c r="C747" t="s">
        <v>10</v>
      </c>
      <c r="E747" s="3">
        <v>611</v>
      </c>
      <c r="F747" s="3">
        <v>0</v>
      </c>
      <c r="G747" s="3">
        <v>0</v>
      </c>
    </row>
    <row r="748" spans="1:7" x14ac:dyDescent="0.25">
      <c r="A748" s="1">
        <v>6</v>
      </c>
      <c r="B748" s="8">
        <v>41791</v>
      </c>
      <c r="C748" t="s">
        <v>9</v>
      </c>
      <c r="D748" s="3">
        <v>300</v>
      </c>
      <c r="F748" s="3">
        <v>0</v>
      </c>
      <c r="G748" s="3">
        <v>300</v>
      </c>
    </row>
    <row r="749" spans="1:7" x14ac:dyDescent="0.25">
      <c r="A749" s="1">
        <v>7</v>
      </c>
      <c r="B749" s="8">
        <v>41796</v>
      </c>
      <c r="C749" t="s">
        <v>10</v>
      </c>
      <c r="E749" s="3">
        <v>300</v>
      </c>
      <c r="F749" s="3">
        <v>0</v>
      </c>
      <c r="G749" s="3">
        <v>0</v>
      </c>
    </row>
    <row r="750" spans="1:7" x14ac:dyDescent="0.25">
      <c r="A750" s="1">
        <v>8</v>
      </c>
      <c r="B750" s="8">
        <v>41821</v>
      </c>
      <c r="C750" t="s">
        <v>9</v>
      </c>
      <c r="D750" s="3">
        <v>300</v>
      </c>
      <c r="F750" s="3">
        <v>0</v>
      </c>
      <c r="G750" s="3">
        <v>300</v>
      </c>
    </row>
    <row r="751" spans="1:7" x14ac:dyDescent="0.25">
      <c r="A751" s="1">
        <v>9</v>
      </c>
      <c r="B751" s="8">
        <v>41839</v>
      </c>
      <c r="C751" t="s">
        <v>10</v>
      </c>
      <c r="E751" s="3">
        <v>300</v>
      </c>
      <c r="F751" s="3">
        <v>0</v>
      </c>
      <c r="G751" s="3">
        <v>0</v>
      </c>
    </row>
    <row r="752" spans="1:7" x14ac:dyDescent="0.25">
      <c r="A752" s="1">
        <v>10</v>
      </c>
      <c r="B752" s="8">
        <v>41852</v>
      </c>
      <c r="C752" t="s">
        <v>9</v>
      </c>
      <c r="D752" s="3">
        <v>300</v>
      </c>
      <c r="G752" s="3">
        <v>300</v>
      </c>
    </row>
    <row r="753" spans="1:7" x14ac:dyDescent="0.25">
      <c r="A753" s="1">
        <v>11</v>
      </c>
      <c r="B753" s="8">
        <v>41860</v>
      </c>
      <c r="C753" t="s">
        <v>5</v>
      </c>
      <c r="E753" s="3">
        <v>0</v>
      </c>
      <c r="F753" s="3">
        <v>10</v>
      </c>
      <c r="G753" s="3">
        <v>310</v>
      </c>
    </row>
    <row r="754" spans="1:7" x14ac:dyDescent="0.25">
      <c r="A754" s="1">
        <v>12</v>
      </c>
      <c r="B754" s="8">
        <v>41883</v>
      </c>
      <c r="C754" t="s">
        <v>9</v>
      </c>
      <c r="D754" s="3">
        <v>300</v>
      </c>
      <c r="F754" s="3">
        <v>0</v>
      </c>
      <c r="G754" s="3">
        <v>610</v>
      </c>
    </row>
    <row r="755" spans="1:7" x14ac:dyDescent="0.25">
      <c r="A755" s="1">
        <v>13</v>
      </c>
      <c r="B755" s="8">
        <v>41901</v>
      </c>
      <c r="C755" t="s">
        <v>10</v>
      </c>
      <c r="E755" s="3">
        <v>310</v>
      </c>
      <c r="F755" s="3">
        <v>0</v>
      </c>
      <c r="G755" s="3">
        <v>300</v>
      </c>
    </row>
    <row r="756" spans="1:7" x14ac:dyDescent="0.25">
      <c r="A756" s="1">
        <v>14</v>
      </c>
      <c r="B756" s="8">
        <v>41913</v>
      </c>
      <c r="C756" t="s">
        <v>9</v>
      </c>
      <c r="D756" s="3">
        <v>300</v>
      </c>
      <c r="F756" s="3">
        <v>0</v>
      </c>
      <c r="G756" s="3">
        <v>600</v>
      </c>
    </row>
    <row r="757" spans="1:7" x14ac:dyDescent="0.25">
      <c r="A757" s="1">
        <v>15</v>
      </c>
      <c r="B757" s="8">
        <v>41929</v>
      </c>
      <c r="C757" t="s">
        <v>10</v>
      </c>
      <c r="E757" s="3">
        <v>600</v>
      </c>
      <c r="F757" s="3">
        <v>0</v>
      </c>
      <c r="G757" s="3">
        <v>0</v>
      </c>
    </row>
    <row r="758" spans="1:7" x14ac:dyDescent="0.25">
      <c r="A758" s="1">
        <v>16</v>
      </c>
      <c r="B758" s="8">
        <v>41944</v>
      </c>
      <c r="C758" t="s">
        <v>9</v>
      </c>
      <c r="D758" s="3">
        <v>300</v>
      </c>
      <c r="F758" s="3">
        <v>0</v>
      </c>
      <c r="G758" s="3">
        <v>300</v>
      </c>
    </row>
    <row r="759" spans="1:7" x14ac:dyDescent="0.25">
      <c r="A759" s="1">
        <v>17</v>
      </c>
      <c r="B759" s="8">
        <v>41961</v>
      </c>
      <c r="C759" t="s">
        <v>10</v>
      </c>
      <c r="E759" s="3">
        <v>300</v>
      </c>
      <c r="F759" s="3">
        <v>0</v>
      </c>
      <c r="G759" s="3">
        <v>0</v>
      </c>
    </row>
    <row r="760" spans="1:7" x14ac:dyDescent="0.25">
      <c r="A760" s="1">
        <v>18</v>
      </c>
      <c r="B760" s="8">
        <v>41974</v>
      </c>
      <c r="C760" t="s">
        <v>9</v>
      </c>
      <c r="D760" s="3">
        <v>300</v>
      </c>
      <c r="F760" s="3">
        <v>0</v>
      </c>
      <c r="G760" s="3">
        <v>300</v>
      </c>
    </row>
    <row r="761" spans="1:7" x14ac:dyDescent="0.25">
      <c r="A761" s="1">
        <v>19</v>
      </c>
      <c r="B761" s="8">
        <v>42005</v>
      </c>
      <c r="C761" t="s">
        <v>9</v>
      </c>
      <c r="D761" s="3">
        <v>300</v>
      </c>
      <c r="G761" s="3">
        <v>600</v>
      </c>
    </row>
    <row r="762" spans="1:7" x14ac:dyDescent="0.25">
      <c r="A762" s="1">
        <v>20</v>
      </c>
      <c r="B762" s="8">
        <v>42035</v>
      </c>
      <c r="C762" t="s">
        <v>5</v>
      </c>
      <c r="E762" s="3">
        <v>0</v>
      </c>
      <c r="F762" s="3">
        <v>10</v>
      </c>
      <c r="G762" s="3">
        <v>610</v>
      </c>
    </row>
    <row r="763" spans="1:7" x14ac:dyDescent="0.25">
      <c r="A763" s="1">
        <v>21</v>
      </c>
      <c r="B763" s="8">
        <v>42036</v>
      </c>
      <c r="C763" t="s">
        <v>9</v>
      </c>
      <c r="D763" s="3">
        <v>300</v>
      </c>
      <c r="G763" s="3">
        <v>910</v>
      </c>
    </row>
    <row r="764" spans="1:7" x14ac:dyDescent="0.25">
      <c r="A764" s="1">
        <v>22</v>
      </c>
      <c r="B764" s="8">
        <v>42063</v>
      </c>
      <c r="C764" t="s">
        <v>5</v>
      </c>
      <c r="E764" s="3">
        <v>0</v>
      </c>
      <c r="F764" s="3">
        <v>10</v>
      </c>
      <c r="G764" s="3">
        <v>920</v>
      </c>
    </row>
    <row r="765" spans="1:7" x14ac:dyDescent="0.25">
      <c r="A765" s="1">
        <v>23</v>
      </c>
      <c r="B765" s="8">
        <v>42064</v>
      </c>
      <c r="C765" t="s">
        <v>9</v>
      </c>
      <c r="D765" s="3">
        <v>300</v>
      </c>
      <c r="F765" s="3">
        <v>0</v>
      </c>
      <c r="G765" s="3">
        <v>1220</v>
      </c>
    </row>
    <row r="766" spans="1:7" x14ac:dyDescent="0.25">
      <c r="A766" s="1">
        <v>24</v>
      </c>
      <c r="B766" s="8">
        <v>42082</v>
      </c>
      <c r="C766" t="s">
        <v>10</v>
      </c>
      <c r="E766" s="3">
        <v>610</v>
      </c>
      <c r="F766" s="3">
        <v>0</v>
      </c>
      <c r="G766" s="3">
        <v>610</v>
      </c>
    </row>
    <row r="767" spans="1:7" x14ac:dyDescent="0.25">
      <c r="A767" s="1" t="s">
        <v>12</v>
      </c>
      <c r="D767" s="3">
        <f>SUBTOTAL(109,Table28[Drawn])</f>
        <v>3600</v>
      </c>
      <c r="E767" s="3">
        <f>SUBTOTAL(109,Table28[Credited])</f>
        <v>3330</v>
      </c>
      <c r="F767" s="3">
        <f>SUBTOTAL(109,Table28[Penalty])</f>
        <v>30</v>
      </c>
    </row>
    <row r="769" spans="1:7" ht="15.75" thickBot="1" x14ac:dyDescent="0.3"/>
    <row r="770" spans="1:7" ht="16.5" thickTop="1" thickBot="1" x14ac:dyDescent="0.3">
      <c r="A770" s="3"/>
      <c r="B770" s="13" t="s">
        <v>26</v>
      </c>
      <c r="C770" s="13"/>
      <c r="D770" s="13"/>
      <c r="E770" s="13"/>
      <c r="F770" s="13"/>
    </row>
    <row r="771" spans="1:7" ht="15.75" thickTop="1" x14ac:dyDescent="0.25"/>
    <row r="772" spans="1:7" x14ac:dyDescent="0.25">
      <c r="A772" s="1" t="s">
        <v>0</v>
      </c>
      <c r="B772" s="7" t="s">
        <v>1</v>
      </c>
      <c r="C772" t="s">
        <v>2</v>
      </c>
      <c r="D772" s="3" t="s">
        <v>3</v>
      </c>
      <c r="E772" s="3" t="s">
        <v>4</v>
      </c>
      <c r="F772" s="3" t="s">
        <v>5</v>
      </c>
      <c r="G772" s="3" t="s">
        <v>6</v>
      </c>
    </row>
    <row r="773" spans="1:7" x14ac:dyDescent="0.25">
      <c r="A773" s="1">
        <v>1</v>
      </c>
      <c r="B773" s="8">
        <v>41730</v>
      </c>
      <c r="C773" t="s">
        <v>7</v>
      </c>
      <c r="G773" s="3">
        <v>0</v>
      </c>
    </row>
    <row r="774" spans="1:7" x14ac:dyDescent="0.25">
      <c r="A774" s="1">
        <v>2</v>
      </c>
      <c r="B774" s="8">
        <v>41730</v>
      </c>
      <c r="C774" t="s">
        <v>9</v>
      </c>
      <c r="D774" s="3">
        <v>300</v>
      </c>
      <c r="F774" s="3">
        <v>0</v>
      </c>
      <c r="G774" s="3">
        <v>300</v>
      </c>
    </row>
    <row r="775" spans="1:7" x14ac:dyDescent="0.25">
      <c r="A775" s="1">
        <v>3</v>
      </c>
      <c r="B775" s="8">
        <v>41754</v>
      </c>
      <c r="C775" t="s">
        <v>10</v>
      </c>
      <c r="E775" s="3">
        <v>300</v>
      </c>
      <c r="F775" s="3">
        <v>0</v>
      </c>
      <c r="G775" s="3">
        <v>0</v>
      </c>
    </row>
    <row r="776" spans="1:7" x14ac:dyDescent="0.25">
      <c r="A776" s="1">
        <v>4</v>
      </c>
      <c r="B776" s="8">
        <v>41760</v>
      </c>
      <c r="C776" t="s">
        <v>9</v>
      </c>
      <c r="D776" s="3">
        <v>300</v>
      </c>
      <c r="F776" s="3">
        <v>0</v>
      </c>
      <c r="G776" s="3">
        <v>300</v>
      </c>
    </row>
    <row r="777" spans="1:7" x14ac:dyDescent="0.25">
      <c r="A777" s="1">
        <v>5</v>
      </c>
      <c r="B777" s="8">
        <v>41772</v>
      </c>
      <c r="C777" t="s">
        <v>10</v>
      </c>
      <c r="E777" s="3">
        <v>300</v>
      </c>
      <c r="F777" s="3">
        <v>0</v>
      </c>
      <c r="G777" s="3">
        <v>0</v>
      </c>
    </row>
    <row r="778" spans="1:7" x14ac:dyDescent="0.25">
      <c r="A778" s="1">
        <v>6</v>
      </c>
      <c r="B778" s="8">
        <v>41791</v>
      </c>
      <c r="C778" t="s">
        <v>9</v>
      </c>
      <c r="D778" s="3">
        <v>300</v>
      </c>
      <c r="F778" s="3">
        <v>0</v>
      </c>
      <c r="G778" s="3">
        <v>300</v>
      </c>
    </row>
    <row r="779" spans="1:7" x14ac:dyDescent="0.25">
      <c r="A779" s="1">
        <v>7</v>
      </c>
      <c r="B779" s="8">
        <v>41796</v>
      </c>
      <c r="C779" t="s">
        <v>10</v>
      </c>
      <c r="E779" s="3">
        <v>300</v>
      </c>
      <c r="F779" s="3">
        <v>0</v>
      </c>
      <c r="G779" s="3">
        <v>0</v>
      </c>
    </row>
    <row r="780" spans="1:7" x14ac:dyDescent="0.25">
      <c r="A780" s="1">
        <v>8</v>
      </c>
      <c r="B780" s="8">
        <v>41821</v>
      </c>
      <c r="C780" t="s">
        <v>9</v>
      </c>
      <c r="D780" s="3">
        <v>300</v>
      </c>
      <c r="F780" s="3">
        <v>0</v>
      </c>
      <c r="G780" s="3">
        <v>300</v>
      </c>
    </row>
    <row r="781" spans="1:7" x14ac:dyDescent="0.25">
      <c r="A781" s="1">
        <v>9</v>
      </c>
      <c r="B781" s="8">
        <v>41834</v>
      </c>
      <c r="C781" t="s">
        <v>10</v>
      </c>
      <c r="E781" s="3">
        <v>300</v>
      </c>
      <c r="F781" s="3">
        <v>0</v>
      </c>
      <c r="G781" s="3">
        <v>0</v>
      </c>
    </row>
    <row r="782" spans="1:7" x14ac:dyDescent="0.25">
      <c r="A782" s="1">
        <v>10</v>
      </c>
      <c r="B782" s="8">
        <v>41852</v>
      </c>
      <c r="C782" t="s">
        <v>9</v>
      </c>
      <c r="D782" s="3">
        <v>300</v>
      </c>
      <c r="F782" s="3">
        <v>0</v>
      </c>
      <c r="G782" s="3">
        <v>300</v>
      </c>
    </row>
    <row r="783" spans="1:7" x14ac:dyDescent="0.25">
      <c r="A783" s="1">
        <v>11</v>
      </c>
      <c r="B783" s="8">
        <v>41865</v>
      </c>
      <c r="C783" t="s">
        <v>10</v>
      </c>
      <c r="E783" s="3">
        <v>300</v>
      </c>
      <c r="F783" s="3">
        <v>0</v>
      </c>
      <c r="G783" s="3">
        <v>0</v>
      </c>
    </row>
    <row r="784" spans="1:7" x14ac:dyDescent="0.25">
      <c r="A784" s="1">
        <v>12</v>
      </c>
      <c r="B784" s="8">
        <v>41883</v>
      </c>
      <c r="C784" t="s">
        <v>9</v>
      </c>
      <c r="D784" s="3">
        <v>300</v>
      </c>
      <c r="F784" s="3">
        <v>0</v>
      </c>
      <c r="G784" s="3">
        <v>300</v>
      </c>
    </row>
    <row r="785" spans="1:7" x14ac:dyDescent="0.25">
      <c r="A785" s="1">
        <v>13</v>
      </c>
      <c r="B785" s="8">
        <v>41901</v>
      </c>
      <c r="C785" t="s">
        <v>10</v>
      </c>
      <c r="E785" s="3">
        <v>300</v>
      </c>
      <c r="F785" s="3">
        <v>0</v>
      </c>
      <c r="G785" s="3">
        <v>0</v>
      </c>
    </row>
    <row r="786" spans="1:7" x14ac:dyDescent="0.25">
      <c r="A786" s="1">
        <v>14</v>
      </c>
      <c r="B786" s="8">
        <v>41913</v>
      </c>
      <c r="C786" t="s">
        <v>9</v>
      </c>
      <c r="D786" s="3">
        <v>300</v>
      </c>
      <c r="F786" s="3">
        <v>0</v>
      </c>
      <c r="G786" s="3">
        <v>300</v>
      </c>
    </row>
    <row r="787" spans="1:7" x14ac:dyDescent="0.25">
      <c r="A787" s="1">
        <v>15</v>
      </c>
      <c r="B787" s="8">
        <v>41929</v>
      </c>
      <c r="C787" t="s">
        <v>10</v>
      </c>
      <c r="E787" s="3">
        <v>300</v>
      </c>
      <c r="F787" s="3">
        <v>0</v>
      </c>
      <c r="G787" s="3">
        <v>0</v>
      </c>
    </row>
    <row r="788" spans="1:7" x14ac:dyDescent="0.25">
      <c r="A788" s="1">
        <v>16</v>
      </c>
      <c r="B788" s="8">
        <v>41944</v>
      </c>
      <c r="C788" t="s">
        <v>9</v>
      </c>
      <c r="D788" s="3">
        <v>300</v>
      </c>
      <c r="F788" s="3">
        <v>0</v>
      </c>
      <c r="G788" s="3">
        <v>300</v>
      </c>
    </row>
    <row r="789" spans="1:7" x14ac:dyDescent="0.25">
      <c r="A789" s="1">
        <v>17</v>
      </c>
      <c r="B789" s="8">
        <v>41966</v>
      </c>
      <c r="C789" t="s">
        <v>10</v>
      </c>
      <c r="E789" s="3">
        <v>300</v>
      </c>
      <c r="F789" s="3">
        <v>0</v>
      </c>
      <c r="G789" s="3">
        <v>0</v>
      </c>
    </row>
    <row r="790" spans="1:7" x14ac:dyDescent="0.25">
      <c r="A790" s="1">
        <v>18</v>
      </c>
      <c r="B790" s="8">
        <v>41974</v>
      </c>
      <c r="C790" t="s">
        <v>9</v>
      </c>
      <c r="D790" s="3">
        <v>300</v>
      </c>
      <c r="F790" s="3">
        <v>0</v>
      </c>
      <c r="G790" s="3">
        <v>300</v>
      </c>
    </row>
    <row r="791" spans="1:7" x14ac:dyDescent="0.25">
      <c r="A791" s="1">
        <v>19</v>
      </c>
      <c r="B791" s="8">
        <v>41989</v>
      </c>
      <c r="C791" t="s">
        <v>10</v>
      </c>
      <c r="E791" s="3">
        <v>300</v>
      </c>
      <c r="F791" s="3">
        <v>0</v>
      </c>
      <c r="G791" s="3">
        <v>0</v>
      </c>
    </row>
    <row r="792" spans="1:7" x14ac:dyDescent="0.25">
      <c r="A792" s="1">
        <v>20</v>
      </c>
      <c r="B792" s="8">
        <v>42005</v>
      </c>
      <c r="C792" t="s">
        <v>9</v>
      </c>
      <c r="D792" s="3">
        <v>300</v>
      </c>
      <c r="F792" s="3">
        <v>0</v>
      </c>
      <c r="G792" s="3">
        <v>300</v>
      </c>
    </row>
    <row r="793" spans="1:7" x14ac:dyDescent="0.25">
      <c r="A793" s="1">
        <v>21</v>
      </c>
      <c r="B793" s="8">
        <v>42027</v>
      </c>
      <c r="C793" t="s">
        <v>10</v>
      </c>
      <c r="E793" s="3">
        <v>300</v>
      </c>
      <c r="F793" s="3">
        <v>0</v>
      </c>
      <c r="G793" s="3">
        <v>0</v>
      </c>
    </row>
    <row r="794" spans="1:7" x14ac:dyDescent="0.25">
      <c r="A794" s="1">
        <v>22</v>
      </c>
      <c r="B794" s="8">
        <v>42036</v>
      </c>
      <c r="C794" t="s">
        <v>9</v>
      </c>
      <c r="D794" s="3">
        <v>300</v>
      </c>
      <c r="F794" s="3">
        <v>0</v>
      </c>
      <c r="G794" s="3">
        <v>300</v>
      </c>
    </row>
    <row r="795" spans="1:7" x14ac:dyDescent="0.25">
      <c r="A795" s="1">
        <v>23</v>
      </c>
      <c r="B795" s="8">
        <v>42054</v>
      </c>
      <c r="C795" t="s">
        <v>10</v>
      </c>
      <c r="E795" s="3">
        <v>300</v>
      </c>
      <c r="F795" s="3">
        <v>0</v>
      </c>
      <c r="G795" s="3">
        <v>0</v>
      </c>
    </row>
    <row r="796" spans="1:7" x14ac:dyDescent="0.25">
      <c r="A796" s="1">
        <v>24</v>
      </c>
      <c r="B796" s="8">
        <v>42064</v>
      </c>
      <c r="C796" t="s">
        <v>9</v>
      </c>
      <c r="D796" s="3">
        <v>300</v>
      </c>
      <c r="F796" s="3">
        <v>0</v>
      </c>
      <c r="G796" s="3">
        <v>300</v>
      </c>
    </row>
    <row r="797" spans="1:7" x14ac:dyDescent="0.25">
      <c r="A797" s="1">
        <v>25</v>
      </c>
      <c r="B797" s="8">
        <v>42082</v>
      </c>
      <c r="C797" t="s">
        <v>10</v>
      </c>
      <c r="E797" s="3">
        <v>300</v>
      </c>
      <c r="F797" s="3">
        <v>0</v>
      </c>
      <c r="G797" s="3">
        <v>0</v>
      </c>
    </row>
    <row r="798" spans="1:7" x14ac:dyDescent="0.25">
      <c r="A798" s="1" t="s">
        <v>12</v>
      </c>
      <c r="D798" s="3">
        <f>SUBTOTAL(109,Table29[Drawn])</f>
        <v>3600</v>
      </c>
      <c r="E798" s="3">
        <f>SUBTOTAL(109,Table29[Credited])</f>
        <v>3600</v>
      </c>
      <c r="F798" s="3">
        <f>SUBTOTAL(109,Table29[Penalty])</f>
        <v>0</v>
      </c>
    </row>
    <row r="800" spans="1:7" ht="15.75" thickBot="1" x14ac:dyDescent="0.3"/>
    <row r="801" spans="1:7" ht="16.5" thickTop="1" thickBot="1" x14ac:dyDescent="0.3">
      <c r="A801" s="3"/>
      <c r="B801" s="13" t="s">
        <v>27</v>
      </c>
      <c r="C801" s="13"/>
      <c r="D801" s="13"/>
      <c r="E801" s="13"/>
      <c r="F801" s="13"/>
    </row>
    <row r="802" spans="1:7" ht="15.75" thickTop="1" x14ac:dyDescent="0.25"/>
    <row r="803" spans="1:7" x14ac:dyDescent="0.25">
      <c r="A803" s="1" t="s">
        <v>0</v>
      </c>
      <c r="B803" s="7" t="s">
        <v>1</v>
      </c>
      <c r="C803" t="s">
        <v>2</v>
      </c>
      <c r="D803" s="3" t="s">
        <v>3</v>
      </c>
      <c r="E803" s="3" t="s">
        <v>4</v>
      </c>
      <c r="F803" s="3" t="s">
        <v>5</v>
      </c>
      <c r="G803" s="3" t="s">
        <v>6</v>
      </c>
    </row>
    <row r="804" spans="1:7" x14ac:dyDescent="0.25">
      <c r="A804" s="1">
        <v>1</v>
      </c>
      <c r="B804" s="8">
        <v>41730</v>
      </c>
      <c r="C804" t="s">
        <v>7</v>
      </c>
      <c r="G804" s="3">
        <v>0</v>
      </c>
    </row>
    <row r="805" spans="1:7" x14ac:dyDescent="0.25">
      <c r="A805" s="1">
        <v>2</v>
      </c>
      <c r="B805" s="8">
        <v>41730</v>
      </c>
      <c r="C805" t="s">
        <v>9</v>
      </c>
      <c r="D805" s="3">
        <v>200</v>
      </c>
      <c r="F805" s="3">
        <v>0</v>
      </c>
      <c r="G805" s="3">
        <v>200</v>
      </c>
    </row>
    <row r="806" spans="1:7" x14ac:dyDescent="0.25">
      <c r="A806" s="1">
        <v>3</v>
      </c>
      <c r="B806" s="8">
        <v>41747</v>
      </c>
      <c r="C806" t="s">
        <v>10</v>
      </c>
      <c r="E806" s="3">
        <v>200</v>
      </c>
      <c r="F806" s="3">
        <v>0</v>
      </c>
      <c r="G806" s="3">
        <v>0</v>
      </c>
    </row>
    <row r="807" spans="1:7" x14ac:dyDescent="0.25">
      <c r="A807" s="1">
        <v>4</v>
      </c>
      <c r="B807" s="8">
        <v>41760</v>
      </c>
      <c r="C807" t="s">
        <v>9</v>
      </c>
      <c r="D807" s="3">
        <v>200</v>
      </c>
      <c r="F807" s="3">
        <v>0</v>
      </c>
      <c r="G807" s="3">
        <v>200</v>
      </c>
    </row>
    <row r="808" spans="1:7" x14ac:dyDescent="0.25">
      <c r="A808" s="1">
        <v>5</v>
      </c>
      <c r="B808" s="8">
        <v>41773</v>
      </c>
      <c r="C808" t="s">
        <v>10</v>
      </c>
      <c r="E808" s="3">
        <v>200</v>
      </c>
      <c r="F808" s="3">
        <v>0</v>
      </c>
      <c r="G808" s="3">
        <v>0</v>
      </c>
    </row>
    <row r="809" spans="1:7" x14ac:dyDescent="0.25">
      <c r="A809" s="1">
        <v>6</v>
      </c>
      <c r="B809" s="8">
        <v>41791</v>
      </c>
      <c r="C809" t="s">
        <v>9</v>
      </c>
      <c r="D809" s="3">
        <v>200</v>
      </c>
      <c r="F809" s="3">
        <v>0</v>
      </c>
      <c r="G809" s="3">
        <v>200</v>
      </c>
    </row>
    <row r="810" spans="1:7" x14ac:dyDescent="0.25">
      <c r="A810" s="1">
        <v>7</v>
      </c>
      <c r="B810" s="8">
        <v>41800</v>
      </c>
      <c r="C810" t="s">
        <v>10</v>
      </c>
      <c r="E810" s="3">
        <v>200</v>
      </c>
      <c r="F810" s="3">
        <v>0</v>
      </c>
      <c r="G810" s="3">
        <v>0</v>
      </c>
    </row>
    <row r="811" spans="1:7" x14ac:dyDescent="0.25">
      <c r="A811" s="1">
        <v>8</v>
      </c>
      <c r="B811" s="8">
        <v>41821</v>
      </c>
      <c r="C811" t="s">
        <v>9</v>
      </c>
      <c r="D811" s="3">
        <v>200</v>
      </c>
      <c r="F811" s="3">
        <v>0</v>
      </c>
      <c r="G811" s="3">
        <v>200</v>
      </c>
    </row>
    <row r="812" spans="1:7" x14ac:dyDescent="0.25">
      <c r="A812" s="1">
        <v>9</v>
      </c>
      <c r="B812" s="8">
        <v>41839</v>
      </c>
      <c r="C812" t="s">
        <v>10</v>
      </c>
      <c r="E812" s="3">
        <v>200</v>
      </c>
      <c r="F812" s="3">
        <v>0</v>
      </c>
      <c r="G812" s="3">
        <v>0</v>
      </c>
    </row>
    <row r="813" spans="1:7" x14ac:dyDescent="0.25">
      <c r="A813" s="1">
        <v>10</v>
      </c>
      <c r="B813" s="8">
        <v>41852</v>
      </c>
      <c r="C813" t="s">
        <v>9</v>
      </c>
      <c r="D813" s="3">
        <v>200</v>
      </c>
      <c r="F813" s="3">
        <v>0</v>
      </c>
      <c r="G813" s="3">
        <v>200</v>
      </c>
    </row>
    <row r="814" spans="1:7" x14ac:dyDescent="0.25">
      <c r="A814" s="1">
        <v>11</v>
      </c>
      <c r="B814" s="8">
        <v>41860</v>
      </c>
      <c r="C814" t="s">
        <v>10</v>
      </c>
      <c r="E814" s="3">
        <v>200</v>
      </c>
      <c r="F814" s="3">
        <v>0</v>
      </c>
      <c r="G814" s="3">
        <v>0</v>
      </c>
    </row>
    <row r="815" spans="1:7" x14ac:dyDescent="0.25">
      <c r="A815" s="1">
        <v>12</v>
      </c>
      <c r="B815" s="8">
        <v>41883</v>
      </c>
      <c r="C815" t="s">
        <v>9</v>
      </c>
      <c r="D815" s="3">
        <v>200</v>
      </c>
      <c r="F815" s="3">
        <v>0</v>
      </c>
      <c r="G815" s="3">
        <v>200</v>
      </c>
    </row>
    <row r="816" spans="1:7" x14ac:dyDescent="0.25">
      <c r="A816" s="1">
        <v>13</v>
      </c>
      <c r="B816" s="8">
        <v>41898</v>
      </c>
      <c r="C816" t="s">
        <v>10</v>
      </c>
      <c r="E816" s="3">
        <v>200</v>
      </c>
      <c r="F816" s="3">
        <v>0</v>
      </c>
      <c r="G816" s="3">
        <v>0</v>
      </c>
    </row>
    <row r="817" spans="1:7" x14ac:dyDescent="0.25">
      <c r="A817" s="1">
        <v>14</v>
      </c>
      <c r="B817" s="8">
        <v>41913</v>
      </c>
      <c r="C817" t="s">
        <v>9</v>
      </c>
      <c r="D817" s="3">
        <v>200</v>
      </c>
      <c r="F817" s="3">
        <v>0</v>
      </c>
      <c r="G817" s="3">
        <v>200</v>
      </c>
    </row>
    <row r="818" spans="1:7" x14ac:dyDescent="0.25">
      <c r="A818" s="1">
        <v>15</v>
      </c>
      <c r="B818" s="8">
        <v>41929</v>
      </c>
      <c r="C818" t="s">
        <v>10</v>
      </c>
      <c r="E818" s="3">
        <v>200</v>
      </c>
      <c r="F818" s="3">
        <v>0</v>
      </c>
      <c r="G818" s="3">
        <v>0</v>
      </c>
    </row>
    <row r="819" spans="1:7" x14ac:dyDescent="0.25">
      <c r="A819" s="1">
        <v>16</v>
      </c>
      <c r="B819" s="8">
        <v>41944</v>
      </c>
      <c r="C819" t="s">
        <v>9</v>
      </c>
      <c r="D819" s="3">
        <v>200</v>
      </c>
      <c r="F819" s="3">
        <v>0</v>
      </c>
      <c r="G819" s="3">
        <v>200</v>
      </c>
    </row>
    <row r="820" spans="1:7" x14ac:dyDescent="0.25">
      <c r="A820" s="1">
        <v>17</v>
      </c>
      <c r="B820" s="8">
        <v>41961</v>
      </c>
      <c r="C820" t="s">
        <v>10</v>
      </c>
      <c r="E820" s="3">
        <v>200</v>
      </c>
      <c r="F820" s="3">
        <v>0</v>
      </c>
      <c r="G820" s="3">
        <v>0</v>
      </c>
    </row>
    <row r="821" spans="1:7" x14ac:dyDescent="0.25">
      <c r="A821" s="1">
        <v>18</v>
      </c>
      <c r="B821" s="8">
        <v>41974</v>
      </c>
      <c r="C821" t="s">
        <v>9</v>
      </c>
      <c r="D821" s="3">
        <v>200</v>
      </c>
      <c r="F821" s="3">
        <v>0</v>
      </c>
      <c r="G821" s="3">
        <v>200</v>
      </c>
    </row>
    <row r="822" spans="1:7" x14ac:dyDescent="0.25">
      <c r="A822" s="1">
        <v>19</v>
      </c>
      <c r="B822" s="8">
        <v>41989</v>
      </c>
      <c r="C822" t="s">
        <v>10</v>
      </c>
      <c r="E822" s="3">
        <v>200</v>
      </c>
      <c r="F822" s="3">
        <v>0</v>
      </c>
      <c r="G822" s="3">
        <v>0</v>
      </c>
    </row>
    <row r="823" spans="1:7" x14ac:dyDescent="0.25">
      <c r="A823" s="1">
        <v>20</v>
      </c>
      <c r="B823" s="8">
        <v>42005</v>
      </c>
      <c r="C823" t="s">
        <v>9</v>
      </c>
      <c r="D823" s="3">
        <v>200</v>
      </c>
      <c r="F823" s="3">
        <v>0</v>
      </c>
      <c r="G823" s="3">
        <v>200</v>
      </c>
    </row>
    <row r="824" spans="1:7" x14ac:dyDescent="0.25">
      <c r="A824" s="1">
        <v>21</v>
      </c>
      <c r="B824" s="8">
        <v>42024</v>
      </c>
      <c r="C824" t="s">
        <v>10</v>
      </c>
      <c r="E824" s="3">
        <v>200</v>
      </c>
      <c r="F824" s="3">
        <v>0</v>
      </c>
      <c r="G824" s="3">
        <v>0</v>
      </c>
    </row>
    <row r="825" spans="1:7" x14ac:dyDescent="0.25">
      <c r="A825" s="1">
        <v>22</v>
      </c>
      <c r="B825" s="8">
        <v>42036</v>
      </c>
      <c r="C825" t="s">
        <v>9</v>
      </c>
      <c r="D825" s="3">
        <v>200</v>
      </c>
      <c r="F825" s="3">
        <v>0</v>
      </c>
      <c r="G825" s="3">
        <v>200</v>
      </c>
    </row>
    <row r="826" spans="1:7" x14ac:dyDescent="0.25">
      <c r="A826" s="1">
        <v>23</v>
      </c>
      <c r="B826" s="8">
        <v>42054</v>
      </c>
      <c r="C826" t="s">
        <v>10</v>
      </c>
      <c r="E826" s="3">
        <v>200</v>
      </c>
      <c r="F826" s="3">
        <v>0</v>
      </c>
      <c r="G826" s="3">
        <v>0</v>
      </c>
    </row>
    <row r="827" spans="1:7" x14ac:dyDescent="0.25">
      <c r="A827" s="1">
        <v>24</v>
      </c>
      <c r="B827" s="8">
        <v>42064</v>
      </c>
      <c r="C827" t="s">
        <v>9</v>
      </c>
      <c r="D827" s="3">
        <v>200</v>
      </c>
      <c r="F827" s="3">
        <v>0</v>
      </c>
      <c r="G827" s="3">
        <v>200</v>
      </c>
    </row>
    <row r="828" spans="1:7" x14ac:dyDescent="0.25">
      <c r="A828" s="1">
        <v>25</v>
      </c>
      <c r="B828" s="8">
        <v>42082</v>
      </c>
      <c r="C828" t="s">
        <v>10</v>
      </c>
      <c r="E828" s="3">
        <v>200</v>
      </c>
      <c r="F828" s="3">
        <v>0</v>
      </c>
      <c r="G828" s="3">
        <v>0</v>
      </c>
    </row>
    <row r="829" spans="1:7" x14ac:dyDescent="0.25">
      <c r="A829" s="1" t="s">
        <v>12</v>
      </c>
      <c r="D829" s="3">
        <f>SUBTOTAL(109,Table12[Drawn])</f>
        <v>2400</v>
      </c>
      <c r="E829" s="3">
        <f>SUBTOTAL(109,Table12[Credited])</f>
        <v>2400</v>
      </c>
      <c r="F829" s="3">
        <f>SUBTOTAL(109,Table12[Penalty])</f>
        <v>0</v>
      </c>
    </row>
    <row r="831" spans="1:7" ht="15.75" thickBot="1" x14ac:dyDescent="0.3"/>
    <row r="832" spans="1:7" ht="16.5" thickTop="1" thickBot="1" x14ac:dyDescent="0.3">
      <c r="A832" s="3"/>
      <c r="B832" s="13" t="s">
        <v>46</v>
      </c>
      <c r="C832" s="13"/>
      <c r="D832" s="13"/>
      <c r="E832" s="13"/>
      <c r="F832" s="13"/>
    </row>
    <row r="833" spans="1:7" ht="15.75" thickTop="1" x14ac:dyDescent="0.25"/>
    <row r="834" spans="1:7" x14ac:dyDescent="0.25">
      <c r="A834" s="1" t="s">
        <v>0</v>
      </c>
      <c r="B834" s="7" t="s">
        <v>1</v>
      </c>
      <c r="C834" t="s">
        <v>2</v>
      </c>
      <c r="D834" s="3" t="s">
        <v>3</v>
      </c>
      <c r="E834" s="3" t="s">
        <v>4</v>
      </c>
      <c r="F834" s="3" t="s">
        <v>5</v>
      </c>
      <c r="G834" s="3" t="s">
        <v>6</v>
      </c>
    </row>
    <row r="835" spans="1:7" x14ac:dyDescent="0.25">
      <c r="A835" s="1">
        <v>1</v>
      </c>
      <c r="B835" s="8">
        <v>41730</v>
      </c>
      <c r="C835" t="s">
        <v>7</v>
      </c>
      <c r="G835" s="3">
        <v>30</v>
      </c>
    </row>
    <row r="836" spans="1:7" x14ac:dyDescent="0.25">
      <c r="A836" s="1">
        <v>2</v>
      </c>
      <c r="B836" s="8">
        <v>41730</v>
      </c>
      <c r="C836" t="s">
        <v>9</v>
      </c>
      <c r="D836" s="3">
        <v>300</v>
      </c>
      <c r="F836" s="3">
        <v>0</v>
      </c>
      <c r="G836" s="3">
        <v>330</v>
      </c>
    </row>
    <row r="837" spans="1:7" x14ac:dyDescent="0.25">
      <c r="A837" s="1">
        <v>3</v>
      </c>
      <c r="B837" s="8">
        <v>41747</v>
      </c>
      <c r="C837" t="s">
        <v>10</v>
      </c>
      <c r="E837" s="3">
        <v>300</v>
      </c>
      <c r="F837" s="3">
        <v>0</v>
      </c>
      <c r="G837" s="3">
        <v>30</v>
      </c>
    </row>
    <row r="838" spans="1:7" x14ac:dyDescent="0.25">
      <c r="A838" s="1">
        <v>4</v>
      </c>
      <c r="B838" s="8">
        <v>41760</v>
      </c>
      <c r="C838" t="s">
        <v>9</v>
      </c>
      <c r="D838" s="3">
        <v>300</v>
      </c>
      <c r="F838" s="3">
        <v>0</v>
      </c>
      <c r="G838" s="3">
        <v>330</v>
      </c>
    </row>
    <row r="839" spans="1:7" x14ac:dyDescent="0.25">
      <c r="A839" s="1">
        <v>5</v>
      </c>
      <c r="B839" s="8">
        <v>41772</v>
      </c>
      <c r="C839" t="s">
        <v>10</v>
      </c>
      <c r="E839" s="3">
        <v>300</v>
      </c>
      <c r="F839" s="3">
        <v>0</v>
      </c>
      <c r="G839" s="3">
        <v>30</v>
      </c>
    </row>
    <row r="840" spans="1:7" x14ac:dyDescent="0.25">
      <c r="A840" s="1">
        <v>6</v>
      </c>
      <c r="B840" s="8">
        <v>41791</v>
      </c>
      <c r="C840" t="s">
        <v>9</v>
      </c>
      <c r="D840" s="3">
        <v>300</v>
      </c>
      <c r="F840" s="3">
        <v>0</v>
      </c>
      <c r="G840" s="3">
        <v>330</v>
      </c>
    </row>
    <row r="841" spans="1:7" x14ac:dyDescent="0.25">
      <c r="A841" s="1">
        <v>7</v>
      </c>
      <c r="B841" s="8">
        <v>41800</v>
      </c>
      <c r="C841" t="s">
        <v>10</v>
      </c>
      <c r="E841" s="3">
        <v>300</v>
      </c>
      <c r="F841" s="3">
        <v>0</v>
      </c>
      <c r="G841" s="3">
        <v>30</v>
      </c>
    </row>
    <row r="842" spans="1:7" x14ac:dyDescent="0.25">
      <c r="A842" s="1">
        <v>8</v>
      </c>
      <c r="B842" s="8">
        <v>41821</v>
      </c>
      <c r="C842" t="s">
        <v>9</v>
      </c>
      <c r="D842" s="3">
        <v>300</v>
      </c>
      <c r="F842" s="3">
        <v>0</v>
      </c>
      <c r="G842" s="3">
        <v>330</v>
      </c>
    </row>
    <row r="843" spans="1:7" x14ac:dyDescent="0.25">
      <c r="A843" s="1">
        <v>9</v>
      </c>
      <c r="B843" s="8">
        <v>41834</v>
      </c>
      <c r="C843" t="s">
        <v>10</v>
      </c>
      <c r="E843" s="3">
        <v>300</v>
      </c>
      <c r="F843" s="3">
        <v>0</v>
      </c>
      <c r="G843" s="3">
        <v>30</v>
      </c>
    </row>
    <row r="844" spans="1:7" x14ac:dyDescent="0.25">
      <c r="A844" s="1">
        <v>10</v>
      </c>
      <c r="B844" s="8">
        <v>41852</v>
      </c>
      <c r="C844" t="s">
        <v>9</v>
      </c>
      <c r="D844" s="3">
        <v>300</v>
      </c>
      <c r="F844" s="3">
        <v>0</v>
      </c>
      <c r="G844" s="3">
        <v>330</v>
      </c>
    </row>
    <row r="845" spans="1:7" x14ac:dyDescent="0.25">
      <c r="A845" s="1">
        <v>11</v>
      </c>
      <c r="B845" s="8">
        <v>41860</v>
      </c>
      <c r="C845" t="s">
        <v>10</v>
      </c>
      <c r="E845" s="3">
        <v>300</v>
      </c>
      <c r="F845" s="3">
        <v>0</v>
      </c>
      <c r="G845" s="3">
        <v>30</v>
      </c>
    </row>
    <row r="846" spans="1:7" x14ac:dyDescent="0.25">
      <c r="A846" s="1">
        <v>12</v>
      </c>
      <c r="B846" s="8">
        <v>41883</v>
      </c>
      <c r="C846" t="s">
        <v>9</v>
      </c>
      <c r="D846" s="3">
        <v>300</v>
      </c>
      <c r="F846" s="3">
        <v>0</v>
      </c>
      <c r="G846" s="3">
        <v>330</v>
      </c>
    </row>
    <row r="847" spans="1:7" x14ac:dyDescent="0.25">
      <c r="A847" s="1">
        <v>13</v>
      </c>
      <c r="B847" s="8">
        <v>41901</v>
      </c>
      <c r="C847" t="s">
        <v>10</v>
      </c>
      <c r="E847" s="3">
        <v>300</v>
      </c>
      <c r="F847" s="3">
        <v>0</v>
      </c>
      <c r="G847" s="3">
        <v>30</v>
      </c>
    </row>
    <row r="848" spans="1:7" x14ac:dyDescent="0.25">
      <c r="A848" s="1">
        <v>14</v>
      </c>
      <c r="B848" s="8">
        <v>41913</v>
      </c>
      <c r="C848" t="s">
        <v>9</v>
      </c>
      <c r="D848" s="3">
        <v>300</v>
      </c>
      <c r="F848" s="3">
        <v>0</v>
      </c>
      <c r="G848" s="3">
        <v>330</v>
      </c>
    </row>
    <row r="849" spans="1:7" x14ac:dyDescent="0.25">
      <c r="A849" s="1">
        <v>15</v>
      </c>
      <c r="B849" s="8">
        <v>41929</v>
      </c>
      <c r="C849" t="s">
        <v>10</v>
      </c>
      <c r="E849" s="3">
        <v>300</v>
      </c>
      <c r="F849" s="3">
        <v>0</v>
      </c>
      <c r="G849" s="3">
        <v>30</v>
      </c>
    </row>
    <row r="850" spans="1:7" x14ac:dyDescent="0.25">
      <c r="A850" s="1">
        <v>16</v>
      </c>
      <c r="B850" s="8">
        <v>41944</v>
      </c>
      <c r="C850" t="s">
        <v>9</v>
      </c>
      <c r="D850" s="3">
        <v>300</v>
      </c>
      <c r="F850" s="3">
        <v>0</v>
      </c>
      <c r="G850" s="3">
        <v>330</v>
      </c>
    </row>
    <row r="851" spans="1:7" x14ac:dyDescent="0.25">
      <c r="A851" s="1">
        <v>17</v>
      </c>
      <c r="B851" s="8">
        <v>41961</v>
      </c>
      <c r="C851" t="s">
        <v>10</v>
      </c>
      <c r="E851" s="3">
        <v>300</v>
      </c>
      <c r="F851" s="3">
        <v>0</v>
      </c>
      <c r="G851" s="3">
        <v>30</v>
      </c>
    </row>
    <row r="852" spans="1:7" x14ac:dyDescent="0.25">
      <c r="A852" s="1">
        <v>18</v>
      </c>
      <c r="B852" s="8">
        <v>41974</v>
      </c>
      <c r="C852" t="s">
        <v>9</v>
      </c>
      <c r="D852" s="3">
        <v>300</v>
      </c>
      <c r="F852" s="3">
        <v>0</v>
      </c>
      <c r="G852" s="3">
        <v>330</v>
      </c>
    </row>
    <row r="853" spans="1:7" x14ac:dyDescent="0.25">
      <c r="A853" s="1">
        <v>19</v>
      </c>
      <c r="B853" s="8">
        <v>41989</v>
      </c>
      <c r="C853" t="s">
        <v>10</v>
      </c>
      <c r="E853" s="3">
        <v>300</v>
      </c>
      <c r="F853" s="3">
        <v>0</v>
      </c>
      <c r="G853" s="3">
        <v>30</v>
      </c>
    </row>
    <row r="854" spans="1:7" x14ac:dyDescent="0.25">
      <c r="A854" s="1">
        <v>20</v>
      </c>
      <c r="B854" s="8">
        <v>42005</v>
      </c>
      <c r="C854" t="s">
        <v>9</v>
      </c>
      <c r="D854" s="3">
        <v>300</v>
      </c>
      <c r="F854" s="3">
        <v>0</v>
      </c>
      <c r="G854" s="3">
        <v>330</v>
      </c>
    </row>
    <row r="855" spans="1:7" x14ac:dyDescent="0.25">
      <c r="A855" s="1">
        <v>21</v>
      </c>
      <c r="B855" s="8">
        <v>42024</v>
      </c>
      <c r="C855" t="s">
        <v>10</v>
      </c>
      <c r="E855" s="3">
        <v>300</v>
      </c>
      <c r="F855" s="3">
        <v>0</v>
      </c>
      <c r="G855" s="3">
        <v>30</v>
      </c>
    </row>
    <row r="856" spans="1:7" x14ac:dyDescent="0.25">
      <c r="A856" s="1">
        <v>22</v>
      </c>
      <c r="B856" s="8">
        <v>42036</v>
      </c>
      <c r="C856" t="s">
        <v>9</v>
      </c>
      <c r="D856" s="3">
        <v>300</v>
      </c>
      <c r="F856" s="3">
        <v>0</v>
      </c>
      <c r="G856" s="3">
        <v>330</v>
      </c>
    </row>
    <row r="857" spans="1:7" x14ac:dyDescent="0.25">
      <c r="A857" s="1">
        <v>23</v>
      </c>
      <c r="B857" s="8">
        <v>42054</v>
      </c>
      <c r="C857" t="s">
        <v>10</v>
      </c>
      <c r="E857" s="3">
        <v>300</v>
      </c>
      <c r="F857" s="3">
        <v>0</v>
      </c>
      <c r="G857" s="3">
        <v>30</v>
      </c>
    </row>
    <row r="858" spans="1:7" x14ac:dyDescent="0.25">
      <c r="A858" s="1">
        <v>24</v>
      </c>
      <c r="B858" s="8">
        <v>42064</v>
      </c>
      <c r="C858" t="s">
        <v>9</v>
      </c>
      <c r="D858" s="3">
        <v>300</v>
      </c>
      <c r="F858" s="3">
        <v>0</v>
      </c>
      <c r="G858" s="3">
        <v>330</v>
      </c>
    </row>
    <row r="859" spans="1:7" x14ac:dyDescent="0.25">
      <c r="A859" s="1">
        <v>25</v>
      </c>
      <c r="B859" s="8">
        <v>42085</v>
      </c>
      <c r="C859" t="s">
        <v>10</v>
      </c>
      <c r="E859" s="3">
        <v>300</v>
      </c>
      <c r="F859" s="3">
        <v>0</v>
      </c>
      <c r="G859" s="3">
        <v>30</v>
      </c>
    </row>
    <row r="860" spans="1:7" x14ac:dyDescent="0.25">
      <c r="A860" s="1" t="s">
        <v>12</v>
      </c>
      <c r="D860" s="3">
        <f>SUBTOTAL(109,Table13[Drawn])</f>
        <v>3600</v>
      </c>
      <c r="E860" s="3">
        <f>SUBTOTAL(109,Table13[Credited])</f>
        <v>3600</v>
      </c>
      <c r="F860" s="3">
        <f>SUBTOTAL(109,Table13[Penalty])</f>
        <v>0</v>
      </c>
    </row>
    <row r="862" spans="1:7" ht="15.75" thickBot="1" x14ac:dyDescent="0.3"/>
    <row r="863" spans="1:7" ht="16.5" thickTop="1" thickBot="1" x14ac:dyDescent="0.3">
      <c r="A863" s="3"/>
      <c r="B863" s="13" t="s">
        <v>47</v>
      </c>
      <c r="C863" s="13"/>
      <c r="D863" s="13"/>
      <c r="E863" s="13"/>
      <c r="F863" s="13"/>
    </row>
    <row r="864" spans="1:7" ht="15.75" thickTop="1" x14ac:dyDescent="0.25"/>
    <row r="865" spans="1:7" x14ac:dyDescent="0.25">
      <c r="A865" s="1" t="s">
        <v>0</v>
      </c>
      <c r="B865" s="7" t="s">
        <v>1</v>
      </c>
      <c r="C865" t="s">
        <v>2</v>
      </c>
      <c r="D865" s="3" t="s">
        <v>3</v>
      </c>
      <c r="E865" s="3" t="s">
        <v>4</v>
      </c>
      <c r="F865" s="3" t="s">
        <v>5</v>
      </c>
      <c r="G865" s="3" t="s">
        <v>6</v>
      </c>
    </row>
    <row r="866" spans="1:7" x14ac:dyDescent="0.25">
      <c r="A866" s="1">
        <v>1</v>
      </c>
      <c r="B866" s="8">
        <v>41730</v>
      </c>
      <c r="C866" t="s">
        <v>7</v>
      </c>
      <c r="G866" s="3">
        <v>0</v>
      </c>
    </row>
    <row r="867" spans="1:7" x14ac:dyDescent="0.25">
      <c r="A867" s="1">
        <v>2</v>
      </c>
      <c r="B867" s="8">
        <v>41730</v>
      </c>
      <c r="C867" t="s">
        <v>9</v>
      </c>
      <c r="D867" s="3">
        <v>200</v>
      </c>
      <c r="F867" s="3">
        <v>0</v>
      </c>
      <c r="G867" s="3">
        <v>200</v>
      </c>
    </row>
    <row r="868" spans="1:7" x14ac:dyDescent="0.25">
      <c r="A868" s="1">
        <v>3</v>
      </c>
      <c r="B868" s="8">
        <v>41747</v>
      </c>
      <c r="C868" t="s">
        <v>10</v>
      </c>
      <c r="E868" s="3">
        <v>200</v>
      </c>
      <c r="F868" s="3">
        <v>0</v>
      </c>
      <c r="G868" s="3">
        <v>0</v>
      </c>
    </row>
    <row r="869" spans="1:7" x14ac:dyDescent="0.25">
      <c r="A869" s="1">
        <v>4</v>
      </c>
      <c r="B869" s="8">
        <v>41760</v>
      </c>
      <c r="C869" t="s">
        <v>9</v>
      </c>
      <c r="D869" s="3">
        <v>200</v>
      </c>
      <c r="F869" s="3">
        <v>0</v>
      </c>
      <c r="G869" s="3">
        <v>200</v>
      </c>
    </row>
    <row r="870" spans="1:7" x14ac:dyDescent="0.25">
      <c r="A870" s="1">
        <v>5</v>
      </c>
      <c r="B870" s="8">
        <v>41775</v>
      </c>
      <c r="C870" t="s">
        <v>10</v>
      </c>
      <c r="E870" s="3">
        <v>200</v>
      </c>
      <c r="F870" s="3">
        <v>0</v>
      </c>
      <c r="G870" s="3">
        <v>0</v>
      </c>
    </row>
    <row r="871" spans="1:7" x14ac:dyDescent="0.25">
      <c r="A871" s="1">
        <v>6</v>
      </c>
      <c r="B871" s="8">
        <v>41791</v>
      </c>
      <c r="C871" t="s">
        <v>9</v>
      </c>
      <c r="D871" s="3">
        <v>200</v>
      </c>
      <c r="F871" s="3">
        <v>0</v>
      </c>
      <c r="G871" s="3">
        <v>200</v>
      </c>
    </row>
    <row r="872" spans="1:7" x14ac:dyDescent="0.25">
      <c r="A872" s="1">
        <v>7</v>
      </c>
      <c r="B872" s="8">
        <v>41800</v>
      </c>
      <c r="C872" t="s">
        <v>10</v>
      </c>
      <c r="E872" s="3">
        <v>200</v>
      </c>
      <c r="F872" s="3">
        <v>0</v>
      </c>
      <c r="G872" s="3">
        <v>0</v>
      </c>
    </row>
    <row r="873" spans="1:7" x14ac:dyDescent="0.25">
      <c r="A873" s="1">
        <v>8</v>
      </c>
      <c r="B873" s="8">
        <v>41821</v>
      </c>
      <c r="C873" t="s">
        <v>9</v>
      </c>
      <c r="D873" s="3">
        <v>200</v>
      </c>
      <c r="F873" s="3">
        <v>0</v>
      </c>
      <c r="G873" s="3">
        <v>200</v>
      </c>
    </row>
    <row r="874" spans="1:7" x14ac:dyDescent="0.25">
      <c r="A874" s="1">
        <v>9</v>
      </c>
      <c r="B874" s="8">
        <v>41839</v>
      </c>
      <c r="C874" t="s">
        <v>10</v>
      </c>
      <c r="E874" s="3">
        <v>200</v>
      </c>
      <c r="F874" s="3">
        <v>0</v>
      </c>
      <c r="G874" s="3">
        <v>0</v>
      </c>
    </row>
    <row r="875" spans="1:7" x14ac:dyDescent="0.25">
      <c r="A875" s="1">
        <v>10</v>
      </c>
      <c r="B875" s="8">
        <v>41852</v>
      </c>
      <c r="C875" t="s">
        <v>9</v>
      </c>
      <c r="D875" s="3">
        <v>200</v>
      </c>
      <c r="F875" s="3">
        <v>0</v>
      </c>
      <c r="G875" s="3">
        <v>200</v>
      </c>
    </row>
    <row r="876" spans="1:7" x14ac:dyDescent="0.25">
      <c r="A876" s="1">
        <v>11</v>
      </c>
      <c r="B876" s="8">
        <v>41865</v>
      </c>
      <c r="C876" t="s">
        <v>10</v>
      </c>
      <c r="E876" s="3">
        <v>200</v>
      </c>
      <c r="F876" s="3">
        <v>0</v>
      </c>
      <c r="G876" s="3">
        <v>0</v>
      </c>
    </row>
    <row r="877" spans="1:7" x14ac:dyDescent="0.25">
      <c r="A877" s="1">
        <v>12</v>
      </c>
      <c r="B877" s="8">
        <v>41883</v>
      </c>
      <c r="C877" t="s">
        <v>9</v>
      </c>
      <c r="D877" s="3">
        <v>200</v>
      </c>
      <c r="F877" s="3">
        <v>0</v>
      </c>
      <c r="G877" s="3">
        <v>200</v>
      </c>
    </row>
    <row r="878" spans="1:7" x14ac:dyDescent="0.25">
      <c r="A878" s="1">
        <v>13</v>
      </c>
      <c r="B878" s="8">
        <v>41898</v>
      </c>
      <c r="C878" t="s">
        <v>10</v>
      </c>
      <c r="E878" s="3">
        <v>200</v>
      </c>
      <c r="F878" s="3">
        <v>0</v>
      </c>
      <c r="G878" s="3">
        <v>0</v>
      </c>
    </row>
    <row r="879" spans="1:7" x14ac:dyDescent="0.25">
      <c r="A879" s="1">
        <v>14</v>
      </c>
      <c r="B879" s="8">
        <v>41913</v>
      </c>
      <c r="C879" t="s">
        <v>9</v>
      </c>
      <c r="D879" s="3">
        <v>200</v>
      </c>
      <c r="F879" s="3">
        <v>0</v>
      </c>
      <c r="G879" s="3">
        <v>200</v>
      </c>
    </row>
    <row r="880" spans="1:7" x14ac:dyDescent="0.25">
      <c r="A880" s="1">
        <v>15</v>
      </c>
      <c r="B880" s="8">
        <v>41929</v>
      </c>
      <c r="C880" t="s">
        <v>10</v>
      </c>
      <c r="E880" s="3">
        <v>200</v>
      </c>
      <c r="F880" s="3">
        <v>0</v>
      </c>
      <c r="G880" s="3">
        <v>0</v>
      </c>
    </row>
    <row r="881" spans="1:7" x14ac:dyDescent="0.25">
      <c r="A881" s="1">
        <v>16</v>
      </c>
      <c r="B881" s="8">
        <v>41944</v>
      </c>
      <c r="C881" t="s">
        <v>9</v>
      </c>
      <c r="D881" s="3">
        <v>200</v>
      </c>
      <c r="F881" s="3">
        <v>0</v>
      </c>
      <c r="G881" s="3">
        <v>200</v>
      </c>
    </row>
    <row r="882" spans="1:7" x14ac:dyDescent="0.25">
      <c r="A882" s="1">
        <v>17</v>
      </c>
      <c r="B882" s="8">
        <v>41961</v>
      </c>
      <c r="C882" t="s">
        <v>10</v>
      </c>
      <c r="E882" s="3">
        <v>200</v>
      </c>
      <c r="F882" s="3">
        <v>0</v>
      </c>
      <c r="G882" s="3">
        <v>0</v>
      </c>
    </row>
    <row r="883" spans="1:7" x14ac:dyDescent="0.25">
      <c r="A883" s="1">
        <v>18</v>
      </c>
      <c r="B883" s="8">
        <v>41974</v>
      </c>
      <c r="C883" t="s">
        <v>9</v>
      </c>
      <c r="D883" s="3">
        <v>200</v>
      </c>
      <c r="F883" s="3">
        <v>0</v>
      </c>
      <c r="G883" s="3">
        <v>200</v>
      </c>
    </row>
    <row r="884" spans="1:7" x14ac:dyDescent="0.25">
      <c r="A884" s="1">
        <v>19</v>
      </c>
      <c r="B884" s="8">
        <v>41989</v>
      </c>
      <c r="C884" t="s">
        <v>10</v>
      </c>
      <c r="E884" s="3">
        <v>200</v>
      </c>
      <c r="F884" s="3">
        <v>0</v>
      </c>
      <c r="G884" s="3">
        <v>0</v>
      </c>
    </row>
    <row r="885" spans="1:7" x14ac:dyDescent="0.25">
      <c r="A885" s="1">
        <v>20</v>
      </c>
      <c r="B885" s="8">
        <v>42005</v>
      </c>
      <c r="C885" t="s">
        <v>9</v>
      </c>
      <c r="D885" s="3">
        <v>200</v>
      </c>
      <c r="F885" s="3">
        <v>0</v>
      </c>
      <c r="G885" s="3">
        <v>200</v>
      </c>
    </row>
    <row r="886" spans="1:7" x14ac:dyDescent="0.25">
      <c r="A886" s="1">
        <v>21</v>
      </c>
      <c r="B886" s="8">
        <v>42024</v>
      </c>
      <c r="C886" t="s">
        <v>10</v>
      </c>
      <c r="E886" s="3">
        <v>200</v>
      </c>
      <c r="F886" s="3">
        <v>0</v>
      </c>
      <c r="G886" s="3">
        <v>0</v>
      </c>
    </row>
    <row r="887" spans="1:7" x14ac:dyDescent="0.25">
      <c r="A887" s="1">
        <v>22</v>
      </c>
      <c r="B887" s="8">
        <v>42036</v>
      </c>
      <c r="C887" t="s">
        <v>9</v>
      </c>
      <c r="D887" s="3">
        <v>200</v>
      </c>
      <c r="F887" s="3">
        <v>0</v>
      </c>
      <c r="G887" s="3">
        <v>200</v>
      </c>
    </row>
    <row r="888" spans="1:7" x14ac:dyDescent="0.25">
      <c r="A888" s="1">
        <v>23</v>
      </c>
      <c r="B888" s="8">
        <v>42054</v>
      </c>
      <c r="C888" t="s">
        <v>10</v>
      </c>
      <c r="E888" s="3">
        <v>200</v>
      </c>
      <c r="F888" s="3">
        <v>0</v>
      </c>
      <c r="G888" s="3">
        <v>0</v>
      </c>
    </row>
    <row r="889" spans="1:7" x14ac:dyDescent="0.25">
      <c r="A889" s="1">
        <v>24</v>
      </c>
      <c r="B889" s="8">
        <v>42064</v>
      </c>
      <c r="C889" t="s">
        <v>9</v>
      </c>
      <c r="D889" s="3">
        <v>200</v>
      </c>
      <c r="F889" s="3">
        <v>0</v>
      </c>
      <c r="G889" s="3">
        <v>200</v>
      </c>
    </row>
    <row r="890" spans="1:7" x14ac:dyDescent="0.25">
      <c r="A890" s="1">
        <v>25</v>
      </c>
      <c r="B890" s="8">
        <v>42082</v>
      </c>
      <c r="C890" t="s">
        <v>10</v>
      </c>
      <c r="E890" s="3">
        <v>200</v>
      </c>
      <c r="F890" s="3">
        <v>0</v>
      </c>
      <c r="G890" s="3">
        <v>0</v>
      </c>
    </row>
    <row r="891" spans="1:7" x14ac:dyDescent="0.25">
      <c r="A891" s="1" t="s">
        <v>12</v>
      </c>
      <c r="D891" s="3">
        <f>SUBTOTAL(109,Table30[Drawn])</f>
        <v>2400</v>
      </c>
      <c r="E891" s="3">
        <f>SUBTOTAL(109,Table30[Credited])</f>
        <v>2400</v>
      </c>
      <c r="F891" s="3">
        <f>SUBTOTAL(109,Table30[Penalty])</f>
        <v>0</v>
      </c>
    </row>
    <row r="893" spans="1:7" ht="15.75" thickBot="1" x14ac:dyDescent="0.3"/>
    <row r="894" spans="1:7" ht="16.5" thickTop="1" thickBot="1" x14ac:dyDescent="0.3">
      <c r="A894" s="3"/>
      <c r="B894" s="13" t="s">
        <v>48</v>
      </c>
      <c r="C894" s="13"/>
      <c r="D894" s="13"/>
      <c r="E894" s="13"/>
      <c r="F894" s="13"/>
    </row>
    <row r="895" spans="1:7" ht="15.75" thickTop="1" x14ac:dyDescent="0.25"/>
    <row r="896" spans="1:7" x14ac:dyDescent="0.25">
      <c r="A896" s="1" t="s">
        <v>0</v>
      </c>
      <c r="B896" s="7" t="s">
        <v>1</v>
      </c>
      <c r="C896" t="s">
        <v>2</v>
      </c>
      <c r="D896" s="3" t="s">
        <v>3</v>
      </c>
      <c r="E896" s="3" t="s">
        <v>4</v>
      </c>
      <c r="F896" s="3" t="s">
        <v>5</v>
      </c>
      <c r="G896" s="3" t="s">
        <v>6</v>
      </c>
    </row>
    <row r="897" spans="1:7" x14ac:dyDescent="0.25">
      <c r="A897" s="1">
        <v>1</v>
      </c>
      <c r="B897" s="8">
        <v>41730</v>
      </c>
      <c r="C897" t="s">
        <v>7</v>
      </c>
      <c r="G897" s="3">
        <v>0</v>
      </c>
    </row>
    <row r="898" spans="1:7" x14ac:dyDescent="0.25">
      <c r="A898" s="1">
        <v>2</v>
      </c>
      <c r="B898" s="8">
        <v>41730</v>
      </c>
      <c r="C898" t="s">
        <v>9</v>
      </c>
      <c r="D898" s="3">
        <v>200</v>
      </c>
      <c r="F898" s="3">
        <v>0</v>
      </c>
      <c r="G898" s="3">
        <v>200</v>
      </c>
    </row>
    <row r="899" spans="1:7" x14ac:dyDescent="0.25">
      <c r="A899" s="1">
        <v>3</v>
      </c>
      <c r="B899" s="8">
        <v>41747</v>
      </c>
      <c r="C899" t="s">
        <v>10</v>
      </c>
      <c r="E899" s="3">
        <v>200</v>
      </c>
      <c r="F899" s="3">
        <v>0</v>
      </c>
      <c r="G899" s="3">
        <v>0</v>
      </c>
    </row>
    <row r="900" spans="1:7" x14ac:dyDescent="0.25">
      <c r="A900" s="1">
        <v>4</v>
      </c>
      <c r="B900" s="8">
        <v>41760</v>
      </c>
      <c r="C900" t="s">
        <v>9</v>
      </c>
      <c r="D900" s="3">
        <v>200</v>
      </c>
      <c r="F900" s="3">
        <v>0</v>
      </c>
      <c r="G900" s="3">
        <v>200</v>
      </c>
    </row>
    <row r="901" spans="1:7" x14ac:dyDescent="0.25">
      <c r="A901" s="1">
        <v>5</v>
      </c>
      <c r="B901" s="8">
        <v>41772</v>
      </c>
      <c r="C901" t="s">
        <v>10</v>
      </c>
      <c r="E901" s="3">
        <v>200</v>
      </c>
      <c r="F901" s="3">
        <v>0</v>
      </c>
      <c r="G901" s="3">
        <v>0</v>
      </c>
    </row>
    <row r="902" spans="1:7" x14ac:dyDescent="0.25">
      <c r="A902" s="1">
        <v>6</v>
      </c>
      <c r="B902" s="8">
        <v>41791</v>
      </c>
      <c r="C902" t="s">
        <v>9</v>
      </c>
      <c r="D902" s="3">
        <v>200</v>
      </c>
      <c r="F902" s="3">
        <v>0</v>
      </c>
      <c r="G902" s="3">
        <v>200</v>
      </c>
    </row>
    <row r="903" spans="1:7" x14ac:dyDescent="0.25">
      <c r="A903" s="1">
        <v>7</v>
      </c>
      <c r="B903" s="8">
        <v>41800</v>
      </c>
      <c r="C903" t="s">
        <v>10</v>
      </c>
      <c r="E903" s="3">
        <v>200</v>
      </c>
      <c r="F903" s="3">
        <v>0</v>
      </c>
      <c r="G903" s="3">
        <v>0</v>
      </c>
    </row>
    <row r="904" spans="1:7" x14ac:dyDescent="0.25">
      <c r="A904" s="1">
        <v>8</v>
      </c>
      <c r="B904" s="8">
        <v>41821</v>
      </c>
      <c r="C904" t="s">
        <v>9</v>
      </c>
      <c r="D904" s="3">
        <v>200</v>
      </c>
      <c r="F904" s="3">
        <v>0</v>
      </c>
      <c r="G904" s="3">
        <v>200</v>
      </c>
    </row>
    <row r="905" spans="1:7" x14ac:dyDescent="0.25">
      <c r="A905" s="1">
        <v>9</v>
      </c>
      <c r="B905" s="8">
        <v>41834</v>
      </c>
      <c r="C905" t="s">
        <v>10</v>
      </c>
      <c r="E905" s="3">
        <v>200</v>
      </c>
      <c r="F905" s="3">
        <v>0</v>
      </c>
      <c r="G905" s="3">
        <v>0</v>
      </c>
    </row>
    <row r="906" spans="1:7" x14ac:dyDescent="0.25">
      <c r="A906" s="1">
        <v>10</v>
      </c>
      <c r="B906" s="8">
        <v>41852</v>
      </c>
      <c r="C906" t="s">
        <v>9</v>
      </c>
      <c r="D906" s="3">
        <v>200</v>
      </c>
      <c r="F906" s="3">
        <v>0</v>
      </c>
      <c r="G906" s="3">
        <v>200</v>
      </c>
    </row>
    <row r="907" spans="1:7" x14ac:dyDescent="0.25">
      <c r="A907" s="1">
        <v>11</v>
      </c>
      <c r="B907" s="8">
        <v>41865</v>
      </c>
      <c r="C907" t="s">
        <v>10</v>
      </c>
      <c r="E907" s="3">
        <v>200</v>
      </c>
      <c r="F907" s="3">
        <v>0</v>
      </c>
      <c r="G907" s="3">
        <v>0</v>
      </c>
    </row>
    <row r="908" spans="1:7" x14ac:dyDescent="0.25">
      <c r="A908" s="1">
        <v>12</v>
      </c>
      <c r="B908" s="8">
        <v>41883</v>
      </c>
      <c r="C908" t="s">
        <v>9</v>
      </c>
      <c r="D908" s="3">
        <v>200</v>
      </c>
      <c r="F908" s="3">
        <v>0</v>
      </c>
      <c r="G908" s="3">
        <v>200</v>
      </c>
    </row>
    <row r="909" spans="1:7" x14ac:dyDescent="0.25">
      <c r="A909" s="1">
        <v>13</v>
      </c>
      <c r="B909" s="8">
        <v>41898</v>
      </c>
      <c r="C909" t="s">
        <v>10</v>
      </c>
      <c r="E909" s="3">
        <v>200</v>
      </c>
      <c r="F909" s="3">
        <v>0</v>
      </c>
      <c r="G909" s="3">
        <v>0</v>
      </c>
    </row>
    <row r="910" spans="1:7" x14ac:dyDescent="0.25">
      <c r="A910" s="1">
        <v>14</v>
      </c>
      <c r="B910" s="8">
        <v>41913</v>
      </c>
      <c r="C910" t="s">
        <v>9</v>
      </c>
      <c r="D910" s="3">
        <v>200</v>
      </c>
      <c r="F910" s="3">
        <v>0</v>
      </c>
      <c r="G910" s="3">
        <v>200</v>
      </c>
    </row>
    <row r="911" spans="1:7" x14ac:dyDescent="0.25">
      <c r="A911" s="1">
        <v>15</v>
      </c>
      <c r="B911" s="8">
        <v>41929</v>
      </c>
      <c r="C911" t="s">
        <v>10</v>
      </c>
      <c r="E911" s="3">
        <v>200</v>
      </c>
      <c r="F911" s="3">
        <v>0</v>
      </c>
      <c r="G911" s="3">
        <v>0</v>
      </c>
    </row>
    <row r="912" spans="1:7" x14ac:dyDescent="0.25">
      <c r="A912" s="1">
        <v>16</v>
      </c>
      <c r="B912" s="8">
        <v>41944</v>
      </c>
      <c r="C912" t="s">
        <v>9</v>
      </c>
      <c r="D912" s="3">
        <v>200</v>
      </c>
      <c r="F912" s="3">
        <v>0</v>
      </c>
      <c r="G912" s="3">
        <v>200</v>
      </c>
    </row>
    <row r="913" spans="1:7" x14ac:dyDescent="0.25">
      <c r="A913" s="1">
        <v>17</v>
      </c>
      <c r="B913" s="8">
        <v>41961</v>
      </c>
      <c r="C913" t="s">
        <v>10</v>
      </c>
      <c r="E913" s="3">
        <v>200</v>
      </c>
      <c r="F913" s="3">
        <v>0</v>
      </c>
      <c r="G913" s="3">
        <v>0</v>
      </c>
    </row>
    <row r="914" spans="1:7" x14ac:dyDescent="0.25">
      <c r="A914" s="1">
        <v>18</v>
      </c>
      <c r="B914" s="8">
        <v>41974</v>
      </c>
      <c r="C914" t="s">
        <v>9</v>
      </c>
      <c r="D914" s="3">
        <v>200</v>
      </c>
      <c r="F914" s="3">
        <v>0</v>
      </c>
      <c r="G914" s="3">
        <v>200</v>
      </c>
    </row>
    <row r="915" spans="1:7" x14ac:dyDescent="0.25">
      <c r="A915" s="1">
        <v>19</v>
      </c>
      <c r="B915" s="8">
        <v>41989</v>
      </c>
      <c r="C915" t="s">
        <v>10</v>
      </c>
      <c r="E915" s="3">
        <v>200</v>
      </c>
      <c r="F915" s="3">
        <v>0</v>
      </c>
      <c r="G915" s="3">
        <v>0</v>
      </c>
    </row>
    <row r="916" spans="1:7" x14ac:dyDescent="0.25">
      <c r="A916" s="1">
        <v>20</v>
      </c>
      <c r="B916" s="8">
        <v>42005</v>
      </c>
      <c r="C916" t="s">
        <v>9</v>
      </c>
      <c r="D916" s="3">
        <v>200</v>
      </c>
      <c r="F916" s="3">
        <v>0</v>
      </c>
      <c r="G916" s="3">
        <v>200</v>
      </c>
    </row>
    <row r="917" spans="1:7" x14ac:dyDescent="0.25">
      <c r="A917" s="1">
        <v>21</v>
      </c>
      <c r="B917" s="8">
        <v>42024</v>
      </c>
      <c r="C917" t="s">
        <v>10</v>
      </c>
      <c r="E917" s="3">
        <v>200</v>
      </c>
      <c r="F917" s="3">
        <v>0</v>
      </c>
      <c r="G917" s="3">
        <v>0</v>
      </c>
    </row>
    <row r="918" spans="1:7" x14ac:dyDescent="0.25">
      <c r="A918" s="1">
        <v>22</v>
      </c>
      <c r="B918" s="8">
        <v>42036</v>
      </c>
      <c r="C918" t="s">
        <v>9</v>
      </c>
      <c r="D918" s="3">
        <v>200</v>
      </c>
      <c r="F918" s="3">
        <v>0</v>
      </c>
      <c r="G918" s="3">
        <v>200</v>
      </c>
    </row>
    <row r="919" spans="1:7" x14ac:dyDescent="0.25">
      <c r="A919" s="1">
        <v>23</v>
      </c>
      <c r="B919" s="8">
        <v>42054</v>
      </c>
      <c r="C919" t="s">
        <v>10</v>
      </c>
      <c r="E919" s="3">
        <v>200</v>
      </c>
      <c r="F919" s="3">
        <v>0</v>
      </c>
      <c r="G919" s="3">
        <v>0</v>
      </c>
    </row>
    <row r="920" spans="1:7" x14ac:dyDescent="0.25">
      <c r="A920" s="1">
        <v>24</v>
      </c>
      <c r="B920" s="8">
        <v>42064</v>
      </c>
      <c r="C920" t="s">
        <v>9</v>
      </c>
      <c r="D920" s="3">
        <v>200</v>
      </c>
      <c r="F920" s="3">
        <v>0</v>
      </c>
      <c r="G920" s="3">
        <v>200</v>
      </c>
    </row>
    <row r="921" spans="1:7" x14ac:dyDescent="0.25">
      <c r="A921" s="1">
        <v>25</v>
      </c>
      <c r="B921" s="8">
        <v>42082</v>
      </c>
      <c r="C921" t="s">
        <v>10</v>
      </c>
      <c r="E921" s="3">
        <v>200</v>
      </c>
      <c r="F921" s="3">
        <v>0</v>
      </c>
      <c r="G921" s="3">
        <v>0</v>
      </c>
    </row>
    <row r="922" spans="1:7" x14ac:dyDescent="0.25">
      <c r="A922" s="1" t="s">
        <v>12</v>
      </c>
      <c r="D922" s="3">
        <f>SUBTOTAL(109,Table31[Drawn])</f>
        <v>2400</v>
      </c>
      <c r="E922" s="3">
        <f>SUBTOTAL(109,Table31[Credited])</f>
        <v>2400</v>
      </c>
      <c r="F922" s="3">
        <f>SUBTOTAL(109,Table31[Penalty])</f>
        <v>0</v>
      </c>
    </row>
    <row r="924" spans="1:7" ht="15.75" thickBot="1" x14ac:dyDescent="0.3"/>
    <row r="925" spans="1:7" ht="16.5" thickTop="1" thickBot="1" x14ac:dyDescent="0.3">
      <c r="A925" s="3"/>
      <c r="B925" s="13" t="s">
        <v>49</v>
      </c>
      <c r="C925" s="13"/>
      <c r="D925" s="13"/>
      <c r="E925" s="13"/>
      <c r="F925" s="13"/>
    </row>
    <row r="926" spans="1:7" ht="15.75" thickTop="1" x14ac:dyDescent="0.25"/>
    <row r="927" spans="1:7" x14ac:dyDescent="0.25">
      <c r="A927" s="1" t="s">
        <v>0</v>
      </c>
      <c r="B927" s="7" t="s">
        <v>1</v>
      </c>
      <c r="C927" t="s">
        <v>2</v>
      </c>
      <c r="D927" s="3" t="s">
        <v>3</v>
      </c>
      <c r="E927" s="3" t="s">
        <v>4</v>
      </c>
      <c r="F927" s="3" t="s">
        <v>5</v>
      </c>
      <c r="G927" s="3" t="s">
        <v>6</v>
      </c>
    </row>
    <row r="928" spans="1:7" x14ac:dyDescent="0.25">
      <c r="A928" s="1">
        <v>1</v>
      </c>
      <c r="B928" s="8">
        <v>41730</v>
      </c>
      <c r="C928" t="s">
        <v>7</v>
      </c>
      <c r="G928" s="3">
        <v>0</v>
      </c>
    </row>
    <row r="929" spans="1:7" x14ac:dyDescent="0.25">
      <c r="A929" s="1">
        <v>2</v>
      </c>
      <c r="B929" s="8">
        <v>41730</v>
      </c>
      <c r="C929" t="s">
        <v>9</v>
      </c>
      <c r="D929" s="3">
        <v>200</v>
      </c>
      <c r="F929" s="3">
        <v>0</v>
      </c>
      <c r="G929" s="3">
        <v>200</v>
      </c>
    </row>
    <row r="930" spans="1:7" x14ac:dyDescent="0.25">
      <c r="A930" s="1">
        <v>3</v>
      </c>
      <c r="B930" s="8">
        <v>41747</v>
      </c>
      <c r="C930" t="s">
        <v>10</v>
      </c>
      <c r="E930" s="3">
        <v>200</v>
      </c>
      <c r="F930" s="3">
        <v>0</v>
      </c>
      <c r="G930" s="3">
        <v>0</v>
      </c>
    </row>
    <row r="931" spans="1:7" x14ac:dyDescent="0.25">
      <c r="A931" s="1">
        <v>4</v>
      </c>
      <c r="B931" s="8">
        <v>41760</v>
      </c>
      <c r="C931" t="s">
        <v>9</v>
      </c>
      <c r="D931" s="3">
        <v>200</v>
      </c>
      <c r="F931" s="3">
        <v>0</v>
      </c>
      <c r="G931" s="3">
        <v>200</v>
      </c>
    </row>
    <row r="932" spans="1:7" x14ac:dyDescent="0.25">
      <c r="A932" s="1">
        <v>5</v>
      </c>
      <c r="B932" s="8">
        <v>41773</v>
      </c>
      <c r="C932" t="s">
        <v>10</v>
      </c>
      <c r="E932" s="3">
        <v>200</v>
      </c>
      <c r="F932" s="3">
        <v>0</v>
      </c>
      <c r="G932" s="3">
        <v>0</v>
      </c>
    </row>
    <row r="933" spans="1:7" x14ac:dyDescent="0.25">
      <c r="A933" s="1">
        <v>6</v>
      </c>
      <c r="B933" s="8">
        <v>41791</v>
      </c>
      <c r="C933" t="s">
        <v>9</v>
      </c>
      <c r="D933" s="3">
        <v>200</v>
      </c>
      <c r="F933" s="3">
        <v>0</v>
      </c>
      <c r="G933" s="3">
        <v>200</v>
      </c>
    </row>
    <row r="934" spans="1:7" x14ac:dyDescent="0.25">
      <c r="A934" s="1">
        <v>7</v>
      </c>
      <c r="B934" s="8">
        <v>41803</v>
      </c>
      <c r="C934" t="s">
        <v>10</v>
      </c>
      <c r="E934" s="3">
        <v>200</v>
      </c>
      <c r="F934" s="3">
        <v>0</v>
      </c>
      <c r="G934" s="3">
        <v>0</v>
      </c>
    </row>
    <row r="935" spans="1:7" x14ac:dyDescent="0.25">
      <c r="A935" s="1">
        <v>8</v>
      </c>
      <c r="B935" s="8">
        <v>41821</v>
      </c>
      <c r="C935" t="s">
        <v>9</v>
      </c>
      <c r="D935" s="3">
        <v>200</v>
      </c>
      <c r="F935" s="3">
        <v>0</v>
      </c>
      <c r="G935" s="3">
        <v>200</v>
      </c>
    </row>
    <row r="936" spans="1:7" x14ac:dyDescent="0.25">
      <c r="A936" s="1">
        <v>9</v>
      </c>
      <c r="B936" s="8">
        <v>41834</v>
      </c>
      <c r="C936" t="s">
        <v>10</v>
      </c>
      <c r="E936" s="3">
        <v>200</v>
      </c>
      <c r="F936" s="3">
        <v>0</v>
      </c>
      <c r="G936" s="3">
        <v>0</v>
      </c>
    </row>
    <row r="937" spans="1:7" x14ac:dyDescent="0.25">
      <c r="A937" s="1">
        <v>10</v>
      </c>
      <c r="B937" s="8">
        <v>41852</v>
      </c>
      <c r="C937" t="s">
        <v>9</v>
      </c>
      <c r="D937" s="3">
        <v>200</v>
      </c>
      <c r="F937" s="3">
        <v>0</v>
      </c>
      <c r="G937" s="3">
        <v>200</v>
      </c>
    </row>
    <row r="938" spans="1:7" x14ac:dyDescent="0.25">
      <c r="A938" s="1">
        <v>11</v>
      </c>
      <c r="B938" s="8">
        <v>41860</v>
      </c>
      <c r="C938" t="s">
        <v>10</v>
      </c>
      <c r="E938" s="3">
        <v>200</v>
      </c>
      <c r="F938" s="3">
        <v>0</v>
      </c>
      <c r="G938" s="3">
        <v>0</v>
      </c>
    </row>
    <row r="939" spans="1:7" x14ac:dyDescent="0.25">
      <c r="A939" s="1">
        <v>12</v>
      </c>
      <c r="B939" s="8">
        <v>41883</v>
      </c>
      <c r="C939" t="s">
        <v>9</v>
      </c>
      <c r="D939" s="3">
        <v>200</v>
      </c>
      <c r="F939" s="3">
        <v>0</v>
      </c>
      <c r="G939" s="3">
        <v>200</v>
      </c>
    </row>
    <row r="940" spans="1:7" x14ac:dyDescent="0.25">
      <c r="A940" s="1">
        <v>13</v>
      </c>
      <c r="B940" s="8">
        <v>41898</v>
      </c>
      <c r="C940" t="s">
        <v>10</v>
      </c>
      <c r="E940" s="3">
        <v>200</v>
      </c>
      <c r="F940" s="3">
        <v>0</v>
      </c>
      <c r="G940" s="3">
        <v>0</v>
      </c>
    </row>
    <row r="941" spans="1:7" x14ac:dyDescent="0.25">
      <c r="A941" s="1">
        <v>14</v>
      </c>
      <c r="B941" s="8">
        <v>41913</v>
      </c>
      <c r="C941" t="s">
        <v>9</v>
      </c>
      <c r="D941" s="3">
        <v>200</v>
      </c>
      <c r="F941" s="3">
        <v>0</v>
      </c>
      <c r="G941" s="3">
        <v>200</v>
      </c>
    </row>
    <row r="942" spans="1:7" x14ac:dyDescent="0.25">
      <c r="A942" s="1">
        <v>15</v>
      </c>
      <c r="B942" s="8">
        <v>41929</v>
      </c>
      <c r="C942" t="s">
        <v>10</v>
      </c>
      <c r="E942" s="3">
        <v>200</v>
      </c>
      <c r="F942" s="3">
        <v>0</v>
      </c>
      <c r="G942" s="3">
        <v>0</v>
      </c>
    </row>
    <row r="943" spans="1:7" x14ac:dyDescent="0.25">
      <c r="A943" s="1">
        <v>16</v>
      </c>
      <c r="B943" s="8">
        <v>41944</v>
      </c>
      <c r="C943" t="s">
        <v>9</v>
      </c>
      <c r="D943" s="3">
        <v>200</v>
      </c>
      <c r="F943" s="3">
        <v>0</v>
      </c>
      <c r="G943" s="3">
        <v>200</v>
      </c>
    </row>
    <row r="944" spans="1:7" x14ac:dyDescent="0.25">
      <c r="A944" s="1">
        <v>17</v>
      </c>
      <c r="B944" s="8">
        <v>41961</v>
      </c>
      <c r="C944" t="s">
        <v>10</v>
      </c>
      <c r="E944" s="3">
        <v>200</v>
      </c>
      <c r="F944" s="3">
        <v>0</v>
      </c>
      <c r="G944" s="3">
        <v>0</v>
      </c>
    </row>
    <row r="945" spans="1:7" x14ac:dyDescent="0.25">
      <c r="A945" s="1">
        <v>18</v>
      </c>
      <c r="B945" s="8">
        <v>41974</v>
      </c>
      <c r="C945" t="s">
        <v>9</v>
      </c>
      <c r="D945" s="3">
        <v>200</v>
      </c>
      <c r="F945" s="3">
        <v>0</v>
      </c>
      <c r="G945" s="3">
        <v>200</v>
      </c>
    </row>
    <row r="946" spans="1:7" x14ac:dyDescent="0.25">
      <c r="A946" s="1">
        <v>19</v>
      </c>
      <c r="B946" s="8">
        <v>41989</v>
      </c>
      <c r="C946" t="s">
        <v>10</v>
      </c>
      <c r="E946" s="3">
        <v>200</v>
      </c>
      <c r="F946" s="3">
        <v>0</v>
      </c>
      <c r="G946" s="3">
        <v>0</v>
      </c>
    </row>
    <row r="947" spans="1:7" x14ac:dyDescent="0.25">
      <c r="A947" s="1">
        <v>20</v>
      </c>
      <c r="B947" s="8">
        <v>42005</v>
      </c>
      <c r="C947" t="s">
        <v>9</v>
      </c>
      <c r="D947" s="3">
        <v>200</v>
      </c>
      <c r="F947" s="3">
        <v>0</v>
      </c>
      <c r="G947" s="3">
        <v>200</v>
      </c>
    </row>
    <row r="948" spans="1:7" x14ac:dyDescent="0.25">
      <c r="A948" s="1">
        <v>21</v>
      </c>
      <c r="B948" s="8">
        <v>42024</v>
      </c>
      <c r="C948" t="s">
        <v>10</v>
      </c>
      <c r="E948" s="3">
        <v>200</v>
      </c>
      <c r="F948" s="3">
        <v>0</v>
      </c>
      <c r="G948" s="3">
        <v>0</v>
      </c>
    </row>
    <row r="949" spans="1:7" x14ac:dyDescent="0.25">
      <c r="A949" s="1">
        <v>22</v>
      </c>
      <c r="B949" s="8">
        <v>42036</v>
      </c>
      <c r="C949" t="s">
        <v>9</v>
      </c>
      <c r="D949" s="3">
        <v>200</v>
      </c>
      <c r="F949" s="3">
        <v>0</v>
      </c>
      <c r="G949" s="3">
        <v>200</v>
      </c>
    </row>
    <row r="950" spans="1:7" x14ac:dyDescent="0.25">
      <c r="A950" s="1">
        <v>23</v>
      </c>
      <c r="B950" s="8">
        <v>42054</v>
      </c>
      <c r="C950" t="s">
        <v>10</v>
      </c>
      <c r="E950" s="3">
        <v>200</v>
      </c>
      <c r="F950" s="3">
        <v>0</v>
      </c>
      <c r="G950" s="3">
        <v>0</v>
      </c>
    </row>
    <row r="951" spans="1:7" x14ac:dyDescent="0.25">
      <c r="A951" s="1">
        <v>24</v>
      </c>
      <c r="B951" s="8">
        <v>42064</v>
      </c>
      <c r="C951" t="s">
        <v>9</v>
      </c>
      <c r="D951" s="3">
        <v>200</v>
      </c>
      <c r="F951" s="3">
        <v>0</v>
      </c>
      <c r="G951" s="3">
        <v>200</v>
      </c>
    </row>
    <row r="952" spans="1:7" x14ac:dyDescent="0.25">
      <c r="A952" s="1">
        <v>25</v>
      </c>
      <c r="B952" s="8">
        <v>42082</v>
      </c>
      <c r="C952" t="s">
        <v>10</v>
      </c>
      <c r="E952" s="3">
        <v>200</v>
      </c>
      <c r="F952" s="3">
        <v>0</v>
      </c>
      <c r="G952" s="3">
        <v>0</v>
      </c>
    </row>
    <row r="953" spans="1:7" x14ac:dyDescent="0.25">
      <c r="A953" s="1" t="s">
        <v>12</v>
      </c>
      <c r="D953" s="3">
        <f>SUBTOTAL(109,Table32[Drawn])</f>
        <v>2400</v>
      </c>
      <c r="E953" s="3">
        <f>SUBTOTAL(109,Table32[Credited])</f>
        <v>2400</v>
      </c>
      <c r="F953" s="3">
        <f>SUBTOTAL(109,Table32[Penalty])</f>
        <v>0</v>
      </c>
    </row>
    <row r="955" spans="1:7" ht="15.75" thickBot="1" x14ac:dyDescent="0.3"/>
    <row r="956" spans="1:7" ht="16.5" thickTop="1" thickBot="1" x14ac:dyDescent="0.3">
      <c r="A956" s="3"/>
      <c r="B956" s="13" t="s">
        <v>28</v>
      </c>
      <c r="C956" s="13"/>
      <c r="D956" s="13"/>
      <c r="E956" s="13"/>
      <c r="F956" s="13"/>
    </row>
    <row r="957" spans="1:7" ht="15.75" thickTop="1" x14ac:dyDescent="0.25"/>
    <row r="958" spans="1:7" x14ac:dyDescent="0.25">
      <c r="A958" s="1" t="s">
        <v>0</v>
      </c>
      <c r="B958" s="7" t="s">
        <v>1</v>
      </c>
      <c r="C958" t="s">
        <v>2</v>
      </c>
      <c r="D958" s="3" t="s">
        <v>3</v>
      </c>
      <c r="E958" s="3" t="s">
        <v>4</v>
      </c>
      <c r="F958" s="3" t="s">
        <v>5</v>
      </c>
      <c r="G958" s="3" t="s">
        <v>6</v>
      </c>
    </row>
    <row r="959" spans="1:7" x14ac:dyDescent="0.25">
      <c r="A959" s="1">
        <v>1</v>
      </c>
      <c r="B959" s="8">
        <v>41730</v>
      </c>
      <c r="C959" t="s">
        <v>7</v>
      </c>
      <c r="G959" s="3">
        <v>7360</v>
      </c>
    </row>
    <row r="960" spans="1:7" x14ac:dyDescent="0.25">
      <c r="A960" s="1">
        <v>2</v>
      </c>
      <c r="B960" s="8">
        <v>41730</v>
      </c>
      <c r="C960" t="s">
        <v>9</v>
      </c>
      <c r="D960" s="3">
        <v>300</v>
      </c>
      <c r="F960" s="3">
        <v>0</v>
      </c>
      <c r="G960" s="3">
        <v>7660</v>
      </c>
    </row>
    <row r="961" spans="1:7" x14ac:dyDescent="0.25">
      <c r="A961" s="1">
        <v>3</v>
      </c>
      <c r="B961" s="8">
        <v>41747</v>
      </c>
      <c r="C961" t="s">
        <v>10</v>
      </c>
      <c r="E961" s="3">
        <v>300</v>
      </c>
      <c r="F961" s="3">
        <v>0</v>
      </c>
      <c r="G961" s="3">
        <v>7360</v>
      </c>
    </row>
    <row r="962" spans="1:7" x14ac:dyDescent="0.25">
      <c r="A962" s="1">
        <v>4</v>
      </c>
      <c r="B962" s="8">
        <v>41760</v>
      </c>
      <c r="C962" t="s">
        <v>9</v>
      </c>
      <c r="D962" s="3">
        <v>300</v>
      </c>
      <c r="F962" s="3">
        <v>0</v>
      </c>
      <c r="G962" s="3">
        <v>7660</v>
      </c>
    </row>
    <row r="963" spans="1:7" x14ac:dyDescent="0.25">
      <c r="A963" s="1">
        <v>5</v>
      </c>
      <c r="B963" s="8">
        <v>41772</v>
      </c>
      <c r="C963" t="s">
        <v>10</v>
      </c>
      <c r="E963" s="3">
        <v>300</v>
      </c>
      <c r="F963" s="3">
        <v>0</v>
      </c>
      <c r="G963" s="3">
        <v>7360</v>
      </c>
    </row>
    <row r="964" spans="1:7" x14ac:dyDescent="0.25">
      <c r="A964" s="1">
        <v>6</v>
      </c>
      <c r="B964" s="8">
        <v>41791</v>
      </c>
      <c r="C964" t="s">
        <v>9</v>
      </c>
      <c r="D964" s="3">
        <v>300</v>
      </c>
      <c r="F964" s="3">
        <v>0</v>
      </c>
      <c r="G964" s="3">
        <v>7660</v>
      </c>
    </row>
    <row r="965" spans="1:7" x14ac:dyDescent="0.25">
      <c r="A965" s="1">
        <v>7</v>
      </c>
      <c r="B965" s="8">
        <v>41810</v>
      </c>
      <c r="C965" t="s">
        <v>10</v>
      </c>
      <c r="E965" s="3">
        <v>300</v>
      </c>
      <c r="F965" s="3">
        <v>0</v>
      </c>
      <c r="G965" s="3">
        <v>7360</v>
      </c>
    </row>
    <row r="966" spans="1:7" x14ac:dyDescent="0.25">
      <c r="A966" s="1">
        <v>8</v>
      </c>
      <c r="B966" s="8">
        <v>41821</v>
      </c>
      <c r="C966" t="s">
        <v>9</v>
      </c>
      <c r="D966" s="3">
        <v>300</v>
      </c>
      <c r="F966" s="3">
        <v>0</v>
      </c>
      <c r="G966" s="3">
        <v>7660</v>
      </c>
    </row>
    <row r="967" spans="1:7" x14ac:dyDescent="0.25">
      <c r="A967" s="1">
        <v>9</v>
      </c>
      <c r="B967" s="8">
        <v>41834</v>
      </c>
      <c r="C967" t="s">
        <v>10</v>
      </c>
      <c r="E967" s="3">
        <v>300</v>
      </c>
      <c r="F967" s="3">
        <v>0</v>
      </c>
      <c r="G967" s="3">
        <v>7360</v>
      </c>
    </row>
    <row r="968" spans="1:7" x14ac:dyDescent="0.25">
      <c r="A968" s="1">
        <v>10</v>
      </c>
      <c r="B968" s="8">
        <v>41852</v>
      </c>
      <c r="C968" t="s">
        <v>9</v>
      </c>
      <c r="D968" s="3">
        <v>300</v>
      </c>
      <c r="F968" s="3">
        <v>0</v>
      </c>
      <c r="G968" s="3">
        <v>7660</v>
      </c>
    </row>
    <row r="969" spans="1:7" x14ac:dyDescent="0.25">
      <c r="A969" s="1">
        <v>11</v>
      </c>
      <c r="B969" s="8">
        <v>41860</v>
      </c>
      <c r="C969" t="s">
        <v>10</v>
      </c>
      <c r="E969" s="3">
        <v>300</v>
      </c>
      <c r="F969" s="3">
        <v>0</v>
      </c>
      <c r="G969" s="3">
        <v>7360</v>
      </c>
    </row>
    <row r="970" spans="1:7" x14ac:dyDescent="0.25">
      <c r="A970" s="1">
        <v>12</v>
      </c>
      <c r="B970" s="8">
        <v>41883</v>
      </c>
      <c r="C970" t="s">
        <v>9</v>
      </c>
      <c r="D970" s="3">
        <v>300</v>
      </c>
      <c r="F970" s="3">
        <v>0</v>
      </c>
      <c r="G970" s="3">
        <v>7660</v>
      </c>
    </row>
    <row r="971" spans="1:7" x14ac:dyDescent="0.25">
      <c r="A971" s="1">
        <v>13</v>
      </c>
      <c r="B971" s="8">
        <v>41898</v>
      </c>
      <c r="C971" t="s">
        <v>10</v>
      </c>
      <c r="E971" s="3">
        <v>300</v>
      </c>
      <c r="F971" s="3">
        <v>0</v>
      </c>
      <c r="G971" s="3">
        <v>7360</v>
      </c>
    </row>
    <row r="972" spans="1:7" x14ac:dyDescent="0.25">
      <c r="A972" s="1">
        <v>14</v>
      </c>
      <c r="B972" s="8">
        <v>41913</v>
      </c>
      <c r="C972" t="s">
        <v>9</v>
      </c>
      <c r="D972" s="3">
        <v>300</v>
      </c>
      <c r="F972" s="3">
        <v>0</v>
      </c>
      <c r="G972" s="3">
        <v>7660</v>
      </c>
    </row>
    <row r="973" spans="1:7" x14ac:dyDescent="0.25">
      <c r="A973" s="1">
        <v>15</v>
      </c>
      <c r="B973" s="8">
        <v>41929</v>
      </c>
      <c r="C973" t="s">
        <v>10</v>
      </c>
      <c r="E973" s="3">
        <v>300</v>
      </c>
      <c r="F973" s="3">
        <v>0</v>
      </c>
      <c r="G973" s="3">
        <v>7360</v>
      </c>
    </row>
    <row r="974" spans="1:7" x14ac:dyDescent="0.25">
      <c r="A974" s="1">
        <v>16</v>
      </c>
      <c r="B974" s="8">
        <v>41944</v>
      </c>
      <c r="C974" t="s">
        <v>9</v>
      </c>
      <c r="D974" s="3">
        <v>300</v>
      </c>
      <c r="F974" s="3">
        <v>0</v>
      </c>
      <c r="G974" s="3">
        <v>7660</v>
      </c>
    </row>
    <row r="975" spans="1:7" x14ac:dyDescent="0.25">
      <c r="A975" s="1">
        <v>17</v>
      </c>
      <c r="B975" s="8">
        <v>41967</v>
      </c>
      <c r="C975" t="s">
        <v>10</v>
      </c>
      <c r="E975" s="3">
        <v>300</v>
      </c>
      <c r="F975" s="3">
        <v>0</v>
      </c>
      <c r="G975" s="3">
        <v>7360</v>
      </c>
    </row>
    <row r="976" spans="1:7" x14ac:dyDescent="0.25">
      <c r="A976" s="1">
        <v>18</v>
      </c>
      <c r="B976" s="8">
        <v>41974</v>
      </c>
      <c r="C976" t="s">
        <v>9</v>
      </c>
      <c r="D976" s="3">
        <v>300</v>
      </c>
      <c r="F976" s="3">
        <v>0</v>
      </c>
      <c r="G976" s="3">
        <v>7660</v>
      </c>
    </row>
    <row r="977" spans="1:7" x14ac:dyDescent="0.25">
      <c r="A977" s="1">
        <v>19</v>
      </c>
      <c r="B977" s="8">
        <v>41989</v>
      </c>
      <c r="C977" t="s">
        <v>10</v>
      </c>
      <c r="E977" s="3">
        <v>300</v>
      </c>
      <c r="F977" s="3">
        <v>0</v>
      </c>
      <c r="G977" s="3">
        <v>7360</v>
      </c>
    </row>
    <row r="978" spans="1:7" x14ac:dyDescent="0.25">
      <c r="A978" s="1">
        <v>20</v>
      </c>
      <c r="B978" s="8">
        <v>42005</v>
      </c>
      <c r="C978" t="s">
        <v>9</v>
      </c>
      <c r="D978" s="3">
        <v>300</v>
      </c>
      <c r="F978" s="3">
        <v>0</v>
      </c>
      <c r="G978" s="3">
        <v>7660</v>
      </c>
    </row>
    <row r="979" spans="1:7" x14ac:dyDescent="0.25">
      <c r="A979" s="1">
        <v>21</v>
      </c>
      <c r="B979" s="8">
        <v>42033</v>
      </c>
      <c r="C979" t="s">
        <v>10</v>
      </c>
      <c r="E979" s="3">
        <v>300</v>
      </c>
      <c r="F979" s="3">
        <v>0</v>
      </c>
      <c r="G979" s="3">
        <v>7360</v>
      </c>
    </row>
    <row r="980" spans="1:7" x14ac:dyDescent="0.25">
      <c r="A980" s="1">
        <v>22</v>
      </c>
      <c r="B980" s="8">
        <v>42036</v>
      </c>
      <c r="C980" t="s">
        <v>9</v>
      </c>
      <c r="D980" s="3">
        <v>300</v>
      </c>
      <c r="F980" s="3">
        <v>0</v>
      </c>
      <c r="G980" s="3">
        <v>7660</v>
      </c>
    </row>
    <row r="981" spans="1:7" x14ac:dyDescent="0.25">
      <c r="A981" s="1">
        <v>23</v>
      </c>
      <c r="B981" s="8">
        <v>42054</v>
      </c>
      <c r="C981" t="s">
        <v>10</v>
      </c>
      <c r="E981" s="3">
        <v>300</v>
      </c>
      <c r="F981" s="3">
        <v>0</v>
      </c>
      <c r="G981" s="3">
        <v>7360</v>
      </c>
    </row>
    <row r="982" spans="1:7" x14ac:dyDescent="0.25">
      <c r="A982" s="1">
        <v>24</v>
      </c>
      <c r="B982" s="8">
        <v>42064</v>
      </c>
      <c r="C982" t="s">
        <v>9</v>
      </c>
      <c r="D982" s="3">
        <v>300</v>
      </c>
      <c r="F982" s="3">
        <v>0</v>
      </c>
      <c r="G982" s="3">
        <v>7660</v>
      </c>
    </row>
    <row r="983" spans="1:7" x14ac:dyDescent="0.25">
      <c r="A983" s="1">
        <v>25</v>
      </c>
      <c r="B983" s="8">
        <v>42082</v>
      </c>
      <c r="C983" t="s">
        <v>10</v>
      </c>
      <c r="E983" s="3">
        <v>300</v>
      </c>
      <c r="F983" s="3">
        <v>0</v>
      </c>
      <c r="G983" s="3">
        <v>7360</v>
      </c>
    </row>
    <row r="984" spans="1:7" x14ac:dyDescent="0.25">
      <c r="A984" s="1" t="s">
        <v>12</v>
      </c>
      <c r="D984" s="3">
        <f>SUBTOTAL(109,Table33[Drawn])</f>
        <v>3600</v>
      </c>
      <c r="E984" s="3">
        <f>SUBTOTAL(109,Table33[Credited])</f>
        <v>3600</v>
      </c>
      <c r="F984" s="3">
        <f>SUBTOTAL(109,Table33[Penalty])</f>
        <v>0</v>
      </c>
    </row>
    <row r="986" spans="1:7" ht="15.75" thickBot="1" x14ac:dyDescent="0.3"/>
    <row r="987" spans="1:7" ht="16.5" thickTop="1" thickBot="1" x14ac:dyDescent="0.3">
      <c r="A987" s="3"/>
      <c r="B987" s="13" t="s">
        <v>29</v>
      </c>
      <c r="C987" s="13"/>
      <c r="D987" s="13"/>
      <c r="E987" s="13"/>
      <c r="F987" s="13"/>
    </row>
    <row r="988" spans="1:7" ht="15.75" thickTop="1" x14ac:dyDescent="0.25"/>
    <row r="989" spans="1:7" x14ac:dyDescent="0.25">
      <c r="A989" s="1" t="s">
        <v>0</v>
      </c>
      <c r="B989" s="7" t="s">
        <v>1</v>
      </c>
      <c r="C989" t="s">
        <v>2</v>
      </c>
      <c r="D989" s="3" t="s">
        <v>3</v>
      </c>
      <c r="E989" s="3" t="s">
        <v>4</v>
      </c>
      <c r="F989" s="3" t="s">
        <v>5</v>
      </c>
      <c r="G989" s="3" t="s">
        <v>6</v>
      </c>
    </row>
    <row r="990" spans="1:7" x14ac:dyDescent="0.25">
      <c r="A990" s="1">
        <v>1</v>
      </c>
      <c r="B990" s="8">
        <v>41730</v>
      </c>
      <c r="C990" t="s">
        <v>7</v>
      </c>
      <c r="G990" s="3">
        <v>-1000</v>
      </c>
    </row>
    <row r="991" spans="1:7" x14ac:dyDescent="0.25">
      <c r="A991" s="1">
        <v>2</v>
      </c>
      <c r="B991" s="8">
        <v>41730</v>
      </c>
      <c r="C991" t="s">
        <v>9</v>
      </c>
      <c r="D991" s="3">
        <v>0</v>
      </c>
      <c r="F991" s="3">
        <v>0</v>
      </c>
      <c r="G991" s="3">
        <v>-1000</v>
      </c>
    </row>
    <row r="992" spans="1:7" x14ac:dyDescent="0.25">
      <c r="A992" s="1">
        <v>3</v>
      </c>
      <c r="B992" s="8">
        <v>41758</v>
      </c>
      <c r="C992" t="s">
        <v>10</v>
      </c>
      <c r="E992" s="3">
        <v>1200</v>
      </c>
      <c r="F992" s="3">
        <v>0</v>
      </c>
      <c r="G992" s="3">
        <v>-2200</v>
      </c>
    </row>
    <row r="993" spans="1:7" x14ac:dyDescent="0.25">
      <c r="A993" s="1">
        <v>4</v>
      </c>
      <c r="B993" s="8">
        <v>41760</v>
      </c>
      <c r="C993" t="s">
        <v>9</v>
      </c>
      <c r="D993" s="3">
        <v>200</v>
      </c>
      <c r="F993" s="3">
        <v>0</v>
      </c>
      <c r="G993" s="3">
        <v>-2000</v>
      </c>
    </row>
    <row r="994" spans="1:7" x14ac:dyDescent="0.25">
      <c r="A994" s="1">
        <v>5</v>
      </c>
      <c r="B994" s="8">
        <v>41791</v>
      </c>
      <c r="C994" t="s">
        <v>9</v>
      </c>
      <c r="D994" s="3">
        <v>200</v>
      </c>
      <c r="F994" s="3">
        <v>0</v>
      </c>
      <c r="G994" s="3">
        <v>-1800</v>
      </c>
    </row>
    <row r="995" spans="1:7" x14ac:dyDescent="0.25">
      <c r="A995" s="1">
        <v>6</v>
      </c>
      <c r="B995" s="8">
        <v>41821</v>
      </c>
      <c r="C995" t="s">
        <v>9</v>
      </c>
      <c r="D995" s="3">
        <v>200</v>
      </c>
      <c r="F995" s="3">
        <v>0</v>
      </c>
      <c r="G995" s="3">
        <v>-1600</v>
      </c>
    </row>
    <row r="996" spans="1:7" x14ac:dyDescent="0.25">
      <c r="A996" s="1">
        <v>7</v>
      </c>
      <c r="B996" s="8">
        <v>41852</v>
      </c>
      <c r="C996" t="s">
        <v>9</v>
      </c>
      <c r="D996" s="3">
        <v>200</v>
      </c>
      <c r="F996" s="3">
        <v>0</v>
      </c>
      <c r="G996" s="3">
        <v>-1400</v>
      </c>
    </row>
    <row r="997" spans="1:7" x14ac:dyDescent="0.25">
      <c r="A997" s="1">
        <v>8</v>
      </c>
      <c r="B997" s="8">
        <v>41883</v>
      </c>
      <c r="C997" t="s">
        <v>9</v>
      </c>
      <c r="D997" s="3">
        <v>200</v>
      </c>
      <c r="F997" s="3">
        <v>0</v>
      </c>
      <c r="G997" s="3">
        <v>-1200</v>
      </c>
    </row>
    <row r="998" spans="1:7" x14ac:dyDescent="0.25">
      <c r="A998" s="1">
        <v>9</v>
      </c>
      <c r="B998" s="8">
        <v>41913</v>
      </c>
      <c r="C998" t="s">
        <v>9</v>
      </c>
      <c r="D998" s="3">
        <v>200</v>
      </c>
      <c r="F998" s="3">
        <v>0</v>
      </c>
      <c r="G998" s="3">
        <v>-1000</v>
      </c>
    </row>
    <row r="999" spans="1:7" x14ac:dyDescent="0.25">
      <c r="A999" s="1">
        <v>10</v>
      </c>
      <c r="B999" s="8">
        <v>41944</v>
      </c>
      <c r="C999" t="s">
        <v>9</v>
      </c>
      <c r="D999" s="3">
        <v>200</v>
      </c>
      <c r="F999" s="3">
        <v>0</v>
      </c>
      <c r="G999" s="3">
        <v>-800</v>
      </c>
    </row>
    <row r="1000" spans="1:7" x14ac:dyDescent="0.25">
      <c r="A1000" s="1">
        <v>11</v>
      </c>
      <c r="B1000" s="8">
        <v>41974</v>
      </c>
      <c r="C1000" t="s">
        <v>9</v>
      </c>
      <c r="D1000" s="3">
        <v>200</v>
      </c>
      <c r="F1000" s="3">
        <v>0</v>
      </c>
      <c r="G1000" s="3">
        <v>-600</v>
      </c>
    </row>
    <row r="1001" spans="1:7" x14ac:dyDescent="0.25">
      <c r="A1001" s="1">
        <v>12</v>
      </c>
      <c r="B1001" s="8">
        <v>42005</v>
      </c>
      <c r="C1001" t="s">
        <v>9</v>
      </c>
      <c r="D1001" s="3">
        <v>200</v>
      </c>
      <c r="F1001" s="3">
        <v>0</v>
      </c>
      <c r="G1001" s="3">
        <v>-400</v>
      </c>
    </row>
    <row r="1002" spans="1:7" x14ac:dyDescent="0.25">
      <c r="A1002" s="1">
        <v>13</v>
      </c>
      <c r="B1002" s="8">
        <v>42036</v>
      </c>
      <c r="C1002" t="s">
        <v>9</v>
      </c>
      <c r="D1002" s="3">
        <v>200</v>
      </c>
      <c r="F1002" s="3">
        <v>0</v>
      </c>
      <c r="G1002" s="3">
        <v>-200</v>
      </c>
    </row>
    <row r="1003" spans="1:7" x14ac:dyDescent="0.25">
      <c r="A1003" s="1">
        <v>14</v>
      </c>
      <c r="B1003" s="8">
        <v>42064</v>
      </c>
      <c r="C1003" t="s">
        <v>9</v>
      </c>
      <c r="D1003" s="3">
        <v>200</v>
      </c>
      <c r="F1003" s="3">
        <v>0</v>
      </c>
      <c r="G1003" s="3">
        <v>0</v>
      </c>
    </row>
    <row r="1004" spans="1:7" x14ac:dyDescent="0.25">
      <c r="A1004" s="1" t="s">
        <v>12</v>
      </c>
      <c r="D1004" s="3">
        <f>SUBTOTAL(109,Table34[Drawn])</f>
        <v>2200</v>
      </c>
      <c r="E1004" s="3">
        <f>SUBTOTAL(109,Table34[Credited])</f>
        <v>1200</v>
      </c>
      <c r="F1004" s="3">
        <f>SUBTOTAL(109,Table34[Penalty])</f>
        <v>0</v>
      </c>
    </row>
    <row r="1006" spans="1:7" ht="15.75" thickBot="1" x14ac:dyDescent="0.3"/>
    <row r="1007" spans="1:7" ht="16.5" thickTop="1" thickBot="1" x14ac:dyDescent="0.3">
      <c r="A1007" s="3"/>
      <c r="B1007" s="14" t="s">
        <v>30</v>
      </c>
      <c r="C1007" s="14"/>
      <c r="D1007" s="14"/>
      <c r="E1007" s="14"/>
      <c r="F1007" s="14"/>
    </row>
    <row r="1008" spans="1:7" ht="15.75" thickTop="1" x14ac:dyDescent="0.25"/>
    <row r="1009" spans="1:7" x14ac:dyDescent="0.25">
      <c r="A1009" s="1" t="s">
        <v>0</v>
      </c>
      <c r="B1009" s="7" t="s">
        <v>1</v>
      </c>
      <c r="C1009" t="s">
        <v>2</v>
      </c>
      <c r="D1009" s="3" t="s">
        <v>3</v>
      </c>
      <c r="E1009" s="3" t="s">
        <v>4</v>
      </c>
      <c r="F1009" s="3" t="s">
        <v>5</v>
      </c>
      <c r="G1009" s="3" t="s">
        <v>6</v>
      </c>
    </row>
    <row r="1010" spans="1:7" x14ac:dyDescent="0.25">
      <c r="A1010" s="1">
        <v>1</v>
      </c>
      <c r="B1010" s="8">
        <v>41730</v>
      </c>
      <c r="C1010" t="s">
        <v>7</v>
      </c>
      <c r="G1010" s="3">
        <v>7060</v>
      </c>
    </row>
    <row r="1011" spans="1:7" x14ac:dyDescent="0.25">
      <c r="A1011" s="1">
        <v>2</v>
      </c>
      <c r="B1011" s="8">
        <v>41730</v>
      </c>
      <c r="C1011" t="s">
        <v>9</v>
      </c>
      <c r="D1011" s="3">
        <v>300</v>
      </c>
      <c r="G1011" s="3">
        <v>7360</v>
      </c>
    </row>
    <row r="1012" spans="1:7" x14ac:dyDescent="0.25">
      <c r="A1012" s="1">
        <v>3</v>
      </c>
      <c r="B1012" s="8">
        <v>41759</v>
      </c>
      <c r="C1012" t="s">
        <v>5</v>
      </c>
      <c r="E1012" s="3">
        <v>0</v>
      </c>
      <c r="F1012" s="3">
        <v>10</v>
      </c>
      <c r="G1012" s="3">
        <v>7370</v>
      </c>
    </row>
    <row r="1013" spans="1:7" x14ac:dyDescent="0.25">
      <c r="A1013" s="1">
        <v>4</v>
      </c>
      <c r="B1013" s="8">
        <v>41760</v>
      </c>
      <c r="C1013" t="s">
        <v>9</v>
      </c>
      <c r="D1013" s="3">
        <v>300</v>
      </c>
      <c r="F1013" s="3">
        <v>0</v>
      </c>
      <c r="G1013" s="3">
        <v>7670</v>
      </c>
    </row>
    <row r="1014" spans="1:7" x14ac:dyDescent="0.25">
      <c r="A1014" s="1">
        <v>5</v>
      </c>
      <c r="B1014" s="8">
        <v>41785</v>
      </c>
      <c r="C1014" t="s">
        <v>10</v>
      </c>
      <c r="E1014" s="3">
        <v>6470</v>
      </c>
      <c r="F1014" s="3">
        <v>0</v>
      </c>
      <c r="G1014" s="3">
        <v>1200</v>
      </c>
    </row>
    <row r="1015" spans="1:7" x14ac:dyDescent="0.25">
      <c r="A1015" s="1">
        <v>6</v>
      </c>
      <c r="B1015" s="8">
        <v>41791</v>
      </c>
      <c r="C1015" t="s">
        <v>9</v>
      </c>
      <c r="D1015" s="3">
        <v>300</v>
      </c>
      <c r="F1015" s="3">
        <v>0</v>
      </c>
      <c r="G1015" s="3">
        <v>1500</v>
      </c>
    </row>
    <row r="1016" spans="1:7" x14ac:dyDescent="0.25">
      <c r="A1016" s="1">
        <v>7</v>
      </c>
      <c r="B1016" s="8">
        <v>41795</v>
      </c>
      <c r="C1016" t="s">
        <v>10</v>
      </c>
      <c r="E1016" s="3">
        <v>1500</v>
      </c>
      <c r="F1016" s="3">
        <v>0</v>
      </c>
      <c r="G1016" s="3">
        <v>0</v>
      </c>
    </row>
    <row r="1017" spans="1:7" x14ac:dyDescent="0.25">
      <c r="A1017" s="1">
        <v>8</v>
      </c>
      <c r="B1017" s="8">
        <v>41821</v>
      </c>
      <c r="C1017" t="s">
        <v>9</v>
      </c>
      <c r="D1017" s="3">
        <v>300</v>
      </c>
      <c r="G1017" s="3">
        <v>300</v>
      </c>
    </row>
    <row r="1018" spans="1:7" x14ac:dyDescent="0.25">
      <c r="A1018" s="1">
        <v>9</v>
      </c>
      <c r="B1018" s="8">
        <v>41851</v>
      </c>
      <c r="C1018" t="s">
        <v>5</v>
      </c>
      <c r="E1018" s="3">
        <v>0</v>
      </c>
      <c r="F1018" s="3">
        <v>10</v>
      </c>
      <c r="G1018" s="3">
        <v>310</v>
      </c>
    </row>
    <row r="1019" spans="1:7" x14ac:dyDescent="0.25">
      <c r="A1019" s="1">
        <v>10</v>
      </c>
      <c r="B1019" s="8">
        <v>41852</v>
      </c>
      <c r="C1019" t="s">
        <v>9</v>
      </c>
      <c r="D1019" s="3">
        <v>300</v>
      </c>
      <c r="G1019" s="3">
        <v>610</v>
      </c>
    </row>
    <row r="1020" spans="1:7" x14ac:dyDescent="0.25">
      <c r="A1020" s="1">
        <v>11</v>
      </c>
      <c r="B1020" s="8">
        <v>41860</v>
      </c>
      <c r="C1020" t="s">
        <v>5</v>
      </c>
      <c r="E1020" s="3">
        <v>0</v>
      </c>
      <c r="F1020" s="3">
        <v>10</v>
      </c>
      <c r="G1020" s="3">
        <v>620</v>
      </c>
    </row>
    <row r="1021" spans="1:7" x14ac:dyDescent="0.25">
      <c r="A1021" s="1">
        <v>12</v>
      </c>
      <c r="B1021" s="8">
        <v>41883</v>
      </c>
      <c r="C1021" t="s">
        <v>9</v>
      </c>
      <c r="D1021" s="3">
        <v>300</v>
      </c>
      <c r="G1021" s="3">
        <v>920</v>
      </c>
    </row>
    <row r="1022" spans="1:7" x14ac:dyDescent="0.25">
      <c r="A1022" s="1">
        <v>13</v>
      </c>
      <c r="B1022" s="8">
        <v>41898</v>
      </c>
      <c r="C1022" t="s">
        <v>5</v>
      </c>
      <c r="E1022" s="3">
        <v>0</v>
      </c>
      <c r="F1022" s="3">
        <v>10</v>
      </c>
      <c r="G1022" s="3">
        <v>930</v>
      </c>
    </row>
    <row r="1023" spans="1:7" x14ac:dyDescent="0.25">
      <c r="A1023" s="1">
        <v>14</v>
      </c>
      <c r="B1023" s="8">
        <v>41913</v>
      </c>
      <c r="C1023" t="s">
        <v>9</v>
      </c>
      <c r="D1023" s="3">
        <v>300</v>
      </c>
      <c r="G1023" s="3">
        <v>1230</v>
      </c>
    </row>
    <row r="1024" spans="1:7" x14ac:dyDescent="0.25">
      <c r="A1024" s="1">
        <v>15</v>
      </c>
      <c r="B1024" s="8">
        <v>41943</v>
      </c>
      <c r="C1024" t="s">
        <v>5</v>
      </c>
      <c r="E1024" s="3">
        <v>0</v>
      </c>
      <c r="F1024" s="3">
        <v>10</v>
      </c>
      <c r="G1024" s="3">
        <v>1240</v>
      </c>
    </row>
    <row r="1025" spans="1:7" x14ac:dyDescent="0.25">
      <c r="A1025" s="1">
        <v>16</v>
      </c>
      <c r="B1025" s="8">
        <v>41944</v>
      </c>
      <c r="C1025" t="s">
        <v>9</v>
      </c>
      <c r="D1025" s="3">
        <v>300</v>
      </c>
      <c r="G1025" s="3">
        <v>1540</v>
      </c>
    </row>
    <row r="1026" spans="1:7" x14ac:dyDescent="0.25">
      <c r="A1026" s="1">
        <v>17</v>
      </c>
      <c r="B1026" s="8">
        <v>41961</v>
      </c>
      <c r="C1026" t="s">
        <v>5</v>
      </c>
      <c r="E1026" s="3">
        <v>0</v>
      </c>
      <c r="F1026" s="3">
        <v>10</v>
      </c>
      <c r="G1026" s="3">
        <v>1550</v>
      </c>
    </row>
    <row r="1027" spans="1:7" x14ac:dyDescent="0.25">
      <c r="A1027" s="1">
        <v>18</v>
      </c>
      <c r="B1027" s="8">
        <v>41974</v>
      </c>
      <c r="C1027" t="s">
        <v>9</v>
      </c>
      <c r="D1027" s="3">
        <v>300</v>
      </c>
      <c r="G1027" s="3">
        <v>1850</v>
      </c>
    </row>
    <row r="1028" spans="1:7" x14ac:dyDescent="0.25">
      <c r="A1028" s="1">
        <v>19</v>
      </c>
      <c r="B1028" s="8">
        <v>42004</v>
      </c>
      <c r="C1028" t="s">
        <v>5</v>
      </c>
      <c r="E1028" s="3">
        <v>0</v>
      </c>
      <c r="F1028" s="3">
        <v>10</v>
      </c>
      <c r="G1028" s="3">
        <v>1860</v>
      </c>
    </row>
    <row r="1029" spans="1:7" x14ac:dyDescent="0.25">
      <c r="A1029" s="1">
        <v>20</v>
      </c>
      <c r="B1029" s="8">
        <v>42005</v>
      </c>
      <c r="C1029" t="s">
        <v>9</v>
      </c>
      <c r="D1029" s="3">
        <v>300</v>
      </c>
      <c r="G1029" s="3">
        <v>2160</v>
      </c>
    </row>
    <row r="1030" spans="1:7" x14ac:dyDescent="0.25">
      <c r="A1030" s="1">
        <v>21</v>
      </c>
      <c r="B1030" s="8">
        <v>42035</v>
      </c>
      <c r="C1030" t="s">
        <v>5</v>
      </c>
      <c r="E1030" s="3">
        <v>0</v>
      </c>
      <c r="F1030" s="3">
        <v>10</v>
      </c>
      <c r="G1030" s="3">
        <v>2170</v>
      </c>
    </row>
    <row r="1031" spans="1:7" x14ac:dyDescent="0.25">
      <c r="A1031" s="1">
        <v>22</v>
      </c>
      <c r="B1031" s="8">
        <v>42036</v>
      </c>
      <c r="C1031" t="s">
        <v>9</v>
      </c>
      <c r="D1031" s="3">
        <v>300</v>
      </c>
      <c r="G1031" s="3">
        <v>2470</v>
      </c>
    </row>
    <row r="1032" spans="1:7" x14ac:dyDescent="0.25">
      <c r="A1032" s="1">
        <v>23</v>
      </c>
      <c r="B1032" s="8">
        <v>42063</v>
      </c>
      <c r="C1032" t="s">
        <v>5</v>
      </c>
      <c r="E1032" s="3">
        <v>0</v>
      </c>
      <c r="F1032" s="3">
        <v>10</v>
      </c>
      <c r="G1032" s="3">
        <v>2480</v>
      </c>
    </row>
    <row r="1033" spans="1:7" x14ac:dyDescent="0.25">
      <c r="A1033" s="1">
        <v>24</v>
      </c>
      <c r="B1033" s="8">
        <v>42064</v>
      </c>
      <c r="C1033" t="s">
        <v>9</v>
      </c>
      <c r="D1033" s="3">
        <v>300</v>
      </c>
      <c r="F1033" s="3">
        <v>0</v>
      </c>
      <c r="G1033" s="3">
        <v>2780</v>
      </c>
    </row>
    <row r="1034" spans="1:7" x14ac:dyDescent="0.25">
      <c r="A1034" s="1">
        <v>25</v>
      </c>
      <c r="B1034" s="8">
        <v>42082</v>
      </c>
      <c r="C1034" t="s">
        <v>10</v>
      </c>
      <c r="E1034" s="3">
        <v>2700</v>
      </c>
      <c r="F1034" s="3">
        <v>0</v>
      </c>
      <c r="G1034" s="3">
        <v>80</v>
      </c>
    </row>
    <row r="1035" spans="1:7" x14ac:dyDescent="0.25">
      <c r="A1035" s="1" t="s">
        <v>12</v>
      </c>
      <c r="D1035" s="3">
        <f>SUBTOTAL(109,Table35[Drawn])</f>
        <v>3600</v>
      </c>
      <c r="E1035" s="3">
        <f>SUBTOTAL(109,Table35[Credited])</f>
        <v>10670</v>
      </c>
      <c r="F1035" s="3">
        <f>SUBTOTAL(109,Table35[Penalty])</f>
        <v>90</v>
      </c>
    </row>
    <row r="1037" spans="1:7" ht="15.75" thickBot="1" x14ac:dyDescent="0.3"/>
    <row r="1038" spans="1:7" ht="16.5" thickTop="1" thickBot="1" x14ac:dyDescent="0.3">
      <c r="A1038" s="3"/>
      <c r="B1038" s="13" t="s">
        <v>31</v>
      </c>
      <c r="C1038" s="13"/>
      <c r="D1038" s="13"/>
      <c r="E1038" s="13"/>
      <c r="F1038" s="13"/>
    </row>
    <row r="1039" spans="1:7" ht="15.75" thickTop="1" x14ac:dyDescent="0.25"/>
    <row r="1040" spans="1:7" x14ac:dyDescent="0.25">
      <c r="A1040" s="1" t="s">
        <v>0</v>
      </c>
      <c r="B1040" s="7" t="s">
        <v>1</v>
      </c>
      <c r="C1040" t="s">
        <v>2</v>
      </c>
      <c r="D1040" s="3" t="s">
        <v>3</v>
      </c>
      <c r="E1040" s="3" t="s">
        <v>4</v>
      </c>
      <c r="F1040" s="3" t="s">
        <v>5</v>
      </c>
      <c r="G1040" s="3" t="s">
        <v>6</v>
      </c>
    </row>
    <row r="1041" spans="1:7" x14ac:dyDescent="0.25">
      <c r="A1041" s="1">
        <v>1</v>
      </c>
      <c r="B1041" s="8">
        <v>41730</v>
      </c>
      <c r="C1041" t="s">
        <v>7</v>
      </c>
      <c r="G1041" s="3">
        <v>-300</v>
      </c>
    </row>
    <row r="1042" spans="1:7" x14ac:dyDescent="0.25">
      <c r="A1042" s="1">
        <v>2</v>
      </c>
      <c r="B1042" s="8">
        <v>41730</v>
      </c>
      <c r="C1042" t="s">
        <v>9</v>
      </c>
      <c r="D1042" s="3">
        <v>300</v>
      </c>
      <c r="F1042" s="3">
        <v>0</v>
      </c>
      <c r="G1042" s="3">
        <v>0</v>
      </c>
    </row>
    <row r="1043" spans="1:7" x14ac:dyDescent="0.25">
      <c r="A1043" s="1">
        <v>3</v>
      </c>
      <c r="B1043" s="8">
        <v>41760</v>
      </c>
      <c r="C1043" t="s">
        <v>9</v>
      </c>
      <c r="D1043" s="3">
        <v>300</v>
      </c>
      <c r="F1043" s="3">
        <v>0</v>
      </c>
      <c r="G1043" s="3">
        <v>300</v>
      </c>
    </row>
    <row r="1044" spans="1:7" x14ac:dyDescent="0.25">
      <c r="A1044" s="1">
        <v>4</v>
      </c>
      <c r="B1044" s="8">
        <v>41773</v>
      </c>
      <c r="C1044" t="s">
        <v>10</v>
      </c>
      <c r="E1044" s="3">
        <v>600</v>
      </c>
      <c r="F1044" s="3">
        <v>0</v>
      </c>
      <c r="G1044" s="3">
        <v>-300</v>
      </c>
    </row>
    <row r="1045" spans="1:7" x14ac:dyDescent="0.25">
      <c r="A1045" s="1">
        <v>5</v>
      </c>
      <c r="B1045" s="8">
        <v>41791</v>
      </c>
      <c r="C1045" t="s">
        <v>9</v>
      </c>
      <c r="D1045" s="3">
        <v>300</v>
      </c>
      <c r="F1045" s="3">
        <v>0</v>
      </c>
      <c r="G1045" s="3">
        <v>0</v>
      </c>
    </row>
    <row r="1046" spans="1:7" x14ac:dyDescent="0.25">
      <c r="A1046" s="1">
        <v>6</v>
      </c>
      <c r="B1046" s="8">
        <v>41796</v>
      </c>
      <c r="C1046" t="s">
        <v>11</v>
      </c>
      <c r="E1046" s="3">
        <v>300</v>
      </c>
      <c r="F1046" s="3">
        <v>0</v>
      </c>
      <c r="G1046" s="3">
        <v>-300</v>
      </c>
    </row>
    <row r="1047" spans="1:7" x14ac:dyDescent="0.25">
      <c r="A1047" s="1">
        <v>7</v>
      </c>
      <c r="B1047" s="8">
        <v>41821</v>
      </c>
      <c r="C1047" t="s">
        <v>9</v>
      </c>
      <c r="D1047" s="3">
        <v>300</v>
      </c>
      <c r="F1047" s="3">
        <v>0</v>
      </c>
      <c r="G1047" s="3">
        <v>0</v>
      </c>
    </row>
    <row r="1048" spans="1:7" x14ac:dyDescent="0.25">
      <c r="A1048" s="1">
        <v>8</v>
      </c>
      <c r="B1048" s="8">
        <v>41852</v>
      </c>
      <c r="C1048" t="s">
        <v>9</v>
      </c>
      <c r="D1048" s="3">
        <v>300</v>
      </c>
      <c r="F1048" s="3">
        <v>0</v>
      </c>
      <c r="G1048" s="3">
        <v>300</v>
      </c>
    </row>
    <row r="1049" spans="1:7" x14ac:dyDescent="0.25">
      <c r="A1049" s="1">
        <v>9</v>
      </c>
      <c r="B1049" s="8">
        <v>41860</v>
      </c>
      <c r="C1049" t="s">
        <v>10</v>
      </c>
      <c r="E1049" s="3">
        <v>600</v>
      </c>
      <c r="F1049" s="3">
        <v>0</v>
      </c>
      <c r="G1049" s="3">
        <v>-300</v>
      </c>
    </row>
    <row r="1050" spans="1:7" x14ac:dyDescent="0.25">
      <c r="A1050" s="1">
        <v>10</v>
      </c>
      <c r="B1050" s="8">
        <v>41883</v>
      </c>
      <c r="C1050" t="s">
        <v>9</v>
      </c>
      <c r="D1050" s="3">
        <v>300</v>
      </c>
      <c r="F1050" s="3">
        <v>0</v>
      </c>
      <c r="G1050" s="3">
        <v>0</v>
      </c>
    </row>
    <row r="1051" spans="1:7" x14ac:dyDescent="0.25">
      <c r="A1051" s="1">
        <v>11</v>
      </c>
      <c r="B1051" s="8">
        <v>41913</v>
      </c>
      <c r="C1051" t="s">
        <v>9</v>
      </c>
      <c r="D1051" s="3">
        <v>300</v>
      </c>
      <c r="F1051" s="3">
        <v>0</v>
      </c>
      <c r="G1051" s="3">
        <v>300</v>
      </c>
    </row>
    <row r="1052" spans="1:7" x14ac:dyDescent="0.25">
      <c r="A1052" s="1">
        <v>12</v>
      </c>
      <c r="B1052" s="8">
        <v>41937</v>
      </c>
      <c r="C1052" t="s">
        <v>10</v>
      </c>
      <c r="E1052" s="3">
        <v>900</v>
      </c>
      <c r="F1052" s="3">
        <v>0</v>
      </c>
      <c r="G1052" s="3">
        <v>-600</v>
      </c>
    </row>
    <row r="1053" spans="1:7" x14ac:dyDescent="0.25">
      <c r="A1053" s="1">
        <v>13</v>
      </c>
      <c r="B1053" s="8">
        <v>41944</v>
      </c>
      <c r="C1053" t="s">
        <v>9</v>
      </c>
      <c r="D1053" s="3">
        <v>300</v>
      </c>
      <c r="F1053" s="3">
        <v>0</v>
      </c>
      <c r="G1053" s="3">
        <v>-300</v>
      </c>
    </row>
    <row r="1054" spans="1:7" x14ac:dyDescent="0.25">
      <c r="A1054" s="1">
        <v>14</v>
      </c>
      <c r="B1054" s="8">
        <v>41974</v>
      </c>
      <c r="C1054" t="s">
        <v>9</v>
      </c>
      <c r="D1054" s="3">
        <v>300</v>
      </c>
      <c r="F1054" s="3">
        <v>0</v>
      </c>
      <c r="G1054" s="3">
        <v>0</v>
      </c>
    </row>
    <row r="1055" spans="1:7" x14ac:dyDescent="0.25">
      <c r="A1055" s="1">
        <v>15</v>
      </c>
      <c r="B1055" s="8">
        <v>42005</v>
      </c>
      <c r="C1055" t="s">
        <v>9</v>
      </c>
      <c r="D1055" s="3">
        <v>300</v>
      </c>
      <c r="F1055" s="3">
        <v>0</v>
      </c>
      <c r="G1055" s="3">
        <v>300</v>
      </c>
    </row>
    <row r="1056" spans="1:7" x14ac:dyDescent="0.25">
      <c r="A1056" s="1">
        <v>16</v>
      </c>
      <c r="B1056" s="8">
        <v>42024</v>
      </c>
      <c r="C1056" t="s">
        <v>10</v>
      </c>
      <c r="E1056" s="3">
        <v>900</v>
      </c>
      <c r="F1056" s="3">
        <v>0</v>
      </c>
      <c r="G1056" s="3">
        <v>-600</v>
      </c>
    </row>
    <row r="1057" spans="1:7" x14ac:dyDescent="0.25">
      <c r="A1057" s="1">
        <v>17</v>
      </c>
      <c r="B1057" s="8">
        <v>42036</v>
      </c>
      <c r="C1057" t="s">
        <v>9</v>
      </c>
      <c r="D1057" s="3">
        <v>300</v>
      </c>
      <c r="F1057" s="3">
        <v>0</v>
      </c>
      <c r="G1057" s="3">
        <v>-300</v>
      </c>
    </row>
    <row r="1058" spans="1:7" x14ac:dyDescent="0.25">
      <c r="A1058" s="1">
        <v>18</v>
      </c>
      <c r="B1058" s="8">
        <v>42064</v>
      </c>
      <c r="C1058" t="s">
        <v>9</v>
      </c>
      <c r="D1058" s="3">
        <v>300</v>
      </c>
      <c r="F1058" s="3">
        <v>0</v>
      </c>
      <c r="G1058" s="3">
        <v>0</v>
      </c>
    </row>
    <row r="1059" spans="1:7" x14ac:dyDescent="0.25">
      <c r="A1059" s="1">
        <v>19</v>
      </c>
      <c r="B1059" s="8">
        <v>42084</v>
      </c>
      <c r="C1059" t="s">
        <v>11</v>
      </c>
      <c r="E1059" s="3">
        <v>600</v>
      </c>
      <c r="F1059" s="3">
        <v>0</v>
      </c>
      <c r="G1059" s="3">
        <v>-600</v>
      </c>
    </row>
    <row r="1060" spans="1:7" x14ac:dyDescent="0.25">
      <c r="A1060" s="1" t="s">
        <v>12</v>
      </c>
      <c r="D1060" s="3">
        <f>SUBTOTAL(109,Table36[Drawn])</f>
        <v>3600</v>
      </c>
      <c r="E1060" s="3">
        <f>SUBTOTAL(109,Table36[Credited])</f>
        <v>3900</v>
      </c>
      <c r="F1060" s="3">
        <f>SUBTOTAL(109,Table36[Penalty])</f>
        <v>0</v>
      </c>
    </row>
  </sheetData>
  <mergeCells count="36">
    <mergeCell ref="B250:F250"/>
    <mergeCell ref="B305:F305"/>
    <mergeCell ref="B325:F325"/>
    <mergeCell ref="B356:F356"/>
    <mergeCell ref="B2:F2"/>
    <mergeCell ref="B157:F157"/>
    <mergeCell ref="B188:F188"/>
    <mergeCell ref="B219:F219"/>
    <mergeCell ref="B64:F64"/>
    <mergeCell ref="B33:F33"/>
    <mergeCell ref="B281:F281"/>
    <mergeCell ref="B565:F565"/>
    <mergeCell ref="B596:F596"/>
    <mergeCell ref="B627:F627"/>
    <mergeCell ref="B658:F658"/>
    <mergeCell ref="B379:F379"/>
    <mergeCell ref="B410:F410"/>
    <mergeCell ref="B441:F441"/>
    <mergeCell ref="B472:F472"/>
    <mergeCell ref="B503:F503"/>
    <mergeCell ref="B987:F987"/>
    <mergeCell ref="B1007:F1007"/>
    <mergeCell ref="B1038:F1038"/>
    <mergeCell ref="B126:F126"/>
    <mergeCell ref="B95:F95"/>
    <mergeCell ref="B832:F832"/>
    <mergeCell ref="B863:F863"/>
    <mergeCell ref="B894:F894"/>
    <mergeCell ref="B925:F925"/>
    <mergeCell ref="B956:F956"/>
    <mergeCell ref="B689:F689"/>
    <mergeCell ref="B720:F720"/>
    <mergeCell ref="B740:F740"/>
    <mergeCell ref="B770:F770"/>
    <mergeCell ref="B801:F801"/>
    <mergeCell ref="B534:F534"/>
  </mergeCells>
  <pageMargins left="0.7" right="0.7" top="0.75" bottom="0.75" header="0.3" footer="0.3"/>
  <pageSetup scale="87" orientation="portrait" r:id="rId1"/>
  <headerFooter>
    <oddHeader>&amp;C&amp;"-,Bold"&amp;14FY 2014-2015</oddHeader>
    <oddFooter xml:space="preserve">&amp;C&amp;"-,Bold"Purva-Vihar Residency Association,       &amp;"-,Regular"  
Plot no. 16, Sr. No. 29, Chaitanyanagar, Near Kalanagar, Dhankawadi, Pune - 411043.          </oddFooter>
  </headerFooter>
  <rowBreaks count="35" manualBreakCount="35">
    <brk id="31" max="16383" man="1"/>
    <brk id="62" max="16383" man="1"/>
    <brk id="93" max="16383" man="1"/>
    <brk id="124" max="16383" man="1"/>
    <brk id="155" max="16383" man="1"/>
    <brk id="186" max="16383" man="1"/>
    <brk id="217" max="16383" man="1"/>
    <brk id="248" max="16383" man="1"/>
    <brk id="279" max="16383" man="1"/>
    <brk id="303" max="16383" man="1"/>
    <brk id="323" max="16383" man="1"/>
    <brk id="354" max="16383" man="1"/>
    <brk id="377" max="16383" man="1"/>
    <brk id="408" max="16383" man="1"/>
    <brk id="439" max="16383" man="1"/>
    <brk id="470" max="16383" man="1"/>
    <brk id="501" max="16383" man="1"/>
    <brk id="532" max="16383" man="1"/>
    <brk id="563" max="16383" man="1"/>
    <brk id="594" max="16383" man="1"/>
    <brk id="625" max="16383" man="1"/>
    <brk id="656" max="16383" man="1"/>
    <brk id="687" max="16383" man="1"/>
    <brk id="718" max="16383" man="1"/>
    <brk id="738" max="16383" man="1"/>
    <brk id="768" max="16383" man="1"/>
    <brk id="799" max="16383" man="1"/>
    <brk id="830" max="16383" man="1"/>
    <brk id="861" max="16383" man="1"/>
    <brk id="892" max="6" man="1"/>
    <brk id="923" max="6" man="1"/>
    <brk id="954" max="6" man="1"/>
    <brk id="985" max="16383" man="1"/>
    <brk id="1005" max="16383" man="1"/>
    <brk id="1036" max="6" man="1"/>
  </rowBreaks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9"/>
  <sheetViews>
    <sheetView view="pageBreakPreview" topLeftCell="A339" zoomScale="70" zoomScaleNormal="100" zoomScaleSheetLayoutView="70" workbookViewId="0">
      <selection activeCell="D463" sqref="D463"/>
    </sheetView>
  </sheetViews>
  <sheetFormatPr defaultRowHeight="15" x14ac:dyDescent="0.25"/>
  <cols>
    <col min="1" max="1" width="8.28515625" style="2" customWidth="1"/>
    <col min="2" max="2" width="15.85546875" style="7" customWidth="1"/>
    <col min="3" max="3" width="17.5703125" customWidth="1"/>
    <col min="4" max="4" width="11" style="10" customWidth="1"/>
    <col min="5" max="5" width="13.85546875" style="10" customWidth="1"/>
    <col min="6" max="6" width="12.5703125" style="10" customWidth="1"/>
    <col min="7" max="7" width="13.28515625" style="10" customWidth="1"/>
  </cols>
  <sheetData>
    <row r="1" spans="1:7" ht="15.75" thickBot="1" x14ac:dyDescent="0.3"/>
    <row r="2" spans="1:7" ht="16.5" thickTop="1" thickBot="1" x14ac:dyDescent="0.3">
      <c r="B2" s="13" t="s">
        <v>14</v>
      </c>
      <c r="C2" s="13"/>
      <c r="D2" s="13"/>
      <c r="E2" s="13"/>
      <c r="F2" s="13"/>
    </row>
    <row r="3" spans="1:7" ht="15.75" thickTop="1" x14ac:dyDescent="0.25"/>
    <row r="4" spans="1:7" x14ac:dyDescent="0.25">
      <c r="A4" s="2" t="s">
        <v>0</v>
      </c>
      <c r="B4" s="7" t="s">
        <v>1</v>
      </c>
      <c r="C4" t="s">
        <v>2</v>
      </c>
      <c r="D4" s="10" t="s">
        <v>3</v>
      </c>
      <c r="E4" s="10" t="s">
        <v>4</v>
      </c>
      <c r="F4" s="10" t="s">
        <v>5</v>
      </c>
      <c r="G4" s="10" t="s">
        <v>6</v>
      </c>
    </row>
    <row r="5" spans="1:7" x14ac:dyDescent="0.25">
      <c r="A5" s="2">
        <v>1</v>
      </c>
      <c r="B5" s="8">
        <v>41609</v>
      </c>
      <c r="C5" t="s">
        <v>7</v>
      </c>
      <c r="G5" s="10">
        <v>3700</v>
      </c>
    </row>
    <row r="6" spans="1:7" x14ac:dyDescent="0.25">
      <c r="A6" s="2">
        <v>2</v>
      </c>
      <c r="B6" s="8">
        <v>41609</v>
      </c>
      <c r="C6" t="s">
        <v>9</v>
      </c>
      <c r="D6" s="10">
        <v>200</v>
      </c>
      <c r="G6" s="10">
        <v>3900</v>
      </c>
    </row>
    <row r="7" spans="1:7" x14ac:dyDescent="0.25">
      <c r="A7" s="2">
        <v>3</v>
      </c>
      <c r="B7" s="8">
        <v>41620</v>
      </c>
      <c r="C7" t="s">
        <v>10</v>
      </c>
      <c r="E7" s="10">
        <v>200</v>
      </c>
      <c r="F7" s="10">
        <v>0</v>
      </c>
      <c r="G7" s="10">
        <v>3700</v>
      </c>
    </row>
    <row r="8" spans="1:7" x14ac:dyDescent="0.25">
      <c r="A8" s="2">
        <v>4</v>
      </c>
      <c r="B8" s="8">
        <v>41640</v>
      </c>
      <c r="C8" t="s">
        <v>9</v>
      </c>
      <c r="D8" s="10">
        <v>200</v>
      </c>
      <c r="G8" s="10">
        <v>3900</v>
      </c>
    </row>
    <row r="9" spans="1:7" x14ac:dyDescent="0.25">
      <c r="A9" s="2">
        <v>5</v>
      </c>
      <c r="B9" s="8">
        <v>41661</v>
      </c>
      <c r="C9" t="s">
        <v>10</v>
      </c>
      <c r="E9" s="10">
        <v>200</v>
      </c>
      <c r="F9" s="10">
        <v>0</v>
      </c>
      <c r="G9" s="10">
        <v>3700</v>
      </c>
    </row>
    <row r="10" spans="1:7" x14ac:dyDescent="0.25">
      <c r="A10" s="2">
        <v>6</v>
      </c>
      <c r="B10" s="8">
        <v>41671</v>
      </c>
      <c r="C10" t="s">
        <v>9</v>
      </c>
      <c r="D10" s="10">
        <v>200</v>
      </c>
      <c r="G10" s="10">
        <v>3900</v>
      </c>
    </row>
    <row r="11" spans="1:7" x14ac:dyDescent="0.25">
      <c r="A11" s="2">
        <v>7</v>
      </c>
      <c r="B11" s="8">
        <v>41680</v>
      </c>
      <c r="C11" t="s">
        <v>10</v>
      </c>
      <c r="E11" s="10">
        <v>200</v>
      </c>
      <c r="F11" s="10">
        <v>0</v>
      </c>
      <c r="G11" s="10">
        <v>3700</v>
      </c>
    </row>
    <row r="12" spans="1:7" x14ac:dyDescent="0.25">
      <c r="A12" s="2">
        <v>8</v>
      </c>
      <c r="B12" s="8">
        <v>41699</v>
      </c>
      <c r="C12" t="s">
        <v>9</v>
      </c>
      <c r="D12" s="10">
        <v>200</v>
      </c>
      <c r="G12" s="10">
        <v>3900</v>
      </c>
    </row>
    <row r="13" spans="1:7" x14ac:dyDescent="0.25">
      <c r="A13" s="2">
        <v>9</v>
      </c>
      <c r="B13" s="8">
        <v>41711</v>
      </c>
      <c r="C13" t="s">
        <v>10</v>
      </c>
      <c r="E13" s="10">
        <v>200</v>
      </c>
      <c r="F13" s="10">
        <v>0</v>
      </c>
      <c r="G13" s="10">
        <v>3700</v>
      </c>
    </row>
    <row r="14" spans="1:7" x14ac:dyDescent="0.25">
      <c r="A14" s="2" t="s">
        <v>12</v>
      </c>
      <c r="D14" s="10">
        <f>SUBTOTAL(109,Table37[Drawn])</f>
        <v>800</v>
      </c>
      <c r="E14" s="10">
        <f>SUBTOTAL(109,Table37[Credited])</f>
        <v>800</v>
      </c>
      <c r="F14" s="10">
        <f>SUBTOTAL(109,Table37[Penalty])</f>
        <v>0</v>
      </c>
    </row>
    <row r="16" spans="1:7" ht="15.75" thickBot="1" x14ac:dyDescent="0.3"/>
    <row r="17" spans="1:8" ht="16.5" thickTop="1" thickBot="1" x14ac:dyDescent="0.3">
      <c r="B17" s="13" t="s">
        <v>15</v>
      </c>
      <c r="C17" s="13"/>
      <c r="D17" s="13"/>
      <c r="E17" s="13"/>
      <c r="F17" s="13"/>
    </row>
    <row r="18" spans="1:8" ht="15.75" thickTop="1" x14ac:dyDescent="0.25"/>
    <row r="19" spans="1:8" x14ac:dyDescent="0.25">
      <c r="A19" s="2" t="s">
        <v>0</v>
      </c>
      <c r="B19" s="7" t="s">
        <v>1</v>
      </c>
      <c r="C19" t="s">
        <v>2</v>
      </c>
      <c r="D19" s="10" t="s">
        <v>3</v>
      </c>
      <c r="E19" s="10" t="s">
        <v>4</v>
      </c>
      <c r="F19" s="10" t="s">
        <v>5</v>
      </c>
      <c r="G19" s="10" t="s">
        <v>6</v>
      </c>
    </row>
    <row r="20" spans="1:8" x14ac:dyDescent="0.25">
      <c r="A20" s="2">
        <v>1</v>
      </c>
      <c r="B20" s="8">
        <v>41609</v>
      </c>
      <c r="C20" t="s">
        <v>7</v>
      </c>
      <c r="G20" s="10">
        <v>350</v>
      </c>
    </row>
    <row r="21" spans="1:8" x14ac:dyDescent="0.25">
      <c r="A21" s="2">
        <v>2</v>
      </c>
      <c r="B21" s="8">
        <v>41609</v>
      </c>
      <c r="C21" t="s">
        <v>9</v>
      </c>
      <c r="D21" s="10">
        <v>200</v>
      </c>
      <c r="G21" s="10">
        <v>550</v>
      </c>
    </row>
    <row r="22" spans="1:8" x14ac:dyDescent="0.25">
      <c r="A22" s="2">
        <v>3</v>
      </c>
      <c r="B22" s="8">
        <v>41621</v>
      </c>
      <c r="C22" t="s">
        <v>10</v>
      </c>
      <c r="E22" s="10">
        <v>200</v>
      </c>
      <c r="F22" s="10">
        <v>0</v>
      </c>
      <c r="G22" s="10">
        <v>350</v>
      </c>
    </row>
    <row r="23" spans="1:8" x14ac:dyDescent="0.25">
      <c r="A23" s="2">
        <v>4</v>
      </c>
      <c r="B23" s="8">
        <v>41640</v>
      </c>
      <c r="C23" t="s">
        <v>9</v>
      </c>
      <c r="D23" s="10">
        <v>200</v>
      </c>
      <c r="G23" s="10">
        <v>550</v>
      </c>
    </row>
    <row r="24" spans="1:8" x14ac:dyDescent="0.25">
      <c r="A24" s="2">
        <v>5</v>
      </c>
      <c r="B24" s="8">
        <v>41660</v>
      </c>
      <c r="C24" t="s">
        <v>10</v>
      </c>
      <c r="E24" s="10">
        <v>200</v>
      </c>
      <c r="F24" s="10">
        <v>0</v>
      </c>
      <c r="G24" s="10">
        <v>350</v>
      </c>
    </row>
    <row r="25" spans="1:8" x14ac:dyDescent="0.25">
      <c r="A25" s="2">
        <v>6</v>
      </c>
      <c r="B25" s="8">
        <v>41671</v>
      </c>
      <c r="C25" t="s">
        <v>9</v>
      </c>
      <c r="D25" s="10">
        <v>200</v>
      </c>
      <c r="G25" s="10">
        <v>550</v>
      </c>
    </row>
    <row r="26" spans="1:8" x14ac:dyDescent="0.25">
      <c r="A26" s="2">
        <v>7</v>
      </c>
      <c r="B26" s="8">
        <v>41680</v>
      </c>
      <c r="C26" t="s">
        <v>10</v>
      </c>
      <c r="E26" s="10">
        <v>200</v>
      </c>
      <c r="F26" s="10">
        <v>0</v>
      </c>
      <c r="G26" s="10">
        <v>350</v>
      </c>
    </row>
    <row r="27" spans="1:8" x14ac:dyDescent="0.25">
      <c r="A27" s="2">
        <v>8</v>
      </c>
      <c r="B27" s="8">
        <v>41699</v>
      </c>
      <c r="C27" t="s">
        <v>9</v>
      </c>
      <c r="D27" s="10">
        <v>200</v>
      </c>
      <c r="G27" s="10">
        <v>550</v>
      </c>
    </row>
    <row r="28" spans="1:8" x14ac:dyDescent="0.25">
      <c r="A28" s="2">
        <v>9</v>
      </c>
      <c r="B28" s="8">
        <v>41713</v>
      </c>
      <c r="C28" t="s">
        <v>10</v>
      </c>
      <c r="E28" s="10">
        <v>200</v>
      </c>
      <c r="F28" s="10">
        <v>0</v>
      </c>
      <c r="G28" s="10">
        <v>350</v>
      </c>
    </row>
    <row r="29" spans="1:8" x14ac:dyDescent="0.25">
      <c r="A29" s="2" t="s">
        <v>12</v>
      </c>
      <c r="D29" s="10">
        <f>SUBTOTAL(109,Table39[Drawn])</f>
        <v>800</v>
      </c>
      <c r="E29" s="10">
        <f>SUBTOTAL(109,Table39[Credited])</f>
        <v>800</v>
      </c>
      <c r="F29" s="10">
        <f>SUBTOTAL(109,Table39[Penalty])</f>
        <v>0</v>
      </c>
    </row>
    <row r="31" spans="1:8" ht="15.75" thickBot="1" x14ac:dyDescent="0.3"/>
    <row r="32" spans="1:8" ht="16.5" thickTop="1" thickBot="1" x14ac:dyDescent="0.3">
      <c r="A32"/>
      <c r="B32" s="13" t="s">
        <v>16</v>
      </c>
      <c r="C32" s="13"/>
      <c r="D32" s="13"/>
      <c r="E32" s="13"/>
      <c r="F32" s="13"/>
      <c r="H32" s="10"/>
    </row>
    <row r="33" spans="1:8" ht="15.75" thickTop="1" x14ac:dyDescent="0.25"/>
    <row r="34" spans="1:8" x14ac:dyDescent="0.25">
      <c r="A34" s="2" t="s">
        <v>0</v>
      </c>
      <c r="B34" s="7" t="s">
        <v>1</v>
      </c>
      <c r="C34" t="s">
        <v>2</v>
      </c>
      <c r="D34" s="10" t="s">
        <v>3</v>
      </c>
      <c r="E34" s="10" t="s">
        <v>4</v>
      </c>
      <c r="F34" s="10" t="s">
        <v>5</v>
      </c>
      <c r="G34" s="10" t="s">
        <v>6</v>
      </c>
    </row>
    <row r="35" spans="1:8" x14ac:dyDescent="0.25">
      <c r="A35" s="2">
        <v>1</v>
      </c>
      <c r="B35" s="8">
        <v>41609</v>
      </c>
      <c r="C35" t="s">
        <v>7</v>
      </c>
      <c r="G35" s="10">
        <v>0</v>
      </c>
    </row>
    <row r="36" spans="1:8" x14ac:dyDescent="0.25">
      <c r="A36" s="2">
        <v>2</v>
      </c>
      <c r="B36" s="8">
        <v>41609</v>
      </c>
      <c r="C36" t="s">
        <v>9</v>
      </c>
      <c r="D36" s="10">
        <v>200</v>
      </c>
      <c r="G36" s="10">
        <v>200</v>
      </c>
    </row>
    <row r="37" spans="1:8" x14ac:dyDescent="0.25">
      <c r="A37" s="2">
        <v>3</v>
      </c>
      <c r="B37" s="8">
        <v>41619</v>
      </c>
      <c r="C37" t="s">
        <v>10</v>
      </c>
      <c r="E37" s="10">
        <v>200</v>
      </c>
      <c r="F37" s="10">
        <v>0</v>
      </c>
      <c r="G37" s="10">
        <v>0</v>
      </c>
    </row>
    <row r="38" spans="1:8" x14ac:dyDescent="0.25">
      <c r="A38" s="2">
        <v>4</v>
      </c>
      <c r="B38" s="8">
        <v>41640</v>
      </c>
      <c r="C38" t="s">
        <v>9</v>
      </c>
      <c r="D38" s="10">
        <v>200</v>
      </c>
      <c r="G38" s="10">
        <v>200</v>
      </c>
    </row>
    <row r="39" spans="1:8" x14ac:dyDescent="0.25">
      <c r="A39" s="2">
        <v>5</v>
      </c>
      <c r="B39" s="8">
        <v>41660</v>
      </c>
      <c r="C39" t="s">
        <v>10</v>
      </c>
      <c r="E39" s="10">
        <v>200</v>
      </c>
      <c r="F39" s="10">
        <v>0</v>
      </c>
      <c r="G39" s="10">
        <v>0</v>
      </c>
    </row>
    <row r="40" spans="1:8" x14ac:dyDescent="0.25">
      <c r="A40" s="2">
        <v>6</v>
      </c>
      <c r="B40" s="8">
        <v>41671</v>
      </c>
      <c r="C40" t="s">
        <v>9</v>
      </c>
      <c r="D40" s="10">
        <v>200</v>
      </c>
      <c r="G40" s="10">
        <v>200</v>
      </c>
    </row>
    <row r="41" spans="1:8" x14ac:dyDescent="0.25">
      <c r="A41" s="2">
        <v>7</v>
      </c>
      <c r="B41" s="8">
        <v>41685</v>
      </c>
      <c r="C41" t="s">
        <v>10</v>
      </c>
      <c r="E41" s="10">
        <v>200</v>
      </c>
      <c r="F41" s="10">
        <v>0</v>
      </c>
      <c r="G41" s="10">
        <v>0</v>
      </c>
    </row>
    <row r="42" spans="1:8" x14ac:dyDescent="0.25">
      <c r="A42" s="2">
        <v>8</v>
      </c>
      <c r="B42" s="8">
        <v>41699</v>
      </c>
      <c r="C42" t="s">
        <v>9</v>
      </c>
      <c r="D42" s="10">
        <v>200</v>
      </c>
      <c r="G42" s="10">
        <v>200</v>
      </c>
    </row>
    <row r="43" spans="1:8" x14ac:dyDescent="0.25">
      <c r="A43" s="2">
        <v>9</v>
      </c>
      <c r="B43" s="8">
        <v>41719</v>
      </c>
      <c r="C43" t="s">
        <v>10</v>
      </c>
      <c r="E43" s="10">
        <v>200</v>
      </c>
      <c r="F43" s="10">
        <v>0</v>
      </c>
      <c r="G43" s="10">
        <v>0</v>
      </c>
    </row>
    <row r="45" spans="1:8" ht="15.75" thickBot="1" x14ac:dyDescent="0.3"/>
    <row r="46" spans="1:8" ht="16.5" thickTop="1" thickBot="1" x14ac:dyDescent="0.3">
      <c r="A46"/>
      <c r="B46" s="13" t="s">
        <v>32</v>
      </c>
      <c r="C46" s="13"/>
      <c r="D46" s="13"/>
      <c r="E46" s="13"/>
      <c r="F46" s="13"/>
      <c r="H46" s="10"/>
    </row>
    <row r="47" spans="1:8" ht="15.75" thickTop="1" x14ac:dyDescent="0.25"/>
    <row r="48" spans="1:8" x14ac:dyDescent="0.25">
      <c r="A48" s="2" t="s">
        <v>0</v>
      </c>
      <c r="B48" s="7" t="s">
        <v>1</v>
      </c>
      <c r="C48" t="s">
        <v>2</v>
      </c>
      <c r="D48" s="10" t="s">
        <v>3</v>
      </c>
      <c r="E48" s="10" t="s">
        <v>4</v>
      </c>
      <c r="F48" s="10" t="s">
        <v>5</v>
      </c>
      <c r="G48" s="10" t="s">
        <v>6</v>
      </c>
    </row>
    <row r="49" spans="1:8" x14ac:dyDescent="0.25">
      <c r="A49" s="2">
        <v>1</v>
      </c>
      <c r="B49" s="8">
        <v>41609</v>
      </c>
      <c r="C49" t="s">
        <v>7</v>
      </c>
      <c r="G49" s="10">
        <v>210</v>
      </c>
    </row>
    <row r="50" spans="1:8" x14ac:dyDescent="0.25">
      <c r="A50" s="2">
        <v>2</v>
      </c>
      <c r="B50" s="8">
        <v>41609</v>
      </c>
      <c r="C50" t="s">
        <v>9</v>
      </c>
      <c r="D50" s="10">
        <v>200</v>
      </c>
      <c r="G50" s="10">
        <v>410</v>
      </c>
    </row>
    <row r="51" spans="1:8" x14ac:dyDescent="0.25">
      <c r="A51" s="2">
        <v>3</v>
      </c>
      <c r="B51" s="8">
        <v>41619</v>
      </c>
      <c r="C51" t="s">
        <v>10</v>
      </c>
      <c r="E51" s="10">
        <v>200</v>
      </c>
      <c r="F51" s="10">
        <v>0</v>
      </c>
      <c r="G51" s="10">
        <v>210</v>
      </c>
    </row>
    <row r="52" spans="1:8" x14ac:dyDescent="0.25">
      <c r="A52" s="2">
        <v>4</v>
      </c>
      <c r="B52" s="8">
        <v>41640</v>
      </c>
      <c r="C52" t="s">
        <v>9</v>
      </c>
      <c r="D52" s="10">
        <v>200</v>
      </c>
      <c r="G52" s="10">
        <v>410</v>
      </c>
    </row>
    <row r="53" spans="1:8" x14ac:dyDescent="0.25">
      <c r="A53" s="2">
        <v>5</v>
      </c>
      <c r="B53" s="8">
        <v>41664</v>
      </c>
      <c r="C53" t="s">
        <v>10</v>
      </c>
      <c r="E53" s="10">
        <v>200</v>
      </c>
      <c r="F53" s="10">
        <v>0</v>
      </c>
      <c r="G53" s="10">
        <v>210</v>
      </c>
    </row>
    <row r="54" spans="1:8" x14ac:dyDescent="0.25">
      <c r="A54" s="2">
        <v>6</v>
      </c>
      <c r="B54" s="8">
        <v>41671</v>
      </c>
      <c r="C54" t="s">
        <v>9</v>
      </c>
      <c r="D54" s="10">
        <v>200</v>
      </c>
      <c r="G54" s="10">
        <v>410</v>
      </c>
    </row>
    <row r="55" spans="1:8" x14ac:dyDescent="0.25">
      <c r="A55" s="2">
        <v>7</v>
      </c>
      <c r="B55" s="8">
        <v>41680</v>
      </c>
      <c r="C55" t="s">
        <v>10</v>
      </c>
      <c r="E55" s="10">
        <v>200</v>
      </c>
      <c r="F55" s="10">
        <v>0</v>
      </c>
      <c r="G55" s="10">
        <v>210</v>
      </c>
    </row>
    <row r="56" spans="1:8" x14ac:dyDescent="0.25">
      <c r="A56" s="2">
        <v>8</v>
      </c>
      <c r="B56" s="8">
        <v>41699</v>
      </c>
      <c r="C56" t="s">
        <v>9</v>
      </c>
      <c r="D56" s="10">
        <v>200</v>
      </c>
      <c r="G56" s="10">
        <v>410</v>
      </c>
    </row>
    <row r="57" spans="1:8" x14ac:dyDescent="0.25">
      <c r="A57" s="2">
        <v>9</v>
      </c>
      <c r="B57" s="8">
        <v>41713</v>
      </c>
      <c r="C57" t="s">
        <v>10</v>
      </c>
      <c r="E57" s="10">
        <v>200</v>
      </c>
      <c r="F57" s="10">
        <v>0</v>
      </c>
      <c r="G57" s="10">
        <v>210</v>
      </c>
    </row>
    <row r="59" spans="1:8" ht="15.75" thickBot="1" x14ac:dyDescent="0.3"/>
    <row r="60" spans="1:8" ht="16.5" thickTop="1" thickBot="1" x14ac:dyDescent="0.3">
      <c r="A60"/>
      <c r="B60" s="13" t="s">
        <v>33</v>
      </c>
      <c r="C60" s="13"/>
      <c r="D60" s="13"/>
      <c r="E60" s="13"/>
      <c r="F60" s="13"/>
      <c r="H60" s="10"/>
    </row>
    <row r="61" spans="1:8" ht="15.75" thickTop="1" x14ac:dyDescent="0.25"/>
    <row r="62" spans="1:8" x14ac:dyDescent="0.25">
      <c r="A62" s="2" t="s">
        <v>0</v>
      </c>
      <c r="B62" s="7" t="s">
        <v>1</v>
      </c>
      <c r="C62" t="s">
        <v>2</v>
      </c>
      <c r="D62" s="10" t="s">
        <v>3</v>
      </c>
      <c r="E62" s="10" t="s">
        <v>4</v>
      </c>
      <c r="F62" s="10" t="s">
        <v>5</v>
      </c>
      <c r="G62" s="10" t="s">
        <v>6</v>
      </c>
    </row>
    <row r="63" spans="1:8" x14ac:dyDescent="0.25">
      <c r="A63" s="2">
        <v>1</v>
      </c>
      <c r="B63" s="8">
        <v>41609</v>
      </c>
      <c r="C63" t="s">
        <v>7</v>
      </c>
      <c r="G63" s="10">
        <v>2130</v>
      </c>
    </row>
    <row r="64" spans="1:8" x14ac:dyDescent="0.25">
      <c r="A64" s="2">
        <v>2</v>
      </c>
      <c r="B64" s="8">
        <v>41609</v>
      </c>
      <c r="C64" t="s">
        <v>9</v>
      </c>
      <c r="D64" s="10">
        <v>300</v>
      </c>
      <c r="G64" s="10">
        <v>2430</v>
      </c>
    </row>
    <row r="65" spans="1:8" x14ac:dyDescent="0.25">
      <c r="A65" s="2">
        <v>3</v>
      </c>
      <c r="B65" s="8">
        <v>41619</v>
      </c>
      <c r="C65" t="s">
        <v>10</v>
      </c>
      <c r="E65" s="10">
        <v>300</v>
      </c>
      <c r="F65" s="10">
        <v>0</v>
      </c>
      <c r="G65" s="10">
        <v>2130</v>
      </c>
    </row>
    <row r="66" spans="1:8" x14ac:dyDescent="0.25">
      <c r="A66" s="2">
        <v>4</v>
      </c>
      <c r="B66" s="8">
        <v>41640</v>
      </c>
      <c r="C66" t="s">
        <v>9</v>
      </c>
      <c r="D66" s="10">
        <v>300</v>
      </c>
      <c r="G66" s="10">
        <v>2430</v>
      </c>
    </row>
    <row r="67" spans="1:8" x14ac:dyDescent="0.25">
      <c r="A67" s="2">
        <v>5</v>
      </c>
      <c r="B67" s="8">
        <v>41661</v>
      </c>
      <c r="C67" t="s">
        <v>10</v>
      </c>
      <c r="E67" s="10">
        <v>300</v>
      </c>
      <c r="F67" s="10">
        <v>0</v>
      </c>
      <c r="G67" s="10">
        <v>2130</v>
      </c>
    </row>
    <row r="68" spans="1:8" x14ac:dyDescent="0.25">
      <c r="A68" s="2">
        <v>6</v>
      </c>
      <c r="B68" s="8">
        <v>41671</v>
      </c>
      <c r="C68" t="s">
        <v>9</v>
      </c>
      <c r="D68" s="10">
        <v>300</v>
      </c>
      <c r="G68" s="10">
        <v>2430</v>
      </c>
    </row>
    <row r="69" spans="1:8" x14ac:dyDescent="0.25">
      <c r="A69" s="2">
        <v>7</v>
      </c>
      <c r="B69" s="8">
        <v>41682</v>
      </c>
      <c r="C69" t="s">
        <v>10</v>
      </c>
      <c r="E69" s="10">
        <v>300</v>
      </c>
      <c r="F69" s="10">
        <v>0</v>
      </c>
      <c r="G69" s="10">
        <v>2130</v>
      </c>
    </row>
    <row r="70" spans="1:8" x14ac:dyDescent="0.25">
      <c r="A70" s="2">
        <v>8</v>
      </c>
      <c r="B70" s="8">
        <v>41699</v>
      </c>
      <c r="C70" t="s">
        <v>9</v>
      </c>
      <c r="D70" s="10">
        <v>300</v>
      </c>
      <c r="G70" s="10">
        <v>2430</v>
      </c>
    </row>
    <row r="71" spans="1:8" x14ac:dyDescent="0.25">
      <c r="A71" s="2">
        <v>9</v>
      </c>
      <c r="B71" s="8">
        <v>41713</v>
      </c>
      <c r="C71" t="s">
        <v>10</v>
      </c>
      <c r="E71" s="10">
        <v>300</v>
      </c>
      <c r="F71" s="10">
        <v>0</v>
      </c>
      <c r="G71" s="10">
        <v>2130</v>
      </c>
    </row>
    <row r="73" spans="1:8" ht="15.75" thickBot="1" x14ac:dyDescent="0.3"/>
    <row r="74" spans="1:8" ht="16.5" thickTop="1" thickBot="1" x14ac:dyDescent="0.3">
      <c r="A74"/>
      <c r="B74" s="13" t="s">
        <v>34</v>
      </c>
      <c r="C74" s="13"/>
      <c r="D74" s="13"/>
      <c r="E74" s="13"/>
      <c r="F74" s="13"/>
      <c r="H74" s="10"/>
    </row>
    <row r="75" spans="1:8" ht="15.75" thickTop="1" x14ac:dyDescent="0.25"/>
    <row r="76" spans="1:8" x14ac:dyDescent="0.25">
      <c r="A76" s="2" t="s">
        <v>0</v>
      </c>
      <c r="B76" s="7" t="s">
        <v>1</v>
      </c>
      <c r="C76" t="s">
        <v>2</v>
      </c>
      <c r="D76" s="10" t="s">
        <v>3</v>
      </c>
      <c r="E76" s="10" t="s">
        <v>4</v>
      </c>
      <c r="F76" s="10" t="s">
        <v>5</v>
      </c>
      <c r="G76" s="10" t="s">
        <v>6</v>
      </c>
    </row>
    <row r="77" spans="1:8" x14ac:dyDescent="0.25">
      <c r="A77" s="2">
        <v>1</v>
      </c>
      <c r="B77" s="8">
        <v>41609</v>
      </c>
      <c r="C77" t="s">
        <v>7</v>
      </c>
      <c r="G77" s="10">
        <v>0</v>
      </c>
    </row>
    <row r="78" spans="1:8" x14ac:dyDescent="0.25">
      <c r="A78" s="2">
        <v>2</v>
      </c>
      <c r="B78" s="8">
        <v>41609</v>
      </c>
      <c r="C78" t="s">
        <v>9</v>
      </c>
      <c r="D78" s="10">
        <v>300</v>
      </c>
      <c r="G78" s="10">
        <v>300</v>
      </c>
    </row>
    <row r="79" spans="1:8" x14ac:dyDescent="0.25">
      <c r="A79" s="2">
        <v>3</v>
      </c>
      <c r="B79" s="8">
        <v>41619</v>
      </c>
      <c r="C79" t="s">
        <v>10</v>
      </c>
      <c r="E79" s="10">
        <v>300</v>
      </c>
      <c r="F79" s="10">
        <v>0</v>
      </c>
      <c r="G79" s="10">
        <v>0</v>
      </c>
    </row>
    <row r="80" spans="1:8" x14ac:dyDescent="0.25">
      <c r="A80" s="2">
        <v>4</v>
      </c>
      <c r="B80" s="8">
        <v>41640</v>
      </c>
      <c r="C80" t="s">
        <v>9</v>
      </c>
      <c r="D80" s="10">
        <v>300</v>
      </c>
      <c r="G80" s="10">
        <v>300</v>
      </c>
    </row>
    <row r="81" spans="1:8" x14ac:dyDescent="0.25">
      <c r="A81" s="2">
        <v>5</v>
      </c>
      <c r="B81" s="8">
        <v>41661</v>
      </c>
      <c r="C81" t="s">
        <v>10</v>
      </c>
      <c r="E81" s="10">
        <v>300</v>
      </c>
      <c r="F81" s="10">
        <v>0</v>
      </c>
      <c r="G81" s="10">
        <v>0</v>
      </c>
    </row>
    <row r="82" spans="1:8" x14ac:dyDescent="0.25">
      <c r="A82" s="2">
        <v>6</v>
      </c>
      <c r="B82" s="8">
        <v>41671</v>
      </c>
      <c r="C82" t="s">
        <v>9</v>
      </c>
      <c r="D82" s="10">
        <v>300</v>
      </c>
      <c r="G82" s="10">
        <v>300</v>
      </c>
    </row>
    <row r="83" spans="1:8" x14ac:dyDescent="0.25">
      <c r="A83" s="2">
        <v>7</v>
      </c>
      <c r="B83" s="8">
        <v>41685</v>
      </c>
      <c r="C83" t="s">
        <v>10</v>
      </c>
      <c r="E83" s="10">
        <v>300</v>
      </c>
      <c r="F83" s="10">
        <v>0</v>
      </c>
      <c r="G83" s="10">
        <v>0</v>
      </c>
    </row>
    <row r="84" spans="1:8" x14ac:dyDescent="0.25">
      <c r="A84" s="2">
        <v>8</v>
      </c>
      <c r="B84" s="8">
        <v>41699</v>
      </c>
      <c r="C84" t="s">
        <v>9</v>
      </c>
      <c r="D84" s="10">
        <v>300</v>
      </c>
      <c r="G84" s="10">
        <v>300</v>
      </c>
    </row>
    <row r="85" spans="1:8" x14ac:dyDescent="0.25">
      <c r="A85" s="2">
        <v>9</v>
      </c>
      <c r="B85" s="8">
        <v>41728</v>
      </c>
      <c r="C85" t="s">
        <v>10</v>
      </c>
      <c r="E85" s="10">
        <v>300</v>
      </c>
      <c r="F85" s="10">
        <v>0</v>
      </c>
      <c r="G85" s="10">
        <v>0</v>
      </c>
    </row>
    <row r="87" spans="1:8" ht="15.75" thickBot="1" x14ac:dyDescent="0.3"/>
    <row r="88" spans="1:8" ht="16.5" thickTop="1" thickBot="1" x14ac:dyDescent="0.3">
      <c r="A88"/>
      <c r="B88" s="14" t="s">
        <v>35</v>
      </c>
      <c r="C88" s="14"/>
      <c r="D88" s="14"/>
      <c r="E88" s="14"/>
      <c r="H88" s="10"/>
    </row>
    <row r="89" spans="1:8" ht="15.75" thickTop="1" x14ac:dyDescent="0.25"/>
    <row r="90" spans="1:8" x14ac:dyDescent="0.25">
      <c r="A90" s="2" t="s">
        <v>0</v>
      </c>
      <c r="B90" s="7" t="s">
        <v>1</v>
      </c>
      <c r="C90" t="s">
        <v>2</v>
      </c>
      <c r="D90" s="10" t="s">
        <v>3</v>
      </c>
      <c r="E90" s="10" t="s">
        <v>4</v>
      </c>
      <c r="F90" s="10" t="s">
        <v>5</v>
      </c>
      <c r="G90" s="10" t="s">
        <v>6</v>
      </c>
    </row>
    <row r="91" spans="1:8" x14ac:dyDescent="0.25">
      <c r="A91" s="2">
        <v>1</v>
      </c>
      <c r="B91" s="8">
        <v>41609</v>
      </c>
      <c r="C91" t="s">
        <v>7</v>
      </c>
      <c r="G91" s="10">
        <v>0</v>
      </c>
    </row>
    <row r="92" spans="1:8" x14ac:dyDescent="0.25">
      <c r="A92" s="2">
        <v>2</v>
      </c>
      <c r="B92" s="8">
        <v>41609</v>
      </c>
      <c r="C92" t="s">
        <v>9</v>
      </c>
      <c r="D92" s="10">
        <v>300</v>
      </c>
      <c r="G92" s="10">
        <v>300</v>
      </c>
    </row>
    <row r="93" spans="1:8" x14ac:dyDescent="0.25">
      <c r="A93" s="2">
        <v>3</v>
      </c>
      <c r="B93" s="8">
        <v>41619</v>
      </c>
      <c r="C93" t="s">
        <v>10</v>
      </c>
      <c r="E93" s="10">
        <v>300</v>
      </c>
      <c r="F93" s="10">
        <v>0</v>
      </c>
      <c r="G93" s="10">
        <v>0</v>
      </c>
    </row>
    <row r="94" spans="1:8" x14ac:dyDescent="0.25">
      <c r="A94" s="2">
        <v>4</v>
      </c>
      <c r="B94" s="8">
        <v>41640</v>
      </c>
      <c r="C94" t="s">
        <v>9</v>
      </c>
      <c r="D94" s="10">
        <v>300</v>
      </c>
      <c r="G94" s="10">
        <v>300</v>
      </c>
    </row>
    <row r="95" spans="1:8" x14ac:dyDescent="0.25">
      <c r="A95" s="2">
        <v>5</v>
      </c>
      <c r="B95" s="8">
        <v>41668</v>
      </c>
      <c r="C95" t="s">
        <v>10</v>
      </c>
      <c r="E95" s="10">
        <v>300</v>
      </c>
      <c r="F95" s="10">
        <v>0</v>
      </c>
      <c r="G95" s="10">
        <v>0</v>
      </c>
    </row>
    <row r="96" spans="1:8" x14ac:dyDescent="0.25">
      <c r="A96" s="2">
        <v>6</v>
      </c>
      <c r="B96" s="8">
        <v>41671</v>
      </c>
      <c r="C96" t="s">
        <v>9</v>
      </c>
      <c r="D96" s="10">
        <v>300</v>
      </c>
      <c r="G96" s="10">
        <v>300</v>
      </c>
    </row>
    <row r="97" spans="1:8" x14ac:dyDescent="0.25">
      <c r="A97" s="2">
        <v>7</v>
      </c>
      <c r="B97" s="8">
        <v>41680</v>
      </c>
      <c r="C97" t="s">
        <v>10</v>
      </c>
      <c r="E97" s="10">
        <v>300</v>
      </c>
      <c r="F97" s="10">
        <v>0</v>
      </c>
      <c r="G97" s="10">
        <v>0</v>
      </c>
    </row>
    <row r="98" spans="1:8" x14ac:dyDescent="0.25">
      <c r="A98" s="2">
        <v>8</v>
      </c>
      <c r="B98" s="8">
        <v>41699</v>
      </c>
      <c r="C98" t="s">
        <v>9</v>
      </c>
      <c r="D98" s="10">
        <v>300</v>
      </c>
      <c r="G98" s="10">
        <v>300</v>
      </c>
    </row>
    <row r="99" spans="1:8" x14ac:dyDescent="0.25">
      <c r="A99" s="2">
        <v>9</v>
      </c>
      <c r="B99" s="8">
        <v>41713</v>
      </c>
      <c r="C99" t="s">
        <v>10</v>
      </c>
      <c r="E99" s="10">
        <v>300</v>
      </c>
      <c r="F99" s="10">
        <v>0</v>
      </c>
      <c r="G99" s="10">
        <v>0</v>
      </c>
    </row>
    <row r="101" spans="1:8" ht="15.75" thickBot="1" x14ac:dyDescent="0.3"/>
    <row r="102" spans="1:8" ht="16.5" thickTop="1" thickBot="1" x14ac:dyDescent="0.3">
      <c r="A102"/>
      <c r="B102" s="14" t="s">
        <v>36</v>
      </c>
      <c r="C102" s="14"/>
      <c r="D102" s="14"/>
      <c r="E102" s="14"/>
      <c r="H102" s="10"/>
    </row>
    <row r="103" spans="1:8" ht="15.75" thickTop="1" x14ac:dyDescent="0.25"/>
    <row r="104" spans="1:8" x14ac:dyDescent="0.25">
      <c r="A104" s="2" t="s">
        <v>0</v>
      </c>
      <c r="B104" s="7" t="s">
        <v>1</v>
      </c>
      <c r="C104" t="s">
        <v>2</v>
      </c>
      <c r="D104" s="10" t="s">
        <v>3</v>
      </c>
      <c r="E104" s="10" t="s">
        <v>4</v>
      </c>
      <c r="F104" s="10" t="s">
        <v>5</v>
      </c>
      <c r="G104" s="10" t="s">
        <v>6</v>
      </c>
    </row>
    <row r="105" spans="1:8" x14ac:dyDescent="0.25">
      <c r="A105" s="2">
        <v>1</v>
      </c>
      <c r="B105" s="8">
        <v>41609</v>
      </c>
      <c r="C105" t="s">
        <v>7</v>
      </c>
      <c r="G105" s="10">
        <v>720</v>
      </c>
    </row>
    <row r="106" spans="1:8" x14ac:dyDescent="0.25">
      <c r="A106" s="2">
        <v>2</v>
      </c>
      <c r="B106" s="8">
        <v>41609</v>
      </c>
      <c r="C106" t="s">
        <v>9</v>
      </c>
      <c r="D106" s="10">
        <v>300</v>
      </c>
      <c r="G106" s="10">
        <v>1020</v>
      </c>
    </row>
    <row r="107" spans="1:8" x14ac:dyDescent="0.25">
      <c r="A107" s="2">
        <v>3</v>
      </c>
      <c r="B107" s="8">
        <v>41619</v>
      </c>
      <c r="C107" t="s">
        <v>10</v>
      </c>
      <c r="E107" s="10">
        <v>300</v>
      </c>
      <c r="F107" s="10">
        <v>0</v>
      </c>
      <c r="G107" s="10">
        <v>720</v>
      </c>
    </row>
    <row r="108" spans="1:8" x14ac:dyDescent="0.25">
      <c r="A108" s="2">
        <v>4</v>
      </c>
      <c r="B108" s="8">
        <v>41640</v>
      </c>
      <c r="C108" t="s">
        <v>9</v>
      </c>
      <c r="D108" s="10">
        <v>300</v>
      </c>
      <c r="G108" s="10">
        <v>1020</v>
      </c>
    </row>
    <row r="109" spans="1:8" x14ac:dyDescent="0.25">
      <c r="A109" s="2">
        <v>5</v>
      </c>
      <c r="B109" s="8">
        <v>41659</v>
      </c>
      <c r="C109" t="s">
        <v>10</v>
      </c>
      <c r="E109" s="10">
        <v>300</v>
      </c>
      <c r="F109" s="10">
        <v>0</v>
      </c>
      <c r="G109" s="10">
        <v>720</v>
      </c>
    </row>
    <row r="110" spans="1:8" x14ac:dyDescent="0.25">
      <c r="A110" s="2">
        <v>6</v>
      </c>
      <c r="B110" s="8">
        <v>41671</v>
      </c>
      <c r="C110" t="s">
        <v>9</v>
      </c>
      <c r="D110" s="10">
        <v>300</v>
      </c>
      <c r="G110" s="10">
        <v>1020</v>
      </c>
    </row>
    <row r="111" spans="1:8" x14ac:dyDescent="0.25">
      <c r="A111" s="2">
        <v>7</v>
      </c>
      <c r="B111" s="8">
        <v>41685</v>
      </c>
      <c r="C111" t="s">
        <v>10</v>
      </c>
      <c r="E111" s="10">
        <v>300</v>
      </c>
      <c r="F111" s="10">
        <v>0</v>
      </c>
      <c r="G111" s="10">
        <v>720</v>
      </c>
    </row>
    <row r="112" spans="1:8" x14ac:dyDescent="0.25">
      <c r="A112" s="2">
        <v>8</v>
      </c>
      <c r="B112" s="8">
        <v>41699</v>
      </c>
      <c r="C112" t="s">
        <v>9</v>
      </c>
      <c r="D112" s="10">
        <v>300</v>
      </c>
      <c r="G112" s="10">
        <v>1020</v>
      </c>
    </row>
    <row r="113" spans="1:8" x14ac:dyDescent="0.25">
      <c r="A113" s="2">
        <v>9</v>
      </c>
      <c r="B113" s="8">
        <v>41713</v>
      </c>
      <c r="C113" t="s">
        <v>10</v>
      </c>
      <c r="E113" s="10">
        <v>300</v>
      </c>
      <c r="F113" s="10">
        <v>0</v>
      </c>
      <c r="G113" s="10">
        <v>720</v>
      </c>
    </row>
    <row r="115" spans="1:8" ht="15.75" thickBot="1" x14ac:dyDescent="0.3"/>
    <row r="116" spans="1:8" ht="16.5" thickTop="1" thickBot="1" x14ac:dyDescent="0.3">
      <c r="A116"/>
      <c r="B116" s="14" t="s">
        <v>17</v>
      </c>
      <c r="C116" s="14"/>
      <c r="D116" s="14"/>
      <c r="E116" s="14"/>
      <c r="H116" s="10"/>
    </row>
    <row r="117" spans="1:8" ht="15.75" thickTop="1" x14ac:dyDescent="0.25"/>
    <row r="118" spans="1:8" x14ac:dyDescent="0.25">
      <c r="A118" s="2" t="s">
        <v>0</v>
      </c>
      <c r="B118" s="7" t="s">
        <v>1</v>
      </c>
      <c r="C118" t="s">
        <v>2</v>
      </c>
      <c r="D118" s="10" t="s">
        <v>3</v>
      </c>
      <c r="E118" s="10" t="s">
        <v>4</v>
      </c>
      <c r="F118" s="10" t="s">
        <v>5</v>
      </c>
      <c r="G118" s="10" t="s">
        <v>6</v>
      </c>
    </row>
    <row r="119" spans="1:8" x14ac:dyDescent="0.25">
      <c r="A119" s="2">
        <v>1</v>
      </c>
      <c r="B119" s="8">
        <v>41609</v>
      </c>
      <c r="C119" t="s">
        <v>7</v>
      </c>
      <c r="G119" s="10">
        <v>10</v>
      </c>
    </row>
    <row r="120" spans="1:8" x14ac:dyDescent="0.25">
      <c r="A120" s="2">
        <v>2</v>
      </c>
      <c r="B120" s="8">
        <v>41609</v>
      </c>
      <c r="C120" t="s">
        <v>9</v>
      </c>
      <c r="D120" s="10">
        <v>200</v>
      </c>
      <c r="G120" s="10">
        <v>210</v>
      </c>
    </row>
    <row r="121" spans="1:8" x14ac:dyDescent="0.25">
      <c r="A121" s="2">
        <v>3</v>
      </c>
      <c r="B121" s="8">
        <v>41639</v>
      </c>
      <c r="C121" t="s">
        <v>10</v>
      </c>
      <c r="E121" s="10">
        <v>200</v>
      </c>
      <c r="F121" s="10">
        <v>0</v>
      </c>
      <c r="G121" s="10">
        <v>10</v>
      </c>
    </row>
    <row r="122" spans="1:8" x14ac:dyDescent="0.25">
      <c r="A122" s="2">
        <v>4</v>
      </c>
      <c r="B122" s="8">
        <v>41640</v>
      </c>
      <c r="C122" t="s">
        <v>9</v>
      </c>
      <c r="D122" s="10">
        <v>200</v>
      </c>
      <c r="G122" s="10">
        <v>210</v>
      </c>
    </row>
    <row r="123" spans="1:8" x14ac:dyDescent="0.25">
      <c r="A123" s="2">
        <v>5</v>
      </c>
      <c r="B123" s="8">
        <v>41661</v>
      </c>
      <c r="C123" t="s">
        <v>10</v>
      </c>
      <c r="E123" s="10">
        <v>200</v>
      </c>
      <c r="F123" s="10">
        <v>0</v>
      </c>
      <c r="G123" s="10">
        <v>10</v>
      </c>
    </row>
    <row r="124" spans="1:8" x14ac:dyDescent="0.25">
      <c r="A124" s="2">
        <v>6</v>
      </c>
      <c r="B124" s="8">
        <v>41671</v>
      </c>
      <c r="C124" t="s">
        <v>9</v>
      </c>
      <c r="D124" s="10">
        <v>200</v>
      </c>
      <c r="G124" s="10">
        <v>210</v>
      </c>
    </row>
    <row r="125" spans="1:8" x14ac:dyDescent="0.25">
      <c r="A125" s="2">
        <v>7</v>
      </c>
      <c r="B125" s="8">
        <v>41680</v>
      </c>
      <c r="C125" t="s">
        <v>10</v>
      </c>
      <c r="E125" s="10">
        <v>200</v>
      </c>
      <c r="F125" s="10">
        <v>0</v>
      </c>
      <c r="G125" s="10">
        <v>10</v>
      </c>
    </row>
    <row r="126" spans="1:8" x14ac:dyDescent="0.25">
      <c r="A126" s="2">
        <v>8</v>
      </c>
      <c r="B126" s="8">
        <v>41699</v>
      </c>
      <c r="C126" t="s">
        <v>9</v>
      </c>
      <c r="D126" s="10">
        <v>200</v>
      </c>
      <c r="G126" s="10">
        <v>210</v>
      </c>
    </row>
    <row r="127" spans="1:8" x14ac:dyDescent="0.25">
      <c r="A127" s="2">
        <v>9</v>
      </c>
      <c r="B127" s="8">
        <v>41711</v>
      </c>
      <c r="C127" t="s">
        <v>10</v>
      </c>
      <c r="E127" s="10">
        <v>200</v>
      </c>
      <c r="F127" s="10">
        <v>0</v>
      </c>
      <c r="G127" s="10">
        <v>10</v>
      </c>
    </row>
    <row r="129" spans="1:8" ht="15.75" thickBot="1" x14ac:dyDescent="0.3"/>
    <row r="130" spans="1:8" ht="16.5" thickTop="1" thickBot="1" x14ac:dyDescent="0.3">
      <c r="A130"/>
      <c r="B130" s="14" t="s">
        <v>18</v>
      </c>
      <c r="C130" s="14"/>
      <c r="D130" s="14"/>
      <c r="E130" s="14"/>
      <c r="H130" s="10"/>
    </row>
    <row r="131" spans="1:8" ht="15.75" thickTop="1" x14ac:dyDescent="0.25"/>
    <row r="132" spans="1:8" x14ac:dyDescent="0.25">
      <c r="A132" s="2" t="s">
        <v>0</v>
      </c>
      <c r="B132" s="7" t="s">
        <v>1</v>
      </c>
      <c r="C132" t="s">
        <v>2</v>
      </c>
      <c r="D132" s="10" t="s">
        <v>3</v>
      </c>
      <c r="E132" s="10" t="s">
        <v>4</v>
      </c>
      <c r="F132" s="10" t="s">
        <v>5</v>
      </c>
      <c r="G132" s="10" t="s">
        <v>6</v>
      </c>
    </row>
    <row r="133" spans="1:8" x14ac:dyDescent="0.25">
      <c r="A133" s="2">
        <v>1</v>
      </c>
      <c r="B133" s="8">
        <v>41609</v>
      </c>
      <c r="C133" t="s">
        <v>7</v>
      </c>
      <c r="G133" s="10">
        <v>30</v>
      </c>
    </row>
    <row r="134" spans="1:8" x14ac:dyDescent="0.25">
      <c r="A134" s="2">
        <v>2</v>
      </c>
      <c r="B134" s="8">
        <v>41609</v>
      </c>
      <c r="C134" t="s">
        <v>9</v>
      </c>
      <c r="D134" s="10">
        <v>200</v>
      </c>
      <c r="G134" s="10">
        <v>230</v>
      </c>
    </row>
    <row r="135" spans="1:8" x14ac:dyDescent="0.25">
      <c r="A135" s="2">
        <v>3</v>
      </c>
      <c r="B135" s="8">
        <v>41621</v>
      </c>
      <c r="C135" t="s">
        <v>5</v>
      </c>
      <c r="E135" s="10">
        <v>0</v>
      </c>
      <c r="F135" s="10">
        <v>10</v>
      </c>
      <c r="G135" s="10">
        <v>240</v>
      </c>
    </row>
    <row r="136" spans="1:8" x14ac:dyDescent="0.25">
      <c r="A136" s="2">
        <v>4</v>
      </c>
      <c r="B136" s="8">
        <v>41640</v>
      </c>
      <c r="C136" t="s">
        <v>9</v>
      </c>
      <c r="D136" s="10">
        <v>200</v>
      </c>
      <c r="G136" s="10">
        <v>440</v>
      </c>
    </row>
    <row r="137" spans="1:8" x14ac:dyDescent="0.25">
      <c r="A137" s="2">
        <v>5</v>
      </c>
      <c r="B137" s="8">
        <v>41670</v>
      </c>
      <c r="C137" t="s">
        <v>5</v>
      </c>
      <c r="E137" s="10">
        <v>0</v>
      </c>
      <c r="F137" s="10">
        <v>10</v>
      </c>
      <c r="G137" s="10">
        <v>450</v>
      </c>
    </row>
    <row r="138" spans="1:8" x14ac:dyDescent="0.25">
      <c r="A138" s="2">
        <v>6</v>
      </c>
      <c r="B138" s="8">
        <v>41671</v>
      </c>
      <c r="C138" t="s">
        <v>9</v>
      </c>
      <c r="D138" s="10">
        <v>200</v>
      </c>
      <c r="G138" s="10">
        <v>650</v>
      </c>
    </row>
    <row r="139" spans="1:8" x14ac:dyDescent="0.25">
      <c r="A139" s="2">
        <v>7</v>
      </c>
      <c r="B139" s="8">
        <v>41678</v>
      </c>
      <c r="C139" t="s">
        <v>10</v>
      </c>
      <c r="E139" s="10">
        <v>400</v>
      </c>
      <c r="F139" s="10">
        <v>0</v>
      </c>
      <c r="G139" s="10">
        <v>250</v>
      </c>
    </row>
    <row r="140" spans="1:8" x14ac:dyDescent="0.25">
      <c r="A140" s="2">
        <v>8</v>
      </c>
      <c r="B140" s="8">
        <v>41699</v>
      </c>
      <c r="C140" t="s">
        <v>9</v>
      </c>
      <c r="D140" s="10">
        <v>200</v>
      </c>
      <c r="G140" s="10">
        <v>450</v>
      </c>
    </row>
    <row r="142" spans="1:8" ht="15.75" thickBot="1" x14ac:dyDescent="0.3"/>
    <row r="143" spans="1:8" ht="16.5" thickTop="1" thickBot="1" x14ac:dyDescent="0.3">
      <c r="A143"/>
      <c r="B143" s="14" t="s">
        <v>19</v>
      </c>
      <c r="C143" s="14"/>
      <c r="D143" s="14"/>
      <c r="E143" s="14"/>
      <c r="H143" s="10"/>
    </row>
    <row r="144" spans="1:8" ht="15.75" thickTop="1" x14ac:dyDescent="0.25"/>
    <row r="145" spans="1:8" x14ac:dyDescent="0.25">
      <c r="A145" s="2" t="s">
        <v>0</v>
      </c>
      <c r="B145" s="7" t="s">
        <v>1</v>
      </c>
      <c r="C145" t="s">
        <v>2</v>
      </c>
      <c r="D145" s="10" t="s">
        <v>3</v>
      </c>
      <c r="E145" s="10" t="s">
        <v>4</v>
      </c>
      <c r="F145" s="10" t="s">
        <v>5</v>
      </c>
      <c r="G145" s="10" t="s">
        <v>6</v>
      </c>
    </row>
    <row r="146" spans="1:8" x14ac:dyDescent="0.25">
      <c r="A146" s="2">
        <v>1</v>
      </c>
      <c r="B146" s="8">
        <v>41609</v>
      </c>
      <c r="C146" t="s">
        <v>7</v>
      </c>
      <c r="G146" s="10">
        <v>-600</v>
      </c>
    </row>
    <row r="147" spans="1:8" x14ac:dyDescent="0.25">
      <c r="A147" s="2">
        <v>2</v>
      </c>
      <c r="B147" s="8">
        <v>41609</v>
      </c>
      <c r="C147" t="s">
        <v>9</v>
      </c>
      <c r="D147" s="10">
        <v>200</v>
      </c>
      <c r="G147" s="10">
        <v>-400</v>
      </c>
    </row>
    <row r="148" spans="1:8" x14ac:dyDescent="0.25">
      <c r="A148" s="2">
        <v>3</v>
      </c>
      <c r="B148" s="8">
        <v>41640</v>
      </c>
      <c r="C148" t="s">
        <v>9</v>
      </c>
      <c r="D148" s="10">
        <v>200</v>
      </c>
      <c r="G148" s="10">
        <v>-200</v>
      </c>
    </row>
    <row r="149" spans="1:8" x14ac:dyDescent="0.25">
      <c r="A149" s="2">
        <v>4</v>
      </c>
      <c r="B149" s="8">
        <v>41671</v>
      </c>
      <c r="C149" t="s">
        <v>9</v>
      </c>
      <c r="D149" s="10">
        <v>200</v>
      </c>
      <c r="G149" s="10">
        <v>0</v>
      </c>
    </row>
    <row r="150" spans="1:8" x14ac:dyDescent="0.25">
      <c r="A150" s="2">
        <v>5</v>
      </c>
      <c r="B150" s="8">
        <v>41699</v>
      </c>
      <c r="C150" t="s">
        <v>9</v>
      </c>
      <c r="D150" s="10">
        <v>0</v>
      </c>
      <c r="G150" s="10">
        <v>0</v>
      </c>
    </row>
    <row r="152" spans="1:8" ht="15.75" thickBot="1" x14ac:dyDescent="0.3"/>
    <row r="153" spans="1:8" ht="16.5" thickTop="1" thickBot="1" x14ac:dyDescent="0.3">
      <c r="A153"/>
      <c r="B153" s="14" t="s">
        <v>20</v>
      </c>
      <c r="C153" s="14"/>
      <c r="D153" s="14"/>
      <c r="E153" s="14"/>
      <c r="H153" s="10"/>
    </row>
    <row r="154" spans="1:8" ht="15.75" thickTop="1" x14ac:dyDescent="0.25"/>
    <row r="155" spans="1:8" x14ac:dyDescent="0.25">
      <c r="A155" s="2" t="s">
        <v>0</v>
      </c>
      <c r="B155" s="7" t="s">
        <v>1</v>
      </c>
      <c r="C155" t="s">
        <v>2</v>
      </c>
      <c r="D155" s="10" t="s">
        <v>3</v>
      </c>
      <c r="E155" s="10" t="s">
        <v>4</v>
      </c>
      <c r="F155" s="10" t="s">
        <v>5</v>
      </c>
      <c r="G155" s="10" t="s">
        <v>6</v>
      </c>
    </row>
    <row r="156" spans="1:8" x14ac:dyDescent="0.25">
      <c r="A156" s="2">
        <v>1</v>
      </c>
      <c r="B156" s="8">
        <v>41609</v>
      </c>
      <c r="C156" t="s">
        <v>7</v>
      </c>
      <c r="G156" s="10">
        <v>30</v>
      </c>
    </row>
    <row r="157" spans="1:8" x14ac:dyDescent="0.25">
      <c r="A157" s="2">
        <v>2</v>
      </c>
      <c r="B157" s="8">
        <v>41609</v>
      </c>
      <c r="C157" t="s">
        <v>9</v>
      </c>
      <c r="D157" s="10">
        <v>300</v>
      </c>
      <c r="G157" s="10">
        <v>330</v>
      </c>
    </row>
    <row r="158" spans="1:8" x14ac:dyDescent="0.25">
      <c r="A158" s="2">
        <v>3</v>
      </c>
      <c r="B158" s="8">
        <v>41621</v>
      </c>
      <c r="C158" t="s">
        <v>10</v>
      </c>
      <c r="E158" s="10">
        <v>300</v>
      </c>
      <c r="F158" s="10">
        <v>0</v>
      </c>
      <c r="G158" s="10">
        <v>30</v>
      </c>
    </row>
    <row r="159" spans="1:8" x14ac:dyDescent="0.25">
      <c r="A159" s="2">
        <v>4</v>
      </c>
      <c r="B159" s="8">
        <v>41640</v>
      </c>
      <c r="C159" t="s">
        <v>9</v>
      </c>
      <c r="D159" s="10">
        <v>300</v>
      </c>
      <c r="G159" s="10">
        <v>330</v>
      </c>
    </row>
    <row r="160" spans="1:8" x14ac:dyDescent="0.25">
      <c r="A160" s="2">
        <v>5</v>
      </c>
      <c r="B160" s="8">
        <v>41661</v>
      </c>
      <c r="C160" t="s">
        <v>10</v>
      </c>
      <c r="E160" s="10">
        <v>300</v>
      </c>
      <c r="F160" s="10">
        <v>0</v>
      </c>
      <c r="G160" s="10">
        <v>30</v>
      </c>
    </row>
    <row r="161" spans="1:8" x14ac:dyDescent="0.25">
      <c r="A161" s="2">
        <v>6</v>
      </c>
      <c r="B161" s="8">
        <v>41671</v>
      </c>
      <c r="C161" t="s">
        <v>9</v>
      </c>
      <c r="D161" s="10">
        <v>300</v>
      </c>
      <c r="G161" s="10">
        <v>330</v>
      </c>
    </row>
    <row r="162" spans="1:8" x14ac:dyDescent="0.25">
      <c r="A162" s="2">
        <v>7</v>
      </c>
      <c r="B162" s="8">
        <v>41685</v>
      </c>
      <c r="C162" t="s">
        <v>10</v>
      </c>
      <c r="E162" s="10">
        <v>300</v>
      </c>
      <c r="F162" s="10">
        <v>0</v>
      </c>
      <c r="G162" s="10">
        <v>30</v>
      </c>
    </row>
    <row r="163" spans="1:8" x14ac:dyDescent="0.25">
      <c r="A163" s="2">
        <v>8</v>
      </c>
      <c r="B163" s="8">
        <v>41699</v>
      </c>
      <c r="C163" t="s">
        <v>9</v>
      </c>
      <c r="D163" s="10">
        <v>300</v>
      </c>
      <c r="G163" s="10">
        <v>330</v>
      </c>
    </row>
    <row r="164" spans="1:8" x14ac:dyDescent="0.25">
      <c r="A164" s="2">
        <v>9</v>
      </c>
      <c r="B164" s="8">
        <v>41711</v>
      </c>
      <c r="C164" t="s">
        <v>10</v>
      </c>
      <c r="E164" s="10">
        <v>300</v>
      </c>
      <c r="F164" s="10">
        <v>0</v>
      </c>
      <c r="G164" s="10">
        <v>30</v>
      </c>
    </row>
    <row r="166" spans="1:8" ht="15.75" thickBot="1" x14ac:dyDescent="0.3"/>
    <row r="167" spans="1:8" ht="16.5" thickTop="1" thickBot="1" x14ac:dyDescent="0.3">
      <c r="A167"/>
      <c r="B167" s="14" t="s">
        <v>37</v>
      </c>
      <c r="C167" s="14"/>
      <c r="D167" s="14"/>
      <c r="E167" s="14"/>
      <c r="H167" s="10"/>
    </row>
    <row r="168" spans="1:8" ht="15.75" thickTop="1" x14ac:dyDescent="0.25"/>
    <row r="169" spans="1:8" x14ac:dyDescent="0.25">
      <c r="A169" s="2" t="s">
        <v>0</v>
      </c>
      <c r="B169" s="7" t="s">
        <v>1</v>
      </c>
      <c r="C169" t="s">
        <v>2</v>
      </c>
      <c r="D169" s="10" t="s">
        <v>3</v>
      </c>
      <c r="E169" s="10" t="s">
        <v>4</v>
      </c>
      <c r="F169" s="10" t="s">
        <v>5</v>
      </c>
      <c r="G169" s="10" t="s">
        <v>6</v>
      </c>
    </row>
    <row r="170" spans="1:8" x14ac:dyDescent="0.25">
      <c r="A170" s="2">
        <v>1</v>
      </c>
      <c r="B170" s="8">
        <v>41609</v>
      </c>
      <c r="C170" t="s">
        <v>7</v>
      </c>
      <c r="G170" s="10">
        <v>630</v>
      </c>
    </row>
    <row r="171" spans="1:8" x14ac:dyDescent="0.25">
      <c r="A171" s="2">
        <v>2</v>
      </c>
      <c r="B171" s="8">
        <v>41609</v>
      </c>
      <c r="C171" t="s">
        <v>9</v>
      </c>
      <c r="D171" s="10">
        <v>300</v>
      </c>
      <c r="G171" s="10">
        <v>930</v>
      </c>
    </row>
    <row r="172" spans="1:8" x14ac:dyDescent="0.25">
      <c r="A172" s="2">
        <v>3</v>
      </c>
      <c r="B172" s="8">
        <v>41639</v>
      </c>
      <c r="C172" t="s">
        <v>5</v>
      </c>
      <c r="E172" s="10">
        <v>0</v>
      </c>
      <c r="F172" s="10">
        <v>10</v>
      </c>
      <c r="G172" s="10">
        <v>940</v>
      </c>
    </row>
    <row r="173" spans="1:8" x14ac:dyDescent="0.25">
      <c r="A173" s="2">
        <v>4</v>
      </c>
      <c r="B173" s="8">
        <v>41640</v>
      </c>
      <c r="C173" t="s">
        <v>9</v>
      </c>
      <c r="D173" s="10">
        <v>300</v>
      </c>
      <c r="G173" s="10">
        <v>1240</v>
      </c>
    </row>
    <row r="174" spans="1:8" x14ac:dyDescent="0.25">
      <c r="A174" s="2">
        <v>5</v>
      </c>
      <c r="B174" s="8">
        <v>41670</v>
      </c>
      <c r="C174" t="s">
        <v>5</v>
      </c>
      <c r="E174" s="10">
        <v>0</v>
      </c>
      <c r="F174" s="10">
        <v>10</v>
      </c>
      <c r="G174" s="10">
        <v>1250</v>
      </c>
    </row>
    <row r="175" spans="1:8" x14ac:dyDescent="0.25">
      <c r="A175" s="2">
        <v>6</v>
      </c>
      <c r="B175" s="8">
        <v>41671</v>
      </c>
      <c r="C175" t="s">
        <v>9</v>
      </c>
      <c r="D175" s="10">
        <v>300</v>
      </c>
      <c r="G175" s="10">
        <v>1550</v>
      </c>
    </row>
    <row r="176" spans="1:8" x14ac:dyDescent="0.25">
      <c r="A176" s="2">
        <v>7</v>
      </c>
      <c r="B176" s="8">
        <v>41685</v>
      </c>
      <c r="C176" t="s">
        <v>5</v>
      </c>
      <c r="E176" s="10">
        <v>0</v>
      </c>
      <c r="F176" s="10">
        <v>10</v>
      </c>
      <c r="G176" s="10">
        <v>1560</v>
      </c>
    </row>
    <row r="177" spans="1:8" x14ac:dyDescent="0.25">
      <c r="A177" s="2">
        <v>8</v>
      </c>
      <c r="B177" s="8">
        <v>41699</v>
      </c>
      <c r="C177" t="s">
        <v>9</v>
      </c>
      <c r="D177" s="10">
        <v>300</v>
      </c>
      <c r="G177" s="10">
        <v>1860</v>
      </c>
    </row>
    <row r="178" spans="1:8" x14ac:dyDescent="0.25">
      <c r="A178" s="2">
        <v>9</v>
      </c>
      <c r="B178" s="8">
        <v>41713</v>
      </c>
      <c r="C178" t="s">
        <v>10</v>
      </c>
      <c r="E178" s="10">
        <v>1860</v>
      </c>
      <c r="F178" s="10">
        <v>0</v>
      </c>
      <c r="G178" s="10">
        <v>0</v>
      </c>
    </row>
    <row r="180" spans="1:8" ht="15.75" thickBot="1" x14ac:dyDescent="0.3"/>
    <row r="181" spans="1:8" ht="16.5" thickTop="1" thickBot="1" x14ac:dyDescent="0.3">
      <c r="A181"/>
      <c r="B181" s="14" t="s">
        <v>38</v>
      </c>
      <c r="C181" s="14"/>
      <c r="D181" s="14"/>
      <c r="E181" s="14"/>
      <c r="H181" s="10"/>
    </row>
    <row r="182" spans="1:8" ht="15.75" thickTop="1" x14ac:dyDescent="0.25"/>
    <row r="183" spans="1:8" x14ac:dyDescent="0.25">
      <c r="A183" s="2" t="s">
        <v>0</v>
      </c>
      <c r="B183" s="7" t="s">
        <v>1</v>
      </c>
      <c r="C183" t="s">
        <v>2</v>
      </c>
      <c r="D183" s="10" t="s">
        <v>3</v>
      </c>
      <c r="E183" s="10" t="s">
        <v>4</v>
      </c>
      <c r="F183" s="10" t="s">
        <v>5</v>
      </c>
      <c r="G183" s="10" t="s">
        <v>6</v>
      </c>
    </row>
    <row r="184" spans="1:8" x14ac:dyDescent="0.25">
      <c r="A184" s="2">
        <v>1</v>
      </c>
      <c r="B184" s="8">
        <v>41609</v>
      </c>
      <c r="C184" t="s">
        <v>7</v>
      </c>
      <c r="G184" s="10">
        <v>0</v>
      </c>
    </row>
    <row r="185" spans="1:8" x14ac:dyDescent="0.25">
      <c r="A185" s="2">
        <v>2</v>
      </c>
      <c r="B185" s="8">
        <v>41609</v>
      </c>
      <c r="C185" t="s">
        <v>9</v>
      </c>
      <c r="D185" s="10">
        <v>300</v>
      </c>
      <c r="G185" s="10">
        <v>300</v>
      </c>
    </row>
    <row r="186" spans="1:8" x14ac:dyDescent="0.25">
      <c r="A186" s="2">
        <v>3</v>
      </c>
      <c r="B186" s="8">
        <v>41627</v>
      </c>
      <c r="C186" t="s">
        <v>10</v>
      </c>
      <c r="E186" s="10">
        <v>300</v>
      </c>
      <c r="F186" s="10">
        <v>0</v>
      </c>
      <c r="G186" s="10">
        <v>0</v>
      </c>
    </row>
    <row r="187" spans="1:8" x14ac:dyDescent="0.25">
      <c r="A187" s="2">
        <v>4</v>
      </c>
      <c r="B187" s="8">
        <v>41640</v>
      </c>
      <c r="C187" t="s">
        <v>9</v>
      </c>
      <c r="D187" s="10">
        <v>300</v>
      </c>
      <c r="G187" s="10">
        <v>300</v>
      </c>
    </row>
    <row r="188" spans="1:8" x14ac:dyDescent="0.25">
      <c r="A188" s="2">
        <v>5</v>
      </c>
      <c r="B188" s="8">
        <v>41659</v>
      </c>
      <c r="C188" t="s">
        <v>10</v>
      </c>
      <c r="E188" s="10">
        <v>300</v>
      </c>
      <c r="F188" s="10">
        <v>0</v>
      </c>
      <c r="G188" s="10">
        <v>0</v>
      </c>
    </row>
    <row r="189" spans="1:8" x14ac:dyDescent="0.25">
      <c r="A189" s="2">
        <v>6</v>
      </c>
      <c r="B189" s="8">
        <v>41671</v>
      </c>
      <c r="C189" t="s">
        <v>9</v>
      </c>
      <c r="D189" s="10">
        <v>300</v>
      </c>
      <c r="G189" s="10">
        <v>300</v>
      </c>
    </row>
    <row r="190" spans="1:8" x14ac:dyDescent="0.25">
      <c r="A190" s="2">
        <v>7</v>
      </c>
      <c r="B190" s="8">
        <v>41685</v>
      </c>
      <c r="C190" t="s">
        <v>10</v>
      </c>
      <c r="E190" s="10">
        <v>300</v>
      </c>
      <c r="F190" s="10">
        <v>0</v>
      </c>
      <c r="G190" s="10">
        <v>0</v>
      </c>
    </row>
    <row r="191" spans="1:8" x14ac:dyDescent="0.25">
      <c r="A191" s="2">
        <v>8</v>
      </c>
      <c r="B191" s="8">
        <v>41699</v>
      </c>
      <c r="C191" t="s">
        <v>9</v>
      </c>
      <c r="D191" s="10">
        <v>300</v>
      </c>
      <c r="G191" s="10">
        <v>300</v>
      </c>
    </row>
    <row r="192" spans="1:8" x14ac:dyDescent="0.25">
      <c r="A192" s="2">
        <v>9</v>
      </c>
      <c r="B192" s="8">
        <v>41713</v>
      </c>
      <c r="C192" t="s">
        <v>10</v>
      </c>
      <c r="E192" s="10">
        <v>300</v>
      </c>
      <c r="F192" s="10">
        <v>0</v>
      </c>
      <c r="G192" s="10">
        <v>0</v>
      </c>
    </row>
    <row r="194" spans="1:8" ht="15.75" thickBot="1" x14ac:dyDescent="0.3"/>
    <row r="195" spans="1:8" ht="16.5" thickTop="1" thickBot="1" x14ac:dyDescent="0.3">
      <c r="A195"/>
      <c r="B195" s="14" t="s">
        <v>39</v>
      </c>
      <c r="C195" s="14"/>
      <c r="D195" s="14"/>
      <c r="E195" s="14"/>
      <c r="H195" s="10"/>
    </row>
    <row r="196" spans="1:8" ht="15.75" thickTop="1" x14ac:dyDescent="0.25"/>
    <row r="197" spans="1:8" x14ac:dyDescent="0.25">
      <c r="A197" s="2" t="s">
        <v>0</v>
      </c>
      <c r="B197" s="7" t="s">
        <v>1</v>
      </c>
      <c r="C197" t="s">
        <v>2</v>
      </c>
      <c r="D197" s="10" t="s">
        <v>3</v>
      </c>
      <c r="E197" s="10" t="s">
        <v>4</v>
      </c>
      <c r="F197" s="10" t="s">
        <v>5</v>
      </c>
      <c r="G197" s="10" t="s">
        <v>6</v>
      </c>
    </row>
    <row r="198" spans="1:8" x14ac:dyDescent="0.25">
      <c r="A198" s="2">
        <v>1</v>
      </c>
      <c r="B198" s="8">
        <v>41609</v>
      </c>
      <c r="C198" t="s">
        <v>7</v>
      </c>
      <c r="G198" s="10">
        <v>0</v>
      </c>
    </row>
    <row r="199" spans="1:8" x14ac:dyDescent="0.25">
      <c r="A199" s="2">
        <v>2</v>
      </c>
      <c r="B199" s="8">
        <v>41609</v>
      </c>
      <c r="C199" t="s">
        <v>9</v>
      </c>
      <c r="D199" s="10">
        <v>200</v>
      </c>
      <c r="G199" s="10">
        <v>200</v>
      </c>
    </row>
    <row r="200" spans="1:8" x14ac:dyDescent="0.25">
      <c r="A200" s="2">
        <v>3</v>
      </c>
      <c r="B200" s="8">
        <v>41619</v>
      </c>
      <c r="C200" t="s">
        <v>10</v>
      </c>
      <c r="E200" s="10">
        <v>200</v>
      </c>
      <c r="F200" s="10">
        <v>0</v>
      </c>
      <c r="G200" s="10">
        <v>0</v>
      </c>
    </row>
    <row r="201" spans="1:8" x14ac:dyDescent="0.25">
      <c r="A201" s="2">
        <v>4</v>
      </c>
      <c r="B201" s="8">
        <v>41640</v>
      </c>
      <c r="C201" t="s">
        <v>9</v>
      </c>
      <c r="D201" s="10">
        <v>200</v>
      </c>
      <c r="G201" s="10">
        <v>200</v>
      </c>
    </row>
    <row r="202" spans="1:8" x14ac:dyDescent="0.25">
      <c r="A202" s="2">
        <v>5</v>
      </c>
      <c r="B202" s="8">
        <v>41660</v>
      </c>
      <c r="C202" t="s">
        <v>10</v>
      </c>
      <c r="E202" s="10">
        <v>200</v>
      </c>
      <c r="F202" s="10">
        <v>0</v>
      </c>
      <c r="G202" s="10">
        <v>0</v>
      </c>
    </row>
    <row r="203" spans="1:8" x14ac:dyDescent="0.25">
      <c r="A203" s="2">
        <v>6</v>
      </c>
      <c r="B203" s="8">
        <v>41671</v>
      </c>
      <c r="C203" t="s">
        <v>9</v>
      </c>
      <c r="D203" s="10">
        <v>200</v>
      </c>
      <c r="G203" s="10">
        <v>200</v>
      </c>
    </row>
    <row r="204" spans="1:8" x14ac:dyDescent="0.25">
      <c r="A204" s="2">
        <v>7</v>
      </c>
      <c r="B204" s="8">
        <v>41679</v>
      </c>
      <c r="C204" t="s">
        <v>10</v>
      </c>
      <c r="E204" s="10">
        <v>200</v>
      </c>
      <c r="F204" s="10">
        <v>0</v>
      </c>
      <c r="G204" s="10">
        <v>0</v>
      </c>
    </row>
    <row r="205" spans="1:8" x14ac:dyDescent="0.25">
      <c r="A205" s="2">
        <v>8</v>
      </c>
      <c r="B205" s="8">
        <v>41699</v>
      </c>
      <c r="C205" t="s">
        <v>9</v>
      </c>
      <c r="D205" s="10">
        <v>200</v>
      </c>
      <c r="G205" s="10">
        <v>200</v>
      </c>
    </row>
    <row r="206" spans="1:8" x14ac:dyDescent="0.25">
      <c r="A206" s="2">
        <v>9</v>
      </c>
      <c r="B206" s="8">
        <v>41713</v>
      </c>
      <c r="C206" t="s">
        <v>10</v>
      </c>
      <c r="E206" s="10">
        <v>200</v>
      </c>
      <c r="F206" s="10">
        <v>0</v>
      </c>
      <c r="G206" s="10">
        <v>0</v>
      </c>
    </row>
    <row r="208" spans="1:8" ht="15.75" thickBot="1" x14ac:dyDescent="0.3"/>
    <row r="209" spans="1:8" ht="16.5" thickTop="1" thickBot="1" x14ac:dyDescent="0.3">
      <c r="A209"/>
      <c r="B209" s="14" t="s">
        <v>40</v>
      </c>
      <c r="C209" s="14"/>
      <c r="D209" s="14"/>
      <c r="E209" s="14"/>
      <c r="H209" s="10"/>
    </row>
    <row r="210" spans="1:8" ht="15.75" thickTop="1" x14ac:dyDescent="0.25"/>
    <row r="211" spans="1:8" x14ac:dyDescent="0.25">
      <c r="A211" s="2" t="s">
        <v>0</v>
      </c>
      <c r="B211" s="7" t="s">
        <v>1</v>
      </c>
      <c r="C211" t="s">
        <v>2</v>
      </c>
      <c r="D211" s="10" t="s">
        <v>3</v>
      </c>
      <c r="E211" s="10" t="s">
        <v>4</v>
      </c>
      <c r="F211" s="10" t="s">
        <v>5</v>
      </c>
      <c r="G211" s="10" t="s">
        <v>6</v>
      </c>
    </row>
    <row r="212" spans="1:8" x14ac:dyDescent="0.25">
      <c r="A212" s="2">
        <v>1</v>
      </c>
      <c r="B212" s="8">
        <v>41609</v>
      </c>
      <c r="C212" t="s">
        <v>7</v>
      </c>
      <c r="G212" s="10">
        <v>330</v>
      </c>
    </row>
    <row r="213" spans="1:8" x14ac:dyDescent="0.25">
      <c r="A213" s="2">
        <v>2</v>
      </c>
      <c r="B213" s="8">
        <v>41609</v>
      </c>
      <c r="C213" t="s">
        <v>9</v>
      </c>
      <c r="D213" s="10">
        <v>200</v>
      </c>
      <c r="G213" s="10">
        <v>530</v>
      </c>
    </row>
    <row r="214" spans="1:8" x14ac:dyDescent="0.25">
      <c r="A214" s="2">
        <v>3</v>
      </c>
      <c r="B214" s="8">
        <v>41628</v>
      </c>
      <c r="C214" t="s">
        <v>10</v>
      </c>
      <c r="E214" s="10">
        <v>200</v>
      </c>
      <c r="F214" s="10">
        <v>0</v>
      </c>
      <c r="G214" s="10">
        <v>330</v>
      </c>
    </row>
    <row r="215" spans="1:8" x14ac:dyDescent="0.25">
      <c r="A215" s="2">
        <v>4</v>
      </c>
      <c r="B215" s="8">
        <v>41640</v>
      </c>
      <c r="C215" t="s">
        <v>9</v>
      </c>
      <c r="D215" s="10">
        <v>200</v>
      </c>
      <c r="G215" s="10">
        <v>530</v>
      </c>
    </row>
    <row r="216" spans="1:8" x14ac:dyDescent="0.25">
      <c r="A216" s="2">
        <v>5</v>
      </c>
      <c r="B216" s="8">
        <v>41663</v>
      </c>
      <c r="C216" t="s">
        <v>10</v>
      </c>
      <c r="E216" s="10">
        <v>200</v>
      </c>
      <c r="F216" s="10">
        <v>0</v>
      </c>
      <c r="G216" s="10">
        <v>330</v>
      </c>
    </row>
    <row r="217" spans="1:8" x14ac:dyDescent="0.25">
      <c r="A217" s="2">
        <v>6</v>
      </c>
      <c r="B217" s="8">
        <v>41671</v>
      </c>
      <c r="C217" t="s">
        <v>9</v>
      </c>
      <c r="D217" s="10">
        <v>200</v>
      </c>
      <c r="G217" s="10">
        <v>530</v>
      </c>
    </row>
    <row r="218" spans="1:8" x14ac:dyDescent="0.25">
      <c r="A218" s="2">
        <v>7</v>
      </c>
      <c r="B218" s="8">
        <v>41685</v>
      </c>
      <c r="C218" t="s">
        <v>5</v>
      </c>
      <c r="E218" s="10">
        <v>0</v>
      </c>
      <c r="F218" s="10">
        <v>10</v>
      </c>
      <c r="G218" s="10">
        <v>540</v>
      </c>
    </row>
    <row r="219" spans="1:8" x14ac:dyDescent="0.25">
      <c r="A219" s="2">
        <v>8</v>
      </c>
      <c r="B219" s="8">
        <v>41699</v>
      </c>
      <c r="C219" t="s">
        <v>9</v>
      </c>
      <c r="D219" s="10">
        <v>200</v>
      </c>
      <c r="G219" s="10">
        <v>740</v>
      </c>
    </row>
    <row r="220" spans="1:8" x14ac:dyDescent="0.25">
      <c r="A220" s="2">
        <v>9</v>
      </c>
      <c r="B220" s="8">
        <v>41713</v>
      </c>
      <c r="C220" t="s">
        <v>10</v>
      </c>
      <c r="E220" s="10">
        <v>200</v>
      </c>
      <c r="F220" s="10">
        <v>0</v>
      </c>
      <c r="G220" s="10">
        <v>540</v>
      </c>
    </row>
    <row r="222" spans="1:8" ht="15.75" thickBot="1" x14ac:dyDescent="0.3"/>
    <row r="223" spans="1:8" ht="16.5" thickTop="1" thickBot="1" x14ac:dyDescent="0.3">
      <c r="A223"/>
      <c r="B223" s="11" t="s">
        <v>41</v>
      </c>
      <c r="C223" s="11"/>
      <c r="D223" s="11"/>
      <c r="E223" s="11"/>
      <c r="F223" s="12"/>
      <c r="H223" s="10"/>
    </row>
    <row r="224" spans="1:8" ht="15.75" thickTop="1" x14ac:dyDescent="0.25"/>
    <row r="225" spans="1:8" x14ac:dyDescent="0.25">
      <c r="A225" s="2" t="s">
        <v>0</v>
      </c>
      <c r="B225" s="7" t="s">
        <v>1</v>
      </c>
      <c r="C225" t="s">
        <v>2</v>
      </c>
      <c r="D225" s="10" t="s">
        <v>3</v>
      </c>
      <c r="E225" s="10" t="s">
        <v>4</v>
      </c>
      <c r="F225" s="10" t="s">
        <v>5</v>
      </c>
      <c r="G225" s="10" t="s">
        <v>6</v>
      </c>
    </row>
    <row r="226" spans="1:8" x14ac:dyDescent="0.25">
      <c r="A226" s="2">
        <v>1</v>
      </c>
      <c r="B226" s="8">
        <v>41609</v>
      </c>
      <c r="C226" t="s">
        <v>7</v>
      </c>
      <c r="G226" s="10">
        <v>0</v>
      </c>
    </row>
    <row r="227" spans="1:8" x14ac:dyDescent="0.25">
      <c r="A227" s="2">
        <v>2</v>
      </c>
      <c r="B227" s="8">
        <v>41609</v>
      </c>
      <c r="C227" t="s">
        <v>9</v>
      </c>
      <c r="D227" s="10">
        <v>200</v>
      </c>
      <c r="G227" s="10">
        <v>200</v>
      </c>
    </row>
    <row r="228" spans="1:8" x14ac:dyDescent="0.25">
      <c r="A228" s="2">
        <v>3</v>
      </c>
      <c r="B228" s="8">
        <v>41619</v>
      </c>
      <c r="C228" t="s">
        <v>10</v>
      </c>
      <c r="E228" s="10">
        <v>200</v>
      </c>
      <c r="F228" s="10">
        <v>0</v>
      </c>
      <c r="G228" s="10">
        <v>0</v>
      </c>
    </row>
    <row r="229" spans="1:8" x14ac:dyDescent="0.25">
      <c r="A229" s="2">
        <v>4</v>
      </c>
      <c r="B229" s="8">
        <v>41640</v>
      </c>
      <c r="C229" t="s">
        <v>9</v>
      </c>
      <c r="D229" s="10">
        <v>200</v>
      </c>
      <c r="G229" s="10">
        <v>200</v>
      </c>
    </row>
    <row r="230" spans="1:8" x14ac:dyDescent="0.25">
      <c r="A230" s="2">
        <v>5</v>
      </c>
      <c r="B230" s="8">
        <v>41660</v>
      </c>
      <c r="C230" t="s">
        <v>10</v>
      </c>
      <c r="E230" s="10">
        <v>200</v>
      </c>
      <c r="F230" s="10">
        <v>0</v>
      </c>
      <c r="G230" s="10">
        <v>0</v>
      </c>
    </row>
    <row r="231" spans="1:8" x14ac:dyDescent="0.25">
      <c r="A231" s="2">
        <v>6</v>
      </c>
      <c r="B231" s="8">
        <v>41671</v>
      </c>
      <c r="C231" t="s">
        <v>9</v>
      </c>
      <c r="D231" s="10">
        <v>200</v>
      </c>
      <c r="G231" s="10">
        <v>200</v>
      </c>
    </row>
    <row r="232" spans="1:8" x14ac:dyDescent="0.25">
      <c r="A232" s="2">
        <v>7</v>
      </c>
      <c r="B232" s="8">
        <v>41680</v>
      </c>
      <c r="C232" t="s">
        <v>10</v>
      </c>
      <c r="E232" s="10">
        <v>200</v>
      </c>
      <c r="F232" s="10">
        <v>0</v>
      </c>
      <c r="G232" s="10">
        <v>0</v>
      </c>
    </row>
    <row r="233" spans="1:8" x14ac:dyDescent="0.25">
      <c r="A233" s="2">
        <v>8</v>
      </c>
      <c r="B233" s="8">
        <v>41699</v>
      </c>
      <c r="C233" t="s">
        <v>9</v>
      </c>
      <c r="D233" s="10">
        <v>200</v>
      </c>
      <c r="G233" s="10">
        <v>200</v>
      </c>
    </row>
    <row r="234" spans="1:8" x14ac:dyDescent="0.25">
      <c r="A234" s="2">
        <v>9</v>
      </c>
      <c r="B234" s="8">
        <v>41713</v>
      </c>
      <c r="C234" t="s">
        <v>10</v>
      </c>
      <c r="E234" s="10">
        <v>200</v>
      </c>
      <c r="F234" s="10">
        <v>0</v>
      </c>
      <c r="G234" s="10">
        <v>0</v>
      </c>
    </row>
    <row r="236" spans="1:8" ht="15.75" thickBot="1" x14ac:dyDescent="0.3"/>
    <row r="237" spans="1:8" ht="16.5" thickTop="1" thickBot="1" x14ac:dyDescent="0.3">
      <c r="A237"/>
      <c r="B237" s="14" t="s">
        <v>42</v>
      </c>
      <c r="C237" s="14"/>
      <c r="D237" s="14"/>
      <c r="E237" s="14"/>
      <c r="H237" s="10"/>
    </row>
    <row r="238" spans="1:8" ht="15.75" thickTop="1" x14ac:dyDescent="0.25"/>
    <row r="239" spans="1:8" x14ac:dyDescent="0.25">
      <c r="A239" s="2" t="s">
        <v>0</v>
      </c>
      <c r="B239" s="7" t="s">
        <v>1</v>
      </c>
      <c r="C239" t="s">
        <v>2</v>
      </c>
      <c r="D239" s="10" t="s">
        <v>3</v>
      </c>
      <c r="E239" s="10" t="s">
        <v>4</v>
      </c>
      <c r="F239" s="10" t="s">
        <v>5</v>
      </c>
      <c r="G239" s="10" t="s">
        <v>6</v>
      </c>
    </row>
    <row r="240" spans="1:8" x14ac:dyDescent="0.25">
      <c r="A240" s="2">
        <v>1</v>
      </c>
      <c r="B240" s="8">
        <v>41609</v>
      </c>
      <c r="C240" t="s">
        <v>7</v>
      </c>
      <c r="G240" s="10">
        <v>290</v>
      </c>
    </row>
    <row r="241" spans="1:8" x14ac:dyDescent="0.25">
      <c r="A241" s="2">
        <v>2</v>
      </c>
      <c r="B241" s="8">
        <v>41609</v>
      </c>
      <c r="C241" t="s">
        <v>9</v>
      </c>
      <c r="D241" s="10">
        <v>200</v>
      </c>
      <c r="G241" s="10">
        <v>490</v>
      </c>
    </row>
    <row r="242" spans="1:8" x14ac:dyDescent="0.25">
      <c r="A242" s="2">
        <v>3</v>
      </c>
      <c r="B242" s="8">
        <v>41619</v>
      </c>
      <c r="C242" t="s">
        <v>10</v>
      </c>
      <c r="E242" s="10">
        <v>200</v>
      </c>
      <c r="F242" s="10">
        <v>0</v>
      </c>
      <c r="G242" s="10">
        <v>290</v>
      </c>
    </row>
    <row r="243" spans="1:8" x14ac:dyDescent="0.25">
      <c r="A243" s="2">
        <v>4</v>
      </c>
      <c r="B243" s="8">
        <v>41640</v>
      </c>
      <c r="C243" t="s">
        <v>9</v>
      </c>
      <c r="D243" s="10">
        <v>200</v>
      </c>
      <c r="G243" s="10">
        <v>490</v>
      </c>
    </row>
    <row r="244" spans="1:8" x14ac:dyDescent="0.25">
      <c r="A244" s="2">
        <v>5</v>
      </c>
      <c r="B244" s="8">
        <v>41659</v>
      </c>
      <c r="C244" t="s">
        <v>10</v>
      </c>
      <c r="E244" s="10">
        <v>200</v>
      </c>
      <c r="F244" s="10">
        <v>0</v>
      </c>
      <c r="G244" s="10">
        <v>290</v>
      </c>
    </row>
    <row r="245" spans="1:8" x14ac:dyDescent="0.25">
      <c r="A245" s="2">
        <v>6</v>
      </c>
      <c r="B245" s="8">
        <v>41671</v>
      </c>
      <c r="C245" t="s">
        <v>9</v>
      </c>
      <c r="D245" s="10">
        <v>200</v>
      </c>
      <c r="G245" s="10">
        <v>490</v>
      </c>
    </row>
    <row r="246" spans="1:8" x14ac:dyDescent="0.25">
      <c r="A246" s="2">
        <v>7</v>
      </c>
      <c r="B246" s="8">
        <v>41685</v>
      </c>
      <c r="C246" t="s">
        <v>10</v>
      </c>
      <c r="E246" s="10">
        <v>200</v>
      </c>
      <c r="F246" s="10">
        <v>0</v>
      </c>
      <c r="G246" s="10">
        <v>290</v>
      </c>
    </row>
    <row r="247" spans="1:8" x14ac:dyDescent="0.25">
      <c r="A247" s="2">
        <v>8</v>
      </c>
      <c r="B247" s="8">
        <v>41699</v>
      </c>
      <c r="C247" t="s">
        <v>9</v>
      </c>
      <c r="D247" s="10">
        <v>200</v>
      </c>
      <c r="G247" s="10">
        <v>490</v>
      </c>
    </row>
    <row r="248" spans="1:8" x14ac:dyDescent="0.25">
      <c r="A248" s="2">
        <v>9</v>
      </c>
      <c r="B248" s="8">
        <v>41713</v>
      </c>
      <c r="C248" t="s">
        <v>10</v>
      </c>
      <c r="E248" s="10">
        <v>200</v>
      </c>
      <c r="F248" s="10">
        <v>0</v>
      </c>
      <c r="G248" s="10">
        <v>290</v>
      </c>
    </row>
    <row r="250" spans="1:8" ht="15.75" thickBot="1" x14ac:dyDescent="0.3"/>
    <row r="251" spans="1:8" ht="16.5" thickTop="1" thickBot="1" x14ac:dyDescent="0.3">
      <c r="A251"/>
      <c r="B251" s="14" t="s">
        <v>43</v>
      </c>
      <c r="C251" s="14"/>
      <c r="D251" s="14"/>
      <c r="E251" s="14"/>
      <c r="H251" s="10"/>
    </row>
    <row r="252" spans="1:8" ht="15.75" thickTop="1" x14ac:dyDescent="0.25"/>
    <row r="253" spans="1:8" x14ac:dyDescent="0.25">
      <c r="A253" s="2" t="s">
        <v>0</v>
      </c>
      <c r="B253" s="7" t="s">
        <v>1</v>
      </c>
      <c r="C253" t="s">
        <v>2</v>
      </c>
      <c r="D253" s="10" t="s">
        <v>3</v>
      </c>
      <c r="E253" s="10" t="s">
        <v>4</v>
      </c>
      <c r="F253" s="10" t="s">
        <v>5</v>
      </c>
      <c r="G253" s="10" t="s">
        <v>6</v>
      </c>
    </row>
    <row r="254" spans="1:8" x14ac:dyDescent="0.25">
      <c r="A254" s="2">
        <v>1</v>
      </c>
      <c r="B254" s="8">
        <v>41609</v>
      </c>
      <c r="C254" t="s">
        <v>7</v>
      </c>
      <c r="G254" s="10">
        <v>10</v>
      </c>
    </row>
    <row r="255" spans="1:8" x14ac:dyDescent="0.25">
      <c r="A255" s="2">
        <v>2</v>
      </c>
      <c r="B255" s="8">
        <v>41609</v>
      </c>
      <c r="C255" t="s">
        <v>9</v>
      </c>
      <c r="D255" s="10">
        <v>200</v>
      </c>
      <c r="G255" s="10">
        <v>210</v>
      </c>
    </row>
    <row r="256" spans="1:8" x14ac:dyDescent="0.25">
      <c r="A256" s="2">
        <v>3</v>
      </c>
      <c r="B256" s="8">
        <v>41619</v>
      </c>
      <c r="C256" t="s">
        <v>10</v>
      </c>
      <c r="E256" s="10">
        <v>200</v>
      </c>
      <c r="F256" s="10">
        <v>0</v>
      </c>
      <c r="G256" s="10">
        <v>10</v>
      </c>
    </row>
    <row r="257" spans="1:8" x14ac:dyDescent="0.25">
      <c r="A257" s="2">
        <v>4</v>
      </c>
      <c r="B257" s="8">
        <v>41640</v>
      </c>
      <c r="C257" t="s">
        <v>9</v>
      </c>
      <c r="D257" s="10">
        <v>200</v>
      </c>
      <c r="G257" s="10">
        <v>210</v>
      </c>
    </row>
    <row r="258" spans="1:8" x14ac:dyDescent="0.25">
      <c r="A258" s="2">
        <v>5</v>
      </c>
      <c r="B258" s="8">
        <v>41661</v>
      </c>
      <c r="C258" t="s">
        <v>10</v>
      </c>
      <c r="E258" s="10">
        <v>200</v>
      </c>
      <c r="F258" s="10">
        <v>0</v>
      </c>
      <c r="G258" s="10">
        <v>10</v>
      </c>
    </row>
    <row r="259" spans="1:8" x14ac:dyDescent="0.25">
      <c r="A259" s="2">
        <v>6</v>
      </c>
      <c r="B259" s="8">
        <v>41671</v>
      </c>
      <c r="C259" t="s">
        <v>9</v>
      </c>
      <c r="D259" s="10">
        <v>200</v>
      </c>
      <c r="G259" s="10">
        <v>210</v>
      </c>
    </row>
    <row r="260" spans="1:8" x14ac:dyDescent="0.25">
      <c r="A260" s="2">
        <v>7</v>
      </c>
      <c r="B260" s="8">
        <v>41682</v>
      </c>
      <c r="C260" t="s">
        <v>10</v>
      </c>
      <c r="E260" s="10">
        <v>200</v>
      </c>
      <c r="F260" s="10">
        <v>0</v>
      </c>
      <c r="G260" s="10">
        <v>10</v>
      </c>
    </row>
    <row r="261" spans="1:8" x14ac:dyDescent="0.25">
      <c r="A261" s="2">
        <v>8</v>
      </c>
      <c r="B261" s="8">
        <v>41699</v>
      </c>
      <c r="C261" t="s">
        <v>9</v>
      </c>
      <c r="D261" s="10">
        <v>200</v>
      </c>
      <c r="G261" s="10">
        <v>210</v>
      </c>
    </row>
    <row r="262" spans="1:8" x14ac:dyDescent="0.25">
      <c r="A262" s="2">
        <v>9</v>
      </c>
      <c r="B262" s="8">
        <v>41713</v>
      </c>
      <c r="C262" t="s">
        <v>10</v>
      </c>
      <c r="E262" s="10">
        <v>200</v>
      </c>
      <c r="F262" s="10">
        <v>0</v>
      </c>
      <c r="G262" s="10">
        <v>10</v>
      </c>
    </row>
    <row r="264" spans="1:8" ht="15.75" thickBot="1" x14ac:dyDescent="0.3"/>
    <row r="265" spans="1:8" ht="16.5" thickTop="1" thickBot="1" x14ac:dyDescent="0.3">
      <c r="A265"/>
      <c r="B265" s="14" t="s">
        <v>44</v>
      </c>
      <c r="C265" s="14"/>
      <c r="D265" s="14"/>
      <c r="E265" s="14"/>
      <c r="H265" s="10"/>
    </row>
    <row r="266" spans="1:8" ht="15.75" thickTop="1" x14ac:dyDescent="0.25"/>
    <row r="267" spans="1:8" x14ac:dyDescent="0.25">
      <c r="A267" s="2" t="s">
        <v>0</v>
      </c>
      <c r="B267" s="7" t="s">
        <v>1</v>
      </c>
      <c r="C267" t="s">
        <v>2</v>
      </c>
      <c r="D267" s="10" t="s">
        <v>3</v>
      </c>
      <c r="E267" s="10" t="s">
        <v>4</v>
      </c>
      <c r="F267" s="10" t="s">
        <v>5</v>
      </c>
      <c r="G267" s="10" t="s">
        <v>6</v>
      </c>
    </row>
    <row r="268" spans="1:8" x14ac:dyDescent="0.25">
      <c r="A268" s="2">
        <v>1</v>
      </c>
      <c r="B268" s="8">
        <v>41609</v>
      </c>
      <c r="C268" t="s">
        <v>7</v>
      </c>
      <c r="G268" s="10">
        <v>40</v>
      </c>
    </row>
    <row r="269" spans="1:8" x14ac:dyDescent="0.25">
      <c r="A269" s="2">
        <v>2</v>
      </c>
      <c r="B269" s="8">
        <v>41609</v>
      </c>
      <c r="C269" t="s">
        <v>9</v>
      </c>
      <c r="D269" s="10">
        <v>200</v>
      </c>
      <c r="G269" s="10">
        <v>240</v>
      </c>
    </row>
    <row r="270" spans="1:8" x14ac:dyDescent="0.25">
      <c r="A270" s="2">
        <v>3</v>
      </c>
      <c r="B270" s="8">
        <v>41619</v>
      </c>
      <c r="C270" t="s">
        <v>10</v>
      </c>
      <c r="E270" s="10">
        <v>200</v>
      </c>
      <c r="F270" s="10">
        <v>0</v>
      </c>
      <c r="G270" s="10">
        <v>40</v>
      </c>
    </row>
    <row r="271" spans="1:8" x14ac:dyDescent="0.25">
      <c r="A271" s="2">
        <v>4</v>
      </c>
      <c r="B271" s="8">
        <v>41640</v>
      </c>
      <c r="C271" t="s">
        <v>9</v>
      </c>
      <c r="D271" s="10">
        <v>200</v>
      </c>
      <c r="G271" s="10">
        <v>240</v>
      </c>
    </row>
    <row r="272" spans="1:8" x14ac:dyDescent="0.25">
      <c r="A272" s="2">
        <v>5</v>
      </c>
      <c r="B272" s="8">
        <v>41661</v>
      </c>
      <c r="C272" t="s">
        <v>10</v>
      </c>
      <c r="E272" s="10">
        <v>200</v>
      </c>
      <c r="F272" s="10">
        <v>0</v>
      </c>
      <c r="G272" s="10">
        <v>40</v>
      </c>
    </row>
    <row r="273" spans="1:8" x14ac:dyDescent="0.25">
      <c r="A273" s="2">
        <v>6</v>
      </c>
      <c r="B273" s="8">
        <v>41671</v>
      </c>
      <c r="C273" t="s">
        <v>9</v>
      </c>
      <c r="D273" s="10">
        <v>200</v>
      </c>
      <c r="G273" s="10">
        <v>240</v>
      </c>
    </row>
    <row r="274" spans="1:8" x14ac:dyDescent="0.25">
      <c r="A274" s="2">
        <v>7</v>
      </c>
      <c r="B274" s="8">
        <v>41682</v>
      </c>
      <c r="C274" t="s">
        <v>10</v>
      </c>
      <c r="E274" s="10">
        <v>200</v>
      </c>
      <c r="F274" s="10">
        <v>0</v>
      </c>
      <c r="G274" s="10">
        <v>40</v>
      </c>
    </row>
    <row r="275" spans="1:8" x14ac:dyDescent="0.25">
      <c r="A275" s="2">
        <v>8</v>
      </c>
      <c r="B275" s="8">
        <v>41699</v>
      </c>
      <c r="C275" t="s">
        <v>9</v>
      </c>
      <c r="D275" s="10">
        <v>200</v>
      </c>
      <c r="G275" s="10">
        <v>240</v>
      </c>
    </row>
    <row r="276" spans="1:8" x14ac:dyDescent="0.25">
      <c r="A276" s="2">
        <v>9</v>
      </c>
      <c r="B276" s="8">
        <v>41713</v>
      </c>
      <c r="C276" t="s">
        <v>10</v>
      </c>
      <c r="E276" s="10">
        <v>200</v>
      </c>
      <c r="F276" s="10">
        <v>0</v>
      </c>
      <c r="G276" s="10">
        <v>40</v>
      </c>
    </row>
    <row r="278" spans="1:8" ht="15.75" thickBot="1" x14ac:dyDescent="0.3"/>
    <row r="279" spans="1:8" ht="16.5" thickTop="1" thickBot="1" x14ac:dyDescent="0.3">
      <c r="A279"/>
      <c r="B279" s="14" t="s">
        <v>45</v>
      </c>
      <c r="C279" s="14"/>
      <c r="D279" s="14"/>
      <c r="E279" s="14"/>
      <c r="H279" s="10"/>
    </row>
    <row r="280" spans="1:8" ht="15.75" thickTop="1" x14ac:dyDescent="0.25"/>
    <row r="281" spans="1:8" x14ac:dyDescent="0.25">
      <c r="A281" s="2" t="s">
        <v>0</v>
      </c>
      <c r="B281" s="7" t="s">
        <v>1</v>
      </c>
      <c r="C281" t="s">
        <v>2</v>
      </c>
      <c r="D281" s="10" t="s">
        <v>3</v>
      </c>
      <c r="E281" s="10" t="s">
        <v>4</v>
      </c>
      <c r="F281" s="10" t="s">
        <v>5</v>
      </c>
      <c r="G281" s="10" t="s">
        <v>6</v>
      </c>
    </row>
    <row r="282" spans="1:8" x14ac:dyDescent="0.25">
      <c r="A282" s="2">
        <v>1</v>
      </c>
      <c r="B282" s="8">
        <v>41609</v>
      </c>
      <c r="C282" t="s">
        <v>7</v>
      </c>
      <c r="G282" s="10">
        <v>-100</v>
      </c>
    </row>
    <row r="283" spans="1:8" x14ac:dyDescent="0.25">
      <c r="A283" s="2">
        <v>2</v>
      </c>
      <c r="B283" s="8">
        <v>41609</v>
      </c>
      <c r="C283" t="s">
        <v>9</v>
      </c>
      <c r="D283" s="10">
        <v>300</v>
      </c>
      <c r="G283" s="10">
        <v>200</v>
      </c>
    </row>
    <row r="284" spans="1:8" x14ac:dyDescent="0.25">
      <c r="A284" s="2">
        <v>3</v>
      </c>
      <c r="B284" s="8">
        <v>41638</v>
      </c>
      <c r="C284" t="s">
        <v>10</v>
      </c>
      <c r="E284" s="10">
        <v>300</v>
      </c>
      <c r="F284" s="10">
        <v>0</v>
      </c>
      <c r="G284" s="10">
        <v>-100</v>
      </c>
    </row>
    <row r="285" spans="1:8" x14ac:dyDescent="0.25">
      <c r="A285" s="2">
        <v>4</v>
      </c>
      <c r="B285" s="8">
        <v>41640</v>
      </c>
      <c r="C285" t="s">
        <v>9</v>
      </c>
      <c r="D285" s="10">
        <v>300</v>
      </c>
      <c r="G285" s="10">
        <v>200</v>
      </c>
    </row>
    <row r="286" spans="1:8" x14ac:dyDescent="0.25">
      <c r="A286" s="2">
        <v>5</v>
      </c>
      <c r="B286" s="8">
        <v>41661</v>
      </c>
      <c r="C286" t="s">
        <v>10</v>
      </c>
      <c r="E286" s="10">
        <v>300</v>
      </c>
      <c r="F286" s="10">
        <v>0</v>
      </c>
      <c r="G286" s="10">
        <v>-100</v>
      </c>
    </row>
    <row r="287" spans="1:8" x14ac:dyDescent="0.25">
      <c r="A287" s="2">
        <v>6</v>
      </c>
      <c r="B287" s="8">
        <v>41671</v>
      </c>
      <c r="C287" t="s">
        <v>9</v>
      </c>
      <c r="D287" s="10">
        <v>300</v>
      </c>
      <c r="G287" s="10">
        <v>200</v>
      </c>
    </row>
    <row r="288" spans="1:8" x14ac:dyDescent="0.25">
      <c r="A288" s="2">
        <v>7</v>
      </c>
      <c r="B288" s="8">
        <v>41680</v>
      </c>
      <c r="C288" t="s">
        <v>10</v>
      </c>
      <c r="E288" s="10">
        <v>300</v>
      </c>
      <c r="F288" s="10">
        <v>0</v>
      </c>
      <c r="G288" s="10">
        <v>-100</v>
      </c>
    </row>
    <row r="289" spans="1:8" x14ac:dyDescent="0.25">
      <c r="A289" s="2">
        <v>8</v>
      </c>
      <c r="B289" s="8">
        <v>41699</v>
      </c>
      <c r="C289" t="s">
        <v>9</v>
      </c>
      <c r="D289" s="10">
        <v>300</v>
      </c>
      <c r="G289" s="10">
        <v>200</v>
      </c>
    </row>
    <row r="290" spans="1:8" x14ac:dyDescent="0.25">
      <c r="A290" s="2">
        <v>9</v>
      </c>
      <c r="B290" s="8">
        <v>41713</v>
      </c>
      <c r="C290" t="s">
        <v>10</v>
      </c>
      <c r="E290" s="10">
        <v>300</v>
      </c>
      <c r="F290" s="10">
        <v>0</v>
      </c>
      <c r="G290" s="10">
        <v>-100</v>
      </c>
    </row>
    <row r="292" spans="1:8" ht="15.75" thickBot="1" x14ac:dyDescent="0.3"/>
    <row r="293" spans="1:8" ht="16.5" thickTop="1" thickBot="1" x14ac:dyDescent="0.3">
      <c r="A293"/>
      <c r="B293" s="14" t="s">
        <v>21</v>
      </c>
      <c r="C293" s="14"/>
      <c r="D293" s="14"/>
      <c r="E293" s="14"/>
      <c r="H293" s="10"/>
    </row>
    <row r="294" spans="1:8" ht="15.75" thickTop="1" x14ac:dyDescent="0.25"/>
    <row r="295" spans="1:8" x14ac:dyDescent="0.25">
      <c r="A295" s="2" t="s">
        <v>0</v>
      </c>
      <c r="B295" s="7" t="s">
        <v>1</v>
      </c>
      <c r="C295" t="s">
        <v>2</v>
      </c>
      <c r="D295" s="10" t="s">
        <v>3</v>
      </c>
      <c r="E295" s="10" t="s">
        <v>4</v>
      </c>
      <c r="F295" s="10" t="s">
        <v>5</v>
      </c>
      <c r="G295" s="10" t="s">
        <v>6</v>
      </c>
    </row>
    <row r="296" spans="1:8" x14ac:dyDescent="0.25">
      <c r="A296" s="2">
        <v>1</v>
      </c>
      <c r="B296" s="8">
        <v>41609</v>
      </c>
      <c r="C296" t="s">
        <v>7</v>
      </c>
      <c r="G296" s="10">
        <v>80</v>
      </c>
    </row>
    <row r="297" spans="1:8" x14ac:dyDescent="0.25">
      <c r="A297" s="2">
        <v>2</v>
      </c>
      <c r="B297" s="8">
        <v>41609</v>
      </c>
      <c r="C297" t="s">
        <v>9</v>
      </c>
      <c r="D297" s="10">
        <v>200</v>
      </c>
      <c r="G297" s="10">
        <v>280</v>
      </c>
    </row>
    <row r="298" spans="1:8" x14ac:dyDescent="0.25">
      <c r="A298" s="2">
        <v>3</v>
      </c>
      <c r="B298" s="8">
        <v>41621</v>
      </c>
      <c r="C298" t="s">
        <v>10</v>
      </c>
      <c r="E298" s="10">
        <v>200</v>
      </c>
      <c r="F298" s="10">
        <v>0</v>
      </c>
      <c r="G298" s="10">
        <v>80</v>
      </c>
    </row>
    <row r="299" spans="1:8" x14ac:dyDescent="0.25">
      <c r="A299" s="2">
        <v>4</v>
      </c>
      <c r="B299" s="8">
        <v>41640</v>
      </c>
      <c r="C299" t="s">
        <v>9</v>
      </c>
      <c r="D299" s="10">
        <v>200</v>
      </c>
      <c r="G299" s="10">
        <v>280</v>
      </c>
    </row>
    <row r="300" spans="1:8" x14ac:dyDescent="0.25">
      <c r="A300" s="2">
        <v>5</v>
      </c>
      <c r="B300" s="8">
        <v>41661</v>
      </c>
      <c r="C300" t="s">
        <v>10</v>
      </c>
      <c r="E300" s="10">
        <v>200</v>
      </c>
      <c r="F300" s="10">
        <v>0</v>
      </c>
      <c r="G300" s="10">
        <v>80</v>
      </c>
    </row>
    <row r="301" spans="1:8" x14ac:dyDescent="0.25">
      <c r="A301" s="2">
        <v>6</v>
      </c>
      <c r="B301" s="8">
        <v>41671</v>
      </c>
      <c r="C301" t="s">
        <v>9</v>
      </c>
      <c r="D301" s="10">
        <v>200</v>
      </c>
      <c r="G301" s="10">
        <v>280</v>
      </c>
    </row>
    <row r="302" spans="1:8" x14ac:dyDescent="0.25">
      <c r="A302" s="2">
        <v>7</v>
      </c>
      <c r="B302" s="8">
        <v>41683</v>
      </c>
      <c r="C302" t="s">
        <v>10</v>
      </c>
      <c r="E302" s="10">
        <v>200</v>
      </c>
      <c r="F302" s="10">
        <v>0</v>
      </c>
      <c r="G302" s="10">
        <v>80</v>
      </c>
    </row>
    <row r="303" spans="1:8" x14ac:dyDescent="0.25">
      <c r="A303" s="2">
        <v>8</v>
      </c>
      <c r="B303" s="8">
        <v>41699</v>
      </c>
      <c r="C303" t="s">
        <v>9</v>
      </c>
      <c r="D303" s="10">
        <v>200</v>
      </c>
      <c r="G303" s="10">
        <v>280</v>
      </c>
    </row>
    <row r="304" spans="1:8" x14ac:dyDescent="0.25">
      <c r="A304" s="2">
        <v>9</v>
      </c>
      <c r="B304" s="8">
        <v>41713</v>
      </c>
      <c r="C304" t="s">
        <v>10</v>
      </c>
      <c r="E304" s="10">
        <v>200</v>
      </c>
      <c r="F304" s="10">
        <v>0</v>
      </c>
      <c r="G304" s="10">
        <v>80</v>
      </c>
    </row>
    <row r="306" spans="1:8" ht="15.75" thickBot="1" x14ac:dyDescent="0.3"/>
    <row r="307" spans="1:8" ht="16.5" thickTop="1" thickBot="1" x14ac:dyDescent="0.3">
      <c r="A307"/>
      <c r="B307" s="14" t="s">
        <v>22</v>
      </c>
      <c r="C307" s="14"/>
      <c r="D307" s="14"/>
      <c r="E307" s="14"/>
      <c r="H307" s="10"/>
    </row>
    <row r="308" spans="1:8" ht="15.75" thickTop="1" x14ac:dyDescent="0.25"/>
    <row r="309" spans="1:8" x14ac:dyDescent="0.25">
      <c r="A309" s="2" t="s">
        <v>0</v>
      </c>
      <c r="B309" s="7" t="s">
        <v>1</v>
      </c>
      <c r="C309" t="s">
        <v>2</v>
      </c>
      <c r="D309" s="10" t="s">
        <v>3</v>
      </c>
      <c r="E309" s="10" t="s">
        <v>4</v>
      </c>
      <c r="F309" s="10" t="s">
        <v>5</v>
      </c>
      <c r="G309" s="10" t="s">
        <v>6</v>
      </c>
    </row>
    <row r="310" spans="1:8" x14ac:dyDescent="0.25">
      <c r="A310" s="2">
        <v>1</v>
      </c>
      <c r="B310" s="8">
        <v>41609</v>
      </c>
      <c r="C310" t="s">
        <v>7</v>
      </c>
      <c r="G310" s="10">
        <v>0</v>
      </c>
    </row>
    <row r="311" spans="1:8" x14ac:dyDescent="0.25">
      <c r="A311" s="2">
        <v>2</v>
      </c>
      <c r="B311" s="8">
        <v>41609</v>
      </c>
      <c r="C311" t="s">
        <v>9</v>
      </c>
      <c r="D311" s="10">
        <v>200</v>
      </c>
      <c r="G311" s="10">
        <v>200</v>
      </c>
    </row>
    <row r="312" spans="1:8" x14ac:dyDescent="0.25">
      <c r="A312" s="2">
        <v>3</v>
      </c>
      <c r="B312" s="8">
        <v>41621</v>
      </c>
      <c r="C312" t="s">
        <v>10</v>
      </c>
      <c r="E312" s="10">
        <v>200</v>
      </c>
      <c r="F312" s="10">
        <v>0</v>
      </c>
      <c r="G312" s="10">
        <v>0</v>
      </c>
    </row>
    <row r="313" spans="1:8" x14ac:dyDescent="0.25">
      <c r="A313" s="2">
        <v>4</v>
      </c>
      <c r="B313" s="8">
        <v>41640</v>
      </c>
      <c r="C313" t="s">
        <v>9</v>
      </c>
      <c r="D313" s="10">
        <v>200</v>
      </c>
      <c r="G313" s="10">
        <v>200</v>
      </c>
    </row>
    <row r="314" spans="1:8" x14ac:dyDescent="0.25">
      <c r="A314" s="2">
        <v>5</v>
      </c>
      <c r="B314" s="8">
        <v>41660</v>
      </c>
      <c r="C314" t="s">
        <v>10</v>
      </c>
      <c r="E314" s="10">
        <v>200</v>
      </c>
      <c r="F314" s="10">
        <v>0</v>
      </c>
      <c r="G314" s="10">
        <v>0</v>
      </c>
    </row>
    <row r="315" spans="1:8" x14ac:dyDescent="0.25">
      <c r="A315" s="2">
        <v>6</v>
      </c>
      <c r="B315" s="8">
        <v>41671</v>
      </c>
      <c r="C315" t="s">
        <v>9</v>
      </c>
      <c r="D315" s="10">
        <v>200</v>
      </c>
      <c r="G315" s="10">
        <v>200</v>
      </c>
    </row>
    <row r="316" spans="1:8" x14ac:dyDescent="0.25">
      <c r="A316" s="2">
        <v>7</v>
      </c>
      <c r="B316" s="8">
        <v>41680</v>
      </c>
      <c r="C316" t="s">
        <v>10</v>
      </c>
      <c r="E316" s="10">
        <v>200</v>
      </c>
      <c r="F316" s="10">
        <v>0</v>
      </c>
      <c r="G316" s="10">
        <v>0</v>
      </c>
    </row>
    <row r="317" spans="1:8" x14ac:dyDescent="0.25">
      <c r="A317" s="2">
        <v>8</v>
      </c>
      <c r="B317" s="8">
        <v>41699</v>
      </c>
      <c r="C317" t="s">
        <v>9</v>
      </c>
      <c r="D317" s="10">
        <v>200</v>
      </c>
      <c r="G317" s="10">
        <v>200</v>
      </c>
    </row>
    <row r="318" spans="1:8" x14ac:dyDescent="0.25">
      <c r="A318" s="2">
        <v>9</v>
      </c>
      <c r="B318" s="8">
        <v>41711</v>
      </c>
      <c r="C318" t="s">
        <v>10</v>
      </c>
      <c r="E318" s="10">
        <v>200</v>
      </c>
      <c r="F318" s="10">
        <v>0</v>
      </c>
      <c r="G318" s="10">
        <v>0</v>
      </c>
    </row>
    <row r="320" spans="1:8" ht="15.75" thickBot="1" x14ac:dyDescent="0.3"/>
    <row r="321" spans="1:8" ht="16.5" thickTop="1" thickBot="1" x14ac:dyDescent="0.3">
      <c r="A321"/>
      <c r="B321" s="14" t="s">
        <v>23</v>
      </c>
      <c r="C321" s="14"/>
      <c r="D321" s="14"/>
      <c r="E321" s="14"/>
      <c r="H321" s="10"/>
    </row>
    <row r="322" spans="1:8" ht="15.75" thickTop="1" x14ac:dyDescent="0.25"/>
    <row r="323" spans="1:8" x14ac:dyDescent="0.25">
      <c r="A323" s="2" t="s">
        <v>0</v>
      </c>
      <c r="B323" s="7" t="s">
        <v>1</v>
      </c>
      <c r="C323" t="s">
        <v>2</v>
      </c>
      <c r="D323" s="10" t="s">
        <v>3</v>
      </c>
      <c r="E323" s="10" t="s">
        <v>4</v>
      </c>
      <c r="F323" s="10" t="s">
        <v>5</v>
      </c>
      <c r="G323" s="10" t="s">
        <v>6</v>
      </c>
    </row>
    <row r="324" spans="1:8" x14ac:dyDescent="0.25">
      <c r="A324" s="2">
        <v>1</v>
      </c>
      <c r="B324" s="8">
        <v>41609</v>
      </c>
      <c r="C324" t="s">
        <v>7</v>
      </c>
      <c r="G324" s="10">
        <v>0</v>
      </c>
    </row>
    <row r="325" spans="1:8" x14ac:dyDescent="0.25">
      <c r="A325" s="2">
        <v>2</v>
      </c>
      <c r="B325" s="8">
        <v>41609</v>
      </c>
      <c r="C325" t="s">
        <v>9</v>
      </c>
      <c r="D325" s="10">
        <v>300</v>
      </c>
      <c r="G325" s="10">
        <v>300</v>
      </c>
    </row>
    <row r="326" spans="1:8" x14ac:dyDescent="0.25">
      <c r="A326" s="2">
        <v>3</v>
      </c>
      <c r="B326" s="8">
        <v>41619</v>
      </c>
      <c r="C326" t="s">
        <v>10</v>
      </c>
      <c r="E326" s="10">
        <v>300</v>
      </c>
      <c r="F326" s="10">
        <v>0</v>
      </c>
      <c r="G326" s="10">
        <v>0</v>
      </c>
    </row>
    <row r="327" spans="1:8" x14ac:dyDescent="0.25">
      <c r="A327" s="2">
        <v>4</v>
      </c>
      <c r="B327" s="8">
        <v>41640</v>
      </c>
      <c r="C327" t="s">
        <v>9</v>
      </c>
      <c r="D327" s="10">
        <v>300</v>
      </c>
      <c r="G327" s="10">
        <v>300</v>
      </c>
    </row>
    <row r="328" spans="1:8" x14ac:dyDescent="0.25">
      <c r="A328" s="2">
        <v>5</v>
      </c>
      <c r="B328" s="8">
        <v>41661</v>
      </c>
      <c r="C328" t="s">
        <v>10</v>
      </c>
      <c r="E328" s="10">
        <v>300</v>
      </c>
      <c r="F328" s="10">
        <v>0</v>
      </c>
      <c r="G328" s="10">
        <v>0</v>
      </c>
    </row>
    <row r="329" spans="1:8" x14ac:dyDescent="0.25">
      <c r="A329" s="2">
        <v>6</v>
      </c>
      <c r="B329" s="8">
        <v>41671</v>
      </c>
      <c r="C329" t="s">
        <v>9</v>
      </c>
      <c r="D329" s="10">
        <v>300</v>
      </c>
      <c r="G329" s="10">
        <v>300</v>
      </c>
    </row>
    <row r="330" spans="1:8" x14ac:dyDescent="0.25">
      <c r="A330" s="2">
        <v>7</v>
      </c>
      <c r="B330" s="8">
        <v>41680</v>
      </c>
      <c r="C330" t="s">
        <v>10</v>
      </c>
      <c r="E330" s="10">
        <v>300</v>
      </c>
      <c r="F330" s="10">
        <v>0</v>
      </c>
      <c r="G330" s="10">
        <v>0</v>
      </c>
    </row>
    <row r="331" spans="1:8" x14ac:dyDescent="0.25">
      <c r="A331" s="2">
        <v>8</v>
      </c>
      <c r="B331" s="8">
        <v>41699</v>
      </c>
      <c r="C331" t="s">
        <v>9</v>
      </c>
      <c r="D331" s="10">
        <v>300</v>
      </c>
      <c r="G331" s="10">
        <v>300</v>
      </c>
    </row>
    <row r="332" spans="1:8" x14ac:dyDescent="0.25">
      <c r="A332" s="2">
        <v>9</v>
      </c>
      <c r="B332" s="8">
        <v>41713</v>
      </c>
      <c r="C332" t="s">
        <v>10</v>
      </c>
      <c r="E332" s="10">
        <v>300</v>
      </c>
      <c r="F332" s="10">
        <v>0</v>
      </c>
      <c r="G332" s="10">
        <v>0</v>
      </c>
    </row>
    <row r="334" spans="1:8" ht="15.75" thickBot="1" x14ac:dyDescent="0.3"/>
    <row r="335" spans="1:8" ht="16.5" thickTop="1" thickBot="1" x14ac:dyDescent="0.3">
      <c r="A335"/>
      <c r="B335" s="14" t="s">
        <v>24</v>
      </c>
      <c r="C335" s="14"/>
      <c r="D335" s="14"/>
      <c r="E335" s="14"/>
      <c r="H335" s="10"/>
    </row>
    <row r="336" spans="1:8" ht="15.75" thickTop="1" x14ac:dyDescent="0.25"/>
    <row r="337" spans="1:8" x14ac:dyDescent="0.25">
      <c r="A337" s="2" t="s">
        <v>0</v>
      </c>
      <c r="B337" s="7" t="s">
        <v>1</v>
      </c>
      <c r="C337" t="s">
        <v>2</v>
      </c>
      <c r="D337" s="10" t="s">
        <v>3</v>
      </c>
      <c r="E337" s="10" t="s">
        <v>4</v>
      </c>
      <c r="F337" s="10" t="s">
        <v>5</v>
      </c>
      <c r="G337" s="10" t="s">
        <v>6</v>
      </c>
    </row>
    <row r="338" spans="1:8" x14ac:dyDescent="0.25">
      <c r="A338" s="2">
        <v>1</v>
      </c>
      <c r="B338" s="8">
        <v>41609</v>
      </c>
      <c r="C338" t="s">
        <v>7</v>
      </c>
      <c r="G338" s="10">
        <v>-600</v>
      </c>
    </row>
    <row r="339" spans="1:8" x14ac:dyDescent="0.25">
      <c r="A339" s="2">
        <v>2</v>
      </c>
      <c r="B339" s="8">
        <v>41609</v>
      </c>
      <c r="C339" t="s">
        <v>9</v>
      </c>
      <c r="D339" s="10">
        <v>200</v>
      </c>
      <c r="G339" s="10">
        <v>-400</v>
      </c>
    </row>
    <row r="340" spans="1:8" x14ac:dyDescent="0.25">
      <c r="A340" s="2">
        <v>3</v>
      </c>
      <c r="B340" s="8">
        <v>41640</v>
      </c>
      <c r="C340" t="s">
        <v>9</v>
      </c>
      <c r="D340" s="10">
        <v>200</v>
      </c>
      <c r="G340" s="10">
        <v>-200</v>
      </c>
    </row>
    <row r="341" spans="1:8" x14ac:dyDescent="0.25">
      <c r="A341" s="2">
        <v>4</v>
      </c>
      <c r="B341" s="8">
        <v>41671</v>
      </c>
      <c r="C341" t="s">
        <v>9</v>
      </c>
      <c r="D341" s="10">
        <v>200</v>
      </c>
      <c r="G341" s="10">
        <v>0</v>
      </c>
    </row>
    <row r="342" spans="1:8" x14ac:dyDescent="0.25">
      <c r="A342" s="2">
        <v>5</v>
      </c>
      <c r="B342" s="8">
        <v>41699</v>
      </c>
      <c r="C342" t="s">
        <v>9</v>
      </c>
      <c r="D342" s="10">
        <v>0</v>
      </c>
      <c r="G342" s="10">
        <v>0</v>
      </c>
    </row>
    <row r="344" spans="1:8" ht="15.75" thickBot="1" x14ac:dyDescent="0.3"/>
    <row r="345" spans="1:8" ht="16.5" thickTop="1" thickBot="1" x14ac:dyDescent="0.3">
      <c r="A345"/>
      <c r="B345" s="14" t="s">
        <v>25</v>
      </c>
      <c r="C345" s="14"/>
      <c r="D345" s="14"/>
      <c r="E345" s="14"/>
      <c r="H345" s="10"/>
    </row>
    <row r="346" spans="1:8" ht="15.75" thickTop="1" x14ac:dyDescent="0.25"/>
    <row r="347" spans="1:8" x14ac:dyDescent="0.25">
      <c r="A347" s="2" t="s">
        <v>0</v>
      </c>
      <c r="B347" s="7" t="s">
        <v>1</v>
      </c>
      <c r="C347" t="s">
        <v>2</v>
      </c>
      <c r="D347" s="10" t="s">
        <v>3</v>
      </c>
      <c r="E347" s="10" t="s">
        <v>4</v>
      </c>
      <c r="F347" s="10" t="s">
        <v>5</v>
      </c>
      <c r="G347" s="10" t="s">
        <v>6</v>
      </c>
    </row>
    <row r="348" spans="1:8" x14ac:dyDescent="0.25">
      <c r="A348" s="2">
        <v>1</v>
      </c>
      <c r="B348" s="8">
        <v>41609</v>
      </c>
      <c r="C348" t="s">
        <v>7</v>
      </c>
      <c r="G348" s="10">
        <v>310</v>
      </c>
    </row>
    <row r="349" spans="1:8" x14ac:dyDescent="0.25">
      <c r="A349" s="2">
        <v>2</v>
      </c>
      <c r="B349" s="8">
        <v>41609</v>
      </c>
      <c r="C349" t="s">
        <v>9</v>
      </c>
      <c r="D349" s="10">
        <v>300</v>
      </c>
      <c r="G349" s="10">
        <v>610</v>
      </c>
    </row>
    <row r="350" spans="1:8" x14ac:dyDescent="0.25">
      <c r="A350" s="2">
        <v>3</v>
      </c>
      <c r="B350" s="8">
        <v>41639</v>
      </c>
      <c r="C350" t="s">
        <v>5</v>
      </c>
      <c r="E350" s="10">
        <v>0</v>
      </c>
      <c r="F350" s="10">
        <v>10</v>
      </c>
      <c r="G350" s="10">
        <v>620</v>
      </c>
    </row>
    <row r="351" spans="1:8" x14ac:dyDescent="0.25">
      <c r="A351" s="2">
        <v>4</v>
      </c>
      <c r="B351" s="8">
        <v>41640</v>
      </c>
      <c r="C351" t="s">
        <v>9</v>
      </c>
      <c r="D351" s="10">
        <v>300</v>
      </c>
      <c r="G351" s="10">
        <v>920</v>
      </c>
    </row>
    <row r="352" spans="1:8" x14ac:dyDescent="0.25">
      <c r="A352" s="2">
        <v>5</v>
      </c>
      <c r="B352" s="8">
        <v>41670</v>
      </c>
      <c r="C352" t="s">
        <v>5</v>
      </c>
      <c r="E352" s="10">
        <v>0</v>
      </c>
      <c r="F352" s="10">
        <v>10</v>
      </c>
      <c r="G352" s="10">
        <v>930</v>
      </c>
    </row>
    <row r="353" spans="1:8" x14ac:dyDescent="0.25">
      <c r="A353" s="2">
        <v>6</v>
      </c>
      <c r="B353" s="8">
        <v>41671</v>
      </c>
      <c r="C353" t="s">
        <v>9</v>
      </c>
      <c r="D353" s="10">
        <v>300</v>
      </c>
      <c r="G353" s="10">
        <v>1230</v>
      </c>
    </row>
    <row r="354" spans="1:8" x14ac:dyDescent="0.25">
      <c r="A354" s="2">
        <v>7</v>
      </c>
      <c r="B354" s="8">
        <v>41680</v>
      </c>
      <c r="C354" t="s">
        <v>10</v>
      </c>
      <c r="E354" s="10">
        <v>1230</v>
      </c>
      <c r="F354" s="10">
        <v>0</v>
      </c>
      <c r="G354" s="10">
        <v>0</v>
      </c>
    </row>
    <row r="355" spans="1:8" x14ac:dyDescent="0.25">
      <c r="A355" s="2">
        <v>8</v>
      </c>
      <c r="B355" s="8">
        <v>41699</v>
      </c>
      <c r="C355" t="s">
        <v>9</v>
      </c>
      <c r="D355" s="10">
        <v>300</v>
      </c>
      <c r="G355" s="10">
        <v>300</v>
      </c>
    </row>
    <row r="356" spans="1:8" x14ac:dyDescent="0.25">
      <c r="A356" s="2">
        <v>9</v>
      </c>
      <c r="B356" s="8">
        <v>41729</v>
      </c>
      <c r="C356" t="s">
        <v>5</v>
      </c>
      <c r="E356" s="10">
        <v>0</v>
      </c>
      <c r="F356" s="10">
        <v>10</v>
      </c>
      <c r="G356" s="10">
        <v>310</v>
      </c>
    </row>
    <row r="358" spans="1:8" ht="15.75" thickBot="1" x14ac:dyDescent="0.3"/>
    <row r="359" spans="1:8" ht="16.5" thickTop="1" thickBot="1" x14ac:dyDescent="0.3">
      <c r="A359"/>
      <c r="B359" s="14" t="s">
        <v>26</v>
      </c>
      <c r="C359" s="14"/>
      <c r="D359" s="14"/>
      <c r="E359" s="14"/>
      <c r="H359" s="10"/>
    </row>
    <row r="360" spans="1:8" ht="15.75" thickTop="1" x14ac:dyDescent="0.25"/>
    <row r="361" spans="1:8" x14ac:dyDescent="0.25">
      <c r="A361" s="2" t="s">
        <v>0</v>
      </c>
      <c r="B361" s="7" t="s">
        <v>1</v>
      </c>
      <c r="C361" t="s">
        <v>2</v>
      </c>
      <c r="D361" s="10" t="s">
        <v>3</v>
      </c>
      <c r="E361" s="10" t="s">
        <v>4</v>
      </c>
      <c r="F361" s="10" t="s">
        <v>5</v>
      </c>
      <c r="G361" s="10" t="s">
        <v>6</v>
      </c>
    </row>
    <row r="362" spans="1:8" x14ac:dyDescent="0.25">
      <c r="A362" s="2">
        <v>1</v>
      </c>
      <c r="B362" s="8">
        <v>41609</v>
      </c>
      <c r="C362" t="s">
        <v>7</v>
      </c>
      <c r="G362" s="10">
        <v>0</v>
      </c>
    </row>
    <row r="363" spans="1:8" x14ac:dyDescent="0.25">
      <c r="A363" s="2">
        <v>2</v>
      </c>
      <c r="B363" s="8">
        <v>41609</v>
      </c>
      <c r="C363" t="s">
        <v>9</v>
      </c>
      <c r="D363" s="10">
        <v>300</v>
      </c>
      <c r="G363" s="10">
        <v>300</v>
      </c>
    </row>
    <row r="364" spans="1:8" x14ac:dyDescent="0.25">
      <c r="A364" s="2">
        <v>3</v>
      </c>
      <c r="B364" s="8">
        <v>41621</v>
      </c>
      <c r="C364" t="s">
        <v>10</v>
      </c>
      <c r="E364" s="10">
        <v>300</v>
      </c>
      <c r="F364" s="10">
        <v>0</v>
      </c>
      <c r="G364" s="10">
        <v>0</v>
      </c>
    </row>
    <row r="365" spans="1:8" x14ac:dyDescent="0.25">
      <c r="A365" s="2">
        <v>4</v>
      </c>
      <c r="B365" s="8">
        <v>41640</v>
      </c>
      <c r="C365" t="s">
        <v>9</v>
      </c>
      <c r="D365" s="10">
        <v>300</v>
      </c>
      <c r="G365" s="10">
        <v>300</v>
      </c>
    </row>
    <row r="366" spans="1:8" x14ac:dyDescent="0.25">
      <c r="A366" s="2">
        <v>5</v>
      </c>
      <c r="B366" s="8">
        <v>41664</v>
      </c>
      <c r="C366" t="s">
        <v>10</v>
      </c>
      <c r="E366" s="10">
        <v>300</v>
      </c>
      <c r="F366" s="10">
        <v>0</v>
      </c>
      <c r="G366" s="10">
        <v>0</v>
      </c>
    </row>
    <row r="367" spans="1:8" x14ac:dyDescent="0.25">
      <c r="A367" s="2">
        <v>6</v>
      </c>
      <c r="B367" s="8">
        <v>41671</v>
      </c>
      <c r="C367" t="s">
        <v>9</v>
      </c>
      <c r="D367" s="10">
        <v>300</v>
      </c>
      <c r="G367" s="10">
        <v>300</v>
      </c>
    </row>
    <row r="368" spans="1:8" x14ac:dyDescent="0.25">
      <c r="A368" s="2">
        <v>7</v>
      </c>
      <c r="B368" s="8">
        <v>41682</v>
      </c>
      <c r="C368" t="s">
        <v>10</v>
      </c>
      <c r="E368" s="10">
        <v>300</v>
      </c>
      <c r="F368" s="10">
        <v>0</v>
      </c>
      <c r="G368" s="10">
        <v>0</v>
      </c>
    </row>
    <row r="369" spans="1:8" x14ac:dyDescent="0.25">
      <c r="A369" s="2">
        <v>8</v>
      </c>
      <c r="B369" s="8">
        <v>41699</v>
      </c>
      <c r="C369" t="s">
        <v>9</v>
      </c>
      <c r="D369" s="10">
        <v>300</v>
      </c>
      <c r="G369" s="10">
        <v>300</v>
      </c>
    </row>
    <row r="370" spans="1:8" x14ac:dyDescent="0.25">
      <c r="A370" s="2">
        <v>9</v>
      </c>
      <c r="B370" s="8">
        <v>41711</v>
      </c>
      <c r="C370" t="s">
        <v>10</v>
      </c>
      <c r="E370" s="10">
        <v>300</v>
      </c>
      <c r="F370" s="10">
        <v>0</v>
      </c>
      <c r="G370" s="10">
        <v>0</v>
      </c>
    </row>
    <row r="372" spans="1:8" ht="15.75" thickBot="1" x14ac:dyDescent="0.3"/>
    <row r="373" spans="1:8" ht="16.5" thickTop="1" thickBot="1" x14ac:dyDescent="0.3">
      <c r="A373"/>
      <c r="B373" s="14" t="s">
        <v>27</v>
      </c>
      <c r="C373" s="14"/>
      <c r="D373" s="14"/>
      <c r="E373" s="14"/>
      <c r="H373" s="10"/>
    </row>
    <row r="374" spans="1:8" ht="15.75" thickTop="1" x14ac:dyDescent="0.25"/>
    <row r="375" spans="1:8" x14ac:dyDescent="0.25">
      <c r="A375" s="2" t="s">
        <v>0</v>
      </c>
      <c r="B375" s="7" t="s">
        <v>1</v>
      </c>
      <c r="C375" t="s">
        <v>2</v>
      </c>
      <c r="D375" s="10" t="s">
        <v>3</v>
      </c>
      <c r="E375" s="10" t="s">
        <v>4</v>
      </c>
      <c r="F375" s="10" t="s">
        <v>5</v>
      </c>
      <c r="G375" s="10" t="s">
        <v>6</v>
      </c>
    </row>
    <row r="376" spans="1:8" x14ac:dyDescent="0.25">
      <c r="A376" s="2">
        <v>1</v>
      </c>
      <c r="B376" s="8">
        <v>41609</v>
      </c>
      <c r="C376" t="s">
        <v>7</v>
      </c>
      <c r="G376" s="10">
        <v>0</v>
      </c>
    </row>
    <row r="377" spans="1:8" x14ac:dyDescent="0.25">
      <c r="A377" s="2">
        <v>2</v>
      </c>
      <c r="B377" s="8">
        <v>41609</v>
      </c>
      <c r="C377" t="s">
        <v>9</v>
      </c>
      <c r="D377" s="10">
        <v>200</v>
      </c>
      <c r="G377" s="10">
        <v>200</v>
      </c>
    </row>
    <row r="378" spans="1:8" x14ac:dyDescent="0.25">
      <c r="A378" s="2">
        <v>3</v>
      </c>
      <c r="B378" s="8">
        <v>41621</v>
      </c>
      <c r="C378" t="s">
        <v>10</v>
      </c>
      <c r="E378" s="10">
        <v>200</v>
      </c>
      <c r="F378" s="10">
        <v>0</v>
      </c>
      <c r="G378" s="10">
        <v>0</v>
      </c>
    </row>
    <row r="379" spans="1:8" x14ac:dyDescent="0.25">
      <c r="A379" s="2">
        <v>4</v>
      </c>
      <c r="B379" s="8">
        <v>41640</v>
      </c>
      <c r="C379" t="s">
        <v>9</v>
      </c>
      <c r="D379" s="10">
        <v>200</v>
      </c>
      <c r="G379" s="10">
        <v>200</v>
      </c>
    </row>
    <row r="380" spans="1:8" x14ac:dyDescent="0.25">
      <c r="A380" s="2">
        <v>5</v>
      </c>
      <c r="B380" s="8">
        <v>41660</v>
      </c>
      <c r="C380" t="s">
        <v>10</v>
      </c>
      <c r="E380" s="10">
        <v>200</v>
      </c>
      <c r="F380" s="10">
        <v>0</v>
      </c>
      <c r="G380" s="10">
        <v>0</v>
      </c>
    </row>
    <row r="381" spans="1:8" x14ac:dyDescent="0.25">
      <c r="A381" s="2">
        <v>6</v>
      </c>
      <c r="B381" s="8">
        <v>41671</v>
      </c>
      <c r="C381" t="s">
        <v>9</v>
      </c>
      <c r="D381" s="10">
        <v>200</v>
      </c>
      <c r="G381" s="10">
        <v>200</v>
      </c>
    </row>
    <row r="382" spans="1:8" x14ac:dyDescent="0.25">
      <c r="A382" s="2">
        <v>7</v>
      </c>
      <c r="B382" s="8">
        <v>41680</v>
      </c>
      <c r="C382" t="s">
        <v>10</v>
      </c>
      <c r="E382" s="10">
        <v>200</v>
      </c>
      <c r="F382" s="10">
        <v>0</v>
      </c>
      <c r="G382" s="10">
        <v>0</v>
      </c>
    </row>
    <row r="383" spans="1:8" x14ac:dyDescent="0.25">
      <c r="A383" s="2">
        <v>8</v>
      </c>
      <c r="B383" s="8">
        <v>41699</v>
      </c>
      <c r="C383" t="s">
        <v>9</v>
      </c>
      <c r="D383" s="10">
        <v>200</v>
      </c>
      <c r="G383" s="10">
        <v>200</v>
      </c>
    </row>
    <row r="384" spans="1:8" x14ac:dyDescent="0.25">
      <c r="A384" s="2">
        <v>9</v>
      </c>
      <c r="B384" s="8">
        <v>41711</v>
      </c>
      <c r="C384" t="s">
        <v>10</v>
      </c>
      <c r="E384" s="10">
        <v>200</v>
      </c>
      <c r="F384" s="10">
        <v>0</v>
      </c>
      <c r="G384" s="10">
        <v>0</v>
      </c>
    </row>
    <row r="386" spans="1:8" ht="15.75" thickBot="1" x14ac:dyDescent="0.3"/>
    <row r="387" spans="1:8" ht="16.5" thickTop="1" thickBot="1" x14ac:dyDescent="0.3">
      <c r="A387"/>
      <c r="B387" s="14" t="s">
        <v>46</v>
      </c>
      <c r="C387" s="14"/>
      <c r="D387" s="14"/>
      <c r="E387" s="14"/>
      <c r="H387" s="10"/>
    </row>
    <row r="388" spans="1:8" ht="15.75" thickTop="1" x14ac:dyDescent="0.25"/>
    <row r="389" spans="1:8" x14ac:dyDescent="0.25">
      <c r="A389" s="2" t="s">
        <v>0</v>
      </c>
      <c r="B389" s="7" t="s">
        <v>1</v>
      </c>
      <c r="C389" t="s">
        <v>2</v>
      </c>
      <c r="D389" s="10" t="s">
        <v>3</v>
      </c>
      <c r="E389" s="10" t="s">
        <v>4</v>
      </c>
      <c r="F389" s="10" t="s">
        <v>5</v>
      </c>
      <c r="G389" s="10" t="s">
        <v>6</v>
      </c>
    </row>
    <row r="390" spans="1:8" x14ac:dyDescent="0.25">
      <c r="A390" s="2">
        <v>1</v>
      </c>
      <c r="B390" s="8">
        <v>41609</v>
      </c>
      <c r="C390" t="s">
        <v>7</v>
      </c>
      <c r="G390" s="10">
        <v>30</v>
      </c>
    </row>
    <row r="391" spans="1:8" x14ac:dyDescent="0.25">
      <c r="A391" s="2">
        <v>2</v>
      </c>
      <c r="B391" s="8">
        <v>41609</v>
      </c>
      <c r="C391" t="s">
        <v>9</v>
      </c>
      <c r="D391" s="10">
        <v>300</v>
      </c>
      <c r="G391" s="10">
        <v>330</v>
      </c>
    </row>
    <row r="392" spans="1:8" x14ac:dyDescent="0.25">
      <c r="A392" s="2">
        <v>3</v>
      </c>
      <c r="B392" s="8">
        <v>41619</v>
      </c>
      <c r="C392" t="s">
        <v>10</v>
      </c>
      <c r="E392" s="10">
        <v>300</v>
      </c>
      <c r="F392" s="10">
        <v>0</v>
      </c>
      <c r="G392" s="10">
        <v>30</v>
      </c>
    </row>
    <row r="393" spans="1:8" x14ac:dyDescent="0.25">
      <c r="A393" s="2">
        <v>4</v>
      </c>
      <c r="B393" s="8">
        <v>41640</v>
      </c>
      <c r="C393" t="s">
        <v>9</v>
      </c>
      <c r="D393" s="10">
        <v>300</v>
      </c>
      <c r="G393" s="10">
        <v>330</v>
      </c>
    </row>
    <row r="394" spans="1:8" x14ac:dyDescent="0.25">
      <c r="A394" s="2">
        <v>5</v>
      </c>
      <c r="B394" s="8">
        <v>41660</v>
      </c>
      <c r="C394" t="s">
        <v>10</v>
      </c>
      <c r="E394" s="10">
        <v>300</v>
      </c>
      <c r="F394" s="10">
        <v>0</v>
      </c>
      <c r="G394" s="10">
        <v>30</v>
      </c>
    </row>
    <row r="395" spans="1:8" x14ac:dyDescent="0.25">
      <c r="A395" s="2">
        <v>6</v>
      </c>
      <c r="B395" s="8">
        <v>41671</v>
      </c>
      <c r="C395" t="s">
        <v>9</v>
      </c>
      <c r="D395" s="10">
        <v>300</v>
      </c>
      <c r="G395" s="10">
        <v>330</v>
      </c>
    </row>
    <row r="396" spans="1:8" x14ac:dyDescent="0.25">
      <c r="A396" s="2">
        <v>7</v>
      </c>
      <c r="B396" s="8">
        <v>41679</v>
      </c>
      <c r="C396" t="s">
        <v>10</v>
      </c>
      <c r="E396" s="10">
        <v>300</v>
      </c>
      <c r="F396" s="10">
        <v>0</v>
      </c>
      <c r="G396" s="10">
        <v>30</v>
      </c>
    </row>
    <row r="397" spans="1:8" x14ac:dyDescent="0.25">
      <c r="A397" s="2">
        <v>8</v>
      </c>
      <c r="B397" s="8">
        <v>41699</v>
      </c>
      <c r="C397" t="s">
        <v>9</v>
      </c>
      <c r="D397" s="10">
        <v>300</v>
      </c>
      <c r="G397" s="10">
        <v>330</v>
      </c>
    </row>
    <row r="398" spans="1:8" x14ac:dyDescent="0.25">
      <c r="A398" s="2">
        <v>9</v>
      </c>
      <c r="B398" s="8">
        <v>41713</v>
      </c>
      <c r="C398" t="s">
        <v>10</v>
      </c>
      <c r="E398" s="10">
        <v>300</v>
      </c>
      <c r="F398" s="10">
        <v>0</v>
      </c>
      <c r="G398" s="10">
        <v>30</v>
      </c>
    </row>
    <row r="400" spans="1:8" ht="15.75" thickBot="1" x14ac:dyDescent="0.3"/>
    <row r="401" spans="1:8" ht="16.5" thickTop="1" thickBot="1" x14ac:dyDescent="0.3">
      <c r="A401"/>
      <c r="B401" s="14" t="s">
        <v>47</v>
      </c>
      <c r="C401" s="14"/>
      <c r="D401" s="14"/>
      <c r="E401" s="14"/>
      <c r="H401" s="10"/>
    </row>
    <row r="402" spans="1:8" ht="15.75" thickTop="1" x14ac:dyDescent="0.25"/>
    <row r="403" spans="1:8" x14ac:dyDescent="0.25">
      <c r="A403" s="2" t="s">
        <v>0</v>
      </c>
      <c r="B403" s="7" t="s">
        <v>1</v>
      </c>
      <c r="C403" t="s">
        <v>2</v>
      </c>
      <c r="D403" s="10" t="s">
        <v>3</v>
      </c>
      <c r="E403" s="10" t="s">
        <v>4</v>
      </c>
      <c r="F403" s="10" t="s">
        <v>5</v>
      </c>
      <c r="G403" s="10" t="s">
        <v>6</v>
      </c>
    </row>
    <row r="404" spans="1:8" x14ac:dyDescent="0.25">
      <c r="A404" s="2">
        <v>1</v>
      </c>
      <c r="B404" s="8">
        <v>41609</v>
      </c>
      <c r="C404" t="s">
        <v>7</v>
      </c>
      <c r="G404" s="10">
        <v>0</v>
      </c>
    </row>
    <row r="405" spans="1:8" x14ac:dyDescent="0.25">
      <c r="A405" s="2">
        <v>2</v>
      </c>
      <c r="B405" s="8">
        <v>41609</v>
      </c>
      <c r="C405" t="s">
        <v>9</v>
      </c>
      <c r="D405" s="10">
        <v>200</v>
      </c>
      <c r="G405" s="10">
        <v>200</v>
      </c>
    </row>
    <row r="406" spans="1:8" x14ac:dyDescent="0.25">
      <c r="A406" s="2">
        <v>3</v>
      </c>
      <c r="B406" s="8">
        <v>41619</v>
      </c>
      <c r="C406" t="s">
        <v>10</v>
      </c>
      <c r="E406" s="10">
        <v>200</v>
      </c>
      <c r="F406" s="10">
        <v>0</v>
      </c>
      <c r="G406" s="10">
        <v>0</v>
      </c>
    </row>
    <row r="407" spans="1:8" x14ac:dyDescent="0.25">
      <c r="A407" s="2">
        <v>4</v>
      </c>
      <c r="B407" s="8">
        <v>41640</v>
      </c>
      <c r="C407" t="s">
        <v>9</v>
      </c>
      <c r="D407" s="10">
        <v>200</v>
      </c>
      <c r="G407" s="10">
        <v>200</v>
      </c>
    </row>
    <row r="408" spans="1:8" x14ac:dyDescent="0.25">
      <c r="A408" s="2">
        <v>5</v>
      </c>
      <c r="B408" s="8">
        <v>41644</v>
      </c>
      <c r="C408" t="s">
        <v>10</v>
      </c>
      <c r="E408" s="10">
        <v>200</v>
      </c>
      <c r="F408" s="10">
        <v>0</v>
      </c>
      <c r="G408" s="10">
        <v>0</v>
      </c>
    </row>
    <row r="409" spans="1:8" x14ac:dyDescent="0.25">
      <c r="A409" s="2">
        <v>6</v>
      </c>
      <c r="B409" s="8">
        <v>41671</v>
      </c>
      <c r="C409" t="s">
        <v>9</v>
      </c>
      <c r="D409" s="10">
        <v>200</v>
      </c>
      <c r="G409" s="10">
        <v>200</v>
      </c>
    </row>
    <row r="410" spans="1:8" x14ac:dyDescent="0.25">
      <c r="A410" s="2">
        <v>7</v>
      </c>
      <c r="B410" s="8">
        <v>41685</v>
      </c>
      <c r="C410" t="s">
        <v>10</v>
      </c>
      <c r="E410" s="10">
        <v>200</v>
      </c>
      <c r="F410" s="10">
        <v>0</v>
      </c>
      <c r="G410" s="10">
        <v>0</v>
      </c>
    </row>
    <row r="411" spans="1:8" x14ac:dyDescent="0.25">
      <c r="A411" s="2">
        <v>8</v>
      </c>
      <c r="B411" s="8">
        <v>41699</v>
      </c>
      <c r="C411" t="s">
        <v>9</v>
      </c>
      <c r="D411" s="10">
        <v>200</v>
      </c>
      <c r="G411" s="10">
        <v>200</v>
      </c>
    </row>
    <row r="412" spans="1:8" x14ac:dyDescent="0.25">
      <c r="A412" s="2">
        <v>9</v>
      </c>
      <c r="B412" s="8">
        <v>41713</v>
      </c>
      <c r="C412" t="s">
        <v>10</v>
      </c>
      <c r="E412" s="10">
        <v>200</v>
      </c>
      <c r="F412" s="10">
        <v>0</v>
      </c>
      <c r="G412" s="10">
        <v>0</v>
      </c>
    </row>
    <row r="414" spans="1:8" ht="15.75" thickBot="1" x14ac:dyDescent="0.3"/>
    <row r="415" spans="1:8" ht="16.5" thickTop="1" thickBot="1" x14ac:dyDescent="0.3">
      <c r="A415"/>
      <c r="B415" s="14" t="s">
        <v>48</v>
      </c>
      <c r="C415" s="14"/>
      <c r="D415" s="14"/>
      <c r="E415" s="14"/>
      <c r="H415" s="10"/>
    </row>
    <row r="416" spans="1:8" ht="15.75" thickTop="1" x14ac:dyDescent="0.25"/>
    <row r="417" spans="1:8" x14ac:dyDescent="0.25">
      <c r="A417" s="2" t="s">
        <v>0</v>
      </c>
      <c r="B417" s="7" t="s">
        <v>1</v>
      </c>
      <c r="C417" t="s">
        <v>2</v>
      </c>
      <c r="D417" s="10" t="s">
        <v>3</v>
      </c>
      <c r="E417" s="10" t="s">
        <v>4</v>
      </c>
      <c r="F417" s="10" t="s">
        <v>5</v>
      </c>
      <c r="G417" s="10" t="s">
        <v>6</v>
      </c>
    </row>
    <row r="418" spans="1:8" x14ac:dyDescent="0.25">
      <c r="A418" s="2">
        <v>1</v>
      </c>
      <c r="B418" s="8">
        <v>41609</v>
      </c>
      <c r="C418" t="s">
        <v>7</v>
      </c>
      <c r="G418" s="10">
        <v>0</v>
      </c>
    </row>
    <row r="419" spans="1:8" x14ac:dyDescent="0.25">
      <c r="A419" s="2">
        <v>2</v>
      </c>
      <c r="B419" s="8">
        <v>41609</v>
      </c>
      <c r="C419" t="s">
        <v>9</v>
      </c>
      <c r="D419" s="10">
        <v>200</v>
      </c>
      <c r="G419" s="10">
        <v>200</v>
      </c>
    </row>
    <row r="420" spans="1:8" x14ac:dyDescent="0.25">
      <c r="A420" s="2">
        <v>3</v>
      </c>
      <c r="B420" s="8">
        <v>41619</v>
      </c>
      <c r="C420" t="s">
        <v>10</v>
      </c>
      <c r="E420" s="10">
        <v>200</v>
      </c>
      <c r="F420" s="10">
        <v>0</v>
      </c>
      <c r="G420" s="10">
        <v>0</v>
      </c>
    </row>
    <row r="421" spans="1:8" x14ac:dyDescent="0.25">
      <c r="A421" s="2">
        <v>4</v>
      </c>
      <c r="B421" s="8">
        <v>41640</v>
      </c>
      <c r="C421" t="s">
        <v>9</v>
      </c>
      <c r="D421" s="10">
        <v>200</v>
      </c>
      <c r="G421" s="10">
        <v>200</v>
      </c>
    </row>
    <row r="422" spans="1:8" x14ac:dyDescent="0.25">
      <c r="A422" s="2">
        <v>5</v>
      </c>
      <c r="B422" s="8">
        <v>41660</v>
      </c>
      <c r="C422" t="s">
        <v>10</v>
      </c>
      <c r="E422" s="10">
        <v>200</v>
      </c>
      <c r="F422" s="10">
        <v>0</v>
      </c>
      <c r="G422" s="10">
        <v>0</v>
      </c>
    </row>
    <row r="423" spans="1:8" x14ac:dyDescent="0.25">
      <c r="A423" s="2">
        <v>6</v>
      </c>
      <c r="B423" s="8">
        <v>41671</v>
      </c>
      <c r="C423" t="s">
        <v>9</v>
      </c>
      <c r="D423" s="10">
        <v>200</v>
      </c>
      <c r="G423" s="10">
        <v>200</v>
      </c>
    </row>
    <row r="424" spans="1:8" x14ac:dyDescent="0.25">
      <c r="A424" s="2">
        <v>7</v>
      </c>
      <c r="B424" s="8">
        <v>41685</v>
      </c>
      <c r="C424" t="s">
        <v>10</v>
      </c>
      <c r="E424" s="10">
        <v>200</v>
      </c>
      <c r="F424" s="10">
        <v>0</v>
      </c>
      <c r="G424" s="10">
        <v>0</v>
      </c>
    </row>
    <row r="425" spans="1:8" x14ac:dyDescent="0.25">
      <c r="A425" s="2">
        <v>8</v>
      </c>
      <c r="B425" s="8">
        <v>41699</v>
      </c>
      <c r="C425" t="s">
        <v>9</v>
      </c>
      <c r="D425" s="10">
        <v>200</v>
      </c>
      <c r="G425" s="10">
        <v>200</v>
      </c>
    </row>
    <row r="426" spans="1:8" x14ac:dyDescent="0.25">
      <c r="A426" s="2">
        <v>9</v>
      </c>
      <c r="B426" s="8">
        <v>41712</v>
      </c>
      <c r="C426" t="s">
        <v>10</v>
      </c>
      <c r="E426" s="10">
        <v>200</v>
      </c>
      <c r="F426" s="10">
        <v>0</v>
      </c>
      <c r="G426" s="10">
        <v>0</v>
      </c>
    </row>
    <row r="428" spans="1:8" ht="15.75" thickBot="1" x14ac:dyDescent="0.3"/>
    <row r="429" spans="1:8" ht="16.5" thickTop="1" thickBot="1" x14ac:dyDescent="0.3">
      <c r="A429"/>
      <c r="B429" s="14" t="s">
        <v>49</v>
      </c>
      <c r="C429" s="14"/>
      <c r="D429" s="14"/>
      <c r="E429" s="14"/>
      <c r="F429" s="14"/>
      <c r="H429" s="10"/>
    </row>
    <row r="430" spans="1:8" ht="15.75" thickTop="1" x14ac:dyDescent="0.25"/>
    <row r="431" spans="1:8" x14ac:dyDescent="0.25">
      <c r="A431" s="2" t="s">
        <v>0</v>
      </c>
      <c r="B431" s="7" t="s">
        <v>1</v>
      </c>
      <c r="C431" t="s">
        <v>2</v>
      </c>
      <c r="D431" s="10" t="s">
        <v>3</v>
      </c>
      <c r="E431" s="10" t="s">
        <v>4</v>
      </c>
      <c r="F431" s="10" t="s">
        <v>5</v>
      </c>
      <c r="G431" s="10" t="s">
        <v>6</v>
      </c>
    </row>
    <row r="432" spans="1:8" x14ac:dyDescent="0.25">
      <c r="A432" s="2">
        <v>1</v>
      </c>
      <c r="B432" s="8">
        <v>41609</v>
      </c>
      <c r="C432" t="s">
        <v>7</v>
      </c>
      <c r="G432" s="10">
        <v>0</v>
      </c>
    </row>
    <row r="433" spans="1:8" x14ac:dyDescent="0.25">
      <c r="A433" s="2">
        <v>2</v>
      </c>
      <c r="B433" s="8">
        <v>41609</v>
      </c>
      <c r="C433" t="s">
        <v>9</v>
      </c>
      <c r="D433" s="10">
        <v>200</v>
      </c>
      <c r="G433" s="10">
        <v>200</v>
      </c>
    </row>
    <row r="434" spans="1:8" x14ac:dyDescent="0.25">
      <c r="A434" s="2">
        <v>3</v>
      </c>
      <c r="B434" s="8">
        <v>41619</v>
      </c>
      <c r="C434" t="s">
        <v>10</v>
      </c>
      <c r="E434" s="10">
        <v>200</v>
      </c>
      <c r="F434" s="10">
        <v>0</v>
      </c>
      <c r="G434" s="10">
        <v>0</v>
      </c>
    </row>
    <row r="435" spans="1:8" x14ac:dyDescent="0.25">
      <c r="A435" s="2">
        <v>4</v>
      </c>
      <c r="B435" s="8">
        <v>41640</v>
      </c>
      <c r="C435" t="s">
        <v>9</v>
      </c>
      <c r="D435" s="10">
        <v>200</v>
      </c>
      <c r="G435" s="10">
        <v>200</v>
      </c>
    </row>
    <row r="436" spans="1:8" x14ac:dyDescent="0.25">
      <c r="A436" s="2">
        <v>5</v>
      </c>
      <c r="B436" s="8">
        <v>41661</v>
      </c>
      <c r="C436" t="s">
        <v>10</v>
      </c>
      <c r="E436" s="10">
        <v>200</v>
      </c>
      <c r="F436" s="10">
        <v>0</v>
      </c>
      <c r="G436" s="10">
        <v>0</v>
      </c>
    </row>
    <row r="437" spans="1:8" x14ac:dyDescent="0.25">
      <c r="A437" s="2">
        <v>6</v>
      </c>
      <c r="B437" s="8">
        <v>41671</v>
      </c>
      <c r="C437" t="s">
        <v>9</v>
      </c>
      <c r="D437" s="10">
        <v>200</v>
      </c>
      <c r="G437" s="10">
        <v>200</v>
      </c>
    </row>
    <row r="438" spans="1:8" x14ac:dyDescent="0.25">
      <c r="A438" s="2">
        <v>7</v>
      </c>
      <c r="B438" s="8">
        <v>41680</v>
      </c>
      <c r="C438" t="s">
        <v>10</v>
      </c>
      <c r="E438" s="10">
        <v>200</v>
      </c>
      <c r="F438" s="10">
        <v>0</v>
      </c>
      <c r="G438" s="10">
        <v>0</v>
      </c>
    </row>
    <row r="439" spans="1:8" x14ac:dyDescent="0.25">
      <c r="A439" s="2">
        <v>8</v>
      </c>
      <c r="B439" s="8">
        <v>41699</v>
      </c>
      <c r="C439" t="s">
        <v>9</v>
      </c>
      <c r="D439" s="10">
        <v>200</v>
      </c>
      <c r="G439" s="10">
        <v>200</v>
      </c>
    </row>
    <row r="440" spans="1:8" x14ac:dyDescent="0.25">
      <c r="A440" s="2">
        <v>9</v>
      </c>
      <c r="B440" s="8">
        <v>41711</v>
      </c>
      <c r="C440" t="s">
        <v>10</v>
      </c>
      <c r="E440" s="10">
        <v>200</v>
      </c>
      <c r="F440" s="10">
        <v>0</v>
      </c>
      <c r="G440" s="10">
        <v>0</v>
      </c>
    </row>
    <row r="442" spans="1:8" ht="15.75" thickBot="1" x14ac:dyDescent="0.3"/>
    <row r="443" spans="1:8" ht="16.5" thickTop="1" thickBot="1" x14ac:dyDescent="0.3">
      <c r="A443"/>
      <c r="B443" s="15" t="s">
        <v>28</v>
      </c>
      <c r="C443" s="16"/>
      <c r="D443" s="16"/>
      <c r="E443" s="16"/>
      <c r="F443" s="17"/>
      <c r="H443" s="10"/>
    </row>
    <row r="444" spans="1:8" ht="15.75" thickTop="1" x14ac:dyDescent="0.25"/>
    <row r="445" spans="1:8" x14ac:dyDescent="0.25">
      <c r="A445" s="2" t="s">
        <v>0</v>
      </c>
      <c r="B445" s="7" t="s">
        <v>1</v>
      </c>
      <c r="C445" t="s">
        <v>2</v>
      </c>
      <c r="D445" s="10" t="s">
        <v>3</v>
      </c>
      <c r="E445" s="10" t="s">
        <v>4</v>
      </c>
      <c r="F445" s="10" t="s">
        <v>5</v>
      </c>
      <c r="G445" s="10" t="s">
        <v>6</v>
      </c>
    </row>
    <row r="446" spans="1:8" x14ac:dyDescent="0.25">
      <c r="A446" s="2">
        <v>1</v>
      </c>
      <c r="B446" s="8">
        <v>41609</v>
      </c>
      <c r="C446" t="s">
        <v>7</v>
      </c>
      <c r="G446" s="10">
        <v>7360</v>
      </c>
    </row>
    <row r="447" spans="1:8" x14ac:dyDescent="0.25">
      <c r="A447" s="2">
        <v>2</v>
      </c>
      <c r="B447" s="8">
        <v>41609</v>
      </c>
      <c r="C447" t="s">
        <v>9</v>
      </c>
      <c r="D447" s="10">
        <v>300</v>
      </c>
      <c r="G447" s="10">
        <v>7660</v>
      </c>
    </row>
    <row r="448" spans="1:8" x14ac:dyDescent="0.25">
      <c r="A448" s="2">
        <v>3</v>
      </c>
      <c r="B448" s="8">
        <v>41628</v>
      </c>
      <c r="C448" t="s">
        <v>10</v>
      </c>
      <c r="E448" s="10">
        <v>300</v>
      </c>
      <c r="F448" s="10">
        <v>0</v>
      </c>
      <c r="G448" s="10">
        <v>7360</v>
      </c>
    </row>
    <row r="449" spans="1:8" x14ac:dyDescent="0.25">
      <c r="A449" s="2">
        <v>4</v>
      </c>
      <c r="B449" s="8">
        <v>41640</v>
      </c>
      <c r="C449" t="s">
        <v>9</v>
      </c>
      <c r="D449" s="10">
        <v>300</v>
      </c>
      <c r="G449" s="10">
        <v>7660</v>
      </c>
    </row>
    <row r="450" spans="1:8" x14ac:dyDescent="0.25">
      <c r="A450" s="2">
        <v>5</v>
      </c>
      <c r="B450" s="8">
        <v>41660</v>
      </c>
      <c r="C450" t="s">
        <v>10</v>
      </c>
      <c r="E450" s="10">
        <v>300</v>
      </c>
      <c r="F450" s="10">
        <v>0</v>
      </c>
      <c r="G450" s="10">
        <v>7360</v>
      </c>
    </row>
    <row r="451" spans="1:8" x14ac:dyDescent="0.25">
      <c r="A451" s="2">
        <v>6</v>
      </c>
      <c r="B451" s="8">
        <v>41671</v>
      </c>
      <c r="C451" t="s">
        <v>9</v>
      </c>
      <c r="D451" s="10">
        <v>300</v>
      </c>
      <c r="G451" s="10">
        <v>7660</v>
      </c>
    </row>
    <row r="452" spans="1:8" x14ac:dyDescent="0.25">
      <c r="A452" s="2">
        <v>7</v>
      </c>
      <c r="B452" s="8">
        <v>41685</v>
      </c>
      <c r="C452" t="s">
        <v>10</v>
      </c>
      <c r="E452" s="10">
        <v>300</v>
      </c>
      <c r="F452" s="10">
        <v>0</v>
      </c>
      <c r="G452" s="10">
        <v>7360</v>
      </c>
    </row>
    <row r="453" spans="1:8" x14ac:dyDescent="0.25">
      <c r="A453" s="2">
        <v>8</v>
      </c>
      <c r="B453" s="8">
        <v>41699</v>
      </c>
      <c r="C453" t="s">
        <v>9</v>
      </c>
      <c r="D453" s="10">
        <v>300</v>
      </c>
      <c r="G453" s="10">
        <v>7660</v>
      </c>
    </row>
    <row r="454" spans="1:8" x14ac:dyDescent="0.25">
      <c r="A454" s="2">
        <v>9</v>
      </c>
      <c r="B454" s="8">
        <v>41713</v>
      </c>
      <c r="C454" t="s">
        <v>10</v>
      </c>
      <c r="E454" s="10">
        <v>300</v>
      </c>
      <c r="F454" s="10">
        <v>0</v>
      </c>
      <c r="G454" s="10">
        <v>7360</v>
      </c>
    </row>
    <row r="456" spans="1:8" ht="15.75" thickBot="1" x14ac:dyDescent="0.3"/>
    <row r="457" spans="1:8" ht="16.5" thickTop="1" thickBot="1" x14ac:dyDescent="0.3">
      <c r="A457"/>
      <c r="B457" s="11" t="s">
        <v>29</v>
      </c>
      <c r="C457" s="11"/>
      <c r="D457" s="11"/>
      <c r="E457" s="11"/>
      <c r="F457" s="12"/>
      <c r="H457" s="10"/>
    </row>
    <row r="458" spans="1:8" ht="15.75" thickTop="1" x14ac:dyDescent="0.25"/>
    <row r="459" spans="1:8" x14ac:dyDescent="0.25">
      <c r="A459" s="2" t="s">
        <v>0</v>
      </c>
      <c r="B459" s="7" t="s">
        <v>1</v>
      </c>
      <c r="C459" t="s">
        <v>2</v>
      </c>
      <c r="D459" s="10" t="s">
        <v>3</v>
      </c>
      <c r="E459" s="10" t="s">
        <v>4</v>
      </c>
      <c r="F459" s="10" t="s">
        <v>5</v>
      </c>
      <c r="G459" s="10" t="s">
        <v>6</v>
      </c>
    </row>
    <row r="460" spans="1:8" x14ac:dyDescent="0.25">
      <c r="A460" s="2">
        <v>1</v>
      </c>
      <c r="B460" s="8">
        <v>41609</v>
      </c>
      <c r="C460" t="s">
        <v>7</v>
      </c>
      <c r="G460" s="10">
        <v>-900</v>
      </c>
    </row>
    <row r="461" spans="1:8" x14ac:dyDescent="0.25">
      <c r="A461" s="2">
        <v>2</v>
      </c>
      <c r="B461" s="8">
        <v>41609</v>
      </c>
      <c r="C461" t="s">
        <v>9</v>
      </c>
      <c r="D461" s="10">
        <v>200</v>
      </c>
      <c r="G461" s="10">
        <v>-700</v>
      </c>
    </row>
    <row r="462" spans="1:8" x14ac:dyDescent="0.25">
      <c r="A462" s="2">
        <v>3</v>
      </c>
      <c r="B462" s="8">
        <v>41640</v>
      </c>
      <c r="C462" t="s">
        <v>9</v>
      </c>
      <c r="D462" s="10">
        <v>200</v>
      </c>
      <c r="G462" s="10">
        <v>-500</v>
      </c>
    </row>
    <row r="463" spans="1:8" x14ac:dyDescent="0.25">
      <c r="A463" s="2">
        <v>4</v>
      </c>
      <c r="B463" s="8">
        <v>41671</v>
      </c>
      <c r="C463" t="s">
        <v>9</v>
      </c>
      <c r="D463" s="10">
        <v>200</v>
      </c>
      <c r="G463" s="10">
        <v>-300</v>
      </c>
    </row>
    <row r="464" spans="1:8" x14ac:dyDescent="0.25">
      <c r="A464" s="2">
        <v>5</v>
      </c>
      <c r="B464" s="8">
        <v>41699</v>
      </c>
      <c r="C464" t="s">
        <v>9</v>
      </c>
      <c r="D464" s="10">
        <v>0</v>
      </c>
      <c r="G464" s="10">
        <v>-300</v>
      </c>
    </row>
    <row r="466" spans="1:8" ht="15.75" thickBot="1" x14ac:dyDescent="0.3"/>
    <row r="467" spans="1:8" ht="16.5" thickTop="1" thickBot="1" x14ac:dyDescent="0.3">
      <c r="A467"/>
      <c r="B467" s="11" t="s">
        <v>30</v>
      </c>
      <c r="C467" s="11"/>
      <c r="D467" s="11"/>
      <c r="E467" s="11"/>
      <c r="F467" s="12"/>
      <c r="H467" s="10"/>
    </row>
    <row r="468" spans="1:8" ht="15.75" thickTop="1" x14ac:dyDescent="0.25"/>
    <row r="469" spans="1:8" x14ac:dyDescent="0.25">
      <c r="A469" s="2" t="s">
        <v>0</v>
      </c>
      <c r="B469" s="7" t="s">
        <v>1</v>
      </c>
      <c r="C469" t="s">
        <v>2</v>
      </c>
      <c r="D469" s="10" t="s">
        <v>3</v>
      </c>
      <c r="E469" s="10" t="s">
        <v>4</v>
      </c>
      <c r="F469" s="10" t="s">
        <v>5</v>
      </c>
      <c r="G469" s="10" t="s">
        <v>6</v>
      </c>
    </row>
    <row r="470" spans="1:8" x14ac:dyDescent="0.25">
      <c r="A470" s="2">
        <v>1</v>
      </c>
      <c r="B470" s="8">
        <v>41609</v>
      </c>
      <c r="C470" t="s">
        <v>7</v>
      </c>
      <c r="G470" s="10">
        <v>5830</v>
      </c>
    </row>
    <row r="471" spans="1:8" x14ac:dyDescent="0.25">
      <c r="A471" s="2">
        <v>2</v>
      </c>
      <c r="B471" s="8">
        <v>41609</v>
      </c>
      <c r="C471" t="s">
        <v>9</v>
      </c>
      <c r="D471" s="10">
        <v>300</v>
      </c>
      <c r="G471" s="10">
        <v>6130</v>
      </c>
    </row>
    <row r="472" spans="1:8" x14ac:dyDescent="0.25">
      <c r="A472" s="2">
        <v>3</v>
      </c>
      <c r="B472" s="8">
        <v>41639</v>
      </c>
      <c r="C472" t="s">
        <v>5</v>
      </c>
      <c r="E472" s="10">
        <v>0</v>
      </c>
      <c r="F472" s="10">
        <v>10</v>
      </c>
      <c r="G472" s="10">
        <v>6140</v>
      </c>
    </row>
    <row r="473" spans="1:8" x14ac:dyDescent="0.25">
      <c r="A473" s="2">
        <v>4</v>
      </c>
      <c r="B473" s="8">
        <v>41640</v>
      </c>
      <c r="C473" t="s">
        <v>9</v>
      </c>
      <c r="D473" s="10">
        <v>300</v>
      </c>
      <c r="G473" s="10">
        <v>6440</v>
      </c>
    </row>
    <row r="474" spans="1:8" x14ac:dyDescent="0.25">
      <c r="A474" s="2">
        <v>5</v>
      </c>
      <c r="B474" s="8">
        <v>41670</v>
      </c>
      <c r="C474" t="s">
        <v>5</v>
      </c>
      <c r="E474" s="10">
        <v>0</v>
      </c>
      <c r="F474" s="10">
        <v>10</v>
      </c>
      <c r="G474" s="10">
        <v>6450</v>
      </c>
    </row>
    <row r="475" spans="1:8" x14ac:dyDescent="0.25">
      <c r="A475" s="2">
        <v>6</v>
      </c>
      <c r="B475" s="8">
        <v>41671</v>
      </c>
      <c r="C475" t="s">
        <v>9</v>
      </c>
      <c r="D475" s="10">
        <v>300</v>
      </c>
      <c r="G475" s="10">
        <v>6750</v>
      </c>
    </row>
    <row r="476" spans="1:8" x14ac:dyDescent="0.25">
      <c r="A476" s="2">
        <v>7</v>
      </c>
      <c r="B476" s="8">
        <v>41698</v>
      </c>
      <c r="C476" t="s">
        <v>5</v>
      </c>
      <c r="E476" s="10">
        <v>0</v>
      </c>
      <c r="F476" s="10">
        <v>10</v>
      </c>
      <c r="G476" s="10">
        <v>6760</v>
      </c>
    </row>
    <row r="477" spans="1:8" x14ac:dyDescent="0.25">
      <c r="A477" s="2">
        <v>8</v>
      </c>
      <c r="B477" s="8">
        <v>41699</v>
      </c>
      <c r="C477" t="s">
        <v>9</v>
      </c>
      <c r="D477" s="10">
        <v>300</v>
      </c>
      <c r="G477" s="10">
        <v>7060</v>
      </c>
    </row>
    <row r="479" spans="1:8" ht="15.75" thickBot="1" x14ac:dyDescent="0.3"/>
    <row r="480" spans="1:8" ht="16.5" thickTop="1" thickBot="1" x14ac:dyDescent="0.3">
      <c r="A480"/>
      <c r="B480" s="14" t="s">
        <v>31</v>
      </c>
      <c r="C480" s="14"/>
      <c r="D480" s="14"/>
      <c r="E480" s="14"/>
      <c r="F480" s="14"/>
      <c r="H480" s="10"/>
    </row>
    <row r="481" spans="1:7" ht="15.75" thickTop="1" x14ac:dyDescent="0.25"/>
    <row r="482" spans="1:7" x14ac:dyDescent="0.25">
      <c r="A482" s="2" t="s">
        <v>0</v>
      </c>
      <c r="B482" s="7" t="s">
        <v>1</v>
      </c>
      <c r="C482" t="s">
        <v>2</v>
      </c>
      <c r="D482" s="10" t="s">
        <v>3</v>
      </c>
      <c r="E482" s="10" t="s">
        <v>4</v>
      </c>
      <c r="F482" s="10" t="s">
        <v>5</v>
      </c>
      <c r="G482" s="10" t="s">
        <v>6</v>
      </c>
    </row>
    <row r="483" spans="1:7" x14ac:dyDescent="0.25">
      <c r="A483" s="2">
        <v>1</v>
      </c>
      <c r="B483" s="8">
        <v>41609</v>
      </c>
      <c r="C483" t="s">
        <v>7</v>
      </c>
      <c r="G483" s="10">
        <v>-300</v>
      </c>
    </row>
    <row r="484" spans="1:7" x14ac:dyDescent="0.25">
      <c r="A484" s="2">
        <v>2</v>
      </c>
      <c r="B484" s="8">
        <v>41609</v>
      </c>
      <c r="C484" t="s">
        <v>9</v>
      </c>
      <c r="D484" s="10">
        <v>300</v>
      </c>
      <c r="G484" s="10">
        <v>0</v>
      </c>
    </row>
    <row r="485" spans="1:7" x14ac:dyDescent="0.25">
      <c r="A485" s="2">
        <v>3</v>
      </c>
      <c r="B485" s="8">
        <v>41628</v>
      </c>
      <c r="C485" t="s">
        <v>11</v>
      </c>
      <c r="E485" s="10">
        <v>600</v>
      </c>
      <c r="F485" s="10">
        <v>0</v>
      </c>
      <c r="G485" s="10">
        <v>-600</v>
      </c>
    </row>
    <row r="486" spans="1:7" x14ac:dyDescent="0.25">
      <c r="A486" s="2">
        <v>4</v>
      </c>
      <c r="B486" s="8">
        <v>41640</v>
      </c>
      <c r="C486" t="s">
        <v>9</v>
      </c>
      <c r="D486" s="10">
        <v>300</v>
      </c>
      <c r="G486" s="10">
        <v>-300</v>
      </c>
    </row>
    <row r="487" spans="1:7" x14ac:dyDescent="0.25">
      <c r="A487" s="2">
        <v>5</v>
      </c>
      <c r="B487" s="8">
        <v>41671</v>
      </c>
      <c r="C487" t="s">
        <v>9</v>
      </c>
      <c r="D487" s="10">
        <v>300</v>
      </c>
      <c r="G487" s="10">
        <v>0</v>
      </c>
    </row>
    <row r="488" spans="1:7" x14ac:dyDescent="0.25">
      <c r="A488" s="2">
        <v>6</v>
      </c>
      <c r="B488" s="8">
        <v>41680</v>
      </c>
      <c r="C488" t="s">
        <v>11</v>
      </c>
      <c r="E488" s="10">
        <v>600</v>
      </c>
      <c r="F488" s="10">
        <v>0</v>
      </c>
      <c r="G488" s="10">
        <v>-600</v>
      </c>
    </row>
    <row r="489" spans="1:7" x14ac:dyDescent="0.25">
      <c r="A489" s="2">
        <v>7</v>
      </c>
      <c r="B489" s="8">
        <v>41699</v>
      </c>
      <c r="C489" t="s">
        <v>9</v>
      </c>
      <c r="D489" s="10">
        <v>300</v>
      </c>
      <c r="G489" s="10">
        <v>-300</v>
      </c>
    </row>
  </sheetData>
  <mergeCells count="33">
    <mergeCell ref="B2:F2"/>
    <mergeCell ref="B17:F17"/>
    <mergeCell ref="B32:F32"/>
    <mergeCell ref="B345:E345"/>
    <mergeCell ref="B335:E335"/>
    <mergeCell ref="B321:E321"/>
    <mergeCell ref="B237:E237"/>
    <mergeCell ref="B415:E415"/>
    <mergeCell ref="B401:E401"/>
    <mergeCell ref="B387:E387"/>
    <mergeCell ref="B373:E373"/>
    <mergeCell ref="B359:E359"/>
    <mergeCell ref="B307:E307"/>
    <mergeCell ref="B293:E293"/>
    <mergeCell ref="B279:E279"/>
    <mergeCell ref="B265:E265"/>
    <mergeCell ref="B251:E251"/>
    <mergeCell ref="B480:F480"/>
    <mergeCell ref="B46:F46"/>
    <mergeCell ref="B60:F60"/>
    <mergeCell ref="B74:F74"/>
    <mergeCell ref="B443:F443"/>
    <mergeCell ref="B429:F429"/>
    <mergeCell ref="B143:E143"/>
    <mergeCell ref="B130:E130"/>
    <mergeCell ref="B116:E116"/>
    <mergeCell ref="B102:E102"/>
    <mergeCell ref="B88:E88"/>
    <mergeCell ref="B209:E209"/>
    <mergeCell ref="B195:E195"/>
    <mergeCell ref="B181:E181"/>
    <mergeCell ref="B167:E167"/>
    <mergeCell ref="B153:E153"/>
  </mergeCells>
  <pageMargins left="0.7" right="0.7" top="0.75" bottom="0.75" header="0.3" footer="0.3"/>
  <pageSetup paperSize="9" scale="94" orientation="portrait" verticalDpi="0" r:id="rId1"/>
  <headerFooter>
    <oddHeader>&amp;C&amp;"-,Bold"&amp;14FY 2013-2014</oddHeader>
    <oddFooter xml:space="preserve">&amp;C&amp;"-,Bold"Purva-Vihar Residency Association, &amp;"-,Regular"        
Plot no. 16, Sr. No. 29, Chaitanyanagar, Near Kalanagar, Dhankawadi, Pune - 411043.          </oddFooter>
  </headerFooter>
  <rowBreaks count="2" manualBreakCount="2">
    <brk id="15" max="16383" man="1"/>
    <brk id="30" max="16383" man="1"/>
  </rowBreak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FY_14-15</vt:lpstr>
      <vt:lpstr>FY_13-14</vt:lpstr>
      <vt:lpstr>'FY_14-15'!Print_Area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agrathod</dc:creator>
  <cp:lastModifiedBy>Abhijeet Rathod</cp:lastModifiedBy>
  <cp:lastPrinted>2017-01-09T15:15:14Z</cp:lastPrinted>
  <dcterms:created xsi:type="dcterms:W3CDTF">2017-01-08T17:22:07Z</dcterms:created>
  <dcterms:modified xsi:type="dcterms:W3CDTF">2017-01-09T15:19:10Z</dcterms:modified>
</cp:coreProperties>
</file>