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3"/>
  </bookViews>
  <sheets>
    <sheet name="Cash Report-OLD" sheetId="13" r:id="rId1"/>
    <sheet name="Tally" sheetId="11" r:id="rId2"/>
    <sheet name="MSEB" sheetId="2" r:id="rId3"/>
    <sheet name="Bank" sheetId="1" r:id="rId4"/>
    <sheet name="Sheet2" sheetId="7" r:id="rId5"/>
    <sheet name="ExpenseVouchers" sheetId="3" r:id="rId6"/>
    <sheet name="Sheet1" sheetId="8" r:id="rId7"/>
    <sheet name="Sheet3" sheetId="9" r:id="rId8"/>
    <sheet name="Cash" sheetId="4" r:id="rId9"/>
    <sheet name="SunUniverseMSEB" sheetId="5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E3" i="11" l="1"/>
  <c r="E24" i="11" s="1"/>
  <c r="F3" i="11"/>
  <c r="Q4" i="11" s="1"/>
  <c r="Q23" i="11" s="1"/>
  <c r="G3" i="11"/>
  <c r="G24" i="11" s="1"/>
  <c r="H3" i="11"/>
  <c r="E4" i="11"/>
  <c r="E26" i="11" s="1"/>
  <c r="G4" i="11"/>
  <c r="H4" i="11"/>
  <c r="O4" i="11"/>
  <c r="O23" i="11" s="1"/>
  <c r="F5" i="11"/>
  <c r="F26" i="11" s="1"/>
  <c r="F28" i="11" s="1"/>
  <c r="G5" i="11"/>
  <c r="G26" i="11" s="1"/>
  <c r="G28" i="11" s="1"/>
  <c r="E7" i="11"/>
  <c r="F7" i="11"/>
  <c r="N5" i="11" s="1"/>
  <c r="G7" i="11"/>
  <c r="H7" i="11"/>
  <c r="I7" i="11"/>
  <c r="I23" i="11" s="1"/>
  <c r="I25" i="11" s="1"/>
  <c r="D8" i="11"/>
  <c r="D16" i="11" s="1"/>
  <c r="E8" i="11"/>
  <c r="L8" i="11" s="1"/>
  <c r="L23" i="11" s="1"/>
  <c r="L25" i="11" s="1"/>
  <c r="F8" i="11"/>
  <c r="N8" i="11" s="1"/>
  <c r="G8" i="11"/>
  <c r="H8" i="11"/>
  <c r="I8" i="11"/>
  <c r="E9" i="11"/>
  <c r="F9" i="11"/>
  <c r="L29" i="11" s="1"/>
  <c r="G9" i="11"/>
  <c r="H9" i="11"/>
  <c r="N9" i="11"/>
  <c r="E10" i="11"/>
  <c r="F10" i="11"/>
  <c r="L34" i="11" s="1"/>
  <c r="G10" i="11"/>
  <c r="H10" i="11"/>
  <c r="I10" i="11"/>
  <c r="J10" i="11"/>
  <c r="D11" i="11"/>
  <c r="E11" i="11"/>
  <c r="F11" i="11"/>
  <c r="N6" i="11" s="1"/>
  <c r="G11" i="11"/>
  <c r="H11" i="11"/>
  <c r="I11" i="11"/>
  <c r="E13" i="11"/>
  <c r="E27" i="11" s="1"/>
  <c r="J16" i="11"/>
  <c r="I24" i="11"/>
  <c r="H26" i="11"/>
  <c r="F27" i="11"/>
  <c r="G27" i="11"/>
  <c r="H27" i="11"/>
  <c r="H28" i="11"/>
  <c r="Q37" i="11"/>
  <c r="Q48" i="11" s="1"/>
  <c r="L46" i="11"/>
  <c r="Q61" i="11"/>
  <c r="O72" i="11"/>
  <c r="Q72" i="11"/>
  <c r="J24" i="9"/>
  <c r="O24" i="9"/>
  <c r="M24" i="9"/>
  <c r="L30" i="11" l="1"/>
  <c r="O29" i="11"/>
  <c r="F24" i="11"/>
  <c r="L33" i="11"/>
  <c r="G16" i="11"/>
  <c r="E23" i="11"/>
  <c r="E25" i="11" s="1"/>
  <c r="H23" i="11"/>
  <c r="L53" i="11"/>
  <c r="L72" i="11" s="1"/>
  <c r="H16" i="11"/>
  <c r="H24" i="11"/>
  <c r="I16" i="11"/>
  <c r="G23" i="11"/>
  <c r="G25" i="11" s="1"/>
  <c r="E28" i="11"/>
  <c r="F23" i="11"/>
  <c r="F25" i="11" s="1"/>
  <c r="F16" i="11"/>
  <c r="N4" i="11"/>
  <c r="N23" i="11" s="1"/>
  <c r="N26" i="11" s="1"/>
  <c r="O46" i="11"/>
  <c r="O48" i="11" s="1"/>
  <c r="N29" i="11"/>
  <c r="N48" i="11" s="1"/>
  <c r="N50" i="11" s="1"/>
  <c r="E16" i="11"/>
  <c r="N53" i="11"/>
  <c r="N72" i="11" s="1"/>
  <c r="L31" i="11"/>
  <c r="L24" i="9"/>
  <c r="J1" i="8"/>
  <c r="I1" i="8"/>
  <c r="H1" i="8"/>
  <c r="F1" i="8"/>
  <c r="G1" i="8"/>
  <c r="E1" i="8"/>
  <c r="D1" i="8"/>
  <c r="K29" i="3"/>
  <c r="H25" i="11" l="1"/>
  <c r="L48" i="11"/>
  <c r="L83" i="1"/>
  <c r="K83" i="1"/>
  <c r="L106" i="1"/>
  <c r="K106" i="1"/>
  <c r="I123" i="1" l="1"/>
  <c r="I124" i="1"/>
  <c r="I125" i="1"/>
  <c r="I126" i="1"/>
  <c r="I127" i="1" s="1"/>
  <c r="I128" i="1" s="1"/>
  <c r="I129" i="1" s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l="1"/>
  <c r="I119" i="1" s="1"/>
  <c r="I120" i="1" s="1"/>
  <c r="I121" i="1" s="1"/>
  <c r="I122" i="1" s="1"/>
  <c r="H208" i="3"/>
  <c r="I130" i="1" l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C22" i="2"/>
</calcChain>
</file>

<file path=xl/sharedStrings.xml><?xml version="1.0" encoding="utf-8"?>
<sst xmlns="http://schemas.openxmlformats.org/spreadsheetml/2006/main" count="2327" uniqueCount="468">
  <si>
    <t>Payment Date</t>
  </si>
  <si>
    <t>Bill Amount</t>
  </si>
  <si>
    <t>Consumption (Units)</t>
  </si>
  <si>
    <t>Bill Month</t>
  </si>
  <si>
    <t>S NO 29 PLOT NO 6 DHANKAWADI PUNE 411043</t>
  </si>
  <si>
    <t>Address</t>
  </si>
  <si>
    <t>LT</t>
  </si>
  <si>
    <t>Connection Type</t>
  </si>
  <si>
    <t>M/S KHATER ASSOCIATES</t>
  </si>
  <si>
    <t>Name</t>
  </si>
  <si>
    <t>4637 DHANKAWADI SUB-DN.</t>
  </si>
  <si>
    <t>BU</t>
  </si>
  <si>
    <t>Consumer Number</t>
  </si>
  <si>
    <t>Connection Information</t>
  </si>
  <si>
    <t>Date</t>
  </si>
  <si>
    <t>Description</t>
  </si>
  <si>
    <t>Mode</t>
  </si>
  <si>
    <t>Cheque Number</t>
  </si>
  <si>
    <t>Balance</t>
  </si>
  <si>
    <t>Withdrawal</t>
  </si>
  <si>
    <t>Deposit</t>
  </si>
  <si>
    <t>To Cash Housrao Waghmode</t>
  </si>
  <si>
    <t>Cash</t>
  </si>
  <si>
    <t>Cheque</t>
  </si>
  <si>
    <t>Opening Balance</t>
  </si>
  <si>
    <t>To TRF 201/7238, PurvaVihar</t>
  </si>
  <si>
    <t>I/W CLG MSEDCL</t>
  </si>
  <si>
    <t>I/W Rtn: 14-52-175693-Dt:07/01/15-Rtn CH</t>
  </si>
  <si>
    <t>By Cash</t>
  </si>
  <si>
    <t>MSEDCL</t>
  </si>
  <si>
    <t>By CLG Rembhotkar SB Instr: 310456</t>
  </si>
  <si>
    <t>Chq Issue charge for 178931-178940</t>
  </si>
  <si>
    <t>By INT CR. 1-10-14 to 31-03-15</t>
  </si>
  <si>
    <t>FD CLSTD Tr: 201/7238/1</t>
  </si>
  <si>
    <t>By CLG MN Kirve Instr: 6444/Bank</t>
  </si>
  <si>
    <t>By CLG AG Rathod Instr: 599883/Bank</t>
  </si>
  <si>
    <t>By CLG MN Kirve Instr: 6445/Bank</t>
  </si>
  <si>
    <t>TO TRF INT AMT REVERSE</t>
  </si>
  <si>
    <t>By INT CR. 1-10-15 to 31-03-16</t>
  </si>
  <si>
    <t>Chq Issue charge for 189321-189330</t>
  </si>
  <si>
    <t>By INT CR. 1-4-15 to 30-09-15</t>
  </si>
  <si>
    <t>By CLG Manish S Rembotkar Instr:331641</t>
  </si>
  <si>
    <t>By INT CR. 01-4-16 to 30-06-16</t>
  </si>
  <si>
    <t>Chq Issue Charge For 195181-195190</t>
  </si>
  <si>
    <t>To TRF SB INT REV UPTO 30-06-2016</t>
  </si>
  <si>
    <t>By Int CR 01-07-16 to 30-09-16</t>
  </si>
  <si>
    <t>Last Paid Amount</t>
  </si>
  <si>
    <t>Sr No</t>
  </si>
  <si>
    <t>Paid To</t>
  </si>
  <si>
    <t>Debit Type</t>
  </si>
  <si>
    <t>Amount</t>
  </si>
  <si>
    <t>Rajesh Electrician</t>
  </si>
  <si>
    <t>Voucher</t>
  </si>
  <si>
    <t>Repair 100Amp fuse in Meter Board</t>
  </si>
  <si>
    <t>Ashok Waghmode</t>
  </si>
  <si>
    <t>Chamber Choke-up</t>
  </si>
  <si>
    <t>Yogesh Engineers</t>
  </si>
  <si>
    <t>3 Phase Panel Box Starter</t>
  </si>
  <si>
    <t>3 Phase Panel Box Starter Fittings</t>
  </si>
  <si>
    <t>Housrao Waghmode</t>
  </si>
  <si>
    <t>Purchase Zadu</t>
  </si>
  <si>
    <t>Plumbing B-Wing + Drainag Line Repair</t>
  </si>
  <si>
    <t>Light Bill - Oct 13</t>
  </si>
  <si>
    <t>Tubelight Replacement - A-4th Floor</t>
  </si>
  <si>
    <t>20w CFL with fittings</t>
  </si>
  <si>
    <t>Balaji+Supreme Hardware</t>
  </si>
  <si>
    <t>Choke Parking + DP Short A-Wing</t>
  </si>
  <si>
    <t>Khandu Plumber</t>
  </si>
  <si>
    <t>Chamber Choke-up : A-Wing</t>
  </si>
  <si>
    <t>Chamber Choke-up : B-Wing</t>
  </si>
  <si>
    <t>Chamber Choke-up: A-wing Shop Area</t>
  </si>
  <si>
    <t>Tubelight Replacement - A-B Wings</t>
  </si>
  <si>
    <t>Waghmode Plumber</t>
  </si>
  <si>
    <t>Ganesh Festival: Cement Sidedge for RainWater Stoppage</t>
  </si>
  <si>
    <t>Choke + Tube Light : Parking (1 yr warranty)</t>
  </si>
  <si>
    <t>Choke : A-Wing 1st Floort (1 yr warranty)</t>
  </si>
  <si>
    <t>Diwali Bonus : Water Supplier</t>
  </si>
  <si>
    <t>100Amp Fuse Change + Pipe Fittings (700+200)</t>
  </si>
  <si>
    <t>Water Pump : Starter Repairing</t>
  </si>
  <si>
    <t>20w CFL with fittings - 3rd Floor : B Wing</t>
  </si>
  <si>
    <t>20w CFL with fitting - 4 floor : A Wing + Choke Parking</t>
  </si>
  <si>
    <t>Total</t>
  </si>
  <si>
    <t>Oct 15 Bill</t>
  </si>
  <si>
    <t>Nov-15 Bill</t>
  </si>
  <si>
    <t>Dec-15 Bill</t>
  </si>
  <si>
    <t>Jan -16 Bill</t>
  </si>
  <si>
    <t>Feb-2016 Bill</t>
  </si>
  <si>
    <t>March-2016 Bill</t>
  </si>
  <si>
    <t>April-2016 Bill</t>
  </si>
  <si>
    <t>May-2016 Bill</t>
  </si>
  <si>
    <t>June-2016 Bill</t>
  </si>
  <si>
    <t>July-2016 Bill</t>
  </si>
  <si>
    <t>Oct-2016 Bill</t>
  </si>
  <si>
    <t>Sept-2016 Bill</t>
  </si>
  <si>
    <t>Aug-2016 Bill</t>
  </si>
  <si>
    <t>Nov -16 Bill</t>
  </si>
  <si>
    <t>Oct Salary + Diwali Bonus</t>
  </si>
  <si>
    <t>Nov - 14 Salary</t>
  </si>
  <si>
    <t>Nov - 13 Salary</t>
  </si>
  <si>
    <t>Dec - 13 Salary</t>
  </si>
  <si>
    <t>Jan - 14 Salary</t>
  </si>
  <si>
    <t>Feb - 14 Salary</t>
  </si>
  <si>
    <t>Mar - 14 Salary</t>
  </si>
  <si>
    <t>Apr - 14 Salary</t>
  </si>
  <si>
    <t>May - 14 Salary</t>
  </si>
  <si>
    <t>Jun - 14 Salary</t>
  </si>
  <si>
    <t>July - 14 Salary</t>
  </si>
  <si>
    <t>Aug - 14 Salary</t>
  </si>
  <si>
    <t>Sept - 14 Salary</t>
  </si>
  <si>
    <t>Oct - 14 Salary</t>
  </si>
  <si>
    <t>Dec - 14 Salary</t>
  </si>
  <si>
    <t>Jan - 15 Salary</t>
  </si>
  <si>
    <t>Feb - 15 Salary</t>
  </si>
  <si>
    <t>Mar - 15 Salary</t>
  </si>
  <si>
    <t>Apr - 15 Salary</t>
  </si>
  <si>
    <t>May - 15 Salary</t>
  </si>
  <si>
    <t>June - 15 Salary</t>
  </si>
  <si>
    <t>Cash Vouchers</t>
  </si>
  <si>
    <t>By Cheque From Kirve M. M.</t>
  </si>
  <si>
    <t>By Cheque From Ghare S. D.</t>
  </si>
  <si>
    <t>By Cheque From Rathod G. H.</t>
  </si>
  <si>
    <t>By Cheque From Remobhotkar R.B./S.B.</t>
  </si>
  <si>
    <t>By Cheque From Patil B. B.</t>
  </si>
  <si>
    <t>Income Statement</t>
  </si>
  <si>
    <t>LIVE</t>
  </si>
  <si>
    <t>Status</t>
  </si>
  <si>
    <t>Paid Amount</t>
  </si>
  <si>
    <t>Billing Unit</t>
  </si>
  <si>
    <t>4677:WADGAON SUB-DN.</t>
  </si>
  <si>
    <t>Consumer No:</t>
  </si>
  <si>
    <t>Name:</t>
  </si>
  <si>
    <t>ABHIJEET GANESH RATHOD</t>
  </si>
  <si>
    <t>Address:</t>
  </si>
  <si>
    <t>FL NO N-102</t>
  </si>
  <si>
    <t>S NO 51 (P) SUN UNIVERSE</t>
  </si>
  <si>
    <t>Column1</t>
  </si>
  <si>
    <t>Column2</t>
  </si>
  <si>
    <t>To CLG MSEDCL</t>
  </si>
  <si>
    <t>By CLG Rembhotkar SB Instr: 303908</t>
  </si>
  <si>
    <t>By CLG Rembhotkar SB Instr: 303918</t>
  </si>
  <si>
    <t>By CLG Sunanda Phadtare SB Instr:12991: Bank:174</t>
  </si>
  <si>
    <t>By Int CR 01-04-13 to 30-09-14</t>
  </si>
  <si>
    <t>Chq Issue Charges : 167821-167830</t>
  </si>
  <si>
    <t>By CLG Rembhotkar: SB Instr: 301864</t>
  </si>
  <si>
    <t>By Int Cr 01/10/2013 - 21/03/2014</t>
  </si>
  <si>
    <t>By CLG Madhukar Namdeo Kirve: SB Instr: 6442</t>
  </si>
  <si>
    <t>Chq Issue Charges : 171091-171100</t>
  </si>
  <si>
    <t>By CLG Rembhotkar : SB Instr: 313416/Bank:74</t>
  </si>
  <si>
    <t>By CLG Rathod Instr: 599879 / bank:13</t>
  </si>
  <si>
    <t>By CLG Ghare : 003215000021247 : Instr: 693843</t>
  </si>
  <si>
    <t>By CLG A/C 9160501016728 : Instr: 535323/Bank</t>
  </si>
  <si>
    <t>I/W Rtn: 240-2-171095-dt:04/06/2014</t>
  </si>
  <si>
    <t>Chq Issue Charges : 175691-175700</t>
  </si>
  <si>
    <t>I/W Rtn: 240-2-171095-dt:09/06/2014</t>
  </si>
  <si>
    <t>By CLG Rembhotkar : SB Instr: 313429/Bank:74</t>
  </si>
  <si>
    <t>By CLG Rembhotkar : SB Instr: 313439/Bank:74</t>
  </si>
  <si>
    <t>By Int Cr 01/04/2014 - 01/09/2014</t>
  </si>
  <si>
    <t>To Rajesh Electrician For Repair 100Amp fuse in Meter Board Debit As Cash</t>
  </si>
  <si>
    <t>By Cash Received From  Society Members</t>
  </si>
  <si>
    <t>To Rajesh Electrician For 20w CFL with fittings - 3rd Floor : B Wing Debit As Cash</t>
  </si>
  <si>
    <t>To Ashok Waghmode For Chamber Choke-up Debit As Cash</t>
  </si>
  <si>
    <t>To Cash Deposit By Cash</t>
  </si>
  <si>
    <t>To Cheque Deposit By CLG Rembhotkar SB Instr: 303908</t>
  </si>
  <si>
    <t>To Yogesh Engineers For 3 Phase Panel Box Starter Debit As Cash</t>
  </si>
  <si>
    <t>To Rajesh Electrician For 3 Phase Panel Box Starter Fittings Debit As Cash</t>
  </si>
  <si>
    <t>To Housrao Waghmode For Purchase Zadu Debit As Cash</t>
  </si>
  <si>
    <t>To Housrao Waghmode For Plumbing B-Wing + Drainag Line Repair Debit As Cash</t>
  </si>
  <si>
    <t>To Vijar Shinde For Diwali Bonus : Water Supplier Debit As Cash</t>
  </si>
  <si>
    <t>By Cheque Received From Phadtare Sunanda</t>
  </si>
  <si>
    <t>To Rajesh Electrician For Tubelight Replacement - A-4th Floor Debit As Cash</t>
  </si>
  <si>
    <t>To Cheque Deposit By CLG Rembhotkar SB Instr: 303918</t>
  </si>
  <si>
    <t>To Rajesh Electrician For 20w CFL with fittings Debit As Cash</t>
  </si>
  <si>
    <t>To Rajesh Electrician For Choke Parking + DP Short A-Wing Debit As Cash</t>
  </si>
  <si>
    <t>To Khandu Plumber For Chamber Choke-up : A-Wing Debit As Cash</t>
  </si>
  <si>
    <t>To Khandu Plumber For Chamber Choke-up : B-Wing Debit As Cash</t>
  </si>
  <si>
    <t>To Rajesh Electrician For 20w CFL with fitting - 4 floor : A Wing + Choke Parking Debit As Cash</t>
  </si>
  <si>
    <t>To Cheque Deposit By CLG Rembhotkar: SB Instr: 301864</t>
  </si>
  <si>
    <t>By Cheque Received From Kirve M. M.</t>
  </si>
  <si>
    <t>To Cheque Deposit By CLG Madhukar Namdeo Kirve: SB Instr: 6442</t>
  </si>
  <si>
    <t>By Cheque Received From Ghare S. D.</t>
  </si>
  <si>
    <t>By Cheque Received From Rathod G. H.</t>
  </si>
  <si>
    <t>To Cheque Deposit By CLG Rembhotkar : SB Instr: 313416/Bank:74</t>
  </si>
  <si>
    <t>By Cheque Received From Remobhotkar R.B./S.B.</t>
  </si>
  <si>
    <t>To Cheque Deposit By CLG Rathod Instr: 599879 / bank:13</t>
  </si>
  <si>
    <t>To Cheque Deposit By CLG Ghare : 003215000021247 : Instr: 693843</t>
  </si>
  <si>
    <t>To Khandu Plumber For Chamber Choke-up: A-wing Shop Area Debit As Cash</t>
  </si>
  <si>
    <t>To Cheque Deposit By CLG A/C 9160501016728 : Instr: 535323/Bank</t>
  </si>
  <si>
    <t>To Cheque Deposit By CLG Rembhotkar : SB Instr: 313429/Bank:74</t>
  </si>
  <si>
    <t>By Cheque Received From Patil B. B.</t>
  </si>
  <si>
    <t>To Rajesh Electrician For Tubelight Replacement - A-B Wings Debit As Cash</t>
  </si>
  <si>
    <t>To Waghmode Plumber For Ganesh Festival: Cement Sidedge for RainWater Stoppage Debit As Cash</t>
  </si>
  <si>
    <t>To Cheque Deposit By CLG Sunanda Phadtare SB Instr:12991: Bank:174</t>
  </si>
  <si>
    <t>To Cheque Deposit By CLG Rembhotkar : SB Instr: 313439/Bank:74</t>
  </si>
  <si>
    <t>To Rajesh Electrician For Choke + Tube Light : Parking (1 yr warranty) Debit As Cash</t>
  </si>
  <si>
    <t>To Cheque Deposit By CLG Rembhotkar SB Instr: 310456</t>
  </si>
  <si>
    <t>To Rajesh Electrician For Choke : A-Wing 1st Floort (1 yr warranty) Debit As Cash</t>
  </si>
  <si>
    <t>To Rajesh Electrician For 100Amp Fuse Change + Pipe Fittings (700+200) Debit As Cash</t>
  </si>
  <si>
    <t>To Rajesh Electrician For Water Pump : Starter Repairing Debit As Cash</t>
  </si>
  <si>
    <t>To Cheque Deposit By CLG MN Kirve Instr: 6444/Bank</t>
  </si>
  <si>
    <t>To Cheque Deposit By CLG AG Rathod Instr: 599883/Bank</t>
  </si>
  <si>
    <t>Cash in Hand</t>
  </si>
  <si>
    <t>Water Storage Tank Lid - Replacement and Anti-rust paint</t>
  </si>
  <si>
    <t>Nov- 13 Bill</t>
  </si>
  <si>
    <t>Apr - 14 Bill</t>
  </si>
  <si>
    <t>Aug - 14 Bill</t>
  </si>
  <si>
    <t>Nov -14 Bill</t>
  </si>
  <si>
    <t>Sep - 14 Bill</t>
  </si>
  <si>
    <t>Oct - 14 Bill</t>
  </si>
  <si>
    <t>Feb - 15 Bill</t>
  </si>
  <si>
    <t>Jan - 15 Bill</t>
  </si>
  <si>
    <t>Mar - 15 Bill</t>
  </si>
  <si>
    <t>Apr - 15 Bill</t>
  </si>
  <si>
    <t>May - 15 Bill</t>
  </si>
  <si>
    <t>Society Drainage Clean up</t>
  </si>
  <si>
    <t>PP Traders</t>
  </si>
  <si>
    <t>Om Electricals</t>
  </si>
  <si>
    <t>Wire and PIN</t>
  </si>
  <si>
    <t>10 MM Pipe</t>
  </si>
  <si>
    <t>Kojagiri - Sugandhi Dudh</t>
  </si>
  <si>
    <t>M-Seal - Pipe Leakages</t>
  </si>
  <si>
    <t>Supreme Hardware</t>
  </si>
  <si>
    <t>Pipe Connection Fittings and Labour</t>
  </si>
  <si>
    <t>Locks</t>
  </si>
  <si>
    <t>Balaji Sweets</t>
  </si>
  <si>
    <t>Sarendra Electricals</t>
  </si>
  <si>
    <t>Tubelight</t>
  </si>
  <si>
    <t>Chaitanya Elecitricals</t>
  </si>
  <si>
    <t>Abhijeet</t>
  </si>
  <si>
    <t>DTP Charges</t>
  </si>
  <si>
    <t>Chamber Choke-up : Parking</t>
  </si>
  <si>
    <t>Road Pipe Joints</t>
  </si>
  <si>
    <t>June-2015 Bill</t>
  </si>
  <si>
    <t>Fuse Repairs due to Road Light Issue</t>
  </si>
  <si>
    <t>B-Wing : Tube + Choke</t>
  </si>
  <si>
    <t>To Abhijeet For DTP Charges Debit As Cash</t>
  </si>
  <si>
    <t>To MSEDCL For Nov- 13 Bill Debit As Cash</t>
  </si>
  <si>
    <t>To Balaji+Supreme Hardware For Water Storage Tank Lid - Replacement and Anti-rust paint Debit As Cash</t>
  </si>
  <si>
    <t>To Balaji Sweets For Samosa</t>
  </si>
  <si>
    <t xml:space="preserve"> Milk</t>
  </si>
  <si>
    <t xml:space="preserve"> Masala</t>
  </si>
  <si>
    <t xml:space="preserve"> Glass</t>
  </si>
  <si>
    <t xml:space="preserve"> Satranji - Haldi Kunku Debit As Cash</t>
  </si>
  <si>
    <t>To Khandu Plumber For Chamber Choke-up : Parking Debit As Cash</t>
  </si>
  <si>
    <t>To Om Electricals For Wire and PIN Debit As Cash</t>
  </si>
  <si>
    <t>To Housrao Waghmode For Society Drainage Clean up Debit As Cash</t>
  </si>
  <si>
    <t>To Housrao Waghmode For Kojagiri - Sugandhi Dudh Debit As Cash</t>
  </si>
  <si>
    <t>To Housrao Waghmode For Locks Debit As Cash</t>
  </si>
  <si>
    <t>To Housrao Waghmode For M-Seal - Pipe Leakages Debit As Cash</t>
  </si>
  <si>
    <t>To MSEDCL For Mar - 15 Bill Debit As Cash</t>
  </si>
  <si>
    <t>To Chaitanya Elecitricals For 10 MM Pipe Debit As Cash</t>
  </si>
  <si>
    <t>To MSEDCL For Apr - 15 Bill Debit As Cash</t>
  </si>
  <si>
    <t>To PP Traders For Road Pipe Joints Debit As Cash</t>
  </si>
  <si>
    <t>To Sarendra Electricals For Tubelight Debit As Cash</t>
  </si>
  <si>
    <t>To Rajesh Electrician For B-Wing : Tube + Choke Debit As Cash</t>
  </si>
  <si>
    <t>To MSEDCL For May - 15 Bill Debit As Cash</t>
  </si>
  <si>
    <t>To Housrao Waghmode For Road Pipe Joints Debit As Cash</t>
  </si>
  <si>
    <t>To Rajesh Electrician For Fuse Repairs due to Road Light Issue Debit As Cash</t>
  </si>
  <si>
    <t>To MSEDCL For June-2015 Bill Debit As Cash</t>
  </si>
  <si>
    <t>Type</t>
  </si>
  <si>
    <t>Repairs And Maintenance</t>
  </si>
  <si>
    <t>Sundry Expense</t>
  </si>
  <si>
    <t>Salary And Wedges</t>
  </si>
  <si>
    <t>Electricity</t>
  </si>
  <si>
    <t>Printing and Stationary</t>
  </si>
  <si>
    <t>Oct - 14 : Diwali Bonus - Salary</t>
  </si>
  <si>
    <t>Tubelight Replacements</t>
  </si>
  <si>
    <t>Chq Issue charges:164211-164220</t>
  </si>
  <si>
    <t>June - 15 Bill</t>
  </si>
  <si>
    <t>July - 15 Bill</t>
  </si>
  <si>
    <t>August - 15 Bill</t>
  </si>
  <si>
    <t>Sept - 15 Bill</t>
  </si>
  <si>
    <t>Dec - 16 Bill</t>
  </si>
  <si>
    <t>Jan - 17 Bill</t>
  </si>
  <si>
    <t>Light change</t>
  </si>
  <si>
    <t>Plumbing - main road water line</t>
  </si>
  <si>
    <t>Road Worker</t>
  </si>
  <si>
    <t>Terrace + Parking - Light Fittings</t>
  </si>
  <si>
    <t>Light  replacement</t>
  </si>
  <si>
    <t>Light Replacement</t>
  </si>
  <si>
    <t>Cocks and Plumbing</t>
  </si>
  <si>
    <t>Steel House</t>
  </si>
  <si>
    <t>Lock and Chain</t>
  </si>
  <si>
    <t>Tube</t>
  </si>
  <si>
    <t>Tune Fitting</t>
  </si>
  <si>
    <t>Light Fittings</t>
  </si>
  <si>
    <t>Dustbin</t>
  </si>
  <si>
    <t>Gurukrupa Agency</t>
  </si>
  <si>
    <t>Light + tube fittings</t>
  </si>
  <si>
    <t>Shinde Plumber</t>
  </si>
  <si>
    <t>Material for Pipe leakage</t>
  </si>
  <si>
    <t>Bandu</t>
  </si>
  <si>
    <t>Tube change</t>
  </si>
  <si>
    <t>Plumbing</t>
  </si>
  <si>
    <t>Receipt Book</t>
  </si>
  <si>
    <t>Sanjay</t>
  </si>
  <si>
    <t>Cocks - Front Tank</t>
  </si>
  <si>
    <t>Side Drainage</t>
  </si>
  <si>
    <t>Front Drainage</t>
  </si>
  <si>
    <t>Vishal</t>
  </si>
  <si>
    <t>Terrace - cock change - fitting</t>
  </si>
  <si>
    <t>Parking Drainage</t>
  </si>
  <si>
    <t>Front Tank - Cock Change</t>
  </si>
  <si>
    <t>Backside - Drainage</t>
  </si>
  <si>
    <t>Vijay Shinde</t>
  </si>
  <si>
    <t>All Drainages Cleaning</t>
  </si>
  <si>
    <t>Plumber</t>
  </si>
  <si>
    <t>Terrace Pipe Fittings</t>
  </si>
  <si>
    <t>By Int Cr. 1/10/2016-31/12/2016</t>
  </si>
  <si>
    <t>To TRF SB INT REV UPTO 31-12-2016 REV</t>
  </si>
  <si>
    <t>Drainage clean up</t>
  </si>
  <si>
    <t>Kaur Floor - Drainage Pipe Repair</t>
  </si>
  <si>
    <t>June - 16 Salary</t>
  </si>
  <si>
    <t>July - 16 Salary</t>
  </si>
  <si>
    <t>August - 16 Salary</t>
  </si>
  <si>
    <t>Sept - 15 Salary</t>
  </si>
  <si>
    <t>Oct - 15 Salary - Diwali Bonus</t>
  </si>
  <si>
    <t>Sept - 16 Salary</t>
  </si>
  <si>
    <t>October - 16 Salary</t>
  </si>
  <si>
    <t>Oct - 16 Salary - Diwali Bonus</t>
  </si>
  <si>
    <t>Nov - 16 Salary</t>
  </si>
  <si>
    <t>Dec - 16 Salary</t>
  </si>
  <si>
    <t>Oct - 15 Salary</t>
  </si>
  <si>
    <t>Nov - 15 Salary</t>
  </si>
  <si>
    <t>Dec - 15 Salary</t>
  </si>
  <si>
    <t>July - 15 Salary</t>
  </si>
  <si>
    <t>August - 15 Salary</t>
  </si>
  <si>
    <t>Jan - 16 Salary</t>
  </si>
  <si>
    <t>Feb - 16 Salary</t>
  </si>
  <si>
    <t>March - 16 Salary</t>
  </si>
  <si>
    <t>April - 16 Salary</t>
  </si>
  <si>
    <t>May - 16 Salary</t>
  </si>
  <si>
    <t>Dec-13 Bill</t>
  </si>
  <si>
    <t>Samosa- Milk- Masala- Glass- Satranji - Haldi Kunku</t>
  </si>
  <si>
    <t>Haldi Kumkum-Satranji-Rangoli Game Prize-Chocolates-Tilgul-Milk</t>
  </si>
  <si>
    <t>FY 16-17</t>
  </si>
  <si>
    <t>FY 15-16</t>
  </si>
  <si>
    <t>FY 14-15</t>
  </si>
  <si>
    <t xml:space="preserve"> Description</t>
  </si>
  <si>
    <t xml:space="preserve"> Amount</t>
  </si>
  <si>
    <t>By Cash in Hand</t>
  </si>
  <si>
    <t>To Rajesh Electrician For Tubelight Replacements Debit As Cash</t>
  </si>
  <si>
    <t>To Cash in Hand</t>
  </si>
  <si>
    <t>To Vijay Shinde For Diwali Bonus : Water Supplier Debit As Cash</t>
  </si>
  <si>
    <t>To MSEDCL For Dec-13 Bill Debit As Cash</t>
  </si>
  <si>
    <t>To Balaji Sweets For Samosa- Milk- Masala- Glass- Satranji - Haldi Kunku Debit As Cash</t>
  </si>
  <si>
    <t>Financial Year</t>
  </si>
  <si>
    <t>2012-2013</t>
  </si>
  <si>
    <t>2013-2014 P</t>
  </si>
  <si>
    <t>2014-2015</t>
  </si>
  <si>
    <t>2015-2016</t>
  </si>
  <si>
    <t>2016-2017</t>
  </si>
  <si>
    <t>2013-2014</t>
  </si>
  <si>
    <t>2011-2012</t>
  </si>
  <si>
    <t>Maintenance Income</t>
  </si>
  <si>
    <t>Opening By Cash In Hand</t>
  </si>
  <si>
    <t>Opening By Cash In Bank</t>
  </si>
  <si>
    <t>Opening Amount in FD</t>
  </si>
  <si>
    <t>Repairs and Maintenance</t>
  </si>
  <si>
    <t>Sundry Expenses</t>
  </si>
  <si>
    <t>Salary &amp; Wedges</t>
  </si>
  <si>
    <t>Printing &amp; Stationary</t>
  </si>
  <si>
    <t>Postage &amp; Telegram</t>
  </si>
  <si>
    <t>Closing Cash In Hand</t>
  </si>
  <si>
    <t>Closing Cash in Bank</t>
  </si>
  <si>
    <t>Closing Amount to FD</t>
  </si>
  <si>
    <t>Tally Amount</t>
  </si>
  <si>
    <t>Debit</t>
  </si>
  <si>
    <t>Expenses</t>
  </si>
  <si>
    <t>Debit.</t>
  </si>
  <si>
    <t>Credit</t>
  </si>
  <si>
    <t>Income</t>
  </si>
  <si>
    <t>Credit.</t>
  </si>
  <si>
    <t>Category</t>
  </si>
  <si>
    <t>Maintenace Charges</t>
  </si>
  <si>
    <t>Repairs &amp; Maintenance</t>
  </si>
  <si>
    <t>Bank Interest Received</t>
  </si>
  <si>
    <t>Baramati Sahkari Bank</t>
  </si>
  <si>
    <t>Electricity Bill</t>
  </si>
  <si>
    <t>Cash In Bank</t>
  </si>
  <si>
    <t>Investments</t>
  </si>
  <si>
    <t>VSBL, Somwar Peth</t>
  </si>
  <si>
    <t>Cash In Hand</t>
  </si>
  <si>
    <t>2016-17</t>
  </si>
  <si>
    <t>Increase In Cash</t>
  </si>
  <si>
    <t>Closing Cash</t>
  </si>
  <si>
    <t>2015-16</t>
  </si>
  <si>
    <t>Opening Cash</t>
  </si>
  <si>
    <t>&lt;-- Credit in 2014</t>
  </si>
  <si>
    <t>Remaining Balance</t>
  </si>
  <si>
    <t>2014-15</t>
  </si>
  <si>
    <t>To Housrao Waghmode For Haldi Kumkum-Satranji-Rangoli Game Prize-Chocolates-Tilgul-Milk Debit As Cash</t>
  </si>
  <si>
    <t>To PP Traders For Cocks and Plumbing Debit As Cash</t>
  </si>
  <si>
    <t>To MSEDCL For June - 15 Bill Debit As Cash</t>
  </si>
  <si>
    <t>To Rajesh Electrician For Light change Debit As Cash</t>
  </si>
  <si>
    <t>To Road Worker For Plumbing - main road water line Debit As Cash</t>
  </si>
  <si>
    <t>To PP Traders For Pipe Connection Fittings and Labour Debit As Cash</t>
  </si>
  <si>
    <t>To MSEDCL For July - 15 Bill Debit As Cash</t>
  </si>
  <si>
    <t>To Rajesh Electrician For Light  replacement Debit As Cash</t>
  </si>
  <si>
    <t>To Rajesh Electrician For Light Replacement Debit As Cash</t>
  </si>
  <si>
    <t>To MSEDCL For August - 15 Bill Debit As Cash</t>
  </si>
  <si>
    <t>To Sanjay For Receipt Book Debit As Cash</t>
  </si>
  <si>
    <t>To Plumber For All Drainages Cleaning Debit As Cash</t>
  </si>
  <si>
    <t>To MSEDCL For Sept - 15 Bill Debit As Cash</t>
  </si>
  <si>
    <t>To Rajesh Electrician For Terrace + Parking - Light Fittings Debit As Cash</t>
  </si>
  <si>
    <t>To MSEDCL For Oct 15 Bill Debit As Cash</t>
  </si>
  <si>
    <t>To MSEDCL For Nov-15 Bill Debit As Cash</t>
  </si>
  <si>
    <t>To Rajesh Electrician For Tune Fitting Debit As Cash</t>
  </si>
  <si>
    <t>To Rajesh Electrician For Light Fittings Debit As Cash</t>
  </si>
  <si>
    <t>To MSEDCL For Dec-15 Bill Debit As Cash</t>
  </si>
  <si>
    <t>To Bandu For Side Drainage Debit As Cash</t>
  </si>
  <si>
    <t>To MSEDCL For Jan -16 Bill Debit As Cash</t>
  </si>
  <si>
    <t>To Gurukrupa Agency For Dustbin Debit As Cash</t>
  </si>
  <si>
    <t>To MSEDCL For Feb-2016 Bill Debit As Cash</t>
  </si>
  <si>
    <t>To MSEDCL For March-2016 Bill Debit As Cash</t>
  </si>
  <si>
    <t>To Rajesh Electrician For Light + tube fittings Debit As Cash</t>
  </si>
  <si>
    <t>To Housrao Waghmode For Kaur Floor - Drainage Pipe Repair Debit As Cash</t>
  </si>
  <si>
    <t>To Vishal For Front Drainage Debit As Cash</t>
  </si>
  <si>
    <t>To Cheque Deposit By CLG MN Kirve Instr: 6445/Bank</t>
  </si>
  <si>
    <t>To MSEDCL For April-2016 Bill Debit As Cash</t>
  </si>
  <si>
    <t>To MSEDCL For May-2016 Bill Debit As Cash</t>
  </si>
  <si>
    <t>To Rajesh Electrician For Tube Debit As Cash</t>
  </si>
  <si>
    <t>To Cheque Deposit By CLG Manish S Rembotkar Instr:331641</t>
  </si>
  <si>
    <t>To MSEDCL For June-2016 Bill Debit As Cash</t>
  </si>
  <si>
    <t>To MSEDCL For July-2016 Bill Debit As Cash</t>
  </si>
  <si>
    <t>To Steel House For Lock and Chain Debit As Cash</t>
  </si>
  <si>
    <t>To MSEDCL For Aug-2016 Bill Debit As Cash</t>
  </si>
  <si>
    <t>To Housrao Waghmode For Parking Drainage Debit As Cash</t>
  </si>
  <si>
    <t>To Housrao Waghmode For Backside - Drainage Debit As Cash</t>
  </si>
  <si>
    <t>To MSEDCL For Sept-2016 Bill Debit As Cash</t>
  </si>
  <si>
    <t>To Housrao Waghmode For Plumbing Debit As Cash</t>
  </si>
  <si>
    <t>To Housrao Waghmode For Front Tank - Cock Change Debit As Cash</t>
  </si>
  <si>
    <t>To MSEDCL For Oct-2016 Bill Debit As Cash</t>
  </si>
  <si>
    <t>To PP Traders For Cocks - Front Tank Debit As Cash</t>
  </si>
  <si>
    <t>To Vishal For Terrace - cock change - fitting Debit As Cash</t>
  </si>
  <si>
    <t>To MSEDCL For Nov -16 Bill Debit As Cash</t>
  </si>
  <si>
    <t>To MSEDCL For Dec - 16 Bill Debit As Cash</t>
  </si>
  <si>
    <t>To Bandu For Tube change Debit As Cash</t>
  </si>
  <si>
    <t>To MSEDCL For Jan - 17 Bill Debit As Cash</t>
  </si>
  <si>
    <t>To Housrao Waghmode For Tube Debit As Cash</t>
  </si>
  <si>
    <t>By Cheque Received From Awale D.T.</t>
  </si>
  <si>
    <t>To PP Traders For Material for Pipe leakage Debit As Cash</t>
  </si>
  <si>
    <t>To Shinde Plumber For Terrace Pipe Fittings Debit As Cash</t>
  </si>
  <si>
    <t>To Shinde Plumber For Drainage clean up Debit As Cash</t>
  </si>
  <si>
    <t>Debit Statement</t>
  </si>
  <si>
    <t>Credit Statement</t>
  </si>
  <si>
    <t>Feb - 17 Bill</t>
  </si>
  <si>
    <t>By CLG AC-00321500016742 Instr: 736067</t>
  </si>
  <si>
    <t>By CLG Abhijeet Rathod Instr: 745997</t>
  </si>
  <si>
    <t>To TRF INT UPTO 31.03.2017 Reversed</t>
  </si>
  <si>
    <t>By INT CR 01.01.17 - 31.03.2017</t>
  </si>
  <si>
    <t>By CLG Dumpeti Instr: 45027</t>
  </si>
  <si>
    <t>By CLG Dumpeti Instr: 45028</t>
  </si>
  <si>
    <t>By CLG A/C 010204201940516 Rembotkar</t>
  </si>
  <si>
    <t>By CLG Santosh Balaji Parde Instr: 9</t>
  </si>
  <si>
    <t>By CLG A/C No-005215000004496 Instr:592081</t>
  </si>
  <si>
    <t>By CLG Lilawati Awale Instr: 150726</t>
  </si>
  <si>
    <t>By CLG Ganesh Rathod Instr: 13331</t>
  </si>
  <si>
    <t>Todkar Water pipe closing</t>
  </si>
  <si>
    <t>Cock replacement</t>
  </si>
  <si>
    <t>Raksha</t>
  </si>
  <si>
    <t>Cock Invoice</t>
  </si>
  <si>
    <t>Plumbing terrace</t>
  </si>
  <si>
    <t>Renuka Supplier</t>
  </si>
  <si>
    <t>Cement and Misc</t>
  </si>
  <si>
    <t>Raju Watchman</t>
  </si>
  <si>
    <t>Tube replacement</t>
  </si>
  <si>
    <t>Feb - 17 Salary</t>
  </si>
  <si>
    <t>Jan- 17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</si>
</sst>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s.&quot;\ * #,##0.00_ ;_ &quot;Rs.&quot;\ * \-#,##0.00_ ;_ &quot;Rs.&quot;\ * &quot;-&quot;??_ ;_ @_ "/>
    <numFmt numFmtId="164" formatCode="_ [$₹-4009]\ * #,##0.00_ ;_ [$₹-4009]\ * \-#,##0.00_ ;_ [$₹-4009]\ * &quot;-&quot;??_ ;_ @_ "/>
    <numFmt numFmtId="165" formatCode="[$-409]m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E9E2D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  <xf numFmtId="0" fontId="6" fillId="0" borderId="4" applyNumberFormat="0" applyFill="0" applyAlignment="0" applyProtection="0"/>
    <xf numFmtId="0" fontId="1" fillId="6" borderId="10" applyNumberFormat="0" applyFont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15" fontId="0" fillId="0" borderId="0" xfId="0" applyNumberFormat="1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15" fontId="0" fillId="0" borderId="2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7" fontId="0" fillId="0" borderId="2" xfId="0" applyNumberFormat="1" applyFont="1" applyFill="1" applyBorder="1" applyAlignment="1">
      <alignment horizontal="center" vertical="center" wrapText="1"/>
    </xf>
    <xf numFmtId="0" fontId="2" fillId="2" borderId="1" xfId="2"/>
    <xf numFmtId="0" fontId="2" fillId="2" borderId="1" xfId="2" applyAlignment="1">
      <alignment vertical="top" wrapText="1"/>
    </xf>
    <xf numFmtId="0" fontId="3" fillId="2" borderId="1" xfId="2" applyFont="1" applyAlignment="1">
      <alignment vertical="top" wrapText="1"/>
    </xf>
    <xf numFmtId="1" fontId="3" fillId="2" borderId="1" xfId="2" applyNumberFormat="1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4" fillId="3" borderId="0" xfId="3" applyNumberForma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quotePrefix="1" applyNumberFormat="1"/>
    <xf numFmtId="0" fontId="5" fillId="4" borderId="3" xfId="4"/>
    <xf numFmtId="49" fontId="0" fillId="0" borderId="0" xfId="0" applyNumberFormat="1"/>
    <xf numFmtId="14" fontId="6" fillId="0" borderId="4" xfId="5" applyNumberFormat="1"/>
    <xf numFmtId="49" fontId="6" fillId="0" borderId="4" xfId="5" applyNumberFormat="1"/>
    <xf numFmtId="0" fontId="6" fillId="0" borderId="4" xfId="5"/>
    <xf numFmtId="164" fontId="6" fillId="0" borderId="4" xfId="5" applyNumberForma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5" fontId="0" fillId="5" borderId="0" xfId="0" applyNumberFormat="1" applyFill="1" applyAlignment="1">
      <alignment horizontal="center" vertical="center"/>
    </xf>
    <xf numFmtId="0" fontId="2" fillId="2" borderId="1" xfId="2" applyAlignment="1">
      <alignment horizontal="left" vertical="center" wrapText="1"/>
    </xf>
    <xf numFmtId="0" fontId="2" fillId="2" borderId="7" xfId="2" applyBorder="1" applyAlignment="1">
      <alignment horizontal="center" vertical="center" wrapText="1"/>
    </xf>
    <xf numFmtId="0" fontId="2" fillId="2" borderId="8" xfId="2" applyBorder="1" applyAlignment="1">
      <alignment horizontal="center" vertical="center" wrapText="1"/>
    </xf>
    <xf numFmtId="1" fontId="2" fillId="2" borderId="7" xfId="2" applyNumberFormat="1" applyBorder="1" applyAlignment="1">
      <alignment horizontal="center" vertical="center" wrapText="1"/>
    </xf>
    <xf numFmtId="1" fontId="2" fillId="2" borderId="8" xfId="2" applyNumberFormat="1" applyBorder="1" applyAlignment="1">
      <alignment horizontal="center" vertical="center" wrapText="1"/>
    </xf>
    <xf numFmtId="0" fontId="5" fillId="4" borderId="6" xfId="4" applyBorder="1" applyAlignment="1">
      <alignment horizontal="left" vertical="center" wrapText="1"/>
    </xf>
    <xf numFmtId="0" fontId="2" fillId="2" borderId="9" xfId="2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17" fontId="0" fillId="0" borderId="0" xfId="0" applyNumberFormat="1"/>
    <xf numFmtId="0" fontId="0" fillId="5" borderId="0" xfId="0" applyFill="1"/>
    <xf numFmtId="164" fontId="4" fillId="3" borderId="0" xfId="3" applyNumberFormat="1"/>
    <xf numFmtId="14" fontId="6" fillId="6" borderId="10" xfId="6" applyNumberFormat="1" applyFont="1" applyAlignment="1">
      <alignment horizontal="center" vertical="center"/>
    </xf>
    <xf numFmtId="0" fontId="0" fillId="6" borderId="10" xfId="6" applyFont="1"/>
    <xf numFmtId="14" fontId="6" fillId="0" borderId="12" xfId="5" applyNumberFormat="1" applyBorder="1" applyAlignment="1">
      <alignment horizontal="center" vertical="center"/>
    </xf>
    <xf numFmtId="0" fontId="6" fillId="0" borderId="12" xfId="5" applyBorder="1"/>
    <xf numFmtId="0" fontId="8" fillId="0" borderId="0" xfId="0" applyFont="1"/>
    <xf numFmtId="164" fontId="6" fillId="0" borderId="12" xfId="5" applyNumberFormat="1" applyBorder="1"/>
    <xf numFmtId="164" fontId="0" fillId="0" borderId="0" xfId="1" applyNumberFormat="1" applyFont="1"/>
    <xf numFmtId="164" fontId="7" fillId="0" borderId="4" xfId="7" applyNumberFormat="1" applyBorder="1"/>
    <xf numFmtId="164" fontId="7" fillId="0" borderId="0" xfId="7" applyNumberFormat="1" applyAlignment="1">
      <alignment horizontal="center" vertical="center" wrapText="1"/>
    </xf>
    <xf numFmtId="164" fontId="7" fillId="0" borderId="0" xfId="7" applyNumberFormat="1"/>
    <xf numFmtId="164" fontId="0" fillId="0" borderId="11" xfId="0" applyNumberFormat="1" applyFont="1" applyBorder="1"/>
    <xf numFmtId="0" fontId="9" fillId="0" borderId="0" xfId="7" applyFont="1" applyAlignment="1">
      <alignment horizontal="center" vertical="center"/>
    </xf>
    <xf numFmtId="0" fontId="6" fillId="0" borderId="4" xfId="5" applyAlignment="1">
      <alignment vertical="center" wrapText="1"/>
    </xf>
    <xf numFmtId="165" fontId="6" fillId="0" borderId="4" xfId="5" applyNumberFormat="1" applyAlignment="1">
      <alignment horizontal="center" vertical="center" wrapText="1"/>
    </xf>
    <xf numFmtId="164" fontId="6" fillId="0" borderId="4" xfId="5" applyNumberFormat="1" applyAlignment="1">
      <alignment vertical="center" wrapText="1"/>
    </xf>
    <xf numFmtId="14" fontId="6" fillId="0" borderId="4" xfId="5" applyNumberFormat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164" fontId="0" fillId="0" borderId="14" xfId="0" applyNumberFormat="1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6" fillId="0" borderId="4" xfId="5" applyNumberFormat="1" applyAlignment="1">
      <alignment horizontal="center" vertical="center" wrapText="1"/>
    </xf>
    <xf numFmtId="0" fontId="5" fillId="4" borderId="3" xfId="4" applyAlignment="1">
      <alignment horizontal="center"/>
    </xf>
    <xf numFmtId="0" fontId="2" fillId="2" borderId="1" xfId="2" applyAlignment="1">
      <alignment vertical="center" wrapText="1"/>
    </xf>
    <xf numFmtId="0" fontId="3" fillId="2" borderId="1" xfId="2" applyFont="1" applyAlignment="1">
      <alignment horizontal="center" vertical="top" wrapText="1"/>
    </xf>
    <xf numFmtId="0" fontId="5" fillId="4" borderId="5" xfId="4" applyBorder="1" applyAlignment="1">
      <alignment horizontal="center"/>
    </xf>
    <xf numFmtId="0" fontId="5" fillId="4" borderId="6" xfId="4" applyBorder="1" applyAlignment="1">
      <alignment horizontal="center"/>
    </xf>
    <xf numFmtId="14" fontId="4" fillId="3" borderId="0" xfId="3" applyNumberFormat="1" applyAlignment="1">
      <alignment horizontal="center" vertical="center"/>
    </xf>
    <xf numFmtId="0" fontId="4" fillId="3" borderId="0" xfId="3"/>
    <xf numFmtId="0" fontId="4" fillId="3" borderId="0" xfId="3" applyAlignment="1">
      <alignment horizontal="center" vertical="center" wrapText="1"/>
    </xf>
    <xf numFmtId="0" fontId="4" fillId="3" borderId="0" xfId="3" applyAlignment="1">
      <alignment horizontal="left"/>
    </xf>
  </cellXfs>
  <cellStyles count="8">
    <cellStyle name="Check Cell" xfId="4" builtinId="23"/>
    <cellStyle name="Currency" xfId="1" builtinId="4"/>
    <cellStyle name="Explanatory Text" xfId="7" builtinId="53"/>
    <cellStyle name="Neutral" xfId="3" builtinId="28"/>
    <cellStyle name="Normal" xfId="0" builtinId="0"/>
    <cellStyle name="Note" xfId="6" builtinId="10"/>
    <cellStyle name="Output" xfId="2" builtinId="21"/>
    <cellStyle name="Total" xfId="5" builtinId="25"/>
  </cellStyles>
  <dxfs count="64">
    <dxf>
      <numFmt numFmtId="164" formatCode="_ [$₹-4009]\ * #,##0.00_ ;_ [$₹-4009]\ * \-#,##0.00_ ;_ [$₹-4009]\ * &quot;-&quot;??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/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border outline="0">
        <left style="double">
          <color rgb="FF3F3F3F"/>
        </left>
        <right style="thin">
          <color rgb="FF3F3F3F"/>
        </right>
      </border>
    </dxf>
    <dxf>
      <numFmt numFmtId="20" formatCode="dd/mmm/yy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9" formatCode="dd/mm/yyyy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general" textRotation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border outline="0"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MSEB!$D$6</c:f>
              <c:strCache>
                <c:ptCount val="1"/>
                <c:pt idx="0">
                  <c:v>Consumption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MSEB!$C$7:$C$20</c:f>
              <c:numCache>
                <c:formatCode>mmm\-yy</c:formatCode>
                <c:ptCount val="14"/>
                <c:pt idx="0">
                  <c:v>42705</c:v>
                </c:pt>
                <c:pt idx="1">
                  <c:v>42675</c:v>
                </c:pt>
                <c:pt idx="2">
                  <c:v>42644</c:v>
                </c:pt>
                <c:pt idx="3">
                  <c:v>42614</c:v>
                </c:pt>
                <c:pt idx="4">
                  <c:v>42583</c:v>
                </c:pt>
                <c:pt idx="5">
                  <c:v>42552</c:v>
                </c:pt>
                <c:pt idx="6">
                  <c:v>42522</c:v>
                </c:pt>
                <c:pt idx="7">
                  <c:v>42491</c:v>
                </c:pt>
                <c:pt idx="8">
                  <c:v>42461</c:v>
                </c:pt>
                <c:pt idx="9">
                  <c:v>42430</c:v>
                </c:pt>
                <c:pt idx="10">
                  <c:v>42401</c:v>
                </c:pt>
                <c:pt idx="11">
                  <c:v>42370</c:v>
                </c:pt>
                <c:pt idx="12">
                  <c:v>42339</c:v>
                </c:pt>
                <c:pt idx="13">
                  <c:v>42309</c:v>
                </c:pt>
              </c:numCache>
            </c:numRef>
          </c:cat>
          <c:val>
            <c:numRef>
              <c:f>MSEB!$D$7:$D$20</c:f>
              <c:numCache>
                <c:formatCode>General</c:formatCode>
                <c:ptCount val="14"/>
                <c:pt idx="0">
                  <c:v>475</c:v>
                </c:pt>
                <c:pt idx="1">
                  <c:v>494</c:v>
                </c:pt>
                <c:pt idx="2">
                  <c:v>335</c:v>
                </c:pt>
                <c:pt idx="3">
                  <c:v>489</c:v>
                </c:pt>
                <c:pt idx="4">
                  <c:v>540</c:v>
                </c:pt>
                <c:pt idx="5">
                  <c:v>421</c:v>
                </c:pt>
                <c:pt idx="6">
                  <c:v>533</c:v>
                </c:pt>
                <c:pt idx="7">
                  <c:v>366</c:v>
                </c:pt>
                <c:pt idx="8">
                  <c:v>459</c:v>
                </c:pt>
                <c:pt idx="9">
                  <c:v>510</c:v>
                </c:pt>
                <c:pt idx="10">
                  <c:v>400</c:v>
                </c:pt>
                <c:pt idx="11">
                  <c:v>460</c:v>
                </c:pt>
                <c:pt idx="12">
                  <c:v>395</c:v>
                </c:pt>
                <c:pt idx="13">
                  <c:v>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25496"/>
        <c:axId val="257525888"/>
      </c:barChart>
      <c:dateAx>
        <c:axId val="257525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25888"/>
        <c:crosses val="autoZero"/>
        <c:auto val="1"/>
        <c:lblOffset val="100"/>
        <c:baseTimeUnit val="months"/>
      </c:dateAx>
      <c:valAx>
        <c:axId val="257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2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80962</xdr:rowOff>
    </xdr:from>
    <xdr:to>
      <xdr:col>15</xdr:col>
      <xdr:colOff>209550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s\PurvaVihar\ACP_PV\ZSS\resources\Purva%20Vihar\PV-MasterRec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 (2)"/>
      <sheetName val="Maintenance Report Till Mar 16"/>
      <sheetName val="Maintenance FY 16-17"/>
      <sheetName val="Disputes"/>
      <sheetName val="Bank Statememt"/>
      <sheetName val="Cash Report"/>
      <sheetName val="Income Report"/>
      <sheetName val="Sundry Expenses"/>
      <sheetName val="Electricity Report"/>
      <sheetName val="Repairs &amp; Maintenance"/>
      <sheetName val="Printing &amp; Stationary"/>
      <sheetName val="Salary &amp; Wedges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D37">
            <v>63475</v>
          </cell>
        </row>
        <row r="107">
          <cell r="D107">
            <v>106480</v>
          </cell>
        </row>
        <row r="193">
          <cell r="D193">
            <v>97440</v>
          </cell>
        </row>
        <row r="282">
          <cell r="D282">
            <v>104340</v>
          </cell>
        </row>
      </sheetData>
      <sheetData sheetId="7">
        <row r="4">
          <cell r="C4">
            <v>500</v>
          </cell>
        </row>
        <row r="5">
          <cell r="C5">
            <v>1750</v>
          </cell>
        </row>
        <row r="6">
          <cell r="C6">
            <v>1200</v>
          </cell>
        </row>
        <row r="7">
          <cell r="C7">
            <v>500</v>
          </cell>
        </row>
        <row r="8">
          <cell r="C8">
            <v>500</v>
          </cell>
        </row>
        <row r="9">
          <cell r="C9">
            <v>500</v>
          </cell>
        </row>
      </sheetData>
      <sheetData sheetId="8"/>
      <sheetData sheetId="9"/>
      <sheetData sheetId="10">
        <row r="72">
          <cell r="D72">
            <v>20</v>
          </cell>
        </row>
      </sheetData>
      <sheetData sheetId="11"/>
    </sheetDataSet>
  </externalBook>
</externalLink>
</file>

<file path=xl/tables/table1.xml><?xml version="1.0" encoding="utf-8"?>
<table xmlns="http://schemas.openxmlformats.org/spreadsheetml/2006/main" id="18" name="Table126" displayName="Table126" ref="C2:J15" totalsRowShown="0">
  <tableColumns count="8">
    <tableColumn id="1" name="Financial Year"/>
    <tableColumn id="6" name="2012-2013" dataDxfId="63"/>
    <tableColumn id="2" name="2013-2014 P" dataDxfId="62" dataCellStyle="Explanatory Text"/>
    <tableColumn id="3" name="2014-2015" dataDxfId="61"/>
    <tableColumn id="4" name="2015-2016" dataDxfId="60"/>
    <tableColumn id="5" name="2016-2017" dataDxfId="59"/>
    <tableColumn id="7" name="2013-2014" dataDxfId="58"/>
    <tableColumn id="8" name="2011-2012" dataDxfId="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B4:D53" totalsRowShown="0">
  <autoFilter ref="B4:D53"/>
  <tableColumns count="3">
    <tableColumn id="1" name="Date"/>
    <tableColumn id="2" name="Description"/>
    <tableColumn id="3" name="Amount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10:G23" totalsRowShown="0" headerRowDxfId="16" dataDxfId="15">
  <autoFilter ref="B10:G23"/>
  <tableColumns count="6">
    <tableColumn id="1" name="Bill Month" dataDxfId="14"/>
    <tableColumn id="2" name="Consumption (Units)" dataDxfId="13"/>
    <tableColumn id="3" name="Status" dataDxfId="12"/>
    <tableColumn id="4" name="Bill Amount" dataDxfId="11"/>
    <tableColumn id="5" name="Paid Amount" dataDxfId="10"/>
    <tableColumn id="6" name="Payment Date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C3:F8" totalsRowShown="0" tableBorderDxfId="8">
  <autoFilter ref="C3:F8"/>
  <tableColumns count="4">
    <tableColumn id="1" name="Billing Unit" dataDxfId="7" dataCellStyle="Check Cell"/>
    <tableColumn id="2" name="4677:WADGAON SUB-DN." dataDxfId="6" dataCellStyle="Output"/>
    <tableColumn id="3" name="Column1" dataDxfId="5" dataCellStyle="Output"/>
    <tableColumn id="4" name="Column2" dataDxfId="4" dataCellStyle="Out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9" name="Table12920" displayName="Table12920" ref="L2:Q23" totalsRowShown="0">
  <tableColumns count="6">
    <tableColumn id="1" name="Debit" dataDxfId="56"/>
    <tableColumn id="2" name="Expenses"/>
    <tableColumn id="3" name="Debit." dataDxfId="55"/>
    <tableColumn id="4" name="Credit" dataDxfId="54"/>
    <tableColumn id="5" name="Income"/>
    <tableColumn id="6" name="Credit." dataDxfId="53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id="20" name="Table129131" displayName="Table129131" ref="L27:Q48" totalsRowShown="0">
  <tableColumns count="6">
    <tableColumn id="1" name="Debit" dataDxfId="52"/>
    <tableColumn id="2" name="Expenses"/>
    <tableColumn id="3" name="Debit." dataDxfId="51"/>
    <tableColumn id="4" name="Credit" dataDxfId="50"/>
    <tableColumn id="5" name="Income"/>
    <tableColumn id="6" name="Credit." dataDxfId="49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id="21" name="Table129131132" displayName="Table129131132" ref="L51:Q72" totalsRowShown="0">
  <tableColumns count="6">
    <tableColumn id="1" name="Debit" dataDxfId="48"/>
    <tableColumn id="2" name="Expenses"/>
    <tableColumn id="3" name="Debit." dataDxfId="47"/>
    <tableColumn id="4" name="Credit" dataDxfId="46"/>
    <tableColumn id="5" name="Income"/>
    <tableColumn id="6" name="Credit." dataDxfId="45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id="1" name="MSEB" displayName="MSEB" ref="C6:G20" totalsRowShown="0" headerRowDxfId="44" dataDxfId="43" tableBorderDxfId="42">
  <autoFilter ref="C6:G20"/>
  <tableColumns count="5">
    <tableColumn id="1" name="Bill Month" dataDxfId="41"/>
    <tableColumn id="2" name="Consumption (Units)" dataDxfId="40"/>
    <tableColumn id="4" name="Bill Amount" dataDxfId="39" dataCellStyle="Currency"/>
    <tableColumn id="5" name="Last Paid Amount" dataDxfId="38" dataCellStyle="Currency"/>
    <tableColumn id="6" name="Payment Date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Bank" displayName="Bank" ref="C4:I152" totalsRowShown="0" headerRowDxfId="36">
  <autoFilter ref="C4:I152"/>
  <sortState ref="C6:I59">
    <sortCondition ref="C4:C93"/>
  </sortState>
  <tableColumns count="7">
    <tableColumn id="1" name="Date" dataDxfId="35"/>
    <tableColumn id="2" name="Description"/>
    <tableColumn id="3" name="Cheque Number" dataDxfId="34"/>
    <tableColumn id="4" name="Mode" dataDxfId="33"/>
    <tableColumn id="5" name="Withdrawal" dataDxfId="32"/>
    <tableColumn id="6" name="Deposit" dataDxfId="31"/>
    <tableColumn id="7" name="Balanc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B4:I208" totalsRowCount="1">
  <autoFilter ref="B4:I207"/>
  <sortState ref="B5:I206">
    <sortCondition ref="C4:C206"/>
  </sortState>
  <tableColumns count="8">
    <tableColumn id="1" name="Sr No" totalsRowLabel="Total"/>
    <tableColumn id="2" name="Date" dataDxfId="29"/>
    <tableColumn id="3" name="Paid To"/>
    <tableColumn id="4" name="Description"/>
    <tableColumn id="5" name="Debit Type"/>
    <tableColumn id="6" name="Mode"/>
    <tableColumn id="7" name="Amount" totalsRowFunction="sum" dataDxfId="28" totalsRowDxfId="0"/>
    <tableColumn id="8" name="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2:G16" totalsRowShown="0">
  <autoFilter ref="A2:G16"/>
  <tableColumns count="7">
    <tableColumn id="1" name="Financial Year"/>
    <tableColumn id="7" name="2011-2012" dataDxfId="27" dataCellStyle="Currency"/>
    <tableColumn id="2" name="2012-2013" dataDxfId="26" dataCellStyle="Currency"/>
    <tableColumn id="6" name="2013-2014" dataDxfId="25" dataCellStyle="Currency"/>
    <tableColumn id="3" name="2014-2015" dataDxfId="24" dataCellStyle="Currency"/>
    <tableColumn id="4" name="2015-2016" dataDxfId="23" dataCellStyle="Currency"/>
    <tableColumn id="5" name="2016-2017" dataDxfId="22" data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129" displayName="Table129" ref="J3:O24" totalsRowShown="0">
  <tableColumns count="6">
    <tableColumn id="1" name="Debit" dataDxfId="21"/>
    <tableColumn id="2" name="Expenses"/>
    <tableColumn id="3" name="Debit." dataDxfId="20"/>
    <tableColumn id="4" name="Credit" dataDxfId="19"/>
    <tableColumn id="5" name="Income"/>
    <tableColumn id="6" name="Credit." dataDxfId="18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view="pageLayout" topLeftCell="A19" zoomScaleNormal="100" workbookViewId="0">
      <selection sqref="A1:G1"/>
    </sheetView>
  </sheetViews>
  <sheetFormatPr defaultRowHeight="15" x14ac:dyDescent="0.25"/>
  <cols>
    <col min="1" max="1" width="10.42578125" style="73" bestFit="1" customWidth="1"/>
    <col min="2" max="2" width="37.140625" style="73" customWidth="1"/>
    <col min="3" max="3" width="11.5703125" style="74" bestFit="1" customWidth="1"/>
    <col min="4" max="4" width="3.7109375" customWidth="1"/>
    <col min="5" max="5" width="11.5703125" style="75" bestFit="1" customWidth="1"/>
    <col min="6" max="6" width="37.85546875" style="73" customWidth="1"/>
    <col min="7" max="7" width="11.5703125" style="74" bestFit="1" customWidth="1"/>
  </cols>
  <sheetData>
    <row r="1" spans="1:7" ht="16.5" thickTop="1" thickBot="1" x14ac:dyDescent="0.3">
      <c r="A1" s="77" t="s">
        <v>444</v>
      </c>
      <c r="B1" s="77"/>
      <c r="C1" s="77"/>
      <c r="E1" s="77" t="s">
        <v>443</v>
      </c>
      <c r="F1" s="77"/>
      <c r="G1" s="77"/>
    </row>
    <row r="2" spans="1:7" ht="15.75" thickTop="1" x14ac:dyDescent="0.25"/>
    <row r="3" spans="1:7" ht="15.75" thickBot="1" x14ac:dyDescent="0.3">
      <c r="A3" s="64"/>
      <c r="B3" s="65">
        <v>41518</v>
      </c>
      <c r="C3" s="66"/>
      <c r="E3" s="67"/>
      <c r="F3" s="65">
        <v>41518</v>
      </c>
      <c r="G3" s="66"/>
    </row>
    <row r="4" spans="1:7" ht="16.5" thickTop="1" thickBot="1" x14ac:dyDescent="0.3">
      <c r="A4" s="64" t="s">
        <v>14</v>
      </c>
      <c r="B4" s="64" t="s">
        <v>337</v>
      </c>
      <c r="C4" s="66" t="s">
        <v>338</v>
      </c>
      <c r="E4" s="64" t="s">
        <v>14</v>
      </c>
      <c r="F4" s="64" t="s">
        <v>337</v>
      </c>
      <c r="G4" s="66" t="s">
        <v>338</v>
      </c>
    </row>
    <row r="5" spans="1:7" ht="30.75" thickTop="1" x14ac:dyDescent="0.25">
      <c r="A5" s="71">
        <v>41518</v>
      </c>
      <c r="B5" s="69" t="s">
        <v>339</v>
      </c>
      <c r="C5" s="72">
        <v>10885</v>
      </c>
      <c r="D5" s="62"/>
      <c r="E5" s="68">
        <v>41534</v>
      </c>
      <c r="F5" s="69" t="s">
        <v>340</v>
      </c>
      <c r="G5" s="70">
        <v>150</v>
      </c>
    </row>
    <row r="6" spans="1:7" ht="30" x14ac:dyDescent="0.25">
      <c r="A6" s="71"/>
      <c r="B6" s="69"/>
      <c r="C6" s="72"/>
      <c r="E6" s="68">
        <v>41525</v>
      </c>
      <c r="F6" s="69" t="s">
        <v>157</v>
      </c>
      <c r="G6" s="70">
        <v>650</v>
      </c>
    </row>
    <row r="7" spans="1:7" ht="30" x14ac:dyDescent="0.25">
      <c r="A7" s="71">
        <v>41547</v>
      </c>
      <c r="B7" s="69" t="s">
        <v>158</v>
      </c>
      <c r="C7" s="72">
        <v>7000</v>
      </c>
      <c r="E7" s="68">
        <v>41529</v>
      </c>
      <c r="F7" s="69" t="s">
        <v>159</v>
      </c>
      <c r="G7" s="70">
        <v>350</v>
      </c>
    </row>
    <row r="8" spans="1:7" ht="30" x14ac:dyDescent="0.25">
      <c r="A8" s="71">
        <v>41537</v>
      </c>
      <c r="B8" s="69" t="s">
        <v>182</v>
      </c>
      <c r="C8" s="72">
        <v>400</v>
      </c>
      <c r="E8" s="68">
        <v>41530</v>
      </c>
      <c r="F8" s="69" t="s">
        <v>160</v>
      </c>
      <c r="G8" s="70">
        <v>900</v>
      </c>
    </row>
    <row r="9" spans="1:7" x14ac:dyDescent="0.25">
      <c r="A9" s="71"/>
      <c r="B9" s="69"/>
      <c r="C9" s="72"/>
      <c r="E9" s="68">
        <v>41540</v>
      </c>
      <c r="F9" s="69" t="s">
        <v>161</v>
      </c>
      <c r="G9" s="70">
        <v>10000</v>
      </c>
    </row>
    <row r="10" spans="1:7" ht="30" x14ac:dyDescent="0.25">
      <c r="A10" s="71"/>
      <c r="B10" s="69"/>
      <c r="C10" s="72"/>
      <c r="E10" s="68">
        <v>41541</v>
      </c>
      <c r="F10" s="69" t="s">
        <v>162</v>
      </c>
      <c r="G10" s="70">
        <v>400</v>
      </c>
    </row>
    <row r="11" spans="1:7" x14ac:dyDescent="0.25">
      <c r="A11" s="71"/>
      <c r="B11" s="69"/>
      <c r="C11" s="72"/>
      <c r="E11" s="68">
        <v>41547</v>
      </c>
      <c r="F11" s="69" t="s">
        <v>341</v>
      </c>
      <c r="G11" s="70">
        <v>5835</v>
      </c>
    </row>
    <row r="12" spans="1:7" ht="15.75" thickBot="1" x14ac:dyDescent="0.3">
      <c r="A12" s="64" t="s">
        <v>81</v>
      </c>
      <c r="B12" s="64"/>
      <c r="C12" s="66">
        <v>18285</v>
      </c>
      <c r="E12" s="64" t="s">
        <v>81</v>
      </c>
      <c r="F12" s="64"/>
      <c r="G12" s="66">
        <v>18285</v>
      </c>
    </row>
    <row r="13" spans="1:7" ht="15.75" thickTop="1" x14ac:dyDescent="0.25"/>
    <row r="14" spans="1:7" ht="15.75" thickBot="1" x14ac:dyDescent="0.3">
      <c r="A14" s="64"/>
      <c r="B14" s="65">
        <v>41548</v>
      </c>
      <c r="C14" s="66"/>
      <c r="E14" s="67"/>
      <c r="F14" s="65">
        <v>41548</v>
      </c>
      <c r="G14" s="66"/>
    </row>
    <row r="15" spans="1:7" ht="30.75" thickTop="1" x14ac:dyDescent="0.25">
      <c r="A15" s="68">
        <v>41548</v>
      </c>
      <c r="B15" s="69" t="s">
        <v>339</v>
      </c>
      <c r="C15" s="70">
        <v>5835</v>
      </c>
      <c r="E15" s="68">
        <v>41561</v>
      </c>
      <c r="F15" s="69" t="s">
        <v>163</v>
      </c>
      <c r="G15" s="70">
        <v>2350</v>
      </c>
    </row>
    <row r="16" spans="1:7" ht="30" x14ac:dyDescent="0.25">
      <c r="A16" s="68"/>
      <c r="B16" s="69"/>
      <c r="C16" s="70"/>
      <c r="E16" s="68">
        <v>41562</v>
      </c>
      <c r="F16" s="69" t="s">
        <v>164</v>
      </c>
      <c r="G16" s="70">
        <v>400</v>
      </c>
    </row>
    <row r="17" spans="1:7" ht="30" x14ac:dyDescent="0.25">
      <c r="A17" s="68">
        <v>41578</v>
      </c>
      <c r="B17" s="73" t="s">
        <v>158</v>
      </c>
      <c r="C17" s="74">
        <v>9220</v>
      </c>
      <c r="E17" s="68">
        <v>41574</v>
      </c>
      <c r="F17" s="69" t="s">
        <v>165</v>
      </c>
      <c r="G17" s="70">
        <v>100</v>
      </c>
    </row>
    <row r="18" spans="1:7" ht="30" x14ac:dyDescent="0.25">
      <c r="A18" s="68"/>
      <c r="B18" s="69"/>
      <c r="C18" s="70"/>
      <c r="E18" s="68">
        <v>41575</v>
      </c>
      <c r="F18" s="69" t="s">
        <v>166</v>
      </c>
      <c r="G18" s="70">
        <v>1500</v>
      </c>
    </row>
    <row r="19" spans="1:7" x14ac:dyDescent="0.25">
      <c r="A19" s="68"/>
      <c r="B19" s="69"/>
      <c r="C19" s="70"/>
      <c r="E19" s="68">
        <v>41578</v>
      </c>
      <c r="F19" s="69" t="s">
        <v>341</v>
      </c>
      <c r="G19" s="70">
        <v>10705</v>
      </c>
    </row>
    <row r="20" spans="1:7" ht="15.75" thickBot="1" x14ac:dyDescent="0.3">
      <c r="A20" s="67" t="s">
        <v>81</v>
      </c>
      <c r="B20" s="64"/>
      <c r="C20" s="66">
        <v>15055</v>
      </c>
      <c r="E20" s="67" t="s">
        <v>81</v>
      </c>
      <c r="F20" s="64"/>
      <c r="G20" s="66">
        <v>15055</v>
      </c>
    </row>
    <row r="21" spans="1:7" ht="15.75" thickTop="1" x14ac:dyDescent="0.25">
      <c r="B21" s="75"/>
    </row>
    <row r="22" spans="1:7" ht="15.75" thickBot="1" x14ac:dyDescent="0.3">
      <c r="A22" s="64"/>
      <c r="B22" s="65">
        <v>41579</v>
      </c>
      <c r="C22" s="66"/>
      <c r="E22" s="67"/>
      <c r="F22" s="65">
        <v>41579</v>
      </c>
      <c r="G22" s="66"/>
    </row>
    <row r="23" spans="1:7" ht="30.75" thickTop="1" x14ac:dyDescent="0.25">
      <c r="A23" s="68">
        <v>41579</v>
      </c>
      <c r="B23" s="69" t="s">
        <v>339</v>
      </c>
      <c r="C23" s="70">
        <v>10705</v>
      </c>
      <c r="E23" s="68">
        <v>41586</v>
      </c>
      <c r="F23" s="69" t="s">
        <v>342</v>
      </c>
      <c r="G23" s="70">
        <v>500</v>
      </c>
    </row>
    <row r="24" spans="1:7" ht="30" x14ac:dyDescent="0.25">
      <c r="A24" s="68">
        <v>41591</v>
      </c>
      <c r="B24" s="69" t="s">
        <v>182</v>
      </c>
      <c r="C24" s="70">
        <v>400</v>
      </c>
      <c r="E24" s="68">
        <v>41590</v>
      </c>
      <c r="F24" s="69" t="s">
        <v>169</v>
      </c>
      <c r="G24" s="70">
        <v>50</v>
      </c>
    </row>
    <row r="25" spans="1:7" ht="30" x14ac:dyDescent="0.25">
      <c r="A25" s="68">
        <v>41599</v>
      </c>
      <c r="B25" s="69" t="s">
        <v>168</v>
      </c>
      <c r="C25" s="70">
        <v>6550</v>
      </c>
      <c r="E25" s="68">
        <v>41593</v>
      </c>
      <c r="F25" s="69" t="s">
        <v>234</v>
      </c>
      <c r="G25" s="70">
        <v>100</v>
      </c>
    </row>
    <row r="26" spans="1:7" ht="30" x14ac:dyDescent="0.25">
      <c r="A26" s="68">
        <v>41608</v>
      </c>
      <c r="B26" s="69" t="s">
        <v>158</v>
      </c>
      <c r="C26" s="70">
        <v>8615</v>
      </c>
      <c r="E26" s="68">
        <v>41591</v>
      </c>
      <c r="F26" s="69" t="s">
        <v>191</v>
      </c>
      <c r="G26" s="70">
        <v>6550</v>
      </c>
    </row>
    <row r="27" spans="1:7" x14ac:dyDescent="0.25">
      <c r="A27" s="68"/>
      <c r="B27" s="69"/>
      <c r="C27" s="70"/>
      <c r="E27" s="68">
        <v>41594</v>
      </c>
      <c r="F27" s="69" t="s">
        <v>161</v>
      </c>
      <c r="G27" s="70">
        <v>8000</v>
      </c>
    </row>
    <row r="28" spans="1:7" ht="30" x14ac:dyDescent="0.25">
      <c r="A28" s="68"/>
      <c r="B28" s="69"/>
      <c r="C28" s="70"/>
      <c r="E28" s="68">
        <v>41597</v>
      </c>
      <c r="F28" s="69" t="s">
        <v>170</v>
      </c>
      <c r="G28" s="70">
        <v>400</v>
      </c>
    </row>
    <row r="29" spans="1:7" x14ac:dyDescent="0.25">
      <c r="A29" s="68"/>
      <c r="B29" s="69"/>
      <c r="C29" s="70"/>
      <c r="E29" s="68">
        <v>41608</v>
      </c>
      <c r="F29" s="69" t="s">
        <v>341</v>
      </c>
      <c r="G29" s="70">
        <v>10670</v>
      </c>
    </row>
    <row r="30" spans="1:7" ht="15.75" thickBot="1" x14ac:dyDescent="0.3">
      <c r="A30" s="67" t="s">
        <v>81</v>
      </c>
      <c r="B30" s="64"/>
      <c r="C30" s="66">
        <v>26270</v>
      </c>
      <c r="E30" s="67" t="s">
        <v>81</v>
      </c>
      <c r="F30" s="64"/>
      <c r="G30" s="66">
        <v>26270</v>
      </c>
    </row>
    <row r="31" spans="1:7" ht="15.75" thickTop="1" x14ac:dyDescent="0.25">
      <c r="B31" s="75"/>
    </row>
    <row r="32" spans="1:7" ht="15.75" thickBot="1" x14ac:dyDescent="0.3">
      <c r="A32" s="64"/>
      <c r="B32" s="65">
        <v>41609</v>
      </c>
      <c r="C32" s="66"/>
      <c r="E32" s="67"/>
      <c r="F32" s="65">
        <v>41609</v>
      </c>
      <c r="G32" s="66"/>
    </row>
    <row r="33" spans="1:7" ht="30.75" thickTop="1" x14ac:dyDescent="0.25">
      <c r="A33" s="68">
        <v>41609</v>
      </c>
      <c r="B33" s="69" t="s">
        <v>339</v>
      </c>
      <c r="C33" s="70">
        <v>10670</v>
      </c>
      <c r="E33" s="68">
        <v>41624</v>
      </c>
      <c r="F33" s="69" t="s">
        <v>171</v>
      </c>
      <c r="G33" s="70">
        <v>390</v>
      </c>
    </row>
    <row r="34" spans="1:7" ht="45" x14ac:dyDescent="0.25">
      <c r="A34" s="68"/>
      <c r="B34" s="69"/>
      <c r="C34" s="70"/>
      <c r="E34" s="68">
        <v>41630</v>
      </c>
      <c r="F34" s="69" t="s">
        <v>236</v>
      </c>
      <c r="G34" s="70">
        <v>4200</v>
      </c>
    </row>
    <row r="35" spans="1:7" ht="30" x14ac:dyDescent="0.25">
      <c r="A35" s="68">
        <v>41639</v>
      </c>
      <c r="B35" s="69" t="s">
        <v>158</v>
      </c>
      <c r="C35" s="70">
        <v>7300</v>
      </c>
      <c r="E35" s="68">
        <v>41633</v>
      </c>
      <c r="F35" s="69" t="s">
        <v>172</v>
      </c>
      <c r="G35" s="70">
        <v>440</v>
      </c>
    </row>
    <row r="36" spans="1:7" ht="30" x14ac:dyDescent="0.25">
      <c r="A36" s="68"/>
      <c r="B36" s="69"/>
      <c r="C36" s="70"/>
      <c r="E36" s="68">
        <v>41638</v>
      </c>
      <c r="F36" s="69" t="s">
        <v>234</v>
      </c>
      <c r="G36" s="70">
        <v>100</v>
      </c>
    </row>
    <row r="37" spans="1:7" x14ac:dyDescent="0.25">
      <c r="A37" s="68"/>
      <c r="B37" s="69"/>
      <c r="C37" s="70"/>
      <c r="E37" s="68">
        <v>41619</v>
      </c>
      <c r="F37" s="69" t="s">
        <v>161</v>
      </c>
      <c r="G37" s="70">
        <v>6000</v>
      </c>
    </row>
    <row r="38" spans="1:7" x14ac:dyDescent="0.25">
      <c r="A38" s="68"/>
      <c r="B38" s="69"/>
      <c r="C38" s="70"/>
      <c r="E38" s="68">
        <v>41639</v>
      </c>
      <c r="F38" s="69" t="s">
        <v>341</v>
      </c>
      <c r="G38" s="70">
        <v>6840</v>
      </c>
    </row>
    <row r="39" spans="1:7" ht="15.75" thickBot="1" x14ac:dyDescent="0.3">
      <c r="A39" s="67" t="s">
        <v>81</v>
      </c>
      <c r="B39" s="64"/>
      <c r="C39" s="66">
        <v>17970</v>
      </c>
      <c r="E39" s="67" t="s">
        <v>81</v>
      </c>
      <c r="F39" s="64"/>
      <c r="G39" s="66">
        <v>17970</v>
      </c>
    </row>
    <row r="40" spans="1:7" ht="15.75" thickTop="1" x14ac:dyDescent="0.25">
      <c r="B40" s="75"/>
    </row>
    <row r="41" spans="1:7" ht="15.75" thickBot="1" x14ac:dyDescent="0.3">
      <c r="A41" s="64"/>
      <c r="B41" s="65">
        <v>41640</v>
      </c>
      <c r="C41" s="66"/>
      <c r="E41" s="67"/>
      <c r="F41" s="65">
        <v>41640</v>
      </c>
      <c r="G41" s="66"/>
    </row>
    <row r="42" spans="1:7" ht="15.75" thickTop="1" x14ac:dyDescent="0.25">
      <c r="A42" s="68">
        <v>41640</v>
      </c>
      <c r="B42" s="69" t="s">
        <v>339</v>
      </c>
      <c r="C42" s="70">
        <v>6840</v>
      </c>
      <c r="E42" s="68">
        <v>41650</v>
      </c>
      <c r="F42" s="69" t="s">
        <v>343</v>
      </c>
      <c r="G42" s="70">
        <v>5040</v>
      </c>
    </row>
    <row r="43" spans="1:7" ht="30" x14ac:dyDescent="0.25">
      <c r="A43" s="68"/>
      <c r="B43" s="69"/>
      <c r="C43" s="70"/>
      <c r="E43" s="68">
        <v>41660</v>
      </c>
      <c r="F43" s="69" t="s">
        <v>173</v>
      </c>
      <c r="G43" s="70">
        <v>250</v>
      </c>
    </row>
    <row r="44" spans="1:7" ht="30" x14ac:dyDescent="0.25">
      <c r="A44" s="68">
        <v>41670</v>
      </c>
      <c r="B44" s="69" t="s">
        <v>158</v>
      </c>
      <c r="C44" s="70">
        <v>6700</v>
      </c>
      <c r="E44" s="68">
        <v>41665</v>
      </c>
      <c r="F44" s="69" t="s">
        <v>174</v>
      </c>
      <c r="G44" s="70">
        <v>500</v>
      </c>
    </row>
    <row r="45" spans="1:7" ht="30" x14ac:dyDescent="0.25">
      <c r="A45" s="68"/>
      <c r="B45" s="69"/>
      <c r="C45" s="70"/>
      <c r="E45" s="68">
        <v>41669</v>
      </c>
      <c r="F45" s="69" t="s">
        <v>234</v>
      </c>
      <c r="G45" s="70">
        <v>100</v>
      </c>
    </row>
    <row r="46" spans="1:7" x14ac:dyDescent="0.25">
      <c r="A46" s="68"/>
      <c r="B46" s="69"/>
      <c r="C46" s="70"/>
      <c r="E46" s="68">
        <v>41670</v>
      </c>
      <c r="F46" s="69" t="s">
        <v>341</v>
      </c>
      <c r="G46" s="70">
        <v>7650</v>
      </c>
    </row>
    <row r="47" spans="1:7" ht="15.75" thickBot="1" x14ac:dyDescent="0.3">
      <c r="A47" s="67" t="s">
        <v>81</v>
      </c>
      <c r="B47" s="64"/>
      <c r="C47" s="66">
        <v>13540</v>
      </c>
      <c r="E47" s="67" t="s">
        <v>81</v>
      </c>
      <c r="F47" s="64"/>
      <c r="G47" s="66">
        <v>13540</v>
      </c>
    </row>
    <row r="48" spans="1:7" ht="15.75" thickTop="1" x14ac:dyDescent="0.25">
      <c r="B48" s="75"/>
    </row>
    <row r="49" spans="1:7" ht="15.75" thickBot="1" x14ac:dyDescent="0.3">
      <c r="A49" s="64"/>
      <c r="B49" s="65">
        <v>41671</v>
      </c>
      <c r="C49" s="66"/>
      <c r="E49" s="67"/>
      <c r="F49" s="65">
        <v>41671</v>
      </c>
      <c r="G49" s="66"/>
    </row>
    <row r="50" spans="1:7" ht="45.75" thickTop="1" x14ac:dyDescent="0.25">
      <c r="A50" s="68">
        <v>41671</v>
      </c>
      <c r="B50" s="69" t="s">
        <v>339</v>
      </c>
      <c r="C50" s="70">
        <v>2550</v>
      </c>
      <c r="E50" s="68">
        <v>41675</v>
      </c>
      <c r="F50" s="69" t="s">
        <v>344</v>
      </c>
      <c r="G50" s="70">
        <v>1750</v>
      </c>
    </row>
    <row r="51" spans="1:7" ht="30" x14ac:dyDescent="0.25">
      <c r="A51" s="68"/>
      <c r="B51" s="69"/>
      <c r="C51" s="70"/>
      <c r="E51" s="68">
        <v>41698</v>
      </c>
      <c r="F51" s="69" t="s">
        <v>234</v>
      </c>
      <c r="G51" s="70">
        <v>100</v>
      </c>
    </row>
    <row r="52" spans="1:7" ht="30" x14ac:dyDescent="0.25">
      <c r="A52" s="68">
        <v>41698</v>
      </c>
      <c r="B52" s="69" t="s">
        <v>158</v>
      </c>
      <c r="C52" s="70">
        <v>8730</v>
      </c>
      <c r="E52" s="68">
        <v>41698</v>
      </c>
      <c r="F52" s="69" t="s">
        <v>341</v>
      </c>
      <c r="G52" s="70">
        <v>9430</v>
      </c>
    </row>
    <row r="53" spans="1:7" ht="15.75" thickBot="1" x14ac:dyDescent="0.3">
      <c r="A53" s="67" t="s">
        <v>81</v>
      </c>
      <c r="B53" s="64"/>
      <c r="C53" s="66">
        <v>11280</v>
      </c>
      <c r="E53" s="67" t="s">
        <v>81</v>
      </c>
      <c r="F53" s="64"/>
      <c r="G53" s="66">
        <v>11280</v>
      </c>
    </row>
    <row r="54" spans="1:7" ht="15.75" thickTop="1" x14ac:dyDescent="0.25">
      <c r="B54" s="75"/>
    </row>
    <row r="55" spans="1:7" ht="15.75" thickBot="1" x14ac:dyDescent="0.3">
      <c r="A55" s="64"/>
      <c r="B55" s="65">
        <v>41699</v>
      </c>
      <c r="C55" s="66"/>
      <c r="E55" s="67"/>
      <c r="F55" s="65">
        <v>41699</v>
      </c>
      <c r="G55" s="66"/>
    </row>
    <row r="56" spans="1:7" ht="30.75" thickTop="1" x14ac:dyDescent="0.25">
      <c r="A56" s="68">
        <v>41699</v>
      </c>
      <c r="B56" s="69" t="s">
        <v>339</v>
      </c>
      <c r="C56" s="70">
        <v>10530</v>
      </c>
      <c r="D56" s="17"/>
      <c r="E56" s="68">
        <v>41701</v>
      </c>
      <c r="F56" s="69" t="s">
        <v>165</v>
      </c>
      <c r="G56" s="70">
        <v>110</v>
      </c>
    </row>
    <row r="57" spans="1:7" ht="45" x14ac:dyDescent="0.25">
      <c r="A57" s="68"/>
      <c r="B57" s="69"/>
      <c r="C57" s="70"/>
      <c r="E57" s="68">
        <v>41728</v>
      </c>
      <c r="F57" s="69" t="s">
        <v>175</v>
      </c>
      <c r="G57" s="70">
        <v>600</v>
      </c>
    </row>
    <row r="58" spans="1:7" ht="30" x14ac:dyDescent="0.25">
      <c r="A58" s="68">
        <v>41729</v>
      </c>
      <c r="B58" s="69" t="s">
        <v>158</v>
      </c>
      <c r="C58" s="70">
        <v>8560</v>
      </c>
      <c r="E58" s="68">
        <v>41723</v>
      </c>
      <c r="F58" s="69" t="s">
        <v>234</v>
      </c>
      <c r="G58" s="70">
        <v>100</v>
      </c>
    </row>
    <row r="59" spans="1:7" x14ac:dyDescent="0.25">
      <c r="A59" s="68"/>
      <c r="B59" s="69"/>
      <c r="C59" s="70"/>
      <c r="E59" s="68">
        <v>41709</v>
      </c>
      <c r="F59" s="69" t="s">
        <v>161</v>
      </c>
      <c r="G59" s="70">
        <v>12000</v>
      </c>
    </row>
    <row r="60" spans="1:7" ht="30" x14ac:dyDescent="0.25">
      <c r="A60" s="68"/>
      <c r="B60" s="69"/>
      <c r="C60" s="70"/>
      <c r="E60" s="68">
        <v>41711</v>
      </c>
      <c r="F60" s="69" t="s">
        <v>176</v>
      </c>
      <c r="G60" s="70">
        <v>600</v>
      </c>
    </row>
    <row r="61" spans="1:7" x14ac:dyDescent="0.25">
      <c r="A61" s="68"/>
      <c r="B61" s="69"/>
      <c r="C61" s="70"/>
      <c r="E61" s="68">
        <v>41729</v>
      </c>
      <c r="F61" s="69" t="s">
        <v>341</v>
      </c>
      <c r="G61" s="70">
        <v>5680</v>
      </c>
    </row>
    <row r="62" spans="1:7" ht="15.75" thickBot="1" x14ac:dyDescent="0.3">
      <c r="A62" s="67" t="s">
        <v>81</v>
      </c>
      <c r="B62" s="64"/>
      <c r="C62" s="66">
        <v>19090</v>
      </c>
      <c r="E62" s="67" t="s">
        <v>81</v>
      </c>
      <c r="F62" s="64"/>
      <c r="G62" s="66">
        <v>19090</v>
      </c>
    </row>
    <row r="63" spans="1:7" ht="15.75" thickTop="1" x14ac:dyDescent="0.25">
      <c r="A63"/>
      <c r="B63"/>
      <c r="C63"/>
      <c r="E63"/>
      <c r="F63"/>
      <c r="G63"/>
    </row>
    <row r="64" spans="1:7" x14ac:dyDescent="0.25">
      <c r="A64"/>
      <c r="B64"/>
      <c r="C64"/>
      <c r="E64"/>
      <c r="F64"/>
      <c r="G64"/>
    </row>
    <row r="65" spans="1:7" x14ac:dyDescent="0.25">
      <c r="A65"/>
      <c r="B65"/>
      <c r="C65"/>
      <c r="E65"/>
      <c r="F65"/>
      <c r="G65"/>
    </row>
    <row r="66" spans="1:7" x14ac:dyDescent="0.25">
      <c r="A66"/>
      <c r="B66"/>
      <c r="C66"/>
      <c r="E66"/>
      <c r="F66"/>
      <c r="G66"/>
    </row>
    <row r="67" spans="1:7" x14ac:dyDescent="0.25">
      <c r="A67"/>
      <c r="B67"/>
      <c r="C67"/>
      <c r="E67"/>
      <c r="F67"/>
      <c r="G67"/>
    </row>
    <row r="68" spans="1:7" x14ac:dyDescent="0.25">
      <c r="A68"/>
      <c r="B68"/>
      <c r="C68"/>
      <c r="E68"/>
      <c r="F68"/>
      <c r="G68"/>
    </row>
    <row r="69" spans="1:7" ht="15.75" thickBot="1" x14ac:dyDescent="0.3">
      <c r="A69" s="64"/>
      <c r="B69" s="65">
        <v>41730</v>
      </c>
      <c r="C69" s="66"/>
      <c r="E69" s="67"/>
      <c r="F69" s="65">
        <v>41730</v>
      </c>
      <c r="G69" s="66"/>
    </row>
    <row r="70" spans="1:7" ht="15.75" thickTop="1" x14ac:dyDescent="0.25">
      <c r="A70" s="68"/>
      <c r="B70" s="69"/>
      <c r="C70" s="70"/>
      <c r="E70" s="68"/>
      <c r="F70" s="69"/>
      <c r="G70" s="70"/>
    </row>
    <row r="71" spans="1:7" ht="15.75" thickBot="1" x14ac:dyDescent="0.3">
      <c r="A71" s="76" t="s">
        <v>14</v>
      </c>
      <c r="B71" s="64" t="s">
        <v>337</v>
      </c>
      <c r="C71" s="66" t="s">
        <v>338</v>
      </c>
      <c r="E71" s="76" t="s">
        <v>14</v>
      </c>
      <c r="F71" s="64" t="s">
        <v>337</v>
      </c>
      <c r="G71" s="66" t="s">
        <v>338</v>
      </c>
    </row>
    <row r="72" spans="1:7" ht="30.75" thickTop="1" x14ac:dyDescent="0.25">
      <c r="A72" s="68">
        <v>41730</v>
      </c>
      <c r="B72" s="69" t="s">
        <v>339</v>
      </c>
      <c r="C72" s="70">
        <v>4580</v>
      </c>
      <c r="E72" s="68">
        <v>41738</v>
      </c>
      <c r="F72" s="69" t="s">
        <v>165</v>
      </c>
      <c r="G72" s="70">
        <v>110</v>
      </c>
    </row>
    <row r="73" spans="1:7" ht="30" x14ac:dyDescent="0.25">
      <c r="A73" s="68">
        <v>41758</v>
      </c>
      <c r="B73" s="69" t="s">
        <v>177</v>
      </c>
      <c r="C73" s="70">
        <v>1200</v>
      </c>
      <c r="E73" s="68">
        <v>41759</v>
      </c>
      <c r="F73" s="69" t="s">
        <v>234</v>
      </c>
      <c r="G73" s="70">
        <v>100</v>
      </c>
    </row>
    <row r="74" spans="1:7" ht="30" x14ac:dyDescent="0.25">
      <c r="A74" s="68">
        <v>41759</v>
      </c>
      <c r="B74" s="69" t="s">
        <v>158</v>
      </c>
      <c r="C74" s="70">
        <v>6499</v>
      </c>
      <c r="E74" s="68">
        <v>41744</v>
      </c>
      <c r="F74" s="69" t="s">
        <v>161</v>
      </c>
      <c r="G74" s="70">
        <v>7700</v>
      </c>
    </row>
    <row r="75" spans="1:7" ht="30" x14ac:dyDescent="0.25">
      <c r="A75" s="68">
        <v>41758</v>
      </c>
      <c r="B75" s="69" t="s">
        <v>179</v>
      </c>
      <c r="C75" s="70">
        <v>2200</v>
      </c>
      <c r="E75" s="68">
        <v>41748</v>
      </c>
      <c r="F75" s="69" t="s">
        <v>178</v>
      </c>
      <c r="G75" s="70">
        <v>1200</v>
      </c>
    </row>
    <row r="76" spans="1:7" x14ac:dyDescent="0.25">
      <c r="A76" s="68">
        <v>41758</v>
      </c>
      <c r="B76" s="69" t="s">
        <v>180</v>
      </c>
      <c r="C76" s="70">
        <v>2200</v>
      </c>
      <c r="E76" s="68">
        <v>41759</v>
      </c>
      <c r="F76" s="69" t="s">
        <v>341</v>
      </c>
      <c r="G76" s="70">
        <v>7569</v>
      </c>
    </row>
    <row r="77" spans="1:7" ht="15.75" thickBot="1" x14ac:dyDescent="0.3">
      <c r="A77" s="67" t="s">
        <v>81</v>
      </c>
      <c r="B77" s="64"/>
      <c r="C77" s="66">
        <v>16679</v>
      </c>
      <c r="E77" s="67" t="s">
        <v>81</v>
      </c>
      <c r="F77" s="64"/>
      <c r="G77" s="66">
        <v>16679</v>
      </c>
    </row>
    <row r="78" spans="1:7" ht="15.75" thickTop="1" x14ac:dyDescent="0.25">
      <c r="A78"/>
      <c r="B78"/>
      <c r="C78"/>
      <c r="E78"/>
      <c r="F78"/>
      <c r="G78"/>
    </row>
    <row r="79" spans="1:7" ht="15.75" thickBot="1" x14ac:dyDescent="0.3">
      <c r="A79" s="64"/>
      <c r="B79" s="65">
        <v>41760</v>
      </c>
      <c r="C79" s="66"/>
      <c r="E79" s="67"/>
      <c r="F79" s="65">
        <v>41760</v>
      </c>
      <c r="G79" s="66"/>
    </row>
    <row r="80" spans="1:7" ht="30.75" thickTop="1" x14ac:dyDescent="0.25">
      <c r="A80" s="68">
        <v>41760</v>
      </c>
      <c r="B80" s="69" t="s">
        <v>339</v>
      </c>
      <c r="C80" s="70">
        <v>7569</v>
      </c>
      <c r="E80" s="68">
        <v>41789</v>
      </c>
      <c r="F80" s="69" t="s">
        <v>234</v>
      </c>
      <c r="G80" s="70">
        <v>100</v>
      </c>
    </row>
    <row r="81" spans="1:7" ht="30" x14ac:dyDescent="0.25">
      <c r="A81" s="68">
        <v>41790</v>
      </c>
      <c r="B81" s="69" t="s">
        <v>158</v>
      </c>
      <c r="C81" s="70">
        <v>14511</v>
      </c>
      <c r="E81" s="68">
        <v>41768</v>
      </c>
      <c r="F81" s="69" t="s">
        <v>161</v>
      </c>
      <c r="G81" s="70">
        <v>6500</v>
      </c>
    </row>
    <row r="82" spans="1:7" ht="30" x14ac:dyDescent="0.25">
      <c r="A82" s="68">
        <v>41760</v>
      </c>
      <c r="B82" s="69" t="s">
        <v>182</v>
      </c>
      <c r="C82" s="70">
        <v>400</v>
      </c>
      <c r="E82" s="68">
        <v>41771</v>
      </c>
      <c r="F82" s="69" t="s">
        <v>181</v>
      </c>
      <c r="G82" s="70">
        <v>600</v>
      </c>
    </row>
    <row r="83" spans="1:7" ht="30" x14ac:dyDescent="0.25">
      <c r="A83" s="68"/>
      <c r="B83" s="69"/>
      <c r="C83" s="70"/>
      <c r="E83" s="68">
        <v>41771</v>
      </c>
      <c r="F83" s="69" t="s">
        <v>183</v>
      </c>
      <c r="G83" s="70">
        <v>2200</v>
      </c>
    </row>
    <row r="84" spans="1:7" ht="30" x14ac:dyDescent="0.25">
      <c r="A84" s="68"/>
      <c r="B84" s="69"/>
      <c r="C84" s="70"/>
      <c r="E84" s="68">
        <v>41771</v>
      </c>
      <c r="F84" s="69" t="s">
        <v>184</v>
      </c>
      <c r="G84" s="70">
        <v>2200</v>
      </c>
    </row>
    <row r="85" spans="1:7" x14ac:dyDescent="0.25">
      <c r="A85" s="68"/>
      <c r="B85" s="69"/>
      <c r="C85" s="70"/>
      <c r="E85" s="68">
        <v>41790</v>
      </c>
      <c r="F85" s="69" t="s">
        <v>341</v>
      </c>
      <c r="G85" s="70">
        <v>10880</v>
      </c>
    </row>
    <row r="86" spans="1:7" ht="15.75" thickBot="1" x14ac:dyDescent="0.3">
      <c r="A86" s="67" t="s">
        <v>81</v>
      </c>
      <c r="B86" s="64"/>
      <c r="C86" s="66">
        <v>22480</v>
      </c>
      <c r="E86" s="67" t="s">
        <v>81</v>
      </c>
      <c r="F86" s="64"/>
      <c r="G86" s="66">
        <v>22480</v>
      </c>
    </row>
    <row r="87" spans="1:7" ht="15.75" thickTop="1" x14ac:dyDescent="0.25">
      <c r="A87"/>
      <c r="B87"/>
      <c r="C87"/>
      <c r="E87"/>
      <c r="F87"/>
      <c r="G87"/>
    </row>
    <row r="88" spans="1:7" ht="15.75" thickBot="1" x14ac:dyDescent="0.3">
      <c r="A88" s="64"/>
      <c r="B88" s="65">
        <v>41791</v>
      </c>
      <c r="C88" s="66"/>
      <c r="E88" s="67"/>
      <c r="F88" s="65">
        <v>41791</v>
      </c>
      <c r="G88" s="66"/>
    </row>
    <row r="89" spans="1:7" ht="30.75" thickTop="1" x14ac:dyDescent="0.25">
      <c r="A89" s="68">
        <v>41791</v>
      </c>
      <c r="B89" s="69" t="s">
        <v>339</v>
      </c>
      <c r="C89" s="70">
        <v>10880</v>
      </c>
      <c r="E89" s="68">
        <v>41799</v>
      </c>
      <c r="F89" s="69" t="s">
        <v>165</v>
      </c>
      <c r="G89" s="70">
        <v>110</v>
      </c>
    </row>
    <row r="90" spans="1:7" ht="30" x14ac:dyDescent="0.25">
      <c r="A90" s="68"/>
      <c r="B90" s="69"/>
      <c r="C90" s="70"/>
      <c r="E90" s="68">
        <v>41798</v>
      </c>
      <c r="F90" s="69" t="s">
        <v>185</v>
      </c>
      <c r="G90" s="70">
        <v>320</v>
      </c>
    </row>
    <row r="91" spans="1:7" ht="30" x14ac:dyDescent="0.25">
      <c r="A91" s="68">
        <v>41820</v>
      </c>
      <c r="B91" s="69" t="s">
        <v>158</v>
      </c>
      <c r="C91" s="70">
        <v>9000</v>
      </c>
      <c r="E91" s="68">
        <v>41820</v>
      </c>
      <c r="F91" s="69" t="s">
        <v>234</v>
      </c>
      <c r="G91" s="70">
        <v>100</v>
      </c>
    </row>
    <row r="92" spans="1:7" x14ac:dyDescent="0.25">
      <c r="A92" s="68"/>
      <c r="B92" s="69"/>
      <c r="C92" s="70"/>
      <c r="E92" s="68">
        <v>41792</v>
      </c>
      <c r="F92" s="69" t="s">
        <v>161</v>
      </c>
      <c r="G92" s="70">
        <v>7000</v>
      </c>
    </row>
    <row r="93" spans="1:7" ht="30" x14ac:dyDescent="0.25">
      <c r="A93" s="68"/>
      <c r="B93" s="69"/>
      <c r="C93" s="70"/>
      <c r="E93" s="68">
        <v>41794</v>
      </c>
      <c r="F93" s="69" t="s">
        <v>186</v>
      </c>
      <c r="G93" s="70">
        <v>6470</v>
      </c>
    </row>
    <row r="94" spans="1:7" x14ac:dyDescent="0.25">
      <c r="A94" s="68"/>
      <c r="B94" s="69"/>
      <c r="C94" s="70"/>
      <c r="E94" s="68">
        <v>41820</v>
      </c>
      <c r="F94" s="69" t="s">
        <v>341</v>
      </c>
      <c r="G94" s="70">
        <v>5880</v>
      </c>
    </row>
    <row r="95" spans="1:7" ht="15.75" thickBot="1" x14ac:dyDescent="0.3">
      <c r="A95" s="67" t="s">
        <v>81</v>
      </c>
      <c r="B95" s="64"/>
      <c r="C95" s="66">
        <v>19880</v>
      </c>
      <c r="E95" s="67" t="s">
        <v>81</v>
      </c>
      <c r="F95" s="64"/>
      <c r="G95" s="66">
        <v>19880</v>
      </c>
    </row>
    <row r="96" spans="1:7" ht="15.75" thickTop="1" x14ac:dyDescent="0.25">
      <c r="A96"/>
      <c r="B96"/>
      <c r="C96"/>
      <c r="E96"/>
      <c r="F96"/>
      <c r="G96"/>
    </row>
    <row r="97" spans="1:7" ht="15.75" thickBot="1" x14ac:dyDescent="0.3">
      <c r="A97" s="64"/>
      <c r="B97" s="65">
        <v>41821</v>
      </c>
      <c r="C97" s="66"/>
      <c r="E97" s="67"/>
      <c r="F97" s="65">
        <v>41821</v>
      </c>
      <c r="G97" s="66"/>
    </row>
    <row r="98" spans="1:7" ht="30.75" thickTop="1" x14ac:dyDescent="0.25">
      <c r="A98" s="68">
        <v>41821</v>
      </c>
      <c r="B98" s="69" t="s">
        <v>339</v>
      </c>
      <c r="C98" s="70">
        <v>5880</v>
      </c>
      <c r="E98" s="68">
        <v>41840</v>
      </c>
      <c r="F98" s="69" t="s">
        <v>174</v>
      </c>
      <c r="G98" s="70">
        <v>200</v>
      </c>
    </row>
    <row r="99" spans="1:7" ht="30" x14ac:dyDescent="0.25">
      <c r="A99" s="68"/>
      <c r="B99" s="69"/>
      <c r="C99" s="70"/>
      <c r="E99" s="68">
        <v>41841</v>
      </c>
      <c r="F99" s="69" t="s">
        <v>242</v>
      </c>
      <c r="G99" s="70">
        <v>300</v>
      </c>
    </row>
    <row r="100" spans="1:7" ht="30" x14ac:dyDescent="0.25">
      <c r="A100" s="68">
        <v>41851</v>
      </c>
      <c r="B100" s="69" t="s">
        <v>158</v>
      </c>
      <c r="C100" s="70">
        <v>7000</v>
      </c>
      <c r="E100" s="68">
        <v>41850</v>
      </c>
      <c r="F100" s="69" t="s">
        <v>234</v>
      </c>
      <c r="G100" s="70">
        <v>100</v>
      </c>
    </row>
    <row r="101" spans="1:7" ht="30" x14ac:dyDescent="0.25">
      <c r="A101" s="68">
        <v>41830</v>
      </c>
      <c r="B101" s="69" t="s">
        <v>182</v>
      </c>
      <c r="C101" s="70">
        <v>600</v>
      </c>
      <c r="E101" s="68">
        <v>41848</v>
      </c>
      <c r="F101" s="69" t="s">
        <v>161</v>
      </c>
      <c r="G101" s="70">
        <v>12000</v>
      </c>
    </row>
    <row r="102" spans="1:7" ht="30" x14ac:dyDescent="0.25">
      <c r="A102" s="68">
        <v>41839</v>
      </c>
      <c r="B102" s="69" t="s">
        <v>188</v>
      </c>
      <c r="C102" s="70">
        <v>3530</v>
      </c>
      <c r="E102" s="68">
        <v>41851</v>
      </c>
      <c r="F102" s="69" t="s">
        <v>187</v>
      </c>
      <c r="G102" s="70">
        <v>600</v>
      </c>
    </row>
    <row r="103" spans="1:7" x14ac:dyDescent="0.25">
      <c r="A103" s="68"/>
      <c r="B103" s="69"/>
      <c r="C103" s="70"/>
      <c r="E103" s="68">
        <v>41851</v>
      </c>
      <c r="F103" s="69" t="s">
        <v>341</v>
      </c>
      <c r="G103" s="70">
        <v>3810</v>
      </c>
    </row>
    <row r="104" spans="1:7" ht="15.75" thickBot="1" x14ac:dyDescent="0.3">
      <c r="A104" s="67" t="s">
        <v>81</v>
      </c>
      <c r="B104" s="64"/>
      <c r="C104" s="66">
        <v>17010</v>
      </c>
      <c r="E104" s="67" t="s">
        <v>81</v>
      </c>
      <c r="F104" s="64"/>
      <c r="G104" s="66">
        <v>17010</v>
      </c>
    </row>
    <row r="105" spans="1:7" ht="15.75" thickTop="1" x14ac:dyDescent="0.25">
      <c r="A105"/>
      <c r="B105"/>
      <c r="C105"/>
      <c r="E105"/>
      <c r="F105"/>
      <c r="G105"/>
    </row>
    <row r="106" spans="1:7" ht="15.75" thickBot="1" x14ac:dyDescent="0.3">
      <c r="A106" s="64"/>
      <c r="B106" s="65">
        <v>41852</v>
      </c>
      <c r="C106" s="66"/>
      <c r="E106" s="67"/>
      <c r="F106" s="65">
        <v>41852</v>
      </c>
      <c r="G106" s="66"/>
    </row>
    <row r="107" spans="1:7" ht="30.75" thickTop="1" x14ac:dyDescent="0.25">
      <c r="A107" s="68">
        <v>41852</v>
      </c>
      <c r="B107" s="69" t="s">
        <v>339</v>
      </c>
      <c r="C107" s="70">
        <v>3810</v>
      </c>
      <c r="E107" s="68">
        <v>41855</v>
      </c>
      <c r="F107" s="69" t="s">
        <v>165</v>
      </c>
      <c r="G107" s="70">
        <v>110</v>
      </c>
    </row>
    <row r="108" spans="1:7" ht="30" x14ac:dyDescent="0.25">
      <c r="A108" s="68">
        <v>41872</v>
      </c>
      <c r="B108" s="69" t="s">
        <v>158</v>
      </c>
      <c r="C108" s="70">
        <v>7710</v>
      </c>
      <c r="E108" s="68">
        <v>41866</v>
      </c>
      <c r="F108" s="69" t="s">
        <v>189</v>
      </c>
      <c r="G108" s="70">
        <v>270</v>
      </c>
    </row>
    <row r="109" spans="1:7" ht="30" x14ac:dyDescent="0.25">
      <c r="A109" s="68"/>
      <c r="B109" s="69"/>
      <c r="C109" s="70"/>
      <c r="E109" s="68">
        <v>41880</v>
      </c>
      <c r="F109" s="69" t="s">
        <v>243</v>
      </c>
      <c r="G109" s="70">
        <v>120</v>
      </c>
    </row>
    <row r="110" spans="1:7" ht="30" x14ac:dyDescent="0.25">
      <c r="A110" s="68"/>
      <c r="B110" s="69"/>
      <c r="C110" s="70"/>
      <c r="E110" s="68">
        <v>41881</v>
      </c>
      <c r="F110" s="69" t="s">
        <v>234</v>
      </c>
      <c r="G110" s="70">
        <v>100</v>
      </c>
    </row>
    <row r="111" spans="1:7" x14ac:dyDescent="0.25">
      <c r="A111" s="68"/>
      <c r="B111" s="69"/>
      <c r="C111" s="70"/>
      <c r="E111" s="68">
        <v>41882</v>
      </c>
      <c r="F111" s="69" t="s">
        <v>341</v>
      </c>
      <c r="G111" s="70">
        <v>10920</v>
      </c>
    </row>
    <row r="112" spans="1:7" ht="15.75" thickBot="1" x14ac:dyDescent="0.3">
      <c r="A112" s="67" t="s">
        <v>81</v>
      </c>
      <c r="B112" s="64"/>
      <c r="C112" s="66">
        <v>11520</v>
      </c>
      <c r="E112" s="67" t="s">
        <v>81</v>
      </c>
      <c r="F112" s="64"/>
      <c r="G112" s="66">
        <v>11520</v>
      </c>
    </row>
    <row r="113" spans="1:7" ht="15.75" thickTop="1" x14ac:dyDescent="0.25">
      <c r="A113"/>
      <c r="B113"/>
      <c r="C113"/>
      <c r="E113"/>
      <c r="F113"/>
      <c r="G113"/>
    </row>
    <row r="114" spans="1:7" ht="15.75" thickBot="1" x14ac:dyDescent="0.3">
      <c r="A114" s="64"/>
      <c r="B114" s="65">
        <v>41883</v>
      </c>
      <c r="C114" s="66"/>
      <c r="E114" s="67"/>
      <c r="F114" s="65">
        <v>41883</v>
      </c>
      <c r="G114" s="66"/>
    </row>
    <row r="115" spans="1:7" ht="45.75" thickTop="1" x14ac:dyDescent="0.25">
      <c r="A115" s="68">
        <v>41883</v>
      </c>
      <c r="B115" s="69" t="s">
        <v>339</v>
      </c>
      <c r="C115" s="70">
        <v>10920</v>
      </c>
      <c r="E115" s="68">
        <v>41885</v>
      </c>
      <c r="F115" s="69" t="s">
        <v>190</v>
      </c>
      <c r="G115" s="70">
        <v>150</v>
      </c>
    </row>
    <row r="116" spans="1:7" ht="30" x14ac:dyDescent="0.25">
      <c r="A116" s="68">
        <v>41912</v>
      </c>
      <c r="B116" s="69" t="s">
        <v>158</v>
      </c>
      <c r="C116" s="70">
        <v>6710</v>
      </c>
      <c r="E116" s="68">
        <v>41906</v>
      </c>
      <c r="F116" s="69" t="s">
        <v>244</v>
      </c>
      <c r="G116" s="70">
        <v>300</v>
      </c>
    </row>
    <row r="117" spans="1:7" ht="30" x14ac:dyDescent="0.25">
      <c r="A117" s="68"/>
      <c r="B117" s="69"/>
      <c r="C117" s="70"/>
      <c r="E117" s="68">
        <v>41912</v>
      </c>
      <c r="F117" s="69" t="s">
        <v>234</v>
      </c>
      <c r="G117" s="70">
        <v>100</v>
      </c>
    </row>
    <row r="118" spans="1:7" x14ac:dyDescent="0.25">
      <c r="A118" s="68"/>
      <c r="B118" s="69"/>
      <c r="C118" s="70"/>
      <c r="E118" s="68">
        <v>41912</v>
      </c>
      <c r="F118" s="69" t="s">
        <v>341</v>
      </c>
      <c r="G118" s="70">
        <v>17080</v>
      </c>
    </row>
    <row r="119" spans="1:7" ht="15.75" thickBot="1" x14ac:dyDescent="0.3">
      <c r="A119" s="67" t="s">
        <v>81</v>
      </c>
      <c r="B119" s="64"/>
      <c r="C119" s="66">
        <v>17630</v>
      </c>
      <c r="E119" s="67" t="s">
        <v>81</v>
      </c>
      <c r="F119" s="64"/>
      <c r="G119" s="66">
        <v>17630</v>
      </c>
    </row>
    <row r="120" spans="1:7" ht="15.75" thickTop="1" x14ac:dyDescent="0.25">
      <c r="A120"/>
      <c r="B120"/>
      <c r="C120"/>
      <c r="E120"/>
      <c r="F120"/>
      <c r="G120"/>
    </row>
    <row r="121" spans="1:7" ht="15.75" thickBot="1" x14ac:dyDescent="0.3">
      <c r="A121" s="64"/>
      <c r="B121" s="65">
        <v>41913</v>
      </c>
      <c r="C121" s="66"/>
      <c r="E121" s="67"/>
      <c r="F121" s="65">
        <v>41913</v>
      </c>
      <c r="G121" s="66"/>
    </row>
    <row r="122" spans="1:7" ht="30.75" thickTop="1" x14ac:dyDescent="0.25">
      <c r="A122" s="68">
        <v>41913</v>
      </c>
      <c r="B122" s="69" t="s">
        <v>339</v>
      </c>
      <c r="C122" s="70">
        <v>17080</v>
      </c>
      <c r="E122" s="68">
        <v>41919</v>
      </c>
      <c r="F122" s="69" t="s">
        <v>245</v>
      </c>
      <c r="G122" s="70">
        <v>1200</v>
      </c>
    </row>
    <row r="123" spans="1:7" ht="30" x14ac:dyDescent="0.25">
      <c r="A123" s="68">
        <v>41943</v>
      </c>
      <c r="B123" s="69" t="s">
        <v>158</v>
      </c>
      <c r="C123" s="70">
        <v>7400</v>
      </c>
      <c r="E123" s="68">
        <v>41922</v>
      </c>
      <c r="F123" s="69" t="s">
        <v>165</v>
      </c>
      <c r="G123" s="70">
        <v>110</v>
      </c>
    </row>
    <row r="124" spans="1:7" ht="30" x14ac:dyDescent="0.25">
      <c r="A124" s="68">
        <v>41929</v>
      </c>
      <c r="B124" s="69" t="s">
        <v>182</v>
      </c>
      <c r="C124" s="70">
        <v>600</v>
      </c>
      <c r="E124" s="68">
        <v>41942</v>
      </c>
      <c r="F124" s="69" t="s">
        <v>234</v>
      </c>
      <c r="G124" s="70">
        <v>100</v>
      </c>
    </row>
    <row r="125" spans="1:7" x14ac:dyDescent="0.25">
      <c r="A125" s="68"/>
      <c r="B125" s="69"/>
      <c r="C125" s="70"/>
      <c r="E125" s="68">
        <v>41943</v>
      </c>
      <c r="F125" s="69" t="s">
        <v>341</v>
      </c>
      <c r="G125" s="70">
        <v>23670</v>
      </c>
    </row>
    <row r="126" spans="1:7" ht="15.75" thickBot="1" x14ac:dyDescent="0.3">
      <c r="A126" s="67" t="s">
        <v>81</v>
      </c>
      <c r="B126" s="64"/>
      <c r="C126" s="66">
        <v>25080</v>
      </c>
      <c r="E126" s="67" t="s">
        <v>81</v>
      </c>
      <c r="F126" s="64"/>
      <c r="G126" s="66">
        <v>25080</v>
      </c>
    </row>
    <row r="127" spans="1:7" ht="15.75" thickTop="1" x14ac:dyDescent="0.25">
      <c r="A127"/>
      <c r="B127"/>
      <c r="C127"/>
      <c r="E127"/>
      <c r="F127"/>
      <c r="G127"/>
    </row>
    <row r="128" spans="1:7" ht="15.75" thickBot="1" x14ac:dyDescent="0.3">
      <c r="A128" s="64"/>
      <c r="B128" s="65">
        <v>41944</v>
      </c>
      <c r="C128" s="66"/>
      <c r="E128" s="67"/>
      <c r="F128" s="65">
        <v>41944</v>
      </c>
      <c r="G128" s="66"/>
    </row>
    <row r="129" spans="1:7" ht="30.75" thickTop="1" x14ac:dyDescent="0.25">
      <c r="A129" s="68">
        <v>41944</v>
      </c>
      <c r="B129" s="69" t="s">
        <v>339</v>
      </c>
      <c r="C129" s="70">
        <v>23670</v>
      </c>
      <c r="E129" s="68">
        <v>41951</v>
      </c>
      <c r="F129" s="69" t="s">
        <v>342</v>
      </c>
      <c r="G129" s="70">
        <v>500</v>
      </c>
    </row>
    <row r="130" spans="1:7" ht="30" x14ac:dyDescent="0.25">
      <c r="A130" s="68">
        <v>41969</v>
      </c>
      <c r="B130" s="69" t="s">
        <v>158</v>
      </c>
      <c r="C130" s="70">
        <v>6710</v>
      </c>
      <c r="E130" s="68">
        <v>41973</v>
      </c>
      <c r="F130" s="69" t="s">
        <v>234</v>
      </c>
      <c r="G130" s="70">
        <v>100</v>
      </c>
    </row>
    <row r="131" spans="1:7" x14ac:dyDescent="0.25">
      <c r="A131" s="68"/>
      <c r="B131" s="69"/>
      <c r="C131" s="70"/>
      <c r="E131" s="68">
        <v>41948</v>
      </c>
      <c r="F131" s="69" t="s">
        <v>161</v>
      </c>
      <c r="G131" s="70">
        <v>13000</v>
      </c>
    </row>
    <row r="132" spans="1:7" x14ac:dyDescent="0.25">
      <c r="A132" s="68"/>
      <c r="B132" s="69"/>
      <c r="C132" s="70"/>
      <c r="E132" s="68">
        <v>41948</v>
      </c>
      <c r="F132" s="69" t="s">
        <v>161</v>
      </c>
      <c r="G132" s="70">
        <v>5200</v>
      </c>
    </row>
    <row r="133" spans="1:7" ht="30" x14ac:dyDescent="0.25">
      <c r="A133" s="68"/>
      <c r="B133" s="69"/>
      <c r="C133" s="70"/>
      <c r="E133" s="68">
        <v>41950</v>
      </c>
      <c r="F133" s="69" t="s">
        <v>192</v>
      </c>
      <c r="G133" s="70">
        <v>600</v>
      </c>
    </row>
    <row r="134" spans="1:7" x14ac:dyDescent="0.25">
      <c r="A134" s="68"/>
      <c r="B134" s="69"/>
      <c r="C134" s="70"/>
      <c r="E134" s="68">
        <v>41973</v>
      </c>
      <c r="F134" s="69" t="s">
        <v>341</v>
      </c>
      <c r="G134" s="70">
        <v>10980</v>
      </c>
    </row>
    <row r="135" spans="1:7" ht="15.75" thickBot="1" x14ac:dyDescent="0.3">
      <c r="A135" s="67" t="s">
        <v>81</v>
      </c>
      <c r="B135" s="64"/>
      <c r="C135" s="66">
        <v>30380</v>
      </c>
      <c r="E135" s="67" t="s">
        <v>81</v>
      </c>
      <c r="F135" s="64"/>
      <c r="G135" s="66">
        <v>30380</v>
      </c>
    </row>
    <row r="136" spans="1:7" ht="16.5" thickTop="1" thickBot="1" x14ac:dyDescent="0.3">
      <c r="A136" s="67"/>
      <c r="B136" s="64"/>
      <c r="C136" s="66"/>
      <c r="E136" s="67"/>
      <c r="F136" s="64"/>
      <c r="G136" s="66"/>
    </row>
    <row r="137" spans="1:7" ht="16.5" thickTop="1" thickBot="1" x14ac:dyDescent="0.3">
      <c r="A137" s="64"/>
      <c r="B137" s="65">
        <v>41974</v>
      </c>
      <c r="C137" s="66"/>
      <c r="E137" s="67"/>
      <c r="F137" s="65">
        <v>41974</v>
      </c>
      <c r="G137" s="66"/>
    </row>
    <row r="138" spans="1:7" ht="30.75" thickTop="1" x14ac:dyDescent="0.25">
      <c r="A138" s="68">
        <v>41974</v>
      </c>
      <c r="B138" s="69" t="s">
        <v>339</v>
      </c>
      <c r="C138" s="70">
        <v>10980</v>
      </c>
      <c r="E138" s="68">
        <v>41974</v>
      </c>
      <c r="F138" s="69" t="s">
        <v>246</v>
      </c>
      <c r="G138" s="70">
        <v>130</v>
      </c>
    </row>
    <row r="139" spans="1:7" ht="30" x14ac:dyDescent="0.25">
      <c r="A139" s="68">
        <v>42004</v>
      </c>
      <c r="B139" s="69" t="s">
        <v>158</v>
      </c>
      <c r="C139" s="70">
        <v>6100</v>
      </c>
      <c r="E139" s="68">
        <v>41984</v>
      </c>
      <c r="F139" s="69" t="s">
        <v>165</v>
      </c>
      <c r="G139" s="70">
        <v>110</v>
      </c>
    </row>
    <row r="140" spans="1:7" ht="30" x14ac:dyDescent="0.25">
      <c r="A140" s="68"/>
      <c r="B140" s="69"/>
      <c r="C140" s="70"/>
      <c r="E140" s="68">
        <v>42003</v>
      </c>
      <c r="F140" s="69" t="s">
        <v>234</v>
      </c>
      <c r="G140" s="70">
        <v>100</v>
      </c>
    </row>
    <row r="141" spans="1:7" x14ac:dyDescent="0.25">
      <c r="A141" s="68"/>
      <c r="B141" s="69"/>
      <c r="C141" s="70"/>
      <c r="E141" s="68">
        <v>42004</v>
      </c>
      <c r="F141" s="69" t="s">
        <v>341</v>
      </c>
      <c r="G141" s="70">
        <v>16740</v>
      </c>
    </row>
    <row r="142" spans="1:7" ht="15.75" thickBot="1" x14ac:dyDescent="0.3">
      <c r="A142" s="67" t="s">
        <v>81</v>
      </c>
      <c r="B142" s="64"/>
      <c r="C142" s="66">
        <v>17080</v>
      </c>
      <c r="E142" s="67" t="s">
        <v>81</v>
      </c>
      <c r="F142" s="64"/>
      <c r="G142" s="66">
        <v>17080</v>
      </c>
    </row>
    <row r="143" spans="1:7" ht="15.75" thickTop="1" x14ac:dyDescent="0.25">
      <c r="A143"/>
      <c r="B143"/>
      <c r="C143"/>
      <c r="E143"/>
      <c r="F143"/>
      <c r="G143"/>
    </row>
    <row r="144" spans="1:7" ht="15.75" thickBot="1" x14ac:dyDescent="0.3">
      <c r="A144" s="64"/>
      <c r="B144" s="65">
        <v>42005</v>
      </c>
      <c r="C144" s="66"/>
      <c r="E144" s="67"/>
      <c r="F144" s="65">
        <v>42005</v>
      </c>
      <c r="G144" s="66"/>
    </row>
    <row r="145" spans="1:7" ht="30.75" thickTop="1" x14ac:dyDescent="0.25">
      <c r="A145" s="68">
        <v>42005</v>
      </c>
      <c r="B145" s="69" t="s">
        <v>339</v>
      </c>
      <c r="C145" s="70">
        <v>16740</v>
      </c>
      <c r="E145" s="68">
        <v>42034</v>
      </c>
      <c r="F145" s="69" t="s">
        <v>234</v>
      </c>
      <c r="G145" s="70">
        <v>100</v>
      </c>
    </row>
    <row r="146" spans="1:7" ht="30" x14ac:dyDescent="0.25">
      <c r="A146" s="68">
        <v>42035</v>
      </c>
      <c r="B146" s="69" t="s">
        <v>158</v>
      </c>
      <c r="C146" s="70">
        <v>7000</v>
      </c>
      <c r="E146" s="68">
        <v>42017</v>
      </c>
      <c r="F146" s="69" t="s">
        <v>161</v>
      </c>
      <c r="G146" s="70">
        <v>9000</v>
      </c>
    </row>
    <row r="147" spans="1:7" x14ac:dyDescent="0.25">
      <c r="A147" s="68"/>
      <c r="B147" s="69"/>
      <c r="C147" s="70"/>
      <c r="E147" s="68">
        <v>42031</v>
      </c>
      <c r="F147" s="69" t="s">
        <v>161</v>
      </c>
      <c r="G147" s="70">
        <v>5500</v>
      </c>
    </row>
    <row r="148" spans="1:7" x14ac:dyDescent="0.25">
      <c r="A148" s="68"/>
      <c r="B148" s="69"/>
      <c r="C148" s="70"/>
      <c r="E148" s="68">
        <v>42035</v>
      </c>
      <c r="F148" s="69" t="s">
        <v>341</v>
      </c>
      <c r="G148" s="70">
        <v>9140</v>
      </c>
    </row>
    <row r="149" spans="1:7" ht="15.75" thickBot="1" x14ac:dyDescent="0.3">
      <c r="A149" s="67" t="s">
        <v>81</v>
      </c>
      <c r="B149" s="64"/>
      <c r="C149" s="66">
        <v>23740</v>
      </c>
      <c r="E149" s="67" t="s">
        <v>81</v>
      </c>
      <c r="F149" s="64"/>
      <c r="G149" s="66">
        <v>23740</v>
      </c>
    </row>
    <row r="150" spans="1:7" ht="15.75" thickTop="1" x14ac:dyDescent="0.25">
      <c r="A150"/>
      <c r="B150"/>
      <c r="C150"/>
      <c r="E150"/>
      <c r="F150"/>
      <c r="G150"/>
    </row>
    <row r="151" spans="1:7" ht="15.75" thickBot="1" x14ac:dyDescent="0.3">
      <c r="A151" s="64"/>
      <c r="B151" s="65">
        <v>42036</v>
      </c>
      <c r="C151" s="66"/>
      <c r="E151" s="67"/>
      <c r="F151" s="65">
        <v>42036</v>
      </c>
      <c r="G151" s="66"/>
    </row>
    <row r="152" spans="1:7" ht="45.75" thickTop="1" x14ac:dyDescent="0.25">
      <c r="A152" s="68">
        <v>42036</v>
      </c>
      <c r="B152" s="69" t="s">
        <v>339</v>
      </c>
      <c r="C152" s="70">
        <v>9140</v>
      </c>
      <c r="E152" s="68">
        <v>42042</v>
      </c>
      <c r="F152" s="69" t="s">
        <v>390</v>
      </c>
      <c r="G152" s="70">
        <v>2020</v>
      </c>
    </row>
    <row r="153" spans="1:7" ht="30" x14ac:dyDescent="0.25">
      <c r="A153" s="68">
        <v>42036</v>
      </c>
      <c r="B153" s="69" t="s">
        <v>182</v>
      </c>
      <c r="C153" s="70">
        <v>1000</v>
      </c>
      <c r="E153" s="68">
        <v>42046</v>
      </c>
      <c r="F153" s="69" t="s">
        <v>165</v>
      </c>
      <c r="G153" s="70">
        <v>110</v>
      </c>
    </row>
    <row r="154" spans="1:7" ht="45" x14ac:dyDescent="0.25">
      <c r="A154" s="68">
        <v>42063</v>
      </c>
      <c r="B154" s="69" t="s">
        <v>158</v>
      </c>
      <c r="C154" s="70">
        <v>6100</v>
      </c>
      <c r="E154" s="68">
        <v>42060</v>
      </c>
      <c r="F154" s="69" t="s">
        <v>193</v>
      </c>
      <c r="G154" s="70">
        <v>350</v>
      </c>
    </row>
    <row r="155" spans="1:7" ht="30" x14ac:dyDescent="0.25">
      <c r="A155" s="68"/>
      <c r="B155" s="69"/>
      <c r="C155" s="70"/>
      <c r="E155" s="68">
        <v>42063</v>
      </c>
      <c r="F155" s="69" t="s">
        <v>234</v>
      </c>
      <c r="G155" s="70">
        <v>100</v>
      </c>
    </row>
    <row r="156" spans="1:7" x14ac:dyDescent="0.25">
      <c r="A156" s="68"/>
      <c r="B156" s="69"/>
      <c r="C156" s="70"/>
      <c r="E156" s="68">
        <v>42061</v>
      </c>
      <c r="F156" s="69" t="s">
        <v>161</v>
      </c>
      <c r="G156" s="70">
        <v>6000</v>
      </c>
    </row>
    <row r="157" spans="1:7" ht="30" x14ac:dyDescent="0.25">
      <c r="A157" s="68"/>
      <c r="B157" s="69"/>
      <c r="C157" s="70"/>
      <c r="E157" s="68">
        <v>42062</v>
      </c>
      <c r="F157" s="69" t="s">
        <v>194</v>
      </c>
      <c r="G157" s="70">
        <v>1000</v>
      </c>
    </row>
    <row r="158" spans="1:7" x14ac:dyDescent="0.25">
      <c r="A158" s="68"/>
      <c r="B158" s="69"/>
      <c r="C158" s="70"/>
      <c r="E158" s="68">
        <v>42063</v>
      </c>
      <c r="F158" s="69" t="s">
        <v>341</v>
      </c>
      <c r="G158" s="70">
        <v>6660</v>
      </c>
    </row>
    <row r="159" spans="1:7" ht="15.75" thickBot="1" x14ac:dyDescent="0.3">
      <c r="A159" s="67" t="s">
        <v>81</v>
      </c>
      <c r="B159" s="64"/>
      <c r="C159" s="66">
        <v>16240</v>
      </c>
      <c r="E159" s="67" t="s">
        <v>81</v>
      </c>
      <c r="F159" s="64"/>
      <c r="G159" s="66">
        <v>16240</v>
      </c>
    </row>
    <row r="160" spans="1:7" ht="15.75" thickTop="1" x14ac:dyDescent="0.25">
      <c r="A160"/>
      <c r="B160"/>
      <c r="C160"/>
      <c r="E160"/>
      <c r="F160"/>
      <c r="G160"/>
    </row>
    <row r="161" spans="1:7" ht="15.75" thickBot="1" x14ac:dyDescent="0.3">
      <c r="A161" s="64"/>
      <c r="B161" s="65">
        <v>42064</v>
      </c>
      <c r="C161" s="66"/>
      <c r="E161" s="67"/>
      <c r="F161" s="65">
        <v>42064</v>
      </c>
      <c r="G161" s="66"/>
    </row>
    <row r="162" spans="1:7" ht="30.75" thickTop="1" x14ac:dyDescent="0.25">
      <c r="A162" s="68">
        <v>42064</v>
      </c>
      <c r="B162" s="69" t="s">
        <v>339</v>
      </c>
      <c r="C162" s="70">
        <v>6660</v>
      </c>
      <c r="E162" s="68">
        <v>42086</v>
      </c>
      <c r="F162" s="69" t="s">
        <v>247</v>
      </c>
      <c r="G162" s="70">
        <v>40</v>
      </c>
    </row>
    <row r="163" spans="1:7" ht="30" x14ac:dyDescent="0.25">
      <c r="A163" s="68">
        <v>42085</v>
      </c>
      <c r="B163" s="69" t="s">
        <v>158</v>
      </c>
      <c r="C163" s="70">
        <v>10010</v>
      </c>
      <c r="E163" s="68">
        <v>42089</v>
      </c>
      <c r="F163" s="69" t="s">
        <v>195</v>
      </c>
      <c r="G163" s="70">
        <v>300</v>
      </c>
    </row>
    <row r="164" spans="1:7" ht="30" x14ac:dyDescent="0.25">
      <c r="A164" s="68"/>
      <c r="B164" s="69"/>
      <c r="C164" s="70"/>
      <c r="E164" s="68">
        <v>42093</v>
      </c>
      <c r="F164" s="69" t="s">
        <v>234</v>
      </c>
      <c r="G164" s="70">
        <v>100</v>
      </c>
    </row>
    <row r="165" spans="1:7" x14ac:dyDescent="0.25">
      <c r="A165" s="68"/>
      <c r="B165" s="69"/>
      <c r="C165" s="70"/>
      <c r="E165" s="68">
        <v>42094</v>
      </c>
      <c r="F165" s="69" t="s">
        <v>341</v>
      </c>
      <c r="G165" s="70">
        <v>17330</v>
      </c>
    </row>
    <row r="166" spans="1:7" ht="15.75" thickBot="1" x14ac:dyDescent="0.3">
      <c r="A166" s="67" t="s">
        <v>81</v>
      </c>
      <c r="B166" s="64"/>
      <c r="C166" s="66">
        <v>17770</v>
      </c>
      <c r="E166" s="67" t="s">
        <v>81</v>
      </c>
      <c r="F166" s="64"/>
      <c r="G166" s="66">
        <v>17770</v>
      </c>
    </row>
    <row r="167" spans="1:7" ht="15.75" thickTop="1" x14ac:dyDescent="0.25">
      <c r="A167"/>
      <c r="B167"/>
      <c r="C167"/>
      <c r="E167"/>
      <c r="F167"/>
      <c r="G167"/>
    </row>
    <row r="168" spans="1:7" ht="15.75" thickBot="1" x14ac:dyDescent="0.3">
      <c r="A168" s="64"/>
      <c r="B168" s="65">
        <v>42095</v>
      </c>
      <c r="C168" s="66"/>
      <c r="E168" s="67"/>
      <c r="F168" s="65">
        <v>42095</v>
      </c>
      <c r="G168" s="66"/>
    </row>
    <row r="169" spans="1:7" ht="15.75" thickTop="1" x14ac:dyDescent="0.25"/>
    <row r="170" spans="1:7" ht="15.75" thickBot="1" x14ac:dyDescent="0.3">
      <c r="A170" s="67" t="s">
        <v>14</v>
      </c>
      <c r="B170" s="64" t="s">
        <v>337</v>
      </c>
      <c r="C170" s="66" t="s">
        <v>338</v>
      </c>
      <c r="E170" s="67" t="s">
        <v>14</v>
      </c>
      <c r="F170" s="64" t="s">
        <v>337</v>
      </c>
      <c r="G170" s="66" t="s">
        <v>338</v>
      </c>
    </row>
    <row r="171" spans="1:7" ht="15.75" thickTop="1" x14ac:dyDescent="0.25">
      <c r="A171" s="68">
        <v>42095</v>
      </c>
      <c r="B171" s="69" t="s">
        <v>339</v>
      </c>
      <c r="C171" s="70">
        <v>16230</v>
      </c>
      <c r="E171" s="68">
        <v>42097</v>
      </c>
      <c r="F171" s="69" t="s">
        <v>248</v>
      </c>
      <c r="G171" s="70">
        <v>3440</v>
      </c>
    </row>
    <row r="172" spans="1:7" ht="45" x14ac:dyDescent="0.25">
      <c r="A172" s="68">
        <v>42106</v>
      </c>
      <c r="B172" s="69" t="s">
        <v>177</v>
      </c>
      <c r="C172" s="70">
        <v>2200</v>
      </c>
      <c r="E172" s="68">
        <v>42100</v>
      </c>
      <c r="F172" s="69" t="s">
        <v>196</v>
      </c>
      <c r="G172" s="70">
        <v>900</v>
      </c>
    </row>
    <row r="173" spans="1:7" ht="30" x14ac:dyDescent="0.25">
      <c r="A173" s="68">
        <v>42124</v>
      </c>
      <c r="B173" s="69" t="s">
        <v>158</v>
      </c>
      <c r="C173" s="70">
        <v>7880</v>
      </c>
      <c r="E173" s="68">
        <v>42099</v>
      </c>
      <c r="F173" s="69" t="s">
        <v>249</v>
      </c>
      <c r="G173" s="70">
        <v>130</v>
      </c>
    </row>
    <row r="174" spans="1:7" ht="30" x14ac:dyDescent="0.25">
      <c r="A174" s="68">
        <v>42095</v>
      </c>
      <c r="B174" s="69" t="s">
        <v>180</v>
      </c>
      <c r="C174" s="70">
        <v>2200</v>
      </c>
      <c r="E174" s="68">
        <v>42104</v>
      </c>
      <c r="F174" s="69" t="s">
        <v>165</v>
      </c>
      <c r="G174" s="70">
        <v>120</v>
      </c>
    </row>
    <row r="175" spans="1:7" ht="30" x14ac:dyDescent="0.25">
      <c r="A175" s="68"/>
      <c r="B175" s="69"/>
      <c r="C175" s="70"/>
      <c r="E175" s="68">
        <v>42111</v>
      </c>
      <c r="F175" s="69" t="s">
        <v>197</v>
      </c>
      <c r="G175" s="70">
        <v>1650</v>
      </c>
    </row>
    <row r="176" spans="1:7" ht="30" x14ac:dyDescent="0.25">
      <c r="A176" s="68"/>
      <c r="B176" s="69"/>
      <c r="C176" s="70"/>
      <c r="E176" s="68">
        <v>42124</v>
      </c>
      <c r="F176" s="69" t="s">
        <v>234</v>
      </c>
      <c r="G176" s="70">
        <v>100</v>
      </c>
    </row>
    <row r="177" spans="1:7" ht="30" x14ac:dyDescent="0.25">
      <c r="A177" s="68"/>
      <c r="B177" s="69"/>
      <c r="C177" s="70"/>
      <c r="E177" s="68">
        <v>42103</v>
      </c>
      <c r="F177" s="69" t="s">
        <v>198</v>
      </c>
      <c r="G177" s="70">
        <v>2200</v>
      </c>
    </row>
    <row r="178" spans="1:7" ht="30" x14ac:dyDescent="0.25">
      <c r="A178" s="68"/>
      <c r="B178" s="69"/>
      <c r="C178" s="70"/>
      <c r="E178" s="68">
        <v>42103</v>
      </c>
      <c r="F178" s="69" t="s">
        <v>199</v>
      </c>
      <c r="G178" s="70">
        <v>2200</v>
      </c>
    </row>
    <row r="179" spans="1:7" x14ac:dyDescent="0.25">
      <c r="A179" s="68"/>
      <c r="B179" s="69"/>
      <c r="C179" s="70"/>
      <c r="E179" s="68">
        <v>42124</v>
      </c>
      <c r="F179" s="69" t="s">
        <v>341</v>
      </c>
      <c r="G179" s="70">
        <v>17770</v>
      </c>
    </row>
    <row r="180" spans="1:7" ht="15.75" thickBot="1" x14ac:dyDescent="0.3">
      <c r="A180" s="67" t="s">
        <v>81</v>
      </c>
      <c r="B180" s="64"/>
      <c r="C180" s="66">
        <v>28510</v>
      </c>
      <c r="E180" s="67" t="s">
        <v>81</v>
      </c>
      <c r="F180" s="64"/>
      <c r="G180" s="66">
        <v>28510</v>
      </c>
    </row>
    <row r="181" spans="1:7" ht="15.75" thickTop="1" x14ac:dyDescent="0.25">
      <c r="A181"/>
      <c r="B181"/>
      <c r="C181"/>
      <c r="E181"/>
      <c r="F181"/>
      <c r="G181"/>
    </row>
    <row r="182" spans="1:7" ht="15.75" thickBot="1" x14ac:dyDescent="0.3">
      <c r="A182" s="64"/>
      <c r="B182" s="65">
        <v>42125</v>
      </c>
      <c r="C182" s="66"/>
      <c r="E182" s="67"/>
      <c r="F182" s="65">
        <v>42125</v>
      </c>
      <c r="G182" s="66"/>
    </row>
    <row r="183" spans="1:7" ht="15.75" thickTop="1" x14ac:dyDescent="0.25">
      <c r="A183" s="68">
        <v>42125</v>
      </c>
      <c r="B183" s="69" t="s">
        <v>339</v>
      </c>
      <c r="C183" s="70">
        <v>17770</v>
      </c>
      <c r="E183" s="68">
        <v>42130</v>
      </c>
      <c r="F183" s="69" t="s">
        <v>250</v>
      </c>
      <c r="G183" s="70">
        <v>3780</v>
      </c>
    </row>
    <row r="184" spans="1:7" ht="30" x14ac:dyDescent="0.25">
      <c r="A184" s="68"/>
      <c r="B184" s="69"/>
      <c r="C184" s="70"/>
      <c r="E184" s="68">
        <v>42136</v>
      </c>
      <c r="F184" s="69" t="s">
        <v>251</v>
      </c>
      <c r="G184" s="70">
        <v>716</v>
      </c>
    </row>
    <row r="185" spans="1:7" ht="30" x14ac:dyDescent="0.25">
      <c r="A185" s="68">
        <v>42155</v>
      </c>
      <c r="B185" s="69" t="s">
        <v>158</v>
      </c>
      <c r="C185" s="70">
        <v>7830</v>
      </c>
      <c r="E185" s="68">
        <v>42143</v>
      </c>
      <c r="F185" s="69" t="s">
        <v>252</v>
      </c>
      <c r="G185" s="70">
        <v>48</v>
      </c>
    </row>
    <row r="186" spans="1:7" ht="30" x14ac:dyDescent="0.25">
      <c r="A186" s="68"/>
      <c r="B186" s="69"/>
      <c r="C186" s="70"/>
      <c r="E186" s="68">
        <v>42152</v>
      </c>
      <c r="F186" s="69" t="s">
        <v>253</v>
      </c>
      <c r="G186" s="70">
        <v>70</v>
      </c>
    </row>
    <row r="187" spans="1:7" ht="30" x14ac:dyDescent="0.25">
      <c r="A187" s="68"/>
      <c r="B187" s="69"/>
      <c r="C187" s="70"/>
      <c r="E187" s="68">
        <v>42154</v>
      </c>
      <c r="F187" s="69" t="s">
        <v>234</v>
      </c>
      <c r="G187" s="70">
        <v>100</v>
      </c>
    </row>
    <row r="188" spans="1:7" x14ac:dyDescent="0.25">
      <c r="A188" s="68"/>
      <c r="B188" s="69"/>
      <c r="C188" s="70"/>
      <c r="E188" s="68">
        <v>42155</v>
      </c>
      <c r="F188" s="69" t="s">
        <v>341</v>
      </c>
      <c r="G188" s="70">
        <v>20886</v>
      </c>
    </row>
    <row r="189" spans="1:7" ht="15.75" thickBot="1" x14ac:dyDescent="0.3">
      <c r="A189" s="67" t="s">
        <v>81</v>
      </c>
      <c r="B189" s="64"/>
      <c r="C189" s="66">
        <v>25600</v>
      </c>
      <c r="E189" s="67" t="s">
        <v>81</v>
      </c>
      <c r="F189" s="64"/>
      <c r="G189" s="66">
        <v>25600</v>
      </c>
    </row>
    <row r="190" spans="1:7" ht="15.75" thickTop="1" x14ac:dyDescent="0.25">
      <c r="A190"/>
      <c r="B190"/>
      <c r="C190"/>
      <c r="E190"/>
      <c r="F190"/>
      <c r="G190"/>
    </row>
    <row r="191" spans="1:7" ht="15.75" thickBot="1" x14ac:dyDescent="0.3">
      <c r="A191" s="64"/>
      <c r="B191" s="65">
        <v>42156</v>
      </c>
      <c r="C191" s="66"/>
      <c r="E191" s="67"/>
      <c r="F191" s="65">
        <v>42156</v>
      </c>
      <c r="G191" s="66"/>
    </row>
    <row r="192" spans="1:7" ht="30.75" thickTop="1" x14ac:dyDescent="0.25">
      <c r="A192" s="68">
        <v>42156</v>
      </c>
      <c r="B192" s="69" t="s">
        <v>339</v>
      </c>
      <c r="C192" s="70">
        <v>20886</v>
      </c>
      <c r="E192" s="68">
        <v>42159</v>
      </c>
      <c r="F192" s="69" t="s">
        <v>254</v>
      </c>
      <c r="G192" s="70">
        <v>3420</v>
      </c>
    </row>
    <row r="193" spans="1:7" ht="30" x14ac:dyDescent="0.25">
      <c r="A193" s="68">
        <v>42185</v>
      </c>
      <c r="B193" s="69" t="s">
        <v>158</v>
      </c>
      <c r="C193" s="70">
        <v>8810</v>
      </c>
      <c r="E193" s="68">
        <v>42166</v>
      </c>
      <c r="F193" s="69" t="s">
        <v>165</v>
      </c>
      <c r="G193" s="70">
        <v>120</v>
      </c>
    </row>
    <row r="194" spans="1:7" ht="30" x14ac:dyDescent="0.25">
      <c r="A194" s="68"/>
      <c r="B194" s="69"/>
      <c r="C194" s="70"/>
      <c r="E194" s="68">
        <v>42156</v>
      </c>
      <c r="F194" s="69" t="s">
        <v>255</v>
      </c>
      <c r="G194" s="70">
        <v>3252</v>
      </c>
    </row>
    <row r="195" spans="1:7" ht="30" x14ac:dyDescent="0.25">
      <c r="A195" s="68"/>
      <c r="B195" s="69"/>
      <c r="C195" s="70"/>
      <c r="E195" s="68">
        <v>42157</v>
      </c>
      <c r="F195" s="69" t="s">
        <v>256</v>
      </c>
      <c r="G195" s="70">
        <v>620</v>
      </c>
    </row>
    <row r="196" spans="1:7" ht="30" x14ac:dyDescent="0.25">
      <c r="A196" s="68"/>
      <c r="B196" s="69"/>
      <c r="C196" s="70"/>
      <c r="E196" s="68">
        <v>42183</v>
      </c>
      <c r="F196" s="69" t="s">
        <v>257</v>
      </c>
      <c r="G196" s="70">
        <v>4010</v>
      </c>
    </row>
    <row r="197" spans="1:7" ht="30" x14ac:dyDescent="0.25">
      <c r="A197" s="68"/>
      <c r="B197" s="69"/>
      <c r="C197" s="70"/>
      <c r="E197" s="68">
        <v>42185</v>
      </c>
      <c r="F197" s="69" t="s">
        <v>234</v>
      </c>
      <c r="G197" s="70">
        <v>100</v>
      </c>
    </row>
    <row r="198" spans="1:7" ht="30" x14ac:dyDescent="0.25">
      <c r="A198" s="68"/>
      <c r="B198" s="69"/>
      <c r="C198" s="70"/>
      <c r="E198" s="68">
        <v>42175</v>
      </c>
      <c r="F198" s="69" t="s">
        <v>391</v>
      </c>
      <c r="G198" s="70">
        <v>1792</v>
      </c>
    </row>
    <row r="199" spans="1:7" ht="30" x14ac:dyDescent="0.25">
      <c r="A199" s="68"/>
      <c r="B199" s="69"/>
      <c r="C199" s="70"/>
      <c r="E199" s="68">
        <v>42167</v>
      </c>
      <c r="F199" s="69" t="s">
        <v>255</v>
      </c>
      <c r="G199" s="70">
        <v>1150</v>
      </c>
    </row>
    <row r="200" spans="1:7" x14ac:dyDescent="0.25">
      <c r="A200" s="68"/>
      <c r="B200" s="69"/>
      <c r="C200" s="70"/>
      <c r="E200" s="68">
        <v>42185</v>
      </c>
      <c r="F200" s="69" t="s">
        <v>341</v>
      </c>
      <c r="G200" s="70">
        <v>15232</v>
      </c>
    </row>
    <row r="201" spans="1:7" ht="15.75" thickBot="1" x14ac:dyDescent="0.3">
      <c r="A201" s="67" t="s">
        <v>81</v>
      </c>
      <c r="B201" s="64"/>
      <c r="C201" s="66">
        <v>29696</v>
      </c>
      <c r="E201" s="67" t="s">
        <v>81</v>
      </c>
      <c r="F201" s="64"/>
      <c r="G201" s="66">
        <v>29696</v>
      </c>
    </row>
    <row r="202" spans="1:7" ht="15.75" thickTop="1" x14ac:dyDescent="0.25">
      <c r="A202"/>
      <c r="B202"/>
      <c r="C202"/>
      <c r="E202"/>
      <c r="F202"/>
      <c r="G202"/>
    </row>
    <row r="203" spans="1:7" ht="15.75" thickBot="1" x14ac:dyDescent="0.3">
      <c r="A203" s="64"/>
      <c r="B203" s="65">
        <v>42186</v>
      </c>
      <c r="C203" s="66"/>
      <c r="E203" s="67"/>
      <c r="F203" s="65">
        <v>42186</v>
      </c>
      <c r="G203" s="66"/>
    </row>
    <row r="204" spans="1:7" ht="30.75" thickTop="1" x14ac:dyDescent="0.25">
      <c r="A204" s="68">
        <v>42186</v>
      </c>
      <c r="B204" s="69" t="s">
        <v>339</v>
      </c>
      <c r="C204" s="70">
        <v>15232</v>
      </c>
      <c r="E204" s="68">
        <v>42191</v>
      </c>
      <c r="F204" s="69" t="s">
        <v>392</v>
      </c>
      <c r="G204" s="70">
        <v>3970</v>
      </c>
    </row>
    <row r="205" spans="1:7" ht="30" x14ac:dyDescent="0.25">
      <c r="A205" s="68">
        <v>42216</v>
      </c>
      <c r="B205" s="69" t="s">
        <v>158</v>
      </c>
      <c r="C205" s="70">
        <v>6720</v>
      </c>
      <c r="E205" s="68">
        <v>42213</v>
      </c>
      <c r="F205" s="69" t="s">
        <v>393</v>
      </c>
      <c r="G205" s="70">
        <v>50</v>
      </c>
    </row>
    <row r="206" spans="1:7" ht="30" x14ac:dyDescent="0.25">
      <c r="A206" s="68"/>
      <c r="B206" s="69"/>
      <c r="C206" s="70"/>
      <c r="E206" s="68">
        <v>42214</v>
      </c>
      <c r="F206" s="69" t="s">
        <v>394</v>
      </c>
      <c r="G206" s="70">
        <v>600</v>
      </c>
    </row>
    <row r="207" spans="1:7" ht="30" x14ac:dyDescent="0.25">
      <c r="A207" s="68"/>
      <c r="B207" s="69"/>
      <c r="C207" s="70"/>
      <c r="E207" s="68">
        <v>42189</v>
      </c>
      <c r="F207" s="69" t="s">
        <v>395</v>
      </c>
      <c r="G207" s="70">
        <v>310</v>
      </c>
    </row>
    <row r="208" spans="1:7" ht="30" x14ac:dyDescent="0.25">
      <c r="A208" s="68"/>
      <c r="B208" s="69"/>
      <c r="C208" s="70"/>
      <c r="E208" s="68">
        <v>42216</v>
      </c>
      <c r="F208" s="69" t="s">
        <v>234</v>
      </c>
      <c r="G208" s="70">
        <v>100</v>
      </c>
    </row>
    <row r="209" spans="1:7" x14ac:dyDescent="0.25">
      <c r="A209" s="68"/>
      <c r="B209" s="69"/>
      <c r="C209" s="70"/>
      <c r="E209" s="68">
        <v>42216</v>
      </c>
      <c r="F209" s="69" t="s">
        <v>341</v>
      </c>
      <c r="G209" s="70">
        <v>16922</v>
      </c>
    </row>
    <row r="210" spans="1:7" ht="15.75" thickBot="1" x14ac:dyDescent="0.3">
      <c r="A210" s="67" t="s">
        <v>81</v>
      </c>
      <c r="B210" s="64"/>
      <c r="C210" s="66">
        <v>21952</v>
      </c>
      <c r="E210" s="67" t="s">
        <v>81</v>
      </c>
      <c r="F210" s="64"/>
      <c r="G210" s="66">
        <v>21952</v>
      </c>
    </row>
    <row r="211" spans="1:7" ht="15.75" thickTop="1" x14ac:dyDescent="0.25">
      <c r="A211"/>
      <c r="B211"/>
      <c r="C211"/>
      <c r="E211"/>
      <c r="F211"/>
      <c r="G211"/>
    </row>
    <row r="212" spans="1:7" ht="15.75" thickBot="1" x14ac:dyDescent="0.3">
      <c r="A212" s="64"/>
      <c r="B212" s="65">
        <v>42217</v>
      </c>
      <c r="C212" s="66"/>
      <c r="E212" s="67"/>
      <c r="F212" s="65">
        <v>42217</v>
      </c>
      <c r="G212" s="66"/>
    </row>
    <row r="213" spans="1:7" ht="15.75" thickTop="1" x14ac:dyDescent="0.25">
      <c r="A213" s="68">
        <v>42217</v>
      </c>
      <c r="B213" s="69" t="s">
        <v>339</v>
      </c>
      <c r="C213" s="70">
        <v>16922</v>
      </c>
      <c r="E213" s="68">
        <v>42230</v>
      </c>
      <c r="F213" s="69" t="s">
        <v>396</v>
      </c>
      <c r="G213" s="70">
        <v>3690</v>
      </c>
    </row>
    <row r="214" spans="1:7" ht="30" x14ac:dyDescent="0.25">
      <c r="A214" s="68">
        <v>42247</v>
      </c>
      <c r="B214" s="69" t="s">
        <v>158</v>
      </c>
      <c r="C214" s="70">
        <v>7630</v>
      </c>
      <c r="E214" s="68">
        <v>42225</v>
      </c>
      <c r="F214" s="69" t="s">
        <v>397</v>
      </c>
      <c r="G214" s="70">
        <v>280</v>
      </c>
    </row>
    <row r="215" spans="1:7" ht="30" x14ac:dyDescent="0.25">
      <c r="A215" s="68"/>
      <c r="B215" s="69"/>
      <c r="C215" s="70"/>
      <c r="E215" s="68">
        <v>42217</v>
      </c>
      <c r="F215" s="69" t="s">
        <v>398</v>
      </c>
      <c r="G215" s="70">
        <v>260</v>
      </c>
    </row>
    <row r="216" spans="1:7" ht="30" x14ac:dyDescent="0.25">
      <c r="A216" s="68"/>
      <c r="B216" s="69"/>
      <c r="C216" s="70"/>
      <c r="E216" s="68">
        <v>42221</v>
      </c>
      <c r="F216" s="69" t="s">
        <v>395</v>
      </c>
      <c r="G216" s="70">
        <v>310</v>
      </c>
    </row>
    <row r="217" spans="1:7" ht="30" x14ac:dyDescent="0.25">
      <c r="A217" s="68"/>
      <c r="B217" s="69"/>
      <c r="C217" s="70"/>
      <c r="E217" s="68">
        <v>42227</v>
      </c>
      <c r="F217" s="69" t="s">
        <v>165</v>
      </c>
      <c r="G217" s="70">
        <v>120</v>
      </c>
    </row>
    <row r="218" spans="1:7" ht="30" x14ac:dyDescent="0.25">
      <c r="A218" s="68"/>
      <c r="B218" s="69"/>
      <c r="C218" s="70"/>
      <c r="E218" s="68">
        <v>42247</v>
      </c>
      <c r="F218" s="69" t="s">
        <v>234</v>
      </c>
      <c r="G218" s="70">
        <v>100</v>
      </c>
    </row>
    <row r="219" spans="1:7" x14ac:dyDescent="0.25">
      <c r="A219" s="68"/>
      <c r="B219" s="69"/>
      <c r="C219" s="70"/>
      <c r="E219" s="68">
        <v>42247</v>
      </c>
      <c r="F219" s="69" t="s">
        <v>341</v>
      </c>
      <c r="G219" s="70">
        <v>19792</v>
      </c>
    </row>
    <row r="220" spans="1:7" ht="15.75" thickBot="1" x14ac:dyDescent="0.3">
      <c r="A220" s="67" t="s">
        <v>81</v>
      </c>
      <c r="B220" s="64"/>
      <c r="C220" s="66">
        <v>24552</v>
      </c>
      <c r="E220" s="67" t="s">
        <v>81</v>
      </c>
      <c r="F220" s="64"/>
      <c r="G220" s="66">
        <v>24552</v>
      </c>
    </row>
    <row r="221" spans="1:7" ht="15.75" thickTop="1" x14ac:dyDescent="0.25">
      <c r="A221"/>
      <c r="B221"/>
      <c r="C221"/>
      <c r="E221"/>
      <c r="F221"/>
      <c r="G221"/>
    </row>
    <row r="222" spans="1:7" ht="15.75" thickBot="1" x14ac:dyDescent="0.3">
      <c r="A222" s="64"/>
      <c r="B222" s="65">
        <v>42248</v>
      </c>
      <c r="C222" s="66"/>
      <c r="E222" s="67"/>
      <c r="F222" s="65">
        <v>42248</v>
      </c>
      <c r="G222" s="66"/>
    </row>
    <row r="223" spans="1:7" ht="30.75" thickTop="1" x14ac:dyDescent="0.25">
      <c r="A223" s="68">
        <v>42248</v>
      </c>
      <c r="B223" s="69" t="s">
        <v>339</v>
      </c>
      <c r="C223" s="70">
        <v>19792</v>
      </c>
      <c r="E223" s="68">
        <v>42262</v>
      </c>
      <c r="F223" s="69" t="s">
        <v>399</v>
      </c>
      <c r="G223" s="70">
        <v>4050</v>
      </c>
    </row>
    <row r="224" spans="1:7" ht="30" x14ac:dyDescent="0.25">
      <c r="A224" s="68">
        <v>42277</v>
      </c>
      <c r="B224" s="69" t="s">
        <v>158</v>
      </c>
      <c r="C224" s="70">
        <v>7500</v>
      </c>
      <c r="E224" s="68">
        <v>42258</v>
      </c>
      <c r="F224" s="69" t="s">
        <v>398</v>
      </c>
      <c r="G224" s="70">
        <v>150</v>
      </c>
    </row>
    <row r="225" spans="1:7" x14ac:dyDescent="0.25">
      <c r="A225" s="68"/>
      <c r="B225" s="69"/>
      <c r="C225" s="70"/>
      <c r="E225" s="68">
        <v>42252</v>
      </c>
      <c r="F225" s="69" t="s">
        <v>400</v>
      </c>
      <c r="G225" s="70">
        <v>180</v>
      </c>
    </row>
    <row r="226" spans="1:7" ht="30" x14ac:dyDescent="0.25">
      <c r="A226" s="68"/>
      <c r="B226" s="69"/>
      <c r="C226" s="70"/>
      <c r="E226" s="68">
        <v>42257</v>
      </c>
      <c r="F226" s="69" t="s">
        <v>401</v>
      </c>
      <c r="G226" s="70">
        <v>1500</v>
      </c>
    </row>
    <row r="227" spans="1:7" ht="30" x14ac:dyDescent="0.25">
      <c r="A227" s="68"/>
      <c r="B227" s="69"/>
      <c r="C227" s="70"/>
      <c r="E227" s="68">
        <v>42277</v>
      </c>
      <c r="F227" s="69" t="s">
        <v>234</v>
      </c>
      <c r="G227" s="70">
        <v>100</v>
      </c>
    </row>
    <row r="228" spans="1:7" x14ac:dyDescent="0.25">
      <c r="A228" s="68"/>
      <c r="B228" s="69"/>
      <c r="C228" s="70"/>
      <c r="E228" s="68">
        <v>42262</v>
      </c>
      <c r="F228" s="69" t="s">
        <v>161</v>
      </c>
      <c r="G228" s="70">
        <v>6000</v>
      </c>
    </row>
    <row r="229" spans="1:7" x14ac:dyDescent="0.25">
      <c r="A229" s="68"/>
      <c r="B229" s="69"/>
      <c r="C229" s="70"/>
      <c r="E229" s="68">
        <v>42277</v>
      </c>
      <c r="F229" s="69" t="s">
        <v>341</v>
      </c>
      <c r="G229" s="70">
        <v>15312</v>
      </c>
    </row>
    <row r="230" spans="1:7" ht="15.75" thickBot="1" x14ac:dyDescent="0.3">
      <c r="A230" s="67" t="s">
        <v>81</v>
      </c>
      <c r="B230" s="64"/>
      <c r="C230" s="66">
        <v>27292</v>
      </c>
      <c r="E230" s="67" t="s">
        <v>81</v>
      </c>
      <c r="F230" s="64"/>
      <c r="G230" s="66">
        <v>27292</v>
      </c>
    </row>
    <row r="231" spans="1:7" ht="15.75" thickTop="1" x14ac:dyDescent="0.25">
      <c r="A231"/>
      <c r="B231"/>
      <c r="C231"/>
      <c r="E231"/>
      <c r="F231"/>
      <c r="G231"/>
    </row>
    <row r="232" spans="1:7" ht="15.75" thickBot="1" x14ac:dyDescent="0.3">
      <c r="A232" s="64"/>
      <c r="B232" s="65">
        <v>42278</v>
      </c>
      <c r="C232" s="66"/>
      <c r="E232" s="67"/>
      <c r="F232" s="65">
        <v>42278</v>
      </c>
      <c r="G232" s="66"/>
    </row>
    <row r="233" spans="1:7" ht="30.75" thickTop="1" x14ac:dyDescent="0.25">
      <c r="A233" s="68">
        <v>42278</v>
      </c>
      <c r="B233" s="69" t="s">
        <v>339</v>
      </c>
      <c r="C233" s="70">
        <v>15312</v>
      </c>
      <c r="E233" s="68">
        <v>42291</v>
      </c>
      <c r="F233" s="69" t="s">
        <v>402</v>
      </c>
      <c r="G233" s="70">
        <v>3080</v>
      </c>
    </row>
    <row r="234" spans="1:7" ht="30" x14ac:dyDescent="0.25">
      <c r="A234" s="68">
        <v>42307</v>
      </c>
      <c r="B234" s="69" t="s">
        <v>158</v>
      </c>
      <c r="C234" s="70">
        <v>7100</v>
      </c>
      <c r="E234" s="68">
        <v>42293</v>
      </c>
      <c r="F234" s="69" t="s">
        <v>403</v>
      </c>
      <c r="G234" s="70">
        <v>700</v>
      </c>
    </row>
    <row r="235" spans="1:7" ht="30" x14ac:dyDescent="0.25">
      <c r="A235" s="68"/>
      <c r="B235" s="69"/>
      <c r="C235" s="70"/>
      <c r="E235" s="68">
        <v>42283</v>
      </c>
      <c r="F235" s="69" t="s">
        <v>165</v>
      </c>
      <c r="G235" s="70">
        <v>120</v>
      </c>
    </row>
    <row r="236" spans="1:7" ht="30" x14ac:dyDescent="0.25">
      <c r="A236" s="68"/>
      <c r="B236" s="69"/>
      <c r="C236" s="70"/>
      <c r="E236" s="68">
        <v>42308</v>
      </c>
      <c r="F236" s="69" t="s">
        <v>234</v>
      </c>
      <c r="G236" s="70">
        <v>100</v>
      </c>
    </row>
    <row r="237" spans="1:7" x14ac:dyDescent="0.25">
      <c r="A237" s="68"/>
      <c r="B237" s="69"/>
      <c r="C237" s="70"/>
      <c r="E237" s="68">
        <v>42308</v>
      </c>
      <c r="F237" s="69" t="s">
        <v>341</v>
      </c>
      <c r="G237" s="70">
        <v>18412</v>
      </c>
    </row>
    <row r="238" spans="1:7" ht="15.75" thickBot="1" x14ac:dyDescent="0.3">
      <c r="A238" s="67" t="s">
        <v>81</v>
      </c>
      <c r="B238" s="64"/>
      <c r="C238" s="66">
        <v>22412</v>
      </c>
      <c r="E238" s="67" t="s">
        <v>81</v>
      </c>
      <c r="F238" s="64"/>
      <c r="G238" s="66">
        <v>22412</v>
      </c>
    </row>
    <row r="239" spans="1:7" ht="15.75" thickTop="1" x14ac:dyDescent="0.25">
      <c r="A239"/>
      <c r="B239"/>
      <c r="C239"/>
      <c r="E239"/>
      <c r="F239"/>
      <c r="G239"/>
    </row>
    <row r="240" spans="1:7" ht="15.75" thickBot="1" x14ac:dyDescent="0.3">
      <c r="A240" s="64"/>
      <c r="B240" s="65">
        <v>42309</v>
      </c>
      <c r="C240" s="66"/>
      <c r="E240" s="67"/>
      <c r="F240" s="65">
        <v>42309</v>
      </c>
      <c r="G240" s="66"/>
    </row>
    <row r="241" spans="1:7" ht="15.75" thickTop="1" x14ac:dyDescent="0.25">
      <c r="A241" s="68">
        <v>42309</v>
      </c>
      <c r="B241" s="69" t="s">
        <v>339</v>
      </c>
      <c r="C241" s="70">
        <v>18412</v>
      </c>
      <c r="E241" s="68">
        <v>42310</v>
      </c>
      <c r="F241" s="69" t="s">
        <v>404</v>
      </c>
      <c r="G241" s="70">
        <v>4360</v>
      </c>
    </row>
    <row r="242" spans="1:7" ht="30" x14ac:dyDescent="0.25">
      <c r="A242" s="68">
        <v>42338</v>
      </c>
      <c r="B242" s="69" t="s">
        <v>158</v>
      </c>
      <c r="C242" s="70">
        <v>7100</v>
      </c>
      <c r="E242" s="68">
        <v>42320</v>
      </c>
      <c r="F242" s="69" t="s">
        <v>342</v>
      </c>
      <c r="G242" s="70">
        <v>500</v>
      </c>
    </row>
    <row r="243" spans="1:7" ht="30" x14ac:dyDescent="0.25">
      <c r="A243" s="68"/>
      <c r="B243" s="69"/>
      <c r="C243" s="70"/>
      <c r="E243" s="68">
        <v>42338</v>
      </c>
      <c r="F243" s="69" t="s">
        <v>234</v>
      </c>
      <c r="G243" s="70">
        <v>100</v>
      </c>
    </row>
    <row r="244" spans="1:7" x14ac:dyDescent="0.25">
      <c r="A244" s="68"/>
      <c r="B244" s="69"/>
      <c r="C244" s="70"/>
      <c r="E244" s="68">
        <v>42338</v>
      </c>
      <c r="F244" s="69" t="s">
        <v>341</v>
      </c>
      <c r="G244" s="70">
        <v>20552</v>
      </c>
    </row>
    <row r="245" spans="1:7" ht="15.75" thickBot="1" x14ac:dyDescent="0.3">
      <c r="A245" s="67" t="s">
        <v>81</v>
      </c>
      <c r="B245" s="64"/>
      <c r="C245" s="66">
        <v>25512</v>
      </c>
      <c r="E245" s="67" t="s">
        <v>81</v>
      </c>
      <c r="F245" s="64"/>
      <c r="G245" s="66">
        <v>25512</v>
      </c>
    </row>
    <row r="246" spans="1:7" ht="15.75" thickTop="1" x14ac:dyDescent="0.25">
      <c r="A246"/>
      <c r="B246"/>
      <c r="C246"/>
      <c r="E246"/>
      <c r="F246"/>
      <c r="G246"/>
    </row>
    <row r="247" spans="1:7" ht="15.75" thickBot="1" x14ac:dyDescent="0.3">
      <c r="A247" s="64"/>
      <c r="B247" s="65">
        <v>42339</v>
      </c>
      <c r="C247" s="66"/>
      <c r="E247" s="67"/>
      <c r="F247" s="65">
        <v>42339</v>
      </c>
      <c r="G247" s="66"/>
    </row>
    <row r="248" spans="1:7" ht="15.75" thickTop="1" x14ac:dyDescent="0.25">
      <c r="A248" s="68">
        <v>42339</v>
      </c>
      <c r="B248" s="69" t="s">
        <v>339</v>
      </c>
      <c r="C248" s="70">
        <v>20552</v>
      </c>
      <c r="E248" s="68">
        <v>42343</v>
      </c>
      <c r="F248" s="69" t="s">
        <v>405</v>
      </c>
      <c r="G248" s="70">
        <v>4650</v>
      </c>
    </row>
    <row r="249" spans="1:7" ht="30" x14ac:dyDescent="0.25">
      <c r="A249" s="68">
        <v>42348</v>
      </c>
      <c r="B249" s="69" t="s">
        <v>158</v>
      </c>
      <c r="C249" s="70">
        <v>11420</v>
      </c>
      <c r="E249" s="68">
        <v>42361</v>
      </c>
      <c r="F249" s="69" t="s">
        <v>406</v>
      </c>
      <c r="G249" s="70">
        <v>50</v>
      </c>
    </row>
    <row r="250" spans="1:7" ht="30" x14ac:dyDescent="0.25">
      <c r="A250" s="68"/>
      <c r="B250" s="69"/>
      <c r="C250" s="70"/>
      <c r="E250" s="68">
        <v>42350</v>
      </c>
      <c r="F250" s="69" t="s">
        <v>407</v>
      </c>
      <c r="G250" s="70">
        <v>350</v>
      </c>
    </row>
    <row r="251" spans="1:7" ht="30" x14ac:dyDescent="0.25">
      <c r="A251" s="68"/>
      <c r="B251" s="69"/>
      <c r="C251" s="70"/>
      <c r="E251" s="68">
        <v>42366</v>
      </c>
      <c r="F251" s="69" t="s">
        <v>165</v>
      </c>
      <c r="G251" s="70">
        <v>120</v>
      </c>
    </row>
    <row r="252" spans="1:7" ht="30" x14ac:dyDescent="0.25">
      <c r="A252" s="68"/>
      <c r="B252" s="69"/>
      <c r="C252" s="70"/>
      <c r="E252" s="68">
        <v>42369</v>
      </c>
      <c r="F252" s="69" t="s">
        <v>234</v>
      </c>
      <c r="G252" s="70">
        <v>100</v>
      </c>
    </row>
    <row r="253" spans="1:7" x14ac:dyDescent="0.25">
      <c r="A253" s="68"/>
      <c r="B253" s="69"/>
      <c r="C253" s="70"/>
      <c r="E253" s="68">
        <v>42369</v>
      </c>
      <c r="F253" s="69" t="s">
        <v>341</v>
      </c>
      <c r="G253" s="70">
        <v>26702</v>
      </c>
    </row>
    <row r="254" spans="1:7" ht="15.75" thickBot="1" x14ac:dyDescent="0.3">
      <c r="A254" s="67" t="s">
        <v>81</v>
      </c>
      <c r="B254" s="64"/>
      <c r="C254" s="66">
        <v>31972</v>
      </c>
      <c r="E254" s="67" t="s">
        <v>81</v>
      </c>
      <c r="F254" s="64"/>
      <c r="G254" s="66">
        <v>31972</v>
      </c>
    </row>
    <row r="255" spans="1:7" ht="15.75" thickTop="1" x14ac:dyDescent="0.25">
      <c r="A255"/>
      <c r="B255"/>
      <c r="C255"/>
      <c r="E255"/>
      <c r="F255"/>
      <c r="G255"/>
    </row>
    <row r="256" spans="1:7" ht="15.75" thickBot="1" x14ac:dyDescent="0.3">
      <c r="A256" s="64"/>
      <c r="B256" s="65">
        <v>42370</v>
      </c>
      <c r="C256" s="66"/>
      <c r="E256" s="67"/>
      <c r="F256" s="65">
        <v>42370</v>
      </c>
      <c r="G256" s="66"/>
    </row>
    <row r="257" spans="1:7" ht="15.75" thickTop="1" x14ac:dyDescent="0.25">
      <c r="A257" s="68">
        <v>42370</v>
      </c>
      <c r="B257" s="69" t="s">
        <v>339</v>
      </c>
      <c r="C257" s="70">
        <v>26702</v>
      </c>
      <c r="E257" s="68">
        <v>42374</v>
      </c>
      <c r="F257" s="69" t="s">
        <v>408</v>
      </c>
      <c r="G257" s="70">
        <v>3790</v>
      </c>
    </row>
    <row r="258" spans="1:7" ht="30" x14ac:dyDescent="0.25">
      <c r="A258" s="68">
        <v>42379</v>
      </c>
      <c r="B258" s="69" t="s">
        <v>158</v>
      </c>
      <c r="C258" s="70">
        <v>6500</v>
      </c>
      <c r="E258" s="68">
        <v>42397</v>
      </c>
      <c r="F258" s="69" t="s">
        <v>409</v>
      </c>
      <c r="G258" s="70">
        <v>1000</v>
      </c>
    </row>
    <row r="259" spans="1:7" ht="30" x14ac:dyDescent="0.25">
      <c r="A259" s="68"/>
      <c r="B259" s="69"/>
      <c r="C259" s="70"/>
      <c r="E259" s="68">
        <v>42400</v>
      </c>
      <c r="F259" s="69" t="s">
        <v>234</v>
      </c>
      <c r="G259" s="70">
        <v>100</v>
      </c>
    </row>
    <row r="260" spans="1:7" x14ac:dyDescent="0.25">
      <c r="A260" s="68"/>
      <c r="B260" s="69"/>
      <c r="C260" s="70"/>
      <c r="E260" s="68">
        <v>42389</v>
      </c>
      <c r="F260" s="69" t="s">
        <v>161</v>
      </c>
      <c r="G260" s="70">
        <v>9000</v>
      </c>
    </row>
    <row r="261" spans="1:7" x14ac:dyDescent="0.25">
      <c r="A261" s="68"/>
      <c r="B261" s="69"/>
      <c r="C261" s="70"/>
      <c r="E261" s="68">
        <v>42400</v>
      </c>
      <c r="F261" s="69" t="s">
        <v>341</v>
      </c>
      <c r="G261" s="70">
        <v>19312</v>
      </c>
    </row>
    <row r="262" spans="1:7" ht="15.75" thickBot="1" x14ac:dyDescent="0.3">
      <c r="A262" s="67" t="s">
        <v>81</v>
      </c>
      <c r="B262" s="64"/>
      <c r="C262" s="66">
        <v>33202</v>
      </c>
      <c r="E262" s="67" t="s">
        <v>81</v>
      </c>
      <c r="F262" s="64"/>
      <c r="G262" s="66">
        <v>33202</v>
      </c>
    </row>
    <row r="263" spans="1:7" ht="15.75" thickTop="1" x14ac:dyDescent="0.25">
      <c r="A263"/>
      <c r="B263"/>
      <c r="C263"/>
      <c r="E263"/>
      <c r="F263"/>
      <c r="G263"/>
    </row>
    <row r="264" spans="1:7" ht="15.75" thickBot="1" x14ac:dyDescent="0.3">
      <c r="A264" s="64"/>
      <c r="B264" s="65">
        <v>42401</v>
      </c>
      <c r="C264" s="66"/>
      <c r="E264" s="67"/>
      <c r="F264" s="65">
        <v>42401</v>
      </c>
      <c r="G264" s="66"/>
    </row>
    <row r="265" spans="1:7" ht="15.75" thickTop="1" x14ac:dyDescent="0.25">
      <c r="A265" s="68">
        <v>42401</v>
      </c>
      <c r="B265" s="69" t="s">
        <v>339</v>
      </c>
      <c r="C265" s="70">
        <v>19312</v>
      </c>
      <c r="E265" s="68">
        <v>42404</v>
      </c>
      <c r="F265" s="69" t="s">
        <v>410</v>
      </c>
      <c r="G265" s="70">
        <v>4430</v>
      </c>
    </row>
    <row r="266" spans="1:7" ht="30" x14ac:dyDescent="0.25">
      <c r="A266" s="68">
        <v>42410</v>
      </c>
      <c r="B266" s="69" t="s">
        <v>158</v>
      </c>
      <c r="C266" s="70">
        <v>6400</v>
      </c>
      <c r="E266" s="68">
        <v>42403</v>
      </c>
      <c r="F266" s="69" t="s">
        <v>411</v>
      </c>
      <c r="G266" s="70">
        <v>1360</v>
      </c>
    </row>
    <row r="267" spans="1:7" ht="30" x14ac:dyDescent="0.25">
      <c r="A267" s="68"/>
      <c r="B267" s="69"/>
      <c r="C267" s="70"/>
      <c r="E267" s="68">
        <v>42429</v>
      </c>
      <c r="F267" s="69" t="s">
        <v>234</v>
      </c>
      <c r="G267" s="70">
        <v>100</v>
      </c>
    </row>
    <row r="268" spans="1:7" x14ac:dyDescent="0.25">
      <c r="A268" s="68"/>
      <c r="B268" s="69"/>
      <c r="C268" s="70"/>
      <c r="E268" s="68">
        <v>42429</v>
      </c>
      <c r="F268" s="69" t="s">
        <v>341</v>
      </c>
      <c r="G268" s="70">
        <v>19822</v>
      </c>
    </row>
    <row r="269" spans="1:7" ht="15.75" thickBot="1" x14ac:dyDescent="0.3">
      <c r="A269" s="67" t="s">
        <v>81</v>
      </c>
      <c r="B269" s="64"/>
      <c r="C269" s="66">
        <v>25712</v>
      </c>
      <c r="E269" s="67" t="s">
        <v>81</v>
      </c>
      <c r="F269" s="64"/>
      <c r="G269" s="66">
        <v>25712</v>
      </c>
    </row>
    <row r="270" spans="1:7" ht="15.75" thickTop="1" x14ac:dyDescent="0.25">
      <c r="A270"/>
      <c r="B270"/>
      <c r="C270"/>
      <c r="E270"/>
      <c r="F270"/>
      <c r="G270"/>
    </row>
    <row r="271" spans="1:7" ht="15.75" thickBot="1" x14ac:dyDescent="0.3">
      <c r="A271" s="64"/>
      <c r="B271" s="65">
        <v>42430</v>
      </c>
      <c r="C271" s="66"/>
      <c r="E271" s="67"/>
      <c r="F271" s="65">
        <v>42430</v>
      </c>
      <c r="G271" s="66"/>
    </row>
    <row r="272" spans="1:7" ht="30.75" thickTop="1" x14ac:dyDescent="0.25">
      <c r="A272" s="68">
        <v>42430</v>
      </c>
      <c r="B272" s="69" t="s">
        <v>339</v>
      </c>
      <c r="C272" s="70">
        <v>19822</v>
      </c>
      <c r="E272" s="68">
        <v>42431</v>
      </c>
      <c r="F272" s="69" t="s">
        <v>412</v>
      </c>
      <c r="G272" s="70">
        <v>3660</v>
      </c>
    </row>
    <row r="273" spans="1:7" ht="30" x14ac:dyDescent="0.25">
      <c r="A273" s="68">
        <v>42439</v>
      </c>
      <c r="B273" s="69" t="s">
        <v>158</v>
      </c>
      <c r="C273" s="70">
        <v>7250</v>
      </c>
      <c r="E273" s="68">
        <v>42460</v>
      </c>
      <c r="F273" s="69" t="s">
        <v>341</v>
      </c>
      <c r="G273" s="70">
        <v>23412</v>
      </c>
    </row>
    <row r="274" spans="1:7" ht="15.75" thickBot="1" x14ac:dyDescent="0.3">
      <c r="A274" s="67" t="s">
        <v>81</v>
      </c>
      <c r="B274" s="64"/>
      <c r="C274" s="66">
        <v>27072</v>
      </c>
      <c r="E274" s="67" t="s">
        <v>81</v>
      </c>
      <c r="F274" s="64"/>
      <c r="G274" s="66">
        <v>27072</v>
      </c>
    </row>
    <row r="275" spans="1:7" ht="15.75" thickTop="1" x14ac:dyDescent="0.25">
      <c r="A275"/>
      <c r="B275"/>
      <c r="C275"/>
      <c r="E275"/>
      <c r="F275"/>
      <c r="G275"/>
    </row>
    <row r="276" spans="1:7" ht="15.75" thickBot="1" x14ac:dyDescent="0.3">
      <c r="A276" s="64"/>
      <c r="B276" s="65">
        <v>42461</v>
      </c>
      <c r="C276" s="66"/>
      <c r="E276" s="67"/>
      <c r="F276" s="65">
        <v>42461</v>
      </c>
      <c r="G276" s="66"/>
    </row>
    <row r="277" spans="1:7" ht="15.75" thickTop="1" x14ac:dyDescent="0.25"/>
    <row r="278" spans="1:7" ht="15.75" thickBot="1" x14ac:dyDescent="0.3">
      <c r="A278" s="67" t="s">
        <v>14</v>
      </c>
      <c r="B278" s="64" t="s">
        <v>337</v>
      </c>
      <c r="C278" s="66" t="s">
        <v>338</v>
      </c>
      <c r="E278" s="67" t="s">
        <v>14</v>
      </c>
      <c r="F278" s="64" t="s">
        <v>337</v>
      </c>
      <c r="G278" s="66" t="s">
        <v>338</v>
      </c>
    </row>
    <row r="279" spans="1:7" ht="30.75" thickTop="1" x14ac:dyDescent="0.25">
      <c r="A279" s="68">
        <v>42461</v>
      </c>
      <c r="B279" s="69" t="s">
        <v>339</v>
      </c>
      <c r="C279" s="70">
        <v>23412</v>
      </c>
      <c r="E279" s="68">
        <v>42465</v>
      </c>
      <c r="F279" s="69" t="s">
        <v>413</v>
      </c>
      <c r="G279" s="70">
        <v>5210</v>
      </c>
    </row>
    <row r="280" spans="1:7" ht="30" x14ac:dyDescent="0.25">
      <c r="A280" s="68">
        <v>42470</v>
      </c>
      <c r="B280" s="69" t="s">
        <v>177</v>
      </c>
      <c r="C280" s="70">
        <v>3300</v>
      </c>
      <c r="E280" s="68">
        <v>42461</v>
      </c>
      <c r="F280" s="69" t="s">
        <v>165</v>
      </c>
      <c r="G280" s="70">
        <v>120</v>
      </c>
    </row>
    <row r="281" spans="1:7" ht="30" x14ac:dyDescent="0.25">
      <c r="A281" s="68">
        <v>42470</v>
      </c>
      <c r="B281" s="69" t="s">
        <v>158</v>
      </c>
      <c r="C281" s="70">
        <v>8010</v>
      </c>
      <c r="E281" s="68">
        <v>42471</v>
      </c>
      <c r="F281" s="69" t="s">
        <v>414</v>
      </c>
      <c r="G281" s="70">
        <v>650</v>
      </c>
    </row>
    <row r="282" spans="1:7" ht="30" x14ac:dyDescent="0.25">
      <c r="A282" s="68">
        <v>42470</v>
      </c>
      <c r="B282" s="69" t="s">
        <v>182</v>
      </c>
      <c r="C282" s="70">
        <v>2030</v>
      </c>
      <c r="E282" s="68">
        <v>42472</v>
      </c>
      <c r="F282" s="69" t="s">
        <v>415</v>
      </c>
      <c r="G282" s="70">
        <v>600</v>
      </c>
    </row>
    <row r="283" spans="1:7" ht="30" x14ac:dyDescent="0.25">
      <c r="A283" s="68"/>
      <c r="B283" s="69"/>
      <c r="C283" s="70"/>
      <c r="E283" s="68">
        <v>42490</v>
      </c>
      <c r="F283" s="69" t="s">
        <v>416</v>
      </c>
      <c r="G283" s="70">
        <v>1000</v>
      </c>
    </row>
    <row r="284" spans="1:7" ht="30" x14ac:dyDescent="0.25">
      <c r="A284" s="68"/>
      <c r="B284" s="69"/>
      <c r="C284" s="70"/>
      <c r="E284" s="68">
        <v>42473</v>
      </c>
      <c r="F284" s="69" t="s">
        <v>417</v>
      </c>
      <c r="G284" s="70">
        <v>3300</v>
      </c>
    </row>
    <row r="285" spans="1:7" x14ac:dyDescent="0.25">
      <c r="A285" s="68"/>
      <c r="B285" s="69"/>
      <c r="C285" s="70"/>
      <c r="E285" s="68">
        <v>42460</v>
      </c>
      <c r="F285" s="69" t="s">
        <v>341</v>
      </c>
      <c r="G285" s="70">
        <v>24512</v>
      </c>
    </row>
    <row r="286" spans="1:7" ht="15.75" thickBot="1" x14ac:dyDescent="0.3">
      <c r="A286" s="67" t="s">
        <v>81</v>
      </c>
      <c r="B286" s="64"/>
      <c r="C286" s="66">
        <v>28172</v>
      </c>
      <c r="E286" s="67" t="s">
        <v>81</v>
      </c>
      <c r="F286" s="64"/>
      <c r="G286" s="66">
        <v>28172</v>
      </c>
    </row>
    <row r="287" spans="1:7" ht="15.75" thickTop="1" x14ac:dyDescent="0.25">
      <c r="A287"/>
      <c r="B287"/>
      <c r="C287"/>
      <c r="E287"/>
      <c r="F287"/>
      <c r="G287"/>
    </row>
    <row r="288" spans="1:7" ht="15.75" thickBot="1" x14ac:dyDescent="0.3">
      <c r="A288" s="64"/>
      <c r="B288" s="65">
        <v>42491</v>
      </c>
      <c r="C288" s="66"/>
      <c r="E288" s="67"/>
      <c r="F288" s="65">
        <v>42491</v>
      </c>
      <c r="G288" s="66"/>
    </row>
    <row r="289" spans="1:7" ht="30.75" thickTop="1" x14ac:dyDescent="0.25">
      <c r="A289" s="68">
        <v>42491</v>
      </c>
      <c r="B289" s="69" t="s">
        <v>339</v>
      </c>
      <c r="C289" s="70">
        <v>25872</v>
      </c>
      <c r="E289" s="68">
        <v>42493</v>
      </c>
      <c r="F289" s="69" t="s">
        <v>418</v>
      </c>
      <c r="G289" s="70">
        <v>4410</v>
      </c>
    </row>
    <row r="290" spans="1:7" ht="30" x14ac:dyDescent="0.25">
      <c r="A290" s="68">
        <v>42500</v>
      </c>
      <c r="B290" s="69" t="s">
        <v>158</v>
      </c>
      <c r="C290" s="70">
        <v>6500</v>
      </c>
      <c r="E290" s="68">
        <v>42506</v>
      </c>
      <c r="F290" s="69" t="s">
        <v>419</v>
      </c>
      <c r="G290" s="70">
        <v>4540</v>
      </c>
    </row>
    <row r="291" spans="1:7" x14ac:dyDescent="0.25">
      <c r="A291" s="68"/>
      <c r="B291" s="69"/>
      <c r="C291" s="70"/>
      <c r="E291" s="68">
        <v>42521</v>
      </c>
      <c r="F291" s="69" t="s">
        <v>341</v>
      </c>
      <c r="G291" s="70">
        <v>23422</v>
      </c>
    </row>
    <row r="292" spans="1:7" ht="15.75" thickBot="1" x14ac:dyDescent="0.3">
      <c r="A292" s="67" t="s">
        <v>81</v>
      </c>
      <c r="B292" s="64"/>
      <c r="C292" s="66">
        <v>32372</v>
      </c>
      <c r="E292" s="67" t="s">
        <v>81</v>
      </c>
      <c r="F292" s="64"/>
      <c r="G292" s="66">
        <v>32372</v>
      </c>
    </row>
    <row r="293" spans="1:7" ht="15.75" thickTop="1" x14ac:dyDescent="0.25">
      <c r="A293"/>
      <c r="B293"/>
      <c r="C293"/>
      <c r="E293"/>
      <c r="F293"/>
      <c r="G293"/>
    </row>
    <row r="294" spans="1:7" ht="15.75" thickBot="1" x14ac:dyDescent="0.3">
      <c r="A294" s="64"/>
      <c r="B294" s="65">
        <v>42522</v>
      </c>
      <c r="C294" s="66"/>
      <c r="E294" s="67"/>
      <c r="F294" s="65">
        <v>42522</v>
      </c>
      <c r="G294" s="66"/>
    </row>
    <row r="295" spans="1:7" ht="30.75" thickTop="1" x14ac:dyDescent="0.25">
      <c r="A295" s="68">
        <v>42522</v>
      </c>
      <c r="B295" s="69" t="s">
        <v>339</v>
      </c>
      <c r="C295" s="70">
        <v>23422</v>
      </c>
      <c r="E295" s="68">
        <v>42543</v>
      </c>
      <c r="F295" s="69" t="s">
        <v>391</v>
      </c>
      <c r="G295" s="70">
        <v>3956</v>
      </c>
    </row>
    <row r="296" spans="1:7" ht="30" x14ac:dyDescent="0.25">
      <c r="A296" s="68">
        <v>42537</v>
      </c>
      <c r="B296" s="69" t="s">
        <v>158</v>
      </c>
      <c r="C296" s="70">
        <v>7820</v>
      </c>
      <c r="E296" s="68">
        <v>42550</v>
      </c>
      <c r="F296" s="69" t="s">
        <v>420</v>
      </c>
      <c r="G296" s="70">
        <v>60</v>
      </c>
    </row>
    <row r="297" spans="1:7" x14ac:dyDescent="0.25">
      <c r="A297" s="68"/>
      <c r="B297" s="69"/>
      <c r="C297" s="70"/>
      <c r="E297" s="68">
        <v>42534</v>
      </c>
      <c r="F297" s="69" t="s">
        <v>161</v>
      </c>
      <c r="G297" s="70">
        <v>5000</v>
      </c>
    </row>
    <row r="298" spans="1:7" ht="30" x14ac:dyDescent="0.25">
      <c r="A298" s="68"/>
      <c r="B298" s="69"/>
      <c r="C298" s="70"/>
      <c r="E298" s="68">
        <v>42536</v>
      </c>
      <c r="F298" s="69" t="s">
        <v>421</v>
      </c>
      <c r="G298" s="70">
        <v>2030</v>
      </c>
    </row>
    <row r="299" spans="1:7" x14ac:dyDescent="0.25">
      <c r="A299" s="68"/>
      <c r="B299" s="69"/>
      <c r="C299" s="70"/>
      <c r="E299" s="68">
        <v>42551</v>
      </c>
      <c r="F299" s="69" t="s">
        <v>341</v>
      </c>
      <c r="G299" s="70">
        <v>20196</v>
      </c>
    </row>
    <row r="300" spans="1:7" ht="15.75" thickBot="1" x14ac:dyDescent="0.3">
      <c r="A300" s="67" t="s">
        <v>81</v>
      </c>
      <c r="B300" s="64"/>
      <c r="C300" s="66">
        <v>31242</v>
      </c>
      <c r="E300" s="67" t="s">
        <v>81</v>
      </c>
      <c r="F300" s="64"/>
      <c r="G300" s="66">
        <v>31242</v>
      </c>
    </row>
    <row r="301" spans="1:7" ht="15.75" thickTop="1" x14ac:dyDescent="0.25">
      <c r="A301"/>
      <c r="B301"/>
      <c r="C301"/>
      <c r="E301"/>
      <c r="F301"/>
      <c r="G301"/>
    </row>
    <row r="302" spans="1:7" ht="15.75" thickBot="1" x14ac:dyDescent="0.3">
      <c r="A302" s="64"/>
      <c r="B302" s="65">
        <v>42552</v>
      </c>
      <c r="C302" s="66"/>
      <c r="E302" s="67"/>
      <c r="F302" s="65">
        <v>42552</v>
      </c>
      <c r="G302" s="66"/>
    </row>
    <row r="303" spans="1:7" ht="30.75" thickTop="1" x14ac:dyDescent="0.25">
      <c r="A303" s="68">
        <v>42552</v>
      </c>
      <c r="B303" s="69" t="s">
        <v>339</v>
      </c>
      <c r="C303" s="70">
        <v>20196</v>
      </c>
      <c r="E303" s="68">
        <v>42567</v>
      </c>
      <c r="F303" s="69" t="s">
        <v>422</v>
      </c>
      <c r="G303" s="70">
        <v>4300</v>
      </c>
    </row>
    <row r="304" spans="1:7" ht="30" x14ac:dyDescent="0.25">
      <c r="A304" s="68">
        <v>42582</v>
      </c>
      <c r="B304" s="69" t="s">
        <v>158</v>
      </c>
      <c r="C304" s="70">
        <v>6800</v>
      </c>
      <c r="E304" s="68">
        <v>42571</v>
      </c>
      <c r="F304" s="69" t="s">
        <v>165</v>
      </c>
      <c r="G304" s="70">
        <v>120</v>
      </c>
    </row>
    <row r="305" spans="1:7" x14ac:dyDescent="0.25">
      <c r="A305" s="68"/>
      <c r="B305" s="69"/>
      <c r="C305" s="70"/>
      <c r="E305" s="68">
        <v>42582</v>
      </c>
      <c r="F305" s="69" t="s">
        <v>341</v>
      </c>
      <c r="G305" s="70">
        <v>22576</v>
      </c>
    </row>
    <row r="306" spans="1:7" ht="15.75" thickBot="1" x14ac:dyDescent="0.3">
      <c r="A306" s="67" t="s">
        <v>81</v>
      </c>
      <c r="B306" s="64"/>
      <c r="C306" s="66">
        <v>26996</v>
      </c>
      <c r="E306" s="67" t="s">
        <v>81</v>
      </c>
      <c r="F306" s="64"/>
      <c r="G306" s="66">
        <v>26996</v>
      </c>
    </row>
    <row r="307" spans="1:7" ht="15.75" thickTop="1" x14ac:dyDescent="0.25">
      <c r="A307"/>
      <c r="B307"/>
      <c r="C307"/>
      <c r="E307"/>
      <c r="F307"/>
      <c r="G307"/>
    </row>
    <row r="308" spans="1:7" ht="15.75" thickBot="1" x14ac:dyDescent="0.3">
      <c r="A308" s="64"/>
      <c r="B308" s="65">
        <v>42583</v>
      </c>
      <c r="C308" s="66"/>
      <c r="E308" s="67"/>
      <c r="F308" s="65">
        <v>42583</v>
      </c>
      <c r="G308" s="66"/>
    </row>
    <row r="309" spans="1:7" ht="30.75" thickTop="1" x14ac:dyDescent="0.25">
      <c r="A309" s="68">
        <v>42583</v>
      </c>
      <c r="B309" s="69" t="s">
        <v>339</v>
      </c>
      <c r="C309" s="70">
        <v>22576</v>
      </c>
      <c r="E309" s="68">
        <v>42585</v>
      </c>
      <c r="F309" s="69" t="s">
        <v>423</v>
      </c>
      <c r="G309" s="70">
        <v>3970</v>
      </c>
    </row>
    <row r="310" spans="1:7" ht="30" x14ac:dyDescent="0.25">
      <c r="A310" s="68">
        <v>42592</v>
      </c>
      <c r="B310" s="69" t="s">
        <v>158</v>
      </c>
      <c r="C310" s="70">
        <v>12970</v>
      </c>
      <c r="E310" s="68">
        <v>42604</v>
      </c>
      <c r="F310" s="69" t="s">
        <v>424</v>
      </c>
      <c r="G310" s="70">
        <v>195</v>
      </c>
    </row>
    <row r="311" spans="1:7" x14ac:dyDescent="0.25">
      <c r="A311" s="68"/>
      <c r="B311" s="69"/>
      <c r="C311" s="70"/>
      <c r="E311" s="68">
        <v>42613</v>
      </c>
      <c r="F311" s="69" t="s">
        <v>341</v>
      </c>
      <c r="G311" s="70">
        <v>31381</v>
      </c>
    </row>
    <row r="312" spans="1:7" ht="15.75" thickBot="1" x14ac:dyDescent="0.3">
      <c r="A312" s="67" t="s">
        <v>81</v>
      </c>
      <c r="B312" s="64"/>
      <c r="C312" s="66">
        <v>35546</v>
      </c>
      <c r="E312" s="67" t="s">
        <v>81</v>
      </c>
      <c r="F312" s="64"/>
      <c r="G312" s="66">
        <v>35546</v>
      </c>
    </row>
    <row r="313" spans="1:7" ht="15.75" thickTop="1" x14ac:dyDescent="0.25">
      <c r="A313"/>
      <c r="B313"/>
      <c r="C313"/>
      <c r="E313"/>
      <c r="F313"/>
      <c r="G313"/>
    </row>
    <row r="314" spans="1:7" ht="15.75" thickBot="1" x14ac:dyDescent="0.3">
      <c r="A314" s="64"/>
      <c r="B314" s="65">
        <v>42614</v>
      </c>
      <c r="C314" s="66"/>
      <c r="E314" s="67"/>
      <c r="F314" s="65">
        <v>42614</v>
      </c>
      <c r="G314" s="66"/>
    </row>
    <row r="315" spans="1:7" ht="30.75" thickTop="1" x14ac:dyDescent="0.25">
      <c r="A315" s="68">
        <v>42614</v>
      </c>
      <c r="B315" s="69" t="s">
        <v>339</v>
      </c>
      <c r="C315" s="70">
        <v>31381</v>
      </c>
      <c r="E315" s="68">
        <v>42616</v>
      </c>
      <c r="F315" s="69" t="s">
        <v>425</v>
      </c>
      <c r="G315" s="70">
        <v>5290</v>
      </c>
    </row>
    <row r="316" spans="1:7" ht="30" x14ac:dyDescent="0.25">
      <c r="A316" s="68">
        <v>42623</v>
      </c>
      <c r="B316" s="69" t="s">
        <v>158</v>
      </c>
      <c r="C316" s="70">
        <v>6800</v>
      </c>
      <c r="E316" s="68">
        <v>42636</v>
      </c>
      <c r="F316" s="69" t="s">
        <v>426</v>
      </c>
      <c r="G316" s="70">
        <v>200</v>
      </c>
    </row>
    <row r="317" spans="1:7" ht="30" x14ac:dyDescent="0.25">
      <c r="A317" s="68"/>
      <c r="B317" s="69"/>
      <c r="C317" s="70"/>
      <c r="E317" s="68">
        <v>42622</v>
      </c>
      <c r="F317" s="69" t="s">
        <v>427</v>
      </c>
      <c r="G317" s="70">
        <v>300</v>
      </c>
    </row>
    <row r="318" spans="1:7" x14ac:dyDescent="0.25">
      <c r="A318" s="68"/>
      <c r="B318" s="69"/>
      <c r="C318" s="70"/>
      <c r="E318" s="68">
        <v>42643</v>
      </c>
      <c r="F318" s="69" t="s">
        <v>341</v>
      </c>
      <c r="G318" s="70">
        <v>32391</v>
      </c>
    </row>
    <row r="319" spans="1:7" ht="15.75" thickBot="1" x14ac:dyDescent="0.3">
      <c r="A319" s="67" t="s">
        <v>81</v>
      </c>
      <c r="B319" s="64"/>
      <c r="C319" s="66">
        <v>38181</v>
      </c>
      <c r="E319" s="67" t="s">
        <v>81</v>
      </c>
      <c r="F319" s="64"/>
      <c r="G319" s="66">
        <v>38181</v>
      </c>
    </row>
    <row r="320" spans="1:7" ht="15.75" thickTop="1" x14ac:dyDescent="0.25">
      <c r="A320"/>
      <c r="B320"/>
      <c r="C320"/>
      <c r="E320"/>
      <c r="F320"/>
      <c r="G320"/>
    </row>
    <row r="321" spans="1:7" ht="15.75" thickBot="1" x14ac:dyDescent="0.3">
      <c r="A321" s="64"/>
      <c r="B321" s="65">
        <v>42644</v>
      </c>
      <c r="C321" s="66"/>
      <c r="E321" s="67"/>
      <c r="F321" s="65">
        <v>42644</v>
      </c>
      <c r="G321" s="66"/>
    </row>
    <row r="322" spans="1:7" ht="30.75" thickTop="1" x14ac:dyDescent="0.25">
      <c r="A322" s="68">
        <v>42644</v>
      </c>
      <c r="B322" s="69" t="s">
        <v>339</v>
      </c>
      <c r="C322" s="70">
        <v>32391</v>
      </c>
      <c r="E322" s="68">
        <v>42649</v>
      </c>
      <c r="F322" s="69" t="s">
        <v>428</v>
      </c>
      <c r="G322" s="70">
        <v>5440</v>
      </c>
    </row>
    <row r="323" spans="1:7" ht="30" x14ac:dyDescent="0.25">
      <c r="A323" s="68">
        <v>42653</v>
      </c>
      <c r="B323" s="69" t="s">
        <v>158</v>
      </c>
      <c r="C323" s="70">
        <v>6900</v>
      </c>
      <c r="E323" s="68">
        <v>42646</v>
      </c>
      <c r="F323" s="69" t="s">
        <v>429</v>
      </c>
      <c r="G323" s="70">
        <v>740</v>
      </c>
    </row>
    <row r="324" spans="1:7" ht="30" x14ac:dyDescent="0.25">
      <c r="A324" s="68"/>
      <c r="B324" s="69"/>
      <c r="C324" s="70"/>
      <c r="E324" s="68">
        <v>42661</v>
      </c>
      <c r="F324" s="69" t="s">
        <v>430</v>
      </c>
      <c r="G324" s="70">
        <v>600</v>
      </c>
    </row>
    <row r="325" spans="1:7" x14ac:dyDescent="0.25">
      <c r="A325" s="68"/>
      <c r="B325" s="69"/>
      <c r="C325" s="70"/>
      <c r="E325" s="68">
        <v>42660</v>
      </c>
      <c r="F325" s="69" t="s">
        <v>161</v>
      </c>
      <c r="G325" s="70">
        <v>10000</v>
      </c>
    </row>
    <row r="326" spans="1:7" x14ac:dyDescent="0.25">
      <c r="A326" s="68"/>
      <c r="B326" s="69"/>
      <c r="C326" s="70"/>
      <c r="E326" s="68">
        <v>42674</v>
      </c>
      <c r="F326" s="69" t="s">
        <v>341</v>
      </c>
      <c r="G326" s="70">
        <v>22511</v>
      </c>
    </row>
    <row r="327" spans="1:7" ht="15.75" thickBot="1" x14ac:dyDescent="0.3">
      <c r="A327" s="67" t="s">
        <v>81</v>
      </c>
      <c r="B327" s="64"/>
      <c r="C327" s="66">
        <v>39291</v>
      </c>
      <c r="E327" s="67" t="s">
        <v>81</v>
      </c>
      <c r="F327" s="64"/>
      <c r="G327" s="66">
        <v>39291</v>
      </c>
    </row>
    <row r="328" spans="1:7" ht="15.75" thickTop="1" x14ac:dyDescent="0.25">
      <c r="A328"/>
      <c r="B328"/>
      <c r="C328"/>
      <c r="E328"/>
      <c r="F328"/>
      <c r="G328"/>
    </row>
    <row r="329" spans="1:7" ht="15.75" thickBot="1" x14ac:dyDescent="0.3">
      <c r="A329" s="64"/>
      <c r="B329" s="65">
        <v>42675</v>
      </c>
      <c r="C329" s="66"/>
      <c r="E329" s="67"/>
      <c r="F329" s="65">
        <v>42675</v>
      </c>
      <c r="G329" s="66"/>
    </row>
    <row r="330" spans="1:7" ht="30.75" thickTop="1" x14ac:dyDescent="0.25">
      <c r="A330" s="68">
        <v>42675</v>
      </c>
      <c r="B330" s="69" t="s">
        <v>339</v>
      </c>
      <c r="C330" s="70">
        <v>22511</v>
      </c>
      <c r="E330" s="68">
        <v>42681</v>
      </c>
      <c r="F330" s="69" t="s">
        <v>431</v>
      </c>
      <c r="G330" s="70">
        <v>1750</v>
      </c>
    </row>
    <row r="331" spans="1:7" ht="30" x14ac:dyDescent="0.25">
      <c r="A331" s="68">
        <v>42684</v>
      </c>
      <c r="B331" s="69" t="s">
        <v>158</v>
      </c>
      <c r="C331" s="70">
        <v>7000</v>
      </c>
      <c r="E331" s="68">
        <v>42691</v>
      </c>
      <c r="F331" s="69" t="s">
        <v>432</v>
      </c>
      <c r="G331" s="70">
        <v>495</v>
      </c>
    </row>
    <row r="332" spans="1:7" ht="30" x14ac:dyDescent="0.25">
      <c r="A332" s="68"/>
      <c r="B332" s="69"/>
      <c r="C332" s="70"/>
      <c r="E332" s="68">
        <v>42702</v>
      </c>
      <c r="F332" s="69" t="s">
        <v>433</v>
      </c>
      <c r="G332" s="70">
        <v>2000</v>
      </c>
    </row>
    <row r="333" spans="1:7" ht="30" x14ac:dyDescent="0.25">
      <c r="A333" s="68"/>
      <c r="B333" s="69"/>
      <c r="C333" s="70"/>
      <c r="E333" s="68">
        <v>42676</v>
      </c>
      <c r="F333" s="69" t="s">
        <v>342</v>
      </c>
      <c r="G333" s="70">
        <v>500</v>
      </c>
    </row>
    <row r="334" spans="1:7" x14ac:dyDescent="0.25">
      <c r="A334" s="68"/>
      <c r="B334" s="69"/>
      <c r="C334" s="70"/>
      <c r="E334" s="68">
        <v>42704</v>
      </c>
      <c r="F334" s="69" t="s">
        <v>341</v>
      </c>
      <c r="G334" s="70">
        <v>24766</v>
      </c>
    </row>
    <row r="335" spans="1:7" ht="15.75" thickBot="1" x14ac:dyDescent="0.3">
      <c r="A335" s="67" t="s">
        <v>81</v>
      </c>
      <c r="B335" s="64"/>
      <c r="C335" s="66">
        <v>29511</v>
      </c>
      <c r="E335" s="67" t="s">
        <v>81</v>
      </c>
      <c r="F335" s="64"/>
      <c r="G335" s="66">
        <v>29511</v>
      </c>
    </row>
    <row r="336" spans="1:7" ht="15.75" thickTop="1" x14ac:dyDescent="0.25">
      <c r="A336"/>
      <c r="B336"/>
      <c r="C336"/>
      <c r="E336"/>
      <c r="F336"/>
      <c r="G336"/>
    </row>
    <row r="337" spans="1:7" ht="15.75" thickBot="1" x14ac:dyDescent="0.3">
      <c r="A337" s="64"/>
      <c r="B337" s="65">
        <v>42705</v>
      </c>
      <c r="C337" s="66"/>
      <c r="E337" s="67"/>
      <c r="F337" s="65">
        <v>42705</v>
      </c>
      <c r="G337" s="66"/>
    </row>
    <row r="338" spans="1:7" ht="15.75" thickTop="1" x14ac:dyDescent="0.25">
      <c r="A338" s="68">
        <v>42705</v>
      </c>
      <c r="B338" s="69" t="s">
        <v>339</v>
      </c>
      <c r="C338" s="70">
        <v>24766</v>
      </c>
      <c r="E338" s="68">
        <v>42706</v>
      </c>
      <c r="F338" s="69" t="s">
        <v>434</v>
      </c>
      <c r="G338" s="70">
        <v>4560</v>
      </c>
    </row>
    <row r="339" spans="1:7" ht="30" x14ac:dyDescent="0.25">
      <c r="A339" s="68">
        <v>42714</v>
      </c>
      <c r="B339" s="69" t="s">
        <v>158</v>
      </c>
      <c r="C339" s="70">
        <v>7200</v>
      </c>
      <c r="E339" s="68">
        <v>42723</v>
      </c>
      <c r="F339" s="69" t="s">
        <v>161</v>
      </c>
      <c r="G339" s="70">
        <v>5000</v>
      </c>
    </row>
    <row r="340" spans="1:7" x14ac:dyDescent="0.25">
      <c r="A340" s="68"/>
      <c r="B340" s="69"/>
      <c r="C340" s="70"/>
      <c r="E340" s="68">
        <v>42735</v>
      </c>
      <c r="F340" s="69" t="s">
        <v>341</v>
      </c>
      <c r="G340" s="70">
        <v>22406</v>
      </c>
    </row>
    <row r="341" spans="1:7" ht="15.75" thickBot="1" x14ac:dyDescent="0.3">
      <c r="A341" s="67" t="s">
        <v>81</v>
      </c>
      <c r="B341" s="64"/>
      <c r="C341" s="66">
        <v>31966</v>
      </c>
      <c r="E341" s="67" t="s">
        <v>81</v>
      </c>
      <c r="F341" s="64"/>
      <c r="G341" s="66">
        <v>31966</v>
      </c>
    </row>
    <row r="342" spans="1:7" ht="15.75" thickTop="1" x14ac:dyDescent="0.25">
      <c r="A342"/>
      <c r="B342"/>
      <c r="C342"/>
      <c r="E342"/>
      <c r="F342"/>
      <c r="G342"/>
    </row>
    <row r="343" spans="1:7" ht="15.75" thickBot="1" x14ac:dyDescent="0.3">
      <c r="A343" s="64"/>
      <c r="B343" s="65">
        <v>42736</v>
      </c>
      <c r="C343" s="66"/>
      <c r="E343" s="67"/>
      <c r="F343" s="65">
        <v>42736</v>
      </c>
      <c r="G343" s="66"/>
    </row>
    <row r="344" spans="1:7" ht="15.75" thickTop="1" x14ac:dyDescent="0.25">
      <c r="A344" s="68">
        <v>42736</v>
      </c>
      <c r="B344" s="69" t="s">
        <v>339</v>
      </c>
      <c r="C344" s="70">
        <v>22406</v>
      </c>
      <c r="E344" s="68">
        <v>42739</v>
      </c>
      <c r="F344" s="69" t="s">
        <v>435</v>
      </c>
      <c r="G344" s="70">
        <v>4620</v>
      </c>
    </row>
    <row r="345" spans="1:7" ht="30" x14ac:dyDescent="0.25">
      <c r="A345" s="68">
        <v>42745</v>
      </c>
      <c r="B345" s="69" t="s">
        <v>158</v>
      </c>
      <c r="C345" s="70">
        <v>7310</v>
      </c>
      <c r="E345" s="68">
        <v>42745</v>
      </c>
      <c r="F345" s="69" t="s">
        <v>436</v>
      </c>
      <c r="G345" s="70">
        <v>250</v>
      </c>
    </row>
    <row r="346" spans="1:7" x14ac:dyDescent="0.25">
      <c r="A346" s="68"/>
      <c r="B346" s="69"/>
      <c r="C346" s="70"/>
      <c r="E346" s="68">
        <v>42765</v>
      </c>
      <c r="F346" s="69" t="s">
        <v>161</v>
      </c>
      <c r="G346" s="70">
        <v>9080</v>
      </c>
    </row>
    <row r="347" spans="1:7" x14ac:dyDescent="0.25">
      <c r="A347" s="68"/>
      <c r="B347" s="69"/>
      <c r="C347" s="70"/>
      <c r="E347" s="68">
        <v>42766</v>
      </c>
      <c r="F347" s="69" t="s">
        <v>341</v>
      </c>
      <c r="G347" s="70">
        <v>15766</v>
      </c>
    </row>
    <row r="348" spans="1:7" ht="15.75" thickBot="1" x14ac:dyDescent="0.3">
      <c r="A348" s="67" t="s">
        <v>81</v>
      </c>
      <c r="B348" s="64"/>
      <c r="C348" s="66">
        <v>29716</v>
      </c>
      <c r="E348" s="67" t="s">
        <v>81</v>
      </c>
      <c r="F348" s="64"/>
      <c r="G348" s="66">
        <v>29716</v>
      </c>
    </row>
    <row r="349" spans="1:7" ht="15.75" thickTop="1" x14ac:dyDescent="0.25">
      <c r="A349"/>
      <c r="B349"/>
      <c r="C349"/>
      <c r="E349"/>
      <c r="F349"/>
      <c r="G349"/>
    </row>
    <row r="350" spans="1:7" ht="15.75" thickBot="1" x14ac:dyDescent="0.3">
      <c r="A350" s="64"/>
      <c r="B350" s="65">
        <v>42767</v>
      </c>
      <c r="C350" s="66"/>
      <c r="E350" s="67"/>
      <c r="F350" s="65">
        <v>42767</v>
      </c>
      <c r="G350" s="66"/>
    </row>
    <row r="351" spans="1:7" ht="15.75" thickTop="1" x14ac:dyDescent="0.25">
      <c r="A351" s="68">
        <v>42767</v>
      </c>
      <c r="B351" s="69" t="s">
        <v>339</v>
      </c>
      <c r="C351" s="70">
        <v>15766</v>
      </c>
      <c r="E351" s="68">
        <v>42768</v>
      </c>
      <c r="F351" s="69" t="s">
        <v>437</v>
      </c>
      <c r="G351" s="70">
        <v>4100</v>
      </c>
    </row>
    <row r="352" spans="1:7" ht="30" x14ac:dyDescent="0.25">
      <c r="A352" s="68">
        <v>42771</v>
      </c>
      <c r="B352" s="69" t="s">
        <v>439</v>
      </c>
      <c r="C352" s="70">
        <v>4100</v>
      </c>
      <c r="E352" s="68">
        <v>42769</v>
      </c>
      <c r="F352" s="69" t="s">
        <v>438</v>
      </c>
      <c r="G352" s="70">
        <v>50</v>
      </c>
    </row>
    <row r="353" spans="1:7" ht="30" x14ac:dyDescent="0.25">
      <c r="A353" s="68">
        <v>42771</v>
      </c>
      <c r="B353" s="69" t="s">
        <v>180</v>
      </c>
      <c r="C353" s="70">
        <v>2070</v>
      </c>
      <c r="E353" s="68">
        <v>42767</v>
      </c>
      <c r="F353" s="69" t="s">
        <v>440</v>
      </c>
      <c r="G353" s="70">
        <v>2139</v>
      </c>
    </row>
    <row r="354" spans="1:7" ht="30" x14ac:dyDescent="0.25">
      <c r="A354" s="68">
        <v>42776</v>
      </c>
      <c r="B354" s="69" t="s">
        <v>158</v>
      </c>
      <c r="C354" s="70">
        <v>0</v>
      </c>
      <c r="E354" s="68">
        <v>42770</v>
      </c>
      <c r="F354" s="69" t="s">
        <v>441</v>
      </c>
      <c r="G354" s="70">
        <v>5000</v>
      </c>
    </row>
    <row r="355" spans="1:7" ht="30" x14ac:dyDescent="0.25">
      <c r="A355" s="68"/>
      <c r="B355" s="69"/>
      <c r="C355" s="70"/>
      <c r="E355" s="68">
        <v>42771</v>
      </c>
      <c r="F355" s="69" t="s">
        <v>442</v>
      </c>
      <c r="G355" s="70">
        <v>1000</v>
      </c>
    </row>
    <row r="356" spans="1:7" x14ac:dyDescent="0.25">
      <c r="A356" s="68"/>
      <c r="B356" s="69"/>
      <c r="C356" s="70"/>
      <c r="E356" s="68">
        <v>42794</v>
      </c>
      <c r="F356" s="69" t="s">
        <v>341</v>
      </c>
      <c r="G356" s="70">
        <v>10747</v>
      </c>
    </row>
    <row r="357" spans="1:7" ht="15.75" thickBot="1" x14ac:dyDescent="0.3">
      <c r="A357" s="67" t="s">
        <v>81</v>
      </c>
      <c r="B357" s="64"/>
      <c r="C357" s="66">
        <v>23036</v>
      </c>
      <c r="E357" s="67" t="s">
        <v>81</v>
      </c>
      <c r="F357" s="64"/>
      <c r="G357" s="66">
        <v>23036</v>
      </c>
    </row>
    <row r="358" spans="1:7" ht="15.75" thickTop="1" x14ac:dyDescent="0.25">
      <c r="A358"/>
      <c r="B358"/>
      <c r="C358"/>
      <c r="E358"/>
      <c r="F358"/>
      <c r="G358"/>
    </row>
    <row r="359" spans="1:7" ht="15.75" thickBot="1" x14ac:dyDescent="0.3">
      <c r="A359" s="64"/>
      <c r="B359" s="65">
        <v>42795</v>
      </c>
      <c r="C359" s="66"/>
      <c r="E359" s="67"/>
      <c r="F359" s="65">
        <v>42795</v>
      </c>
      <c r="G359" s="66"/>
    </row>
    <row r="360" spans="1:7" ht="15.75" thickTop="1" x14ac:dyDescent="0.25"/>
  </sheetData>
  <mergeCells count="2">
    <mergeCell ref="A1:C1"/>
    <mergeCell ref="E1:G1"/>
  </mergeCells>
  <pageMargins left="0.54166666666666663" right="0.54166666666666663" top="0.75" bottom="0.75" header="0.3" footer="0.3"/>
  <pageSetup orientation="landscape" r:id="rId1"/>
  <headerFooter>
    <oddHeader>&amp;C&amp;"-,Bold"&amp;20Cash Book</oddHeader>
    <oddFooter>&amp;C&amp;"-,Bold"
Purva-Vihar Residency Association,         &amp;"-,Regular"
Plot no. 16, Sr. No. 29, Chaitanyanagar, Near Kalanagar, Dhankawadi, Pune - 411043.          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C7" sqref="C7"/>
    </sheetView>
  </sheetViews>
  <sheetFormatPr defaultRowHeight="15" x14ac:dyDescent="0.25"/>
  <cols>
    <col min="2" max="2" width="12.42578125" customWidth="1"/>
    <col min="3" max="3" width="21.5703125" customWidth="1"/>
    <col min="4" max="4" width="25.85546875" customWidth="1"/>
    <col min="5" max="5" width="13.5703125" customWidth="1"/>
    <col min="6" max="6" width="14.5703125" customWidth="1"/>
    <col min="7" max="7" width="15.5703125" customWidth="1"/>
  </cols>
  <sheetData>
    <row r="2" spans="2:7" ht="15.75" thickBot="1" x14ac:dyDescent="0.3"/>
    <row r="3" spans="2:7" ht="31.5" customHeight="1" thickTop="1" thickBot="1" x14ac:dyDescent="0.3">
      <c r="C3" s="41" t="s">
        <v>127</v>
      </c>
      <c r="D3" s="37" t="s">
        <v>128</v>
      </c>
      <c r="E3" s="38" t="s">
        <v>135</v>
      </c>
      <c r="F3" s="38" t="s">
        <v>136</v>
      </c>
    </row>
    <row r="4" spans="2:7" ht="16.5" thickTop="1" thickBot="1" x14ac:dyDescent="0.3">
      <c r="C4" s="41" t="s">
        <v>129</v>
      </c>
      <c r="D4" s="39">
        <v>170578835574</v>
      </c>
      <c r="E4" s="40"/>
      <c r="F4" s="40"/>
    </row>
    <row r="5" spans="2:7" ht="46.5" thickTop="1" thickBot="1" x14ac:dyDescent="0.3">
      <c r="C5" s="41" t="s">
        <v>130</v>
      </c>
      <c r="D5" s="36" t="s">
        <v>131</v>
      </c>
      <c r="E5" s="36"/>
      <c r="F5" s="42"/>
    </row>
    <row r="6" spans="2:7" ht="16.5" thickTop="1" thickBot="1" x14ac:dyDescent="0.3">
      <c r="C6" s="41" t="s">
        <v>132</v>
      </c>
      <c r="D6" s="36" t="s">
        <v>133</v>
      </c>
      <c r="E6" s="36"/>
      <c r="F6" s="42"/>
    </row>
    <row r="7" spans="2:7" ht="46.5" thickTop="1" thickBot="1" x14ac:dyDescent="0.3">
      <c r="C7" s="41"/>
      <c r="D7" s="36" t="s">
        <v>134</v>
      </c>
      <c r="E7" s="36"/>
      <c r="F7" s="42"/>
    </row>
    <row r="8" spans="2:7" ht="16.5" thickTop="1" thickBot="1" x14ac:dyDescent="0.3">
      <c r="C8" s="41"/>
      <c r="D8" s="36">
        <v>411041</v>
      </c>
      <c r="E8" s="36"/>
      <c r="F8" s="42"/>
    </row>
    <row r="9" spans="2:7" ht="15.75" thickTop="1" x14ac:dyDescent="0.25"/>
    <row r="10" spans="2:7" x14ac:dyDescent="0.25">
      <c r="B10" s="28" t="s">
        <v>3</v>
      </c>
      <c r="C10" s="28" t="s">
        <v>2</v>
      </c>
      <c r="D10" s="28" t="s">
        <v>125</v>
      </c>
      <c r="E10" s="28" t="s">
        <v>1</v>
      </c>
      <c r="F10" s="28" t="s">
        <v>126</v>
      </c>
      <c r="G10" s="28" t="s">
        <v>0</v>
      </c>
    </row>
    <row r="11" spans="2:7" x14ac:dyDescent="0.25">
      <c r="B11" s="29">
        <v>42736</v>
      </c>
      <c r="C11" s="28"/>
      <c r="D11" s="28"/>
      <c r="E11" s="28"/>
      <c r="F11" s="28">
        <v>730</v>
      </c>
      <c r="G11" s="30">
        <v>42751</v>
      </c>
    </row>
    <row r="12" spans="2:7" x14ac:dyDescent="0.25">
      <c r="B12" s="29">
        <v>42705</v>
      </c>
      <c r="C12" s="28">
        <v>107</v>
      </c>
      <c r="D12" s="28" t="s">
        <v>124</v>
      </c>
      <c r="E12" s="28">
        <v>730</v>
      </c>
      <c r="F12" s="28">
        <v>990</v>
      </c>
      <c r="G12" s="30">
        <v>42725</v>
      </c>
    </row>
    <row r="13" spans="2:7" x14ac:dyDescent="0.25">
      <c r="B13" s="29">
        <v>42675</v>
      </c>
      <c r="C13" s="28">
        <v>138</v>
      </c>
      <c r="D13" s="28" t="s">
        <v>124</v>
      </c>
      <c r="E13" s="28">
        <v>990</v>
      </c>
      <c r="F13" s="28">
        <v>840</v>
      </c>
      <c r="G13" s="30">
        <v>42691</v>
      </c>
    </row>
    <row r="14" spans="2:7" x14ac:dyDescent="0.25">
      <c r="B14" s="29">
        <v>42644</v>
      </c>
      <c r="C14" s="28">
        <v>125</v>
      </c>
      <c r="D14" s="28" t="s">
        <v>124</v>
      </c>
      <c r="E14" s="28">
        <v>840</v>
      </c>
      <c r="F14" s="31">
        <v>2100</v>
      </c>
      <c r="G14" s="30">
        <v>42675</v>
      </c>
    </row>
    <row r="15" spans="2:7" x14ac:dyDescent="0.25">
      <c r="B15" s="29">
        <v>42614</v>
      </c>
      <c r="C15" s="28">
        <v>277</v>
      </c>
      <c r="D15" s="28" t="s">
        <v>124</v>
      </c>
      <c r="E15" s="31">
        <v>2100</v>
      </c>
      <c r="F15" s="31">
        <v>1150</v>
      </c>
      <c r="G15" s="30">
        <v>42619</v>
      </c>
    </row>
    <row r="16" spans="2:7" x14ac:dyDescent="0.25">
      <c r="B16" s="29">
        <v>42583</v>
      </c>
      <c r="C16" s="28">
        <v>160</v>
      </c>
      <c r="D16" s="28" t="s">
        <v>124</v>
      </c>
      <c r="E16" s="31">
        <v>1150</v>
      </c>
      <c r="F16" s="31">
        <v>1730</v>
      </c>
      <c r="G16" s="30">
        <v>42592</v>
      </c>
    </row>
    <row r="17" spans="2:7" x14ac:dyDescent="0.25">
      <c r="B17" s="29">
        <v>42552</v>
      </c>
      <c r="C17" s="28">
        <v>217</v>
      </c>
      <c r="D17" s="28" t="s">
        <v>124</v>
      </c>
      <c r="E17" s="31">
        <v>1730</v>
      </c>
      <c r="F17" s="31">
        <v>1180</v>
      </c>
      <c r="G17" s="30">
        <v>42560</v>
      </c>
    </row>
    <row r="18" spans="2:7" x14ac:dyDescent="0.25">
      <c r="B18" s="29">
        <v>42522</v>
      </c>
      <c r="C18" s="28">
        <v>159</v>
      </c>
      <c r="D18" s="28" t="s">
        <v>124</v>
      </c>
      <c r="E18" s="31">
        <v>1190</v>
      </c>
      <c r="F18" s="31">
        <v>1260</v>
      </c>
      <c r="G18" s="30">
        <v>42532</v>
      </c>
    </row>
    <row r="19" spans="2:7" x14ac:dyDescent="0.25">
      <c r="B19" s="29">
        <v>42491</v>
      </c>
      <c r="C19" s="28">
        <v>171</v>
      </c>
      <c r="D19" s="28" t="s">
        <v>124</v>
      </c>
      <c r="E19" s="31">
        <v>1260</v>
      </c>
      <c r="F19" s="31">
        <v>1910</v>
      </c>
      <c r="G19" s="30">
        <v>42500</v>
      </c>
    </row>
    <row r="20" spans="2:7" x14ac:dyDescent="0.25">
      <c r="B20" s="32">
        <v>42461</v>
      </c>
      <c r="C20" s="33">
        <v>228</v>
      </c>
      <c r="D20" s="33" t="s">
        <v>124</v>
      </c>
      <c r="E20" s="34">
        <v>1910</v>
      </c>
      <c r="F20" s="34">
        <v>1140</v>
      </c>
      <c r="G20" s="35">
        <v>42461</v>
      </c>
    </row>
    <row r="21" spans="2:7" x14ac:dyDescent="0.25">
      <c r="B21" s="32">
        <v>42430</v>
      </c>
      <c r="C21" s="33">
        <v>154</v>
      </c>
      <c r="D21" s="33" t="s">
        <v>124</v>
      </c>
      <c r="E21" s="34">
        <v>1150</v>
      </c>
      <c r="F21" s="34">
        <v>6550</v>
      </c>
      <c r="G21" s="35">
        <v>42432</v>
      </c>
    </row>
    <row r="22" spans="2:7" x14ac:dyDescent="0.25">
      <c r="B22" s="32">
        <v>42401</v>
      </c>
      <c r="C22" s="33">
        <v>159</v>
      </c>
      <c r="D22" s="33" t="s">
        <v>124</v>
      </c>
      <c r="E22" s="34">
        <v>6560</v>
      </c>
      <c r="F22" s="33">
        <v>0</v>
      </c>
      <c r="G22" s="33"/>
    </row>
    <row r="23" spans="2:7" x14ac:dyDescent="0.25">
      <c r="B23" s="29">
        <v>42370</v>
      </c>
      <c r="C23" s="28">
        <v>622</v>
      </c>
      <c r="D23" s="28" t="s">
        <v>124</v>
      </c>
      <c r="E23" s="31">
        <v>6290</v>
      </c>
      <c r="F23" s="28">
        <v>0</v>
      </c>
      <c r="G23" s="28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C1:Q73"/>
  <sheetViews>
    <sheetView topLeftCell="D1" zoomScaleNormal="100" workbookViewId="0">
      <selection activeCell="L2" sqref="L2:Q23"/>
    </sheetView>
  </sheetViews>
  <sheetFormatPr defaultRowHeight="15" x14ac:dyDescent="0.25"/>
  <cols>
    <col min="3" max="3" width="23.7109375" bestFit="1" customWidth="1"/>
    <col min="4" max="4" width="13.28515625" bestFit="1" customWidth="1"/>
    <col min="5" max="5" width="12.28515625" bestFit="1" customWidth="1"/>
    <col min="6" max="7" width="13.28515625" bestFit="1" customWidth="1"/>
    <col min="8" max="8" width="14" bestFit="1" customWidth="1"/>
    <col min="9" max="9" width="13.28515625" bestFit="1" customWidth="1"/>
    <col min="10" max="10" width="13.28515625" customWidth="1"/>
    <col min="12" max="12" width="13.28515625" bestFit="1" customWidth="1"/>
    <col min="13" max="13" width="21.85546875" bestFit="1" customWidth="1"/>
    <col min="14" max="14" width="14" bestFit="1" customWidth="1"/>
    <col min="15" max="15" width="13.28515625" bestFit="1" customWidth="1"/>
    <col min="16" max="16" width="21.7109375" bestFit="1" customWidth="1"/>
    <col min="17" max="17" width="13.28515625" bestFit="1" customWidth="1"/>
  </cols>
  <sheetData>
    <row r="1" spans="3:17" x14ac:dyDescent="0.25">
      <c r="L1" t="s">
        <v>389</v>
      </c>
    </row>
    <row r="2" spans="3:17" x14ac:dyDescent="0.25">
      <c r="C2" t="s">
        <v>345</v>
      </c>
      <c r="D2" s="28" t="s">
        <v>346</v>
      </c>
      <c r="E2" s="63" t="s">
        <v>347</v>
      </c>
      <c r="F2" s="28" t="s">
        <v>348</v>
      </c>
      <c r="G2" s="28" t="s">
        <v>349</v>
      </c>
      <c r="H2" s="28" t="s">
        <v>350</v>
      </c>
      <c r="I2" t="s">
        <v>351</v>
      </c>
      <c r="J2" t="s">
        <v>352</v>
      </c>
      <c r="L2" t="s">
        <v>366</v>
      </c>
      <c r="M2" t="s">
        <v>367</v>
      </c>
      <c r="N2" t="s">
        <v>368</v>
      </c>
      <c r="O2" t="s">
        <v>369</v>
      </c>
      <c r="P2" t="s">
        <v>370</v>
      </c>
      <c r="Q2" t="s">
        <v>371</v>
      </c>
    </row>
    <row r="3" spans="3:17" ht="15.75" thickBot="1" x14ac:dyDescent="0.3">
      <c r="C3" t="s">
        <v>353</v>
      </c>
      <c r="D3" s="19">
        <v>102180</v>
      </c>
      <c r="E3" s="61">
        <f>'[1]Income Report'!D37</f>
        <v>63475</v>
      </c>
      <c r="F3" s="19">
        <f>'[1]Income Report'!D107</f>
        <v>106480</v>
      </c>
      <c r="G3" s="19">
        <f>'[1]Income Report'!D193</f>
        <v>97440</v>
      </c>
      <c r="H3" s="19">
        <f>'[1]Income Report'!D282</f>
        <v>104340</v>
      </c>
      <c r="I3" s="19">
        <v>112885</v>
      </c>
      <c r="J3" s="19">
        <v>103800</v>
      </c>
      <c r="L3" s="54">
        <v>41729</v>
      </c>
      <c r="M3" s="55" t="s">
        <v>372</v>
      </c>
      <c r="N3" s="54">
        <v>42094</v>
      </c>
      <c r="O3" s="54">
        <v>41729</v>
      </c>
      <c r="P3" s="55" t="s">
        <v>372</v>
      </c>
      <c r="Q3" s="54">
        <v>42094</v>
      </c>
    </row>
    <row r="4" spans="3:17" ht="15.75" thickTop="1" x14ac:dyDescent="0.25">
      <c r="C4" t="s">
        <v>354</v>
      </c>
      <c r="D4" s="19">
        <v>1104.5</v>
      </c>
      <c r="E4" s="61">
        <f>'Cash Report-OLD'!C5</f>
        <v>10885</v>
      </c>
      <c r="F4" s="19">
        <v>9680</v>
      </c>
      <c r="G4" s="19">
        <f>F13</f>
        <v>21330</v>
      </c>
      <c r="H4" s="19">
        <f>G13</f>
        <v>28512</v>
      </c>
      <c r="I4" s="19">
        <v>3175</v>
      </c>
      <c r="J4" s="19">
        <v>399.5</v>
      </c>
      <c r="L4" s="19">
        <v>19500</v>
      </c>
      <c r="M4" t="s">
        <v>359</v>
      </c>
      <c r="N4" s="19">
        <f>$F$9</f>
        <v>19500</v>
      </c>
      <c r="O4" s="19">
        <f>I3</f>
        <v>112885</v>
      </c>
      <c r="P4" t="s">
        <v>373</v>
      </c>
      <c r="Q4" s="19">
        <f>$F$3</f>
        <v>106480</v>
      </c>
    </row>
    <row r="5" spans="3:17" x14ac:dyDescent="0.25">
      <c r="C5" t="s">
        <v>355</v>
      </c>
      <c r="D5" s="15">
        <v>57587.8</v>
      </c>
      <c r="E5" s="60">
        <v>78662.3</v>
      </c>
      <c r="F5" s="15">
        <f>E14</f>
        <v>91339.3</v>
      </c>
      <c r="G5" s="15">
        <f>F14</f>
        <v>5804.3000000000029</v>
      </c>
      <c r="H5" s="62">
        <v>119435.3</v>
      </c>
      <c r="I5" s="19">
        <v>62642.3</v>
      </c>
      <c r="J5" s="19">
        <v>37025.800000000003</v>
      </c>
      <c r="L5" s="19">
        <v>15610</v>
      </c>
      <c r="M5" t="s">
        <v>374</v>
      </c>
      <c r="N5" s="19">
        <f>$F$7</f>
        <v>4140</v>
      </c>
      <c r="P5" s="56" t="s">
        <v>375</v>
      </c>
    </row>
    <row r="6" spans="3:17" x14ac:dyDescent="0.25">
      <c r="C6" t="s">
        <v>356</v>
      </c>
      <c r="D6" s="15">
        <v>0</v>
      </c>
      <c r="E6" s="60">
        <v>0</v>
      </c>
      <c r="F6" s="15">
        <v>0</v>
      </c>
      <c r="G6" s="15">
        <v>113751</v>
      </c>
      <c r="H6" s="19">
        <v>0</v>
      </c>
      <c r="I6" s="19">
        <v>1487</v>
      </c>
      <c r="J6" s="19"/>
      <c r="L6" s="19">
        <v>1120</v>
      </c>
      <c r="M6" t="s">
        <v>360</v>
      </c>
      <c r="N6" s="19">
        <f>$F$11</f>
        <v>1280</v>
      </c>
      <c r="O6" s="19">
        <v>0</v>
      </c>
      <c r="P6" t="s">
        <v>376</v>
      </c>
      <c r="Q6" s="19">
        <v>0</v>
      </c>
    </row>
    <row r="7" spans="3:17" x14ac:dyDescent="0.25">
      <c r="C7" t="s">
        <v>357</v>
      </c>
      <c r="D7" s="19">
        <v>29595</v>
      </c>
      <c r="E7" s="61">
        <f>[1]!Table118[[#Totals],[ Amount]]</f>
        <v>12940</v>
      </c>
      <c r="F7" s="19">
        <f>[1]!Table119[[#Totals],[ Amount]]</f>
        <v>4140</v>
      </c>
      <c r="G7" s="19">
        <f>[1]!Table120[[#Totals],[ Amount]]</f>
        <v>17848</v>
      </c>
      <c r="H7" s="19">
        <f>[1]!Table121[[#Totals],[ Amount]]</f>
        <v>20955</v>
      </c>
      <c r="I7" s="19">
        <f>2770+Table126[[#This Row],[2013-2014 P]]</f>
        <v>15710</v>
      </c>
      <c r="J7" s="19">
        <v>17105</v>
      </c>
      <c r="L7" s="19">
        <v>5040</v>
      </c>
      <c r="M7" t="s">
        <v>361</v>
      </c>
      <c r="N7" s="19">
        <v>75</v>
      </c>
    </row>
    <row r="8" spans="3:17" x14ac:dyDescent="0.25">
      <c r="C8" t="s">
        <v>358</v>
      </c>
      <c r="D8" s="19">
        <f>1500+500+1280</f>
        <v>3280</v>
      </c>
      <c r="E8" s="61">
        <f>SUM('[1]Sundry Expenses'!C4:C5)</f>
        <v>2250</v>
      </c>
      <c r="F8" s="19">
        <f>SUM('[1]Sundry Expenses'!C6:C7)+1000</f>
        <v>2700</v>
      </c>
      <c r="G8" s="19">
        <f>'[1]Sundry Expenses'!C8</f>
        <v>500</v>
      </c>
      <c r="H8" s="19">
        <f>'[1]Sundry Expenses'!C9</f>
        <v>500</v>
      </c>
      <c r="I8" s="19">
        <f>1750+500</f>
        <v>2250</v>
      </c>
      <c r="J8" s="19">
        <v>800</v>
      </c>
      <c r="L8" s="19">
        <f>$E$8</f>
        <v>2250</v>
      </c>
      <c r="M8" t="s">
        <v>358</v>
      </c>
      <c r="N8" s="19">
        <f>$F$8</f>
        <v>2700</v>
      </c>
    </row>
    <row r="9" spans="3:17" x14ac:dyDescent="0.25">
      <c r="C9" t="s">
        <v>359</v>
      </c>
      <c r="D9" s="19">
        <v>18000</v>
      </c>
      <c r="E9" s="61">
        <f>[1]!Table4[[#Totals],[ Amount]]</f>
        <v>9000</v>
      </c>
      <c r="F9" s="19">
        <f>[1]!Table111[[#Totals],[ Amount]]</f>
        <v>19500</v>
      </c>
      <c r="G9" s="19">
        <f>[1]!Table112[[#Totals],[ Amount]]</f>
        <v>19500</v>
      </c>
      <c r="H9" s="19">
        <f>[1]!Table113[[#Totals],[ Amount]]</f>
        <v>16500</v>
      </c>
      <c r="I9" s="19">
        <v>19500</v>
      </c>
      <c r="J9" s="19">
        <v>19500</v>
      </c>
      <c r="L9" s="19">
        <v>35510</v>
      </c>
      <c r="M9" t="s">
        <v>377</v>
      </c>
      <c r="N9" s="19">
        <f>$F$10</f>
        <v>42670</v>
      </c>
    </row>
    <row r="10" spans="3:17" x14ac:dyDescent="0.25">
      <c r="C10" t="s">
        <v>262</v>
      </c>
      <c r="D10" s="19">
        <v>42510</v>
      </c>
      <c r="E10" s="61">
        <f>[1]!Table122[[#Totals],[ Amount]]</f>
        <v>19010</v>
      </c>
      <c r="F10" s="19">
        <f>[1]!Table125[[#Totals],[ Amount]]</f>
        <v>42670</v>
      </c>
      <c r="G10" s="19">
        <f>[1]!Table123[[#Totals],[ Amount]]</f>
        <v>50330</v>
      </c>
      <c r="H10" s="19">
        <f>[1]!Table124[[#Totals],[ Amount]]</f>
        <v>52610</v>
      </c>
      <c r="I10" s="19">
        <f>5040+35510</f>
        <v>40550</v>
      </c>
      <c r="J10" s="19">
        <f>39130+4078</f>
        <v>43208</v>
      </c>
    </row>
    <row r="11" spans="3:17" x14ac:dyDescent="0.25">
      <c r="C11" t="s">
        <v>360</v>
      </c>
      <c r="D11" s="19">
        <f>418+100+650+22+200+100</f>
        <v>1490</v>
      </c>
      <c r="E11" s="61">
        <f>[1]!Table115[[#Totals],[ Amount]]</f>
        <v>520</v>
      </c>
      <c r="F11" s="19">
        <f>[1]!Table116[[#Totals],[ Amount]]</f>
        <v>1280</v>
      </c>
      <c r="G11" s="19">
        <f>[1]!Table114[[#Totals],[ Amount]]</f>
        <v>1300</v>
      </c>
      <c r="H11" s="19">
        <f>'[1]Printing &amp; Stationary'!D72</f>
        <v>20</v>
      </c>
      <c r="I11" s="19">
        <f>1120+20+20</f>
        <v>1160</v>
      </c>
      <c r="J11" s="19">
        <v>1510</v>
      </c>
      <c r="M11" s="56" t="s">
        <v>378</v>
      </c>
      <c r="P11" s="56" t="s">
        <v>378</v>
      </c>
    </row>
    <row r="12" spans="3:17" x14ac:dyDescent="0.25">
      <c r="C12" t="s">
        <v>361</v>
      </c>
      <c r="D12" s="19">
        <v>180</v>
      </c>
      <c r="E12" s="61"/>
      <c r="F12" s="19">
        <v>75</v>
      </c>
      <c r="G12" s="19"/>
      <c r="H12" s="19"/>
      <c r="I12" s="19"/>
      <c r="J12" s="19">
        <v>410</v>
      </c>
      <c r="L12" s="19">
        <v>91339.3</v>
      </c>
      <c r="M12" t="s">
        <v>376</v>
      </c>
      <c r="N12" s="15">
        <v>5804.3</v>
      </c>
      <c r="O12" s="19">
        <v>62642.3</v>
      </c>
      <c r="P12" t="s">
        <v>376</v>
      </c>
      <c r="Q12" s="19">
        <v>91339.3</v>
      </c>
    </row>
    <row r="13" spans="3:17" x14ac:dyDescent="0.25">
      <c r="C13" t="s">
        <v>362</v>
      </c>
      <c r="D13" s="19">
        <v>3175</v>
      </c>
      <c r="E13" s="61">
        <f>'Cash Report-OLD'!G61</f>
        <v>5680</v>
      </c>
      <c r="F13" s="19">
        <v>21330</v>
      </c>
      <c r="G13" s="19">
        <v>28512</v>
      </c>
      <c r="H13" s="19">
        <v>21547</v>
      </c>
      <c r="I13" s="19">
        <v>9680</v>
      </c>
      <c r="J13" s="19">
        <v>1104.5</v>
      </c>
    </row>
    <row r="14" spans="3:17" x14ac:dyDescent="0.25">
      <c r="C14" t="s">
        <v>363</v>
      </c>
      <c r="D14" s="15">
        <v>62642.3</v>
      </c>
      <c r="E14" s="60">
        <v>91339.3</v>
      </c>
      <c r="F14" s="15">
        <v>5804.3000000000029</v>
      </c>
      <c r="G14" s="15">
        <v>119435.3</v>
      </c>
      <c r="H14" s="15">
        <v>140018.29999999999</v>
      </c>
      <c r="I14" s="19">
        <v>91339.3</v>
      </c>
      <c r="J14" s="19">
        <v>57587.8</v>
      </c>
      <c r="L14" s="19"/>
      <c r="M14" s="56" t="s">
        <v>379</v>
      </c>
      <c r="N14" s="19"/>
      <c r="O14" s="19"/>
      <c r="P14" s="56" t="s">
        <v>379</v>
      </c>
      <c r="Q14" s="19"/>
    </row>
    <row r="15" spans="3:17" x14ac:dyDescent="0.25">
      <c r="C15" t="s">
        <v>364</v>
      </c>
      <c r="D15" s="15">
        <v>0</v>
      </c>
      <c r="E15" s="60">
        <v>0</v>
      </c>
      <c r="F15" s="15">
        <v>110000</v>
      </c>
      <c r="G15" s="19">
        <v>0</v>
      </c>
      <c r="H15" s="19">
        <v>0</v>
      </c>
      <c r="I15" s="19"/>
      <c r="J15" s="19"/>
      <c r="L15" s="19">
        <v>0</v>
      </c>
      <c r="M15" t="s">
        <v>380</v>
      </c>
      <c r="N15" s="19">
        <v>0</v>
      </c>
      <c r="O15" s="19">
        <v>0</v>
      </c>
      <c r="P15" t="s">
        <v>380</v>
      </c>
      <c r="Q15" s="19">
        <v>0</v>
      </c>
    </row>
    <row r="16" spans="3:17" ht="15.75" thickBot="1" x14ac:dyDescent="0.3">
      <c r="C16" s="26" t="s">
        <v>365</v>
      </c>
      <c r="D16" s="27">
        <f t="shared" ref="D16:J16" si="0">SUM(D3:D6)-SUM(D7:D15)</f>
        <v>0</v>
      </c>
      <c r="E16" s="59">
        <f t="shared" si="0"/>
        <v>12283</v>
      </c>
      <c r="F16" s="27">
        <f t="shared" si="0"/>
        <v>0</v>
      </c>
      <c r="G16" s="27">
        <f t="shared" si="0"/>
        <v>900</v>
      </c>
      <c r="H16" s="27">
        <f t="shared" si="0"/>
        <v>137</v>
      </c>
      <c r="I16" s="27">
        <f t="shared" si="0"/>
        <v>0</v>
      </c>
      <c r="J16" s="27">
        <f t="shared" si="0"/>
        <v>0</v>
      </c>
      <c r="L16" s="19">
        <v>0</v>
      </c>
      <c r="M16" t="s">
        <v>380</v>
      </c>
      <c r="N16" s="19">
        <v>0</v>
      </c>
      <c r="O16" s="19">
        <v>0</v>
      </c>
      <c r="P16" t="s">
        <v>380</v>
      </c>
      <c r="Q16" s="19">
        <v>0</v>
      </c>
    </row>
    <row r="17" spans="3:17" ht="15.75" thickTop="1" x14ac:dyDescent="0.25">
      <c r="L17" s="19">
        <v>0</v>
      </c>
      <c r="M17" t="s">
        <v>380</v>
      </c>
      <c r="N17" s="19">
        <v>0</v>
      </c>
      <c r="O17" s="19">
        <v>0</v>
      </c>
      <c r="P17" t="s">
        <v>380</v>
      </c>
      <c r="Q17" s="19">
        <v>0</v>
      </c>
    </row>
    <row r="18" spans="3:17" x14ac:dyDescent="0.25">
      <c r="L18" s="19">
        <v>0</v>
      </c>
      <c r="M18" t="s">
        <v>380</v>
      </c>
      <c r="N18" s="19">
        <v>0</v>
      </c>
      <c r="O18" s="19">
        <v>0</v>
      </c>
      <c r="P18" t="s">
        <v>380</v>
      </c>
      <c r="Q18" s="19">
        <v>0</v>
      </c>
    </row>
    <row r="19" spans="3:17" x14ac:dyDescent="0.25">
      <c r="L19" s="19">
        <v>0</v>
      </c>
      <c r="M19" t="s">
        <v>376</v>
      </c>
      <c r="N19" s="19">
        <v>110000</v>
      </c>
      <c r="O19" s="19">
        <v>0</v>
      </c>
      <c r="P19" t="s">
        <v>376</v>
      </c>
      <c r="Q19" s="19">
        <v>0</v>
      </c>
    </row>
    <row r="20" spans="3:17" x14ac:dyDescent="0.25">
      <c r="L20" s="19"/>
      <c r="N20" s="19"/>
      <c r="O20" s="19"/>
      <c r="Q20" s="19"/>
    </row>
    <row r="21" spans="3:17" x14ac:dyDescent="0.25">
      <c r="L21" s="19">
        <v>8655</v>
      </c>
      <c r="M21" s="56" t="s">
        <v>381</v>
      </c>
      <c r="N21" s="19">
        <v>16710</v>
      </c>
      <c r="O21" s="19">
        <v>3175</v>
      </c>
      <c r="P21" s="56" t="s">
        <v>381</v>
      </c>
      <c r="Q21" s="19">
        <v>5980</v>
      </c>
    </row>
    <row r="23" spans="3:17" ht="15.75" thickBot="1" x14ac:dyDescent="0.3">
      <c r="C23" t="s">
        <v>367</v>
      </c>
      <c r="E23" s="19">
        <f>SUM(E7:E11)</f>
        <v>43720</v>
      </c>
      <c r="F23" s="19">
        <f>SUM(F7:F11)</f>
        <v>70290</v>
      </c>
      <c r="G23" s="19">
        <f>SUM(G7:G11)</f>
        <v>89478</v>
      </c>
      <c r="H23" s="19">
        <f>SUM(H7:H11)</f>
        <v>90585</v>
      </c>
      <c r="I23" s="19">
        <f>SUM(I7:I11)</f>
        <v>79170</v>
      </c>
      <c r="J23" s="19"/>
      <c r="L23" s="57">
        <f>SUM(L4:L21)</f>
        <v>179024.3</v>
      </c>
      <c r="M23" s="55" t="s">
        <v>81</v>
      </c>
      <c r="N23" s="57">
        <f>SUM(N4:N21)</f>
        <v>202879.3</v>
      </c>
      <c r="O23" s="57">
        <f>SUM(O4:O21)</f>
        <v>178702.3</v>
      </c>
      <c r="P23" s="55" t="s">
        <v>81</v>
      </c>
      <c r="Q23" s="57">
        <f>SUM(Q4:Q21)</f>
        <v>203799.3</v>
      </c>
    </row>
    <row r="24" spans="3:17" ht="15.75" thickTop="1" x14ac:dyDescent="0.25">
      <c r="C24" t="s">
        <v>370</v>
      </c>
      <c r="E24" s="19">
        <f>E3</f>
        <v>63475</v>
      </c>
      <c r="F24" s="19">
        <f>F3</f>
        <v>106480</v>
      </c>
      <c r="G24" s="19">
        <f>G3</f>
        <v>97440</v>
      </c>
      <c r="H24" s="19">
        <f>H3</f>
        <v>104340</v>
      </c>
      <c r="I24" s="19">
        <f>I3</f>
        <v>112885</v>
      </c>
      <c r="J24" s="19"/>
    </row>
    <row r="25" spans="3:17" ht="15.75" thickBot="1" x14ac:dyDescent="0.3">
      <c r="C25" s="26" t="s">
        <v>388</v>
      </c>
      <c r="D25" s="26"/>
      <c r="E25" s="27">
        <f>E24-E23</f>
        <v>19755</v>
      </c>
      <c r="F25" s="27">
        <f>F24-F23</f>
        <v>36190</v>
      </c>
      <c r="G25" s="27">
        <f>G24-G23</f>
        <v>7962</v>
      </c>
      <c r="H25" s="27">
        <f>H24-H23</f>
        <v>13755</v>
      </c>
      <c r="I25" s="27">
        <f>I24-I23</f>
        <v>33715</v>
      </c>
      <c r="J25" s="27"/>
      <c r="L25" s="19">
        <f>L23-O4-O21</f>
        <v>62964.299999999988</v>
      </c>
      <c r="M25" t="s">
        <v>387</v>
      </c>
    </row>
    <row r="26" spans="3:17" ht="15.75" thickTop="1" x14ac:dyDescent="0.25">
      <c r="C26" t="s">
        <v>386</v>
      </c>
      <c r="E26" s="19">
        <f>SUM(E4:E6)</f>
        <v>89547.3</v>
      </c>
      <c r="F26" s="19">
        <f>SUM(F4:F6)</f>
        <v>101019.3</v>
      </c>
      <c r="G26" s="19">
        <f>SUM(G4:G6)</f>
        <v>140885.29999999999</v>
      </c>
      <c r="H26" s="19">
        <f>SUM(H4:H6)</f>
        <v>147947.29999999999</v>
      </c>
      <c r="I26" s="19"/>
      <c r="J26" s="19"/>
      <c r="L26" t="s">
        <v>385</v>
      </c>
      <c r="N26" s="19">
        <f>N23-Q23</f>
        <v>-920</v>
      </c>
    </row>
    <row r="27" spans="3:17" x14ac:dyDescent="0.25">
      <c r="C27" t="s">
        <v>384</v>
      </c>
      <c r="E27" s="19">
        <f>SUM(E13:E15)</f>
        <v>97019.3</v>
      </c>
      <c r="F27" s="19">
        <f>SUM(F13:F15)</f>
        <v>137134.29999999999</v>
      </c>
      <c r="G27" s="19">
        <f>SUM(G13:G15)</f>
        <v>147947.29999999999</v>
      </c>
      <c r="H27" s="19">
        <f>SUM(H13:H15)</f>
        <v>161565.29999999999</v>
      </c>
      <c r="I27" s="19"/>
      <c r="J27" s="19"/>
      <c r="L27" t="s">
        <v>366</v>
      </c>
      <c r="M27" t="s">
        <v>367</v>
      </c>
      <c r="N27" t="s">
        <v>368</v>
      </c>
      <c r="O27" t="s">
        <v>369</v>
      </c>
      <c r="P27" t="s">
        <v>370</v>
      </c>
      <c r="Q27" t="s">
        <v>371</v>
      </c>
    </row>
    <row r="28" spans="3:17" ht="15.75" thickBot="1" x14ac:dyDescent="0.3">
      <c r="C28" s="26" t="s">
        <v>383</v>
      </c>
      <c r="D28" s="26"/>
      <c r="E28" s="27">
        <f>E27-E26</f>
        <v>7472</v>
      </c>
      <c r="F28" s="27">
        <f>F27-F26</f>
        <v>36114.999999999985</v>
      </c>
      <c r="G28" s="27">
        <f>G27-G26</f>
        <v>7062</v>
      </c>
      <c r="H28" s="27">
        <f>H27-H26</f>
        <v>13618</v>
      </c>
      <c r="I28" s="19"/>
      <c r="J28" s="19"/>
      <c r="L28" s="54">
        <v>42094</v>
      </c>
      <c r="M28" s="55" t="s">
        <v>372</v>
      </c>
      <c r="N28" s="54">
        <v>42460</v>
      </c>
      <c r="O28" s="54">
        <v>42094</v>
      </c>
      <c r="P28" s="55" t="s">
        <v>372</v>
      </c>
      <c r="Q28" s="54">
        <v>42460</v>
      </c>
    </row>
    <row r="29" spans="3:17" ht="15.75" thickTop="1" x14ac:dyDescent="0.25">
      <c r="L29" s="19">
        <f>$F$9</f>
        <v>19500</v>
      </c>
      <c r="M29" t="s">
        <v>359</v>
      </c>
      <c r="N29" s="19">
        <f>$F$9</f>
        <v>19500</v>
      </c>
      <c r="O29" s="19">
        <f>$F$3</f>
        <v>106480</v>
      </c>
      <c r="P29" t="s">
        <v>373</v>
      </c>
      <c r="Q29" s="19">
        <v>96540</v>
      </c>
    </row>
    <row r="30" spans="3:17" x14ac:dyDescent="0.25">
      <c r="L30" s="19">
        <f>$F$7</f>
        <v>4140</v>
      </c>
      <c r="M30" t="s">
        <v>374</v>
      </c>
      <c r="N30" s="19">
        <v>17848</v>
      </c>
      <c r="P30" s="56" t="s">
        <v>375</v>
      </c>
    </row>
    <row r="31" spans="3:17" x14ac:dyDescent="0.25">
      <c r="L31" s="19">
        <f>$F$11</f>
        <v>1280</v>
      </c>
      <c r="M31" t="s">
        <v>360</v>
      </c>
      <c r="N31" s="19">
        <v>1300</v>
      </c>
      <c r="O31" s="19">
        <v>0</v>
      </c>
      <c r="P31" t="s">
        <v>376</v>
      </c>
      <c r="Q31" s="19">
        <v>0</v>
      </c>
    </row>
    <row r="32" spans="3:17" x14ac:dyDescent="0.25">
      <c r="L32" s="19">
        <v>75</v>
      </c>
      <c r="M32" t="s">
        <v>361</v>
      </c>
      <c r="N32" s="19">
        <v>0</v>
      </c>
    </row>
    <row r="33" spans="12:17" x14ac:dyDescent="0.25">
      <c r="L33" s="19">
        <f>$F$8</f>
        <v>2700</v>
      </c>
      <c r="M33" t="s">
        <v>358</v>
      </c>
      <c r="N33" s="19">
        <v>500</v>
      </c>
    </row>
    <row r="34" spans="12:17" x14ac:dyDescent="0.25">
      <c r="L34" s="19">
        <f>$F$10</f>
        <v>42670</v>
      </c>
      <c r="M34" t="s">
        <v>377</v>
      </c>
      <c r="N34" s="19">
        <v>50330</v>
      </c>
    </row>
    <row r="36" spans="12:17" x14ac:dyDescent="0.25">
      <c r="M36" s="56" t="s">
        <v>378</v>
      </c>
      <c r="P36" s="56" t="s">
        <v>378</v>
      </c>
    </row>
    <row r="37" spans="12:17" x14ac:dyDescent="0.25">
      <c r="L37" s="15">
        <v>5804.3000000000029</v>
      </c>
      <c r="M37" t="s">
        <v>376</v>
      </c>
      <c r="N37" s="15">
        <v>119435.3</v>
      </c>
      <c r="O37" s="19">
        <v>91339.3</v>
      </c>
      <c r="P37" t="s">
        <v>376</v>
      </c>
      <c r="Q37" s="19">
        <f>Table129131[[#This Row],[Debit]]</f>
        <v>5804.3000000000029</v>
      </c>
    </row>
    <row r="38" spans="12:17" x14ac:dyDescent="0.25">
      <c r="Q38" s="19"/>
    </row>
    <row r="39" spans="12:17" x14ac:dyDescent="0.25">
      <c r="L39" s="19"/>
      <c r="M39" s="56" t="s">
        <v>379</v>
      </c>
      <c r="N39" s="19"/>
      <c r="O39" s="19"/>
      <c r="P39" s="56" t="s">
        <v>379</v>
      </c>
      <c r="Q39" s="19"/>
    </row>
    <row r="40" spans="12:17" x14ac:dyDescent="0.25">
      <c r="L40" s="19">
        <v>0</v>
      </c>
      <c r="M40" t="s">
        <v>380</v>
      </c>
      <c r="N40" s="19">
        <v>0</v>
      </c>
      <c r="O40" s="19">
        <v>0</v>
      </c>
      <c r="P40" t="s">
        <v>380</v>
      </c>
      <c r="Q40" s="19">
        <v>0</v>
      </c>
    </row>
    <row r="41" spans="12:17" x14ac:dyDescent="0.25">
      <c r="L41" s="19">
        <v>0</v>
      </c>
      <c r="M41" t="s">
        <v>380</v>
      </c>
      <c r="N41" s="19">
        <v>0</v>
      </c>
      <c r="O41" s="19">
        <v>0</v>
      </c>
      <c r="P41" t="s">
        <v>380</v>
      </c>
      <c r="Q41" s="19">
        <v>0</v>
      </c>
    </row>
    <row r="42" spans="12:17" x14ac:dyDescent="0.25">
      <c r="L42" s="19">
        <v>0</v>
      </c>
      <c r="M42" t="s">
        <v>380</v>
      </c>
      <c r="N42" s="19">
        <v>0</v>
      </c>
      <c r="O42" s="19">
        <v>0</v>
      </c>
      <c r="P42" t="s">
        <v>380</v>
      </c>
      <c r="Q42" s="19">
        <v>0</v>
      </c>
    </row>
    <row r="43" spans="12:17" x14ac:dyDescent="0.25">
      <c r="L43" s="19">
        <v>0</v>
      </c>
      <c r="M43" t="s">
        <v>380</v>
      </c>
      <c r="N43" s="19">
        <v>0</v>
      </c>
      <c r="O43" s="19">
        <v>0</v>
      </c>
      <c r="P43" t="s">
        <v>380</v>
      </c>
      <c r="Q43" s="19">
        <v>0</v>
      </c>
    </row>
    <row r="44" spans="12:17" x14ac:dyDescent="0.25">
      <c r="L44" s="19">
        <v>110000</v>
      </c>
      <c r="M44" t="s">
        <v>376</v>
      </c>
      <c r="N44" s="19">
        <v>0</v>
      </c>
      <c r="O44" s="19">
        <v>0</v>
      </c>
      <c r="P44" t="s">
        <v>376</v>
      </c>
      <c r="Q44" s="19">
        <v>113751</v>
      </c>
    </row>
    <row r="45" spans="12:17" x14ac:dyDescent="0.25">
      <c r="L45" s="19"/>
      <c r="N45" s="19"/>
      <c r="O45" s="19"/>
      <c r="Q45" s="19"/>
    </row>
    <row r="46" spans="12:17" x14ac:dyDescent="0.25">
      <c r="L46" s="19">
        <f>$F$13</f>
        <v>21330</v>
      </c>
      <c r="M46" s="56" t="s">
        <v>381</v>
      </c>
      <c r="N46" s="19">
        <v>24512</v>
      </c>
      <c r="O46" s="19">
        <f>$E$13</f>
        <v>5680</v>
      </c>
      <c r="P46" s="56" t="s">
        <v>381</v>
      </c>
      <c r="Q46" s="19">
        <v>17330</v>
      </c>
    </row>
    <row r="48" spans="12:17" ht="15.75" thickBot="1" x14ac:dyDescent="0.3">
      <c r="L48" s="57">
        <f>SUM(L29:L46)</f>
        <v>207499.3</v>
      </c>
      <c r="M48" s="55" t="s">
        <v>81</v>
      </c>
      <c r="N48" s="57">
        <f>SUM(N29:N46)</f>
        <v>233425.3</v>
      </c>
      <c r="O48" s="57">
        <f>SUM(O29:O46)</f>
        <v>203499.3</v>
      </c>
      <c r="P48" s="55" t="s">
        <v>81</v>
      </c>
      <c r="Q48" s="57">
        <f>SUM(Q29:Q46)</f>
        <v>233425.3</v>
      </c>
    </row>
    <row r="49" spans="12:17" ht="15.75" thickTop="1" x14ac:dyDescent="0.25"/>
    <row r="50" spans="12:17" x14ac:dyDescent="0.25">
      <c r="L50" t="s">
        <v>382</v>
      </c>
      <c r="N50" s="19">
        <f>N48-Q48</f>
        <v>0</v>
      </c>
    </row>
    <row r="51" spans="12:17" x14ac:dyDescent="0.25">
      <c r="L51" t="s">
        <v>366</v>
      </c>
      <c r="M51" t="s">
        <v>367</v>
      </c>
      <c r="N51" t="s">
        <v>368</v>
      </c>
      <c r="O51" t="s">
        <v>369</v>
      </c>
      <c r="P51" t="s">
        <v>370</v>
      </c>
      <c r="Q51" t="s">
        <v>371</v>
      </c>
    </row>
    <row r="52" spans="12:17" ht="15.75" thickBot="1" x14ac:dyDescent="0.3">
      <c r="L52" s="54">
        <v>42460</v>
      </c>
      <c r="M52" s="55" t="s">
        <v>372</v>
      </c>
      <c r="N52" s="54">
        <v>42825</v>
      </c>
      <c r="O52" s="54">
        <v>42460</v>
      </c>
      <c r="P52" s="55" t="s">
        <v>372</v>
      </c>
      <c r="Q52" s="54">
        <v>42825</v>
      </c>
    </row>
    <row r="53" spans="12:17" ht="15.75" thickTop="1" x14ac:dyDescent="0.25">
      <c r="L53" s="19">
        <f>$F$9</f>
        <v>19500</v>
      </c>
      <c r="M53" t="s">
        <v>359</v>
      </c>
      <c r="N53" s="19">
        <f>$F$9</f>
        <v>19500</v>
      </c>
      <c r="O53" s="19">
        <v>96540</v>
      </c>
      <c r="P53" t="s">
        <v>373</v>
      </c>
      <c r="Q53" s="19">
        <v>88810</v>
      </c>
    </row>
    <row r="54" spans="12:17" x14ac:dyDescent="0.25">
      <c r="L54" s="19">
        <v>17848</v>
      </c>
      <c r="M54" t="s">
        <v>374</v>
      </c>
      <c r="N54" s="19">
        <v>19475</v>
      </c>
      <c r="P54" s="56" t="s">
        <v>375</v>
      </c>
    </row>
    <row r="55" spans="12:17" x14ac:dyDescent="0.25">
      <c r="L55" s="19">
        <v>1300</v>
      </c>
      <c r="M55" t="s">
        <v>360</v>
      </c>
      <c r="N55" s="19">
        <v>20</v>
      </c>
      <c r="O55" s="19">
        <v>0</v>
      </c>
      <c r="P55" t="s">
        <v>376</v>
      </c>
      <c r="Q55" s="19">
        <v>0</v>
      </c>
    </row>
    <row r="56" spans="12:17" x14ac:dyDescent="0.25">
      <c r="L56" s="19">
        <v>0</v>
      </c>
      <c r="M56" t="s">
        <v>361</v>
      </c>
      <c r="N56" s="19">
        <v>0</v>
      </c>
    </row>
    <row r="57" spans="12:17" x14ac:dyDescent="0.25">
      <c r="L57" s="19">
        <v>500</v>
      </c>
      <c r="M57" t="s">
        <v>358</v>
      </c>
      <c r="N57" s="19">
        <v>500</v>
      </c>
    </row>
    <row r="58" spans="12:17" x14ac:dyDescent="0.25">
      <c r="L58" s="19">
        <v>50330</v>
      </c>
      <c r="M58" t="s">
        <v>377</v>
      </c>
      <c r="N58" s="19">
        <v>48190</v>
      </c>
    </row>
    <row r="60" spans="12:17" x14ac:dyDescent="0.25">
      <c r="M60" s="56" t="s">
        <v>378</v>
      </c>
      <c r="P60" s="56" t="s">
        <v>378</v>
      </c>
    </row>
    <row r="61" spans="12:17" x14ac:dyDescent="0.25">
      <c r="L61" s="15">
        <v>119435.3</v>
      </c>
      <c r="M61" t="s">
        <v>376</v>
      </c>
      <c r="N61" s="15">
        <v>140018.29999999999</v>
      </c>
      <c r="O61" s="15">
        <v>5804.3</v>
      </c>
      <c r="P61" t="s">
        <v>376</v>
      </c>
      <c r="Q61" s="19">
        <f>Table129131132[[#This Row],[Debit]]</f>
        <v>119435.3</v>
      </c>
    </row>
    <row r="62" spans="12:17" x14ac:dyDescent="0.25">
      <c r="Q62" s="19"/>
    </row>
    <row r="63" spans="12:17" x14ac:dyDescent="0.25">
      <c r="L63" s="19"/>
      <c r="M63" s="56" t="s">
        <v>379</v>
      </c>
      <c r="N63" s="19"/>
      <c r="O63" s="19"/>
      <c r="P63" s="56" t="s">
        <v>379</v>
      </c>
      <c r="Q63" s="19"/>
    </row>
    <row r="64" spans="12:17" x14ac:dyDescent="0.25">
      <c r="L64" s="19">
        <v>0</v>
      </c>
      <c r="M64" t="s">
        <v>380</v>
      </c>
      <c r="N64" s="19">
        <v>0</v>
      </c>
      <c r="O64" s="19">
        <v>0</v>
      </c>
      <c r="P64" t="s">
        <v>380</v>
      </c>
      <c r="Q64" s="19">
        <v>0</v>
      </c>
    </row>
    <row r="65" spans="6:17" x14ac:dyDescent="0.25">
      <c r="L65" s="19">
        <v>0</v>
      </c>
      <c r="M65" t="s">
        <v>380</v>
      </c>
      <c r="N65" s="19">
        <v>0</v>
      </c>
      <c r="O65" s="19">
        <v>0</v>
      </c>
      <c r="P65" t="s">
        <v>380</v>
      </c>
      <c r="Q65" s="19">
        <v>0</v>
      </c>
    </row>
    <row r="66" spans="6:17" x14ac:dyDescent="0.25">
      <c r="L66" s="19">
        <v>0</v>
      </c>
      <c r="M66" t="s">
        <v>380</v>
      </c>
      <c r="N66" s="19">
        <v>0</v>
      </c>
      <c r="O66" s="19">
        <v>0</v>
      </c>
      <c r="P66" t="s">
        <v>380</v>
      </c>
      <c r="Q66" s="19">
        <v>0</v>
      </c>
    </row>
    <row r="67" spans="6:17" x14ac:dyDescent="0.25">
      <c r="F67" s="19"/>
      <c r="L67" s="19">
        <v>0</v>
      </c>
      <c r="M67" t="s">
        <v>380</v>
      </c>
      <c r="N67" s="19">
        <v>0</v>
      </c>
      <c r="O67" s="19">
        <v>0</v>
      </c>
      <c r="P67" t="s">
        <v>380</v>
      </c>
      <c r="Q67" s="19">
        <v>0</v>
      </c>
    </row>
    <row r="68" spans="6:17" x14ac:dyDescent="0.25">
      <c r="F68" s="19"/>
      <c r="L68" s="19">
        <v>0</v>
      </c>
      <c r="M68" t="s">
        <v>376</v>
      </c>
      <c r="N68" s="19">
        <v>0</v>
      </c>
      <c r="O68" s="19">
        <v>113751</v>
      </c>
      <c r="P68" t="s">
        <v>376</v>
      </c>
      <c r="Q68" s="19">
        <v>0</v>
      </c>
    </row>
    <row r="69" spans="6:17" x14ac:dyDescent="0.25">
      <c r="F69" s="19"/>
      <c r="L69" s="19"/>
      <c r="N69" s="19"/>
      <c r="O69" s="19"/>
      <c r="Q69" s="19"/>
    </row>
    <row r="70" spans="6:17" x14ac:dyDescent="0.25">
      <c r="L70" s="19">
        <v>24512</v>
      </c>
      <c r="M70" s="56" t="s">
        <v>381</v>
      </c>
      <c r="N70" s="19">
        <v>10747</v>
      </c>
      <c r="O70" s="19">
        <v>17330</v>
      </c>
      <c r="P70" s="56" t="s">
        <v>381</v>
      </c>
      <c r="Q70" s="19">
        <v>24512</v>
      </c>
    </row>
    <row r="72" spans="6:17" ht="15.75" thickBot="1" x14ac:dyDescent="0.3">
      <c r="L72" s="57">
        <f>SUM(L53:L70)</f>
        <v>233425.3</v>
      </c>
      <c r="M72" s="55" t="s">
        <v>81</v>
      </c>
      <c r="N72" s="57">
        <f>SUM(N53:N70)</f>
        <v>238450.3</v>
      </c>
      <c r="O72" s="57">
        <f>SUM(O53:O70)</f>
        <v>233425.3</v>
      </c>
      <c r="P72" s="55" t="s">
        <v>81</v>
      </c>
      <c r="Q72" s="57">
        <f>SUM(Q53:Q70)</f>
        <v>232757.3</v>
      </c>
    </row>
    <row r="73" spans="6:17" ht="15.75" thickTop="1" x14ac:dyDescent="0.25"/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2"/>
  <sheetViews>
    <sheetView workbookViewId="0">
      <selection activeCell="F7" sqref="F7:F20"/>
    </sheetView>
  </sheetViews>
  <sheetFormatPr defaultRowHeight="15" x14ac:dyDescent="0.25"/>
  <cols>
    <col min="1" max="1" width="3.7109375" customWidth="1"/>
    <col min="2" max="2" width="3.140625" customWidth="1"/>
    <col min="3" max="3" width="17" customWidth="1"/>
    <col min="4" max="4" width="15.7109375" bestFit="1" customWidth="1"/>
    <col min="5" max="5" width="14.7109375" bestFit="1" customWidth="1"/>
    <col min="6" max="6" width="14" customWidth="1"/>
    <col min="7" max="7" width="15.85546875" bestFit="1" customWidth="1"/>
    <col min="8" max="8" width="9.5703125" bestFit="1" customWidth="1"/>
  </cols>
  <sheetData>
    <row r="1" spans="3:7" ht="15.75" customHeight="1" x14ac:dyDescent="0.25">
      <c r="C1" s="78" t="s">
        <v>13</v>
      </c>
      <c r="D1" s="78"/>
      <c r="E1" s="78"/>
      <c r="F1" s="78"/>
      <c r="G1" s="9"/>
    </row>
    <row r="2" spans="3:7" ht="15.75" customHeight="1" x14ac:dyDescent="0.25">
      <c r="C2" s="10" t="s">
        <v>12</v>
      </c>
      <c r="D2" s="12">
        <v>170687002591</v>
      </c>
      <c r="E2" s="10" t="s">
        <v>11</v>
      </c>
      <c r="F2" s="79" t="s">
        <v>10</v>
      </c>
      <c r="G2" s="79"/>
    </row>
    <row r="3" spans="3:7" ht="30" x14ac:dyDescent="0.25">
      <c r="C3" s="10" t="s">
        <v>9</v>
      </c>
      <c r="D3" s="11" t="s">
        <v>8</v>
      </c>
      <c r="E3" s="10" t="s">
        <v>7</v>
      </c>
      <c r="F3" s="11" t="s">
        <v>6</v>
      </c>
      <c r="G3" s="9"/>
    </row>
    <row r="4" spans="3:7" x14ac:dyDescent="0.25">
      <c r="C4" s="10" t="s">
        <v>5</v>
      </c>
      <c r="D4" s="79" t="s">
        <v>4</v>
      </c>
      <c r="E4" s="79"/>
      <c r="F4" s="79"/>
      <c r="G4" s="9"/>
    </row>
    <row r="6" spans="3:7" ht="30" x14ac:dyDescent="0.25">
      <c r="C6" s="17" t="s">
        <v>3</v>
      </c>
      <c r="D6" s="17" t="s">
        <v>2</v>
      </c>
      <c r="E6" s="17" t="s">
        <v>1</v>
      </c>
      <c r="F6" s="17" t="s">
        <v>46</v>
      </c>
      <c r="G6" s="17" t="s">
        <v>0</v>
      </c>
    </row>
    <row r="7" spans="3:7" ht="15.75" thickBot="1" x14ac:dyDescent="0.3">
      <c r="C7" s="8">
        <v>42705</v>
      </c>
      <c r="D7" s="7">
        <v>475</v>
      </c>
      <c r="E7" s="6">
        <v>4660</v>
      </c>
      <c r="F7" s="6">
        <v>4560</v>
      </c>
      <c r="G7" s="5">
        <v>42706</v>
      </c>
    </row>
    <row r="8" spans="3:7" ht="15.75" thickBot="1" x14ac:dyDescent="0.3">
      <c r="C8" s="8">
        <v>42675</v>
      </c>
      <c r="D8" s="7">
        <v>494</v>
      </c>
      <c r="E8" s="6">
        <v>4610</v>
      </c>
      <c r="F8" s="6">
        <v>1750</v>
      </c>
      <c r="G8" s="5">
        <v>42681</v>
      </c>
    </row>
    <row r="9" spans="3:7" ht="15.75" thickBot="1" x14ac:dyDescent="0.3">
      <c r="C9" s="8">
        <v>42644</v>
      </c>
      <c r="D9" s="7">
        <v>335</v>
      </c>
      <c r="E9" s="6">
        <v>1750</v>
      </c>
      <c r="F9" s="6">
        <v>5440</v>
      </c>
      <c r="G9" s="5">
        <v>42649</v>
      </c>
    </row>
    <row r="10" spans="3:7" ht="15.75" thickBot="1" x14ac:dyDescent="0.3">
      <c r="C10" s="8">
        <v>42614</v>
      </c>
      <c r="D10" s="7">
        <v>489</v>
      </c>
      <c r="E10" s="6">
        <v>4500</v>
      </c>
      <c r="F10" s="6">
        <v>5290</v>
      </c>
      <c r="G10" s="5">
        <v>42616</v>
      </c>
    </row>
    <row r="11" spans="3:7" ht="15.75" thickBot="1" x14ac:dyDescent="0.3">
      <c r="C11" s="8">
        <v>42583</v>
      </c>
      <c r="D11" s="7">
        <v>540</v>
      </c>
      <c r="E11" s="6">
        <v>5330</v>
      </c>
      <c r="F11" s="6">
        <v>3970</v>
      </c>
      <c r="G11" s="5">
        <v>42585</v>
      </c>
    </row>
    <row r="12" spans="3:7" ht="15.75" thickBot="1" x14ac:dyDescent="0.3">
      <c r="C12" s="8">
        <v>42552</v>
      </c>
      <c r="D12" s="7">
        <v>421</v>
      </c>
      <c r="E12" s="6">
        <v>4010</v>
      </c>
      <c r="F12" s="6">
        <v>4300</v>
      </c>
      <c r="G12" s="5">
        <v>42567</v>
      </c>
    </row>
    <row r="13" spans="3:7" ht="15.75" thickBot="1" x14ac:dyDescent="0.3">
      <c r="C13" s="8">
        <v>42522</v>
      </c>
      <c r="D13" s="7">
        <v>533</v>
      </c>
      <c r="E13" s="6">
        <v>4300</v>
      </c>
      <c r="F13" s="6">
        <v>4540</v>
      </c>
      <c r="G13" s="5">
        <v>42520</v>
      </c>
    </row>
    <row r="14" spans="3:7" ht="15.75" thickBot="1" x14ac:dyDescent="0.3">
      <c r="C14" s="8">
        <v>42491</v>
      </c>
      <c r="D14" s="7">
        <v>366</v>
      </c>
      <c r="E14" s="6">
        <v>3430</v>
      </c>
      <c r="F14" s="6">
        <v>4410</v>
      </c>
      <c r="G14" s="5">
        <v>42493</v>
      </c>
    </row>
    <row r="15" spans="3:7" ht="15.75" thickBot="1" x14ac:dyDescent="0.3">
      <c r="C15" s="8">
        <v>42461</v>
      </c>
      <c r="D15" s="7">
        <v>459</v>
      </c>
      <c r="E15" s="6">
        <v>4450</v>
      </c>
      <c r="F15" s="6">
        <v>5210</v>
      </c>
      <c r="G15" s="5">
        <v>42465</v>
      </c>
    </row>
    <row r="16" spans="3:7" ht="15.75" thickBot="1" x14ac:dyDescent="0.3">
      <c r="C16" s="8">
        <v>42430</v>
      </c>
      <c r="D16" s="7">
        <v>510</v>
      </c>
      <c r="E16" s="6">
        <v>5250</v>
      </c>
      <c r="F16" s="6">
        <v>3660</v>
      </c>
      <c r="G16" s="5">
        <v>42431</v>
      </c>
    </row>
    <row r="17" spans="3:7" ht="15.75" thickBot="1" x14ac:dyDescent="0.3">
      <c r="C17" s="8">
        <v>42401</v>
      </c>
      <c r="D17" s="7">
        <v>400</v>
      </c>
      <c r="E17" s="6">
        <v>3700</v>
      </c>
      <c r="F17" s="6">
        <v>4430</v>
      </c>
      <c r="G17" s="5">
        <v>42404</v>
      </c>
    </row>
    <row r="18" spans="3:7" ht="15.75" thickBot="1" x14ac:dyDescent="0.3">
      <c r="C18" s="8">
        <v>42370</v>
      </c>
      <c r="D18" s="7">
        <v>460</v>
      </c>
      <c r="E18" s="6">
        <v>4470</v>
      </c>
      <c r="F18" s="6">
        <v>3790</v>
      </c>
      <c r="G18" s="5">
        <v>42374</v>
      </c>
    </row>
    <row r="19" spans="3:7" ht="15.75" thickBot="1" x14ac:dyDescent="0.3">
      <c r="C19" s="8">
        <v>42339</v>
      </c>
      <c r="D19" s="7">
        <v>395</v>
      </c>
      <c r="E19" s="6">
        <v>3790</v>
      </c>
      <c r="F19" s="6">
        <v>4650</v>
      </c>
      <c r="G19" s="5">
        <v>42343</v>
      </c>
    </row>
    <row r="20" spans="3:7" x14ac:dyDescent="0.25">
      <c r="C20" s="4">
        <v>42309</v>
      </c>
      <c r="D20" s="3">
        <v>469</v>
      </c>
      <c r="E20" s="2">
        <v>4700</v>
      </c>
      <c r="F20" s="2">
        <v>4360</v>
      </c>
      <c r="G20" s="1">
        <v>42310</v>
      </c>
    </row>
    <row r="22" spans="3:7" x14ac:dyDescent="0.25">
      <c r="C22" t="str">
        <f>CONCATENATE(C8, " : Light Bill")</f>
        <v>42675 : Light Bill</v>
      </c>
    </row>
  </sheetData>
  <mergeCells count="3">
    <mergeCell ref="C1:F1"/>
    <mergeCell ref="F2:G2"/>
    <mergeCell ref="D4:F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6"/>
  <sheetViews>
    <sheetView tabSelected="1" topLeftCell="A101" zoomScaleNormal="100" workbookViewId="0">
      <selection activeCell="G121" sqref="G121"/>
    </sheetView>
  </sheetViews>
  <sheetFormatPr defaultRowHeight="15" x14ac:dyDescent="0.25"/>
  <cols>
    <col min="3" max="3" width="12.5703125" customWidth="1"/>
    <col min="4" max="4" width="38.7109375" bestFit="1" customWidth="1"/>
    <col min="5" max="5" width="17.7109375" customWidth="1"/>
    <col min="6" max="6" width="9.140625" style="45"/>
    <col min="7" max="7" width="13.140625" customWidth="1"/>
    <col min="8" max="9" width="13.28515625" bestFit="1" customWidth="1"/>
    <col min="11" max="12" width="13.28515625" bestFit="1" customWidth="1"/>
  </cols>
  <sheetData>
    <row r="1" spans="2:11" x14ac:dyDescent="0.25">
      <c r="K1" t="s">
        <v>22</v>
      </c>
    </row>
    <row r="2" spans="2:11" x14ac:dyDescent="0.25">
      <c r="K2" t="s">
        <v>23</v>
      </c>
    </row>
    <row r="3" spans="2:11" ht="9.75" customHeight="1" x14ac:dyDescent="0.25"/>
    <row r="4" spans="2:11" ht="20.25" customHeight="1" x14ac:dyDescent="0.25">
      <c r="C4" s="14" t="s">
        <v>14</v>
      </c>
      <c r="D4" t="s">
        <v>15</v>
      </c>
      <c r="E4" s="14" t="s">
        <v>17</v>
      </c>
      <c r="F4" s="46" t="s">
        <v>16</v>
      </c>
      <c r="G4" s="14" t="s">
        <v>19</v>
      </c>
      <c r="H4" s="14" t="s">
        <v>20</v>
      </c>
      <c r="I4" s="14" t="s">
        <v>18</v>
      </c>
    </row>
    <row r="5" spans="2:11" x14ac:dyDescent="0.25">
      <c r="C5" s="14"/>
      <c r="D5" s="44" t="s">
        <v>24</v>
      </c>
      <c r="E5" s="14"/>
      <c r="F5" s="46" t="s">
        <v>22</v>
      </c>
      <c r="G5" s="15"/>
      <c r="H5" s="15"/>
      <c r="I5" s="15">
        <v>78662.3</v>
      </c>
    </row>
    <row r="6" spans="2:11" x14ac:dyDescent="0.25">
      <c r="B6" s="53" t="s">
        <v>336</v>
      </c>
      <c r="C6" s="43">
        <v>41520</v>
      </c>
      <c r="D6" t="s">
        <v>266</v>
      </c>
      <c r="E6" s="14"/>
      <c r="F6" s="46" t="s">
        <v>22</v>
      </c>
      <c r="G6" s="15">
        <v>20</v>
      </c>
      <c r="H6" s="15"/>
      <c r="I6" s="15">
        <f>I5-Bank[[#This Row],[Withdrawal]]+Bank[[#This Row],[Deposit]]</f>
        <v>78642.3</v>
      </c>
    </row>
    <row r="7" spans="2:11" x14ac:dyDescent="0.25">
      <c r="C7" s="43">
        <v>41523</v>
      </c>
      <c r="D7" t="s">
        <v>137</v>
      </c>
      <c r="E7" s="14">
        <v>160387</v>
      </c>
      <c r="F7" s="46" t="s">
        <v>23</v>
      </c>
      <c r="G7" s="15">
        <v>2800</v>
      </c>
      <c r="H7" s="15"/>
      <c r="I7" s="15">
        <f>I6-Bank[[#This Row],[Withdrawal]]+Bank[[#This Row],[Deposit]]</f>
        <v>75842.3</v>
      </c>
    </row>
    <row r="8" spans="2:11" x14ac:dyDescent="0.25">
      <c r="C8" s="43">
        <v>41527</v>
      </c>
      <c r="D8" t="s">
        <v>21</v>
      </c>
      <c r="E8" s="14">
        <v>160388</v>
      </c>
      <c r="F8" s="46" t="s">
        <v>23</v>
      </c>
      <c r="G8" s="15">
        <v>1500</v>
      </c>
      <c r="H8" s="15"/>
      <c r="I8" s="15">
        <f>I7-Bank[[#This Row],[Withdrawal]]+Bank[[#This Row],[Deposit]]</f>
        <v>74342.3</v>
      </c>
    </row>
    <row r="9" spans="2:11" x14ac:dyDescent="0.25">
      <c r="C9" s="43">
        <v>41540</v>
      </c>
      <c r="D9" t="s">
        <v>28</v>
      </c>
      <c r="E9" s="14"/>
      <c r="F9" s="46" t="s">
        <v>22</v>
      </c>
      <c r="G9" s="15"/>
      <c r="H9" s="15">
        <v>10000</v>
      </c>
      <c r="I9" s="15">
        <f>I8-Bank[[#This Row],[Withdrawal]]+Bank[[#This Row],[Deposit]]</f>
        <v>84342.3</v>
      </c>
    </row>
    <row r="10" spans="2:11" x14ac:dyDescent="0.25">
      <c r="C10" s="43">
        <v>41541</v>
      </c>
      <c r="D10" t="s">
        <v>138</v>
      </c>
      <c r="E10" s="14"/>
      <c r="F10" s="46" t="s">
        <v>23</v>
      </c>
      <c r="G10" s="15"/>
      <c r="H10" s="15">
        <v>400</v>
      </c>
      <c r="I10" s="15">
        <f>I9-Bank[[#This Row],[Withdrawal]]+Bank[[#This Row],[Deposit]]</f>
        <v>84742.3</v>
      </c>
    </row>
    <row r="11" spans="2:11" x14ac:dyDescent="0.25">
      <c r="C11" s="43">
        <v>41547</v>
      </c>
      <c r="D11" t="s">
        <v>141</v>
      </c>
      <c r="E11" s="14"/>
      <c r="F11" s="46" t="s">
        <v>22</v>
      </c>
      <c r="G11" s="15"/>
      <c r="H11" s="15">
        <v>1306</v>
      </c>
      <c r="I11" s="15">
        <f>I10-Bank[[#This Row],[Withdrawal]]+Bank[[#This Row],[Deposit]]</f>
        <v>86048.3</v>
      </c>
    </row>
    <row r="12" spans="2:11" x14ac:dyDescent="0.25">
      <c r="C12" s="43">
        <v>41547</v>
      </c>
      <c r="D12" t="s">
        <v>37</v>
      </c>
      <c r="E12" s="14"/>
      <c r="F12" s="46" t="s">
        <v>22</v>
      </c>
      <c r="G12" s="15">
        <v>1306</v>
      </c>
      <c r="H12" s="15"/>
      <c r="I12" s="15">
        <f>I11-Bank[[#This Row],[Withdrawal]]+Bank[[#This Row],[Deposit]]</f>
        <v>84742.3</v>
      </c>
    </row>
    <row r="13" spans="2:11" x14ac:dyDescent="0.25">
      <c r="C13" s="43">
        <v>41558</v>
      </c>
      <c r="D13" t="s">
        <v>137</v>
      </c>
      <c r="E13" s="14">
        <v>160390</v>
      </c>
      <c r="F13" s="46" t="s">
        <v>23</v>
      </c>
      <c r="G13" s="15">
        <v>3950</v>
      </c>
      <c r="H13" s="15"/>
      <c r="I13" s="15">
        <f>I12-Bank[[#This Row],[Withdrawal]]+Bank[[#This Row],[Deposit]]</f>
        <v>80792.3</v>
      </c>
    </row>
    <row r="14" spans="2:11" x14ac:dyDescent="0.25">
      <c r="C14" s="43">
        <v>41559</v>
      </c>
      <c r="D14" t="s">
        <v>21</v>
      </c>
      <c r="E14" s="14">
        <v>164211</v>
      </c>
      <c r="F14" s="46" t="s">
        <v>23</v>
      </c>
      <c r="G14" s="15">
        <v>1500</v>
      </c>
      <c r="H14" s="15"/>
      <c r="I14" s="15">
        <f>I13-Bank[[#This Row],[Withdrawal]]+Bank[[#This Row],[Deposit]]</f>
        <v>79292.3</v>
      </c>
    </row>
    <row r="15" spans="2:11" x14ac:dyDescent="0.25">
      <c r="C15" s="43">
        <v>41590</v>
      </c>
      <c r="D15" t="s">
        <v>21</v>
      </c>
      <c r="E15" s="14">
        <v>164214</v>
      </c>
      <c r="F15" s="46" t="s">
        <v>23</v>
      </c>
      <c r="G15" s="15">
        <v>1500</v>
      </c>
      <c r="H15" s="15"/>
      <c r="I15" s="15">
        <f>I14-Bank[[#This Row],[Withdrawal]]+Bank[[#This Row],[Deposit]]</f>
        <v>77792.3</v>
      </c>
    </row>
    <row r="16" spans="2:11" x14ac:dyDescent="0.25">
      <c r="C16" s="43">
        <v>41590</v>
      </c>
      <c r="D16" t="s">
        <v>21</v>
      </c>
      <c r="E16" s="14">
        <v>164213</v>
      </c>
      <c r="F16" s="46" t="s">
        <v>23</v>
      </c>
      <c r="G16" s="15">
        <v>1500</v>
      </c>
      <c r="H16" s="15"/>
      <c r="I16" s="15">
        <f>I15-Bank[[#This Row],[Withdrawal]]+Bank[[#This Row],[Deposit]]</f>
        <v>76292.3</v>
      </c>
    </row>
    <row r="17" spans="3:9" x14ac:dyDescent="0.25">
      <c r="C17" s="43">
        <v>41591</v>
      </c>
      <c r="D17" t="s">
        <v>140</v>
      </c>
      <c r="E17" s="14"/>
      <c r="F17" s="46" t="s">
        <v>23</v>
      </c>
      <c r="G17" s="15"/>
      <c r="H17" s="15">
        <v>6550</v>
      </c>
      <c r="I17" s="15">
        <f>I16-Bank[[#This Row],[Withdrawal]]+Bank[[#This Row],[Deposit]]</f>
        <v>82842.3</v>
      </c>
    </row>
    <row r="18" spans="3:9" x14ac:dyDescent="0.25">
      <c r="C18" s="43">
        <v>41594</v>
      </c>
      <c r="D18" t="s">
        <v>137</v>
      </c>
      <c r="E18" s="14">
        <v>164212</v>
      </c>
      <c r="F18" s="46" t="s">
        <v>23</v>
      </c>
      <c r="G18" s="15">
        <v>3610</v>
      </c>
      <c r="H18" s="15"/>
      <c r="I18" s="15">
        <f>I17-Bank[[#This Row],[Withdrawal]]+Bank[[#This Row],[Deposit]]</f>
        <v>79232.3</v>
      </c>
    </row>
    <row r="19" spans="3:9" x14ac:dyDescent="0.25">
      <c r="C19" s="43">
        <v>41594</v>
      </c>
      <c r="D19" t="s">
        <v>28</v>
      </c>
      <c r="E19" s="14"/>
      <c r="F19" s="46" t="s">
        <v>22</v>
      </c>
      <c r="G19" s="15"/>
      <c r="H19" s="15">
        <v>8000</v>
      </c>
      <c r="I19" s="15">
        <f>I18-Bank[[#This Row],[Withdrawal]]+Bank[[#This Row],[Deposit]]</f>
        <v>87232.3</v>
      </c>
    </row>
    <row r="20" spans="3:9" x14ac:dyDescent="0.25">
      <c r="C20" s="43">
        <v>41597</v>
      </c>
      <c r="D20" t="s">
        <v>139</v>
      </c>
      <c r="E20" s="14"/>
      <c r="F20" s="46" t="s">
        <v>23</v>
      </c>
      <c r="G20" s="15"/>
      <c r="H20" s="15">
        <v>400</v>
      </c>
      <c r="I20" s="15">
        <f>I19-Bank[[#This Row],[Withdrawal]]+Bank[[#This Row],[Deposit]]</f>
        <v>87632.3</v>
      </c>
    </row>
    <row r="21" spans="3:9" x14ac:dyDescent="0.25">
      <c r="C21" s="43">
        <v>41619</v>
      </c>
      <c r="D21" t="s">
        <v>28</v>
      </c>
      <c r="E21" s="14"/>
      <c r="F21" s="46" t="s">
        <v>22</v>
      </c>
      <c r="G21" s="15"/>
      <c r="H21" s="15">
        <v>6000</v>
      </c>
      <c r="I21" s="15">
        <f>I20-Bank[[#This Row],[Withdrawal]]+Bank[[#This Row],[Deposit]]</f>
        <v>93632.3</v>
      </c>
    </row>
    <row r="22" spans="3:9" x14ac:dyDescent="0.25">
      <c r="C22" s="43">
        <v>41622</v>
      </c>
      <c r="D22" t="s">
        <v>137</v>
      </c>
      <c r="E22" s="14">
        <v>164215</v>
      </c>
      <c r="F22" s="46" t="s">
        <v>23</v>
      </c>
      <c r="G22" s="15">
        <v>4620</v>
      </c>
      <c r="H22" s="15"/>
      <c r="I22" s="15">
        <f>I21-Bank[[#This Row],[Withdrawal]]+Bank[[#This Row],[Deposit]]</f>
        <v>89012.3</v>
      </c>
    </row>
    <row r="23" spans="3:9" x14ac:dyDescent="0.25">
      <c r="C23" s="43">
        <v>41634</v>
      </c>
      <c r="D23" t="s">
        <v>21</v>
      </c>
      <c r="E23" s="14">
        <v>164216</v>
      </c>
      <c r="F23" s="46" t="s">
        <v>23</v>
      </c>
      <c r="G23" s="15">
        <v>1500</v>
      </c>
      <c r="H23" s="15"/>
      <c r="I23" s="15">
        <f>I22-Bank[[#This Row],[Withdrawal]]+Bank[[#This Row],[Deposit]]</f>
        <v>87512.3</v>
      </c>
    </row>
    <row r="24" spans="3:9" x14ac:dyDescent="0.25">
      <c r="C24" s="43">
        <v>41659</v>
      </c>
      <c r="D24" t="s">
        <v>21</v>
      </c>
      <c r="E24" s="14">
        <v>164218</v>
      </c>
      <c r="F24" s="46" t="s">
        <v>23</v>
      </c>
      <c r="G24" s="15">
        <v>1500</v>
      </c>
      <c r="H24" s="15"/>
      <c r="I24" s="15">
        <f>I23-Bank[[#This Row],[Withdrawal]]+Bank[[#This Row],[Deposit]]</f>
        <v>86012.3</v>
      </c>
    </row>
    <row r="25" spans="3:9" x14ac:dyDescent="0.25">
      <c r="C25" s="43">
        <v>41663</v>
      </c>
      <c r="D25" t="s">
        <v>142</v>
      </c>
      <c r="E25" s="14"/>
      <c r="F25" s="46" t="s">
        <v>22</v>
      </c>
      <c r="G25" s="15">
        <v>20</v>
      </c>
      <c r="H25" s="15"/>
      <c r="I25" s="15">
        <f>I24-Bank[[#This Row],[Withdrawal]]+Bank[[#This Row],[Deposit]]</f>
        <v>85992.3</v>
      </c>
    </row>
    <row r="26" spans="3:9" x14ac:dyDescent="0.25">
      <c r="C26" s="43">
        <v>41681</v>
      </c>
      <c r="D26" t="s">
        <v>21</v>
      </c>
      <c r="E26" s="14">
        <v>164220</v>
      </c>
      <c r="F26" s="46" t="s">
        <v>23</v>
      </c>
      <c r="G26" s="15">
        <v>1500</v>
      </c>
      <c r="H26" s="15"/>
      <c r="I26" s="15">
        <f>I25-Bank[[#This Row],[Withdrawal]]+Bank[[#This Row],[Deposit]]</f>
        <v>84492.3</v>
      </c>
    </row>
    <row r="27" spans="3:9" x14ac:dyDescent="0.25">
      <c r="C27" s="43">
        <v>41683</v>
      </c>
      <c r="D27" t="s">
        <v>26</v>
      </c>
      <c r="E27" s="14">
        <v>164219</v>
      </c>
      <c r="F27" s="46" t="s">
        <v>23</v>
      </c>
      <c r="G27" s="15">
        <v>1930</v>
      </c>
      <c r="H27" s="15"/>
      <c r="I27" s="15">
        <f>I26-Bank[[#This Row],[Withdrawal]]+Bank[[#This Row],[Deposit]]</f>
        <v>82562.3</v>
      </c>
    </row>
    <row r="28" spans="3:9" x14ac:dyDescent="0.25">
      <c r="C28" s="43">
        <v>41708</v>
      </c>
      <c r="D28" t="s">
        <v>26</v>
      </c>
      <c r="E28" s="14">
        <v>167821</v>
      </c>
      <c r="F28" s="46" t="s">
        <v>23</v>
      </c>
      <c r="G28" s="15">
        <v>3810</v>
      </c>
      <c r="H28" s="15"/>
      <c r="I28" s="15">
        <f>I27-Bank[[#This Row],[Withdrawal]]+Bank[[#This Row],[Deposit]]</f>
        <v>78752.3</v>
      </c>
    </row>
    <row r="29" spans="3:9" x14ac:dyDescent="0.25">
      <c r="C29" s="43">
        <v>41709</v>
      </c>
      <c r="D29" t="s">
        <v>28</v>
      </c>
      <c r="E29" s="14"/>
      <c r="F29" s="46" t="s">
        <v>22</v>
      </c>
      <c r="G29" s="15"/>
      <c r="H29" s="15">
        <v>12000</v>
      </c>
      <c r="I29" s="15">
        <f>I28-Bank[[#This Row],[Withdrawal]]+Bank[[#This Row],[Deposit]]</f>
        <v>90752.3</v>
      </c>
    </row>
    <row r="30" spans="3:9" x14ac:dyDescent="0.25">
      <c r="C30" s="43">
        <v>41709</v>
      </c>
      <c r="D30" t="s">
        <v>21</v>
      </c>
      <c r="E30" s="14">
        <v>167822</v>
      </c>
      <c r="F30" s="46" t="s">
        <v>23</v>
      </c>
      <c r="G30" s="15">
        <v>1500</v>
      </c>
      <c r="H30" s="15"/>
      <c r="I30" s="15">
        <f>I29-Bank[[#This Row],[Withdrawal]]+Bank[[#This Row],[Deposit]]</f>
        <v>89252.3</v>
      </c>
    </row>
    <row r="31" spans="3:9" x14ac:dyDescent="0.25">
      <c r="C31" s="43">
        <v>41711</v>
      </c>
      <c r="D31" t="s">
        <v>143</v>
      </c>
      <c r="E31" s="14"/>
      <c r="F31" s="46" t="s">
        <v>23</v>
      </c>
      <c r="G31" s="15"/>
      <c r="H31" s="15">
        <v>600</v>
      </c>
      <c r="I31" s="15">
        <f>I30-Bank[[#This Row],[Withdrawal]]+Bank[[#This Row],[Deposit]]</f>
        <v>89852.3</v>
      </c>
    </row>
    <row r="32" spans="3:9" x14ac:dyDescent="0.25">
      <c r="C32" s="43">
        <v>41729</v>
      </c>
      <c r="D32" t="s">
        <v>144</v>
      </c>
      <c r="E32" s="14"/>
      <c r="F32" s="46" t="s">
        <v>22</v>
      </c>
      <c r="G32" s="15"/>
      <c r="H32" s="15">
        <v>1487</v>
      </c>
      <c r="I32" s="15">
        <f>I31-Bank[[#This Row],[Withdrawal]]+Bank[[#This Row],[Deposit]]</f>
        <v>91339.3</v>
      </c>
    </row>
    <row r="33" spans="2:9" x14ac:dyDescent="0.25">
      <c r="B33" s="53" t="s">
        <v>336</v>
      </c>
      <c r="C33" s="43">
        <v>41740</v>
      </c>
      <c r="D33" t="s">
        <v>21</v>
      </c>
      <c r="E33" s="14">
        <v>167824</v>
      </c>
      <c r="F33" s="46" t="s">
        <v>23</v>
      </c>
      <c r="G33" s="15">
        <v>1500</v>
      </c>
      <c r="H33" s="15"/>
      <c r="I33" s="15">
        <f>I32-Bank[[#This Row],[Withdrawal]]+Bank[[#This Row],[Deposit]]</f>
        <v>89839.3</v>
      </c>
    </row>
    <row r="34" spans="2:9" x14ac:dyDescent="0.25">
      <c r="C34" s="43">
        <v>41744</v>
      </c>
      <c r="D34" t="s">
        <v>28</v>
      </c>
      <c r="E34" s="14"/>
      <c r="F34" s="46" t="s">
        <v>22</v>
      </c>
      <c r="G34" s="15"/>
      <c r="H34" s="15">
        <v>7700</v>
      </c>
      <c r="I34" s="15">
        <f>I33-Bank[[#This Row],[Withdrawal]]+Bank[[#This Row],[Deposit]]</f>
        <v>97539.3</v>
      </c>
    </row>
    <row r="35" spans="2:9" x14ac:dyDescent="0.25">
      <c r="C35" s="43">
        <v>41748</v>
      </c>
      <c r="D35" t="s">
        <v>145</v>
      </c>
      <c r="E35" s="14"/>
      <c r="F35" s="46" t="s">
        <v>23</v>
      </c>
      <c r="G35" s="15"/>
      <c r="H35" s="15">
        <v>1200</v>
      </c>
      <c r="I35" s="15">
        <f>I34-Bank[[#This Row],[Withdrawal]]+Bank[[#This Row],[Deposit]]</f>
        <v>98739.3</v>
      </c>
    </row>
    <row r="36" spans="2:9" x14ac:dyDescent="0.25">
      <c r="C36" s="43">
        <v>41755</v>
      </c>
      <c r="D36" s="47" t="s">
        <v>26</v>
      </c>
      <c r="E36" s="14">
        <v>167823</v>
      </c>
      <c r="F36" s="46" t="s">
        <v>23</v>
      </c>
      <c r="G36" s="15">
        <v>2250</v>
      </c>
      <c r="H36" s="15"/>
      <c r="I36" s="15">
        <f>I35-Bank[[#This Row],[Withdrawal]]+Bank[[#This Row],[Deposit]]</f>
        <v>96489.3</v>
      </c>
    </row>
    <row r="37" spans="2:9" x14ac:dyDescent="0.25">
      <c r="C37" s="43">
        <v>41768</v>
      </c>
      <c r="D37" t="s">
        <v>21</v>
      </c>
      <c r="E37" s="14">
        <v>167826</v>
      </c>
      <c r="F37" s="46" t="s">
        <v>23</v>
      </c>
      <c r="G37" s="15">
        <v>1500</v>
      </c>
      <c r="H37" s="15"/>
      <c r="I37" s="15">
        <f>I36-Bank[[#This Row],[Withdrawal]]+Bank[[#This Row],[Deposit]]</f>
        <v>94989.3</v>
      </c>
    </row>
    <row r="38" spans="2:9" x14ac:dyDescent="0.25">
      <c r="C38" s="43">
        <v>41768</v>
      </c>
      <c r="D38" t="s">
        <v>28</v>
      </c>
      <c r="E38" s="14"/>
      <c r="F38" s="46" t="s">
        <v>22</v>
      </c>
      <c r="G38" s="15"/>
      <c r="H38" s="15">
        <v>6500</v>
      </c>
      <c r="I38" s="15">
        <f>I37-Bank[[#This Row],[Withdrawal]]+Bank[[#This Row],[Deposit]]</f>
        <v>101489.3</v>
      </c>
    </row>
    <row r="39" spans="2:9" x14ac:dyDescent="0.25">
      <c r="C39" s="43">
        <v>41771</v>
      </c>
      <c r="D39" t="s">
        <v>146</v>
      </c>
      <c r="E39" s="14"/>
      <c r="F39" s="46" t="s">
        <v>22</v>
      </c>
      <c r="G39" s="15">
        <v>20</v>
      </c>
      <c r="H39" s="15"/>
      <c r="I39" s="15">
        <f>I38-Bank[[#This Row],[Withdrawal]]+Bank[[#This Row],[Deposit]]</f>
        <v>101469.3</v>
      </c>
    </row>
    <row r="40" spans="2:9" x14ac:dyDescent="0.25">
      <c r="C40" s="43">
        <v>41771</v>
      </c>
      <c r="D40" t="s">
        <v>147</v>
      </c>
      <c r="E40" s="14"/>
      <c r="F40" s="46" t="s">
        <v>23</v>
      </c>
      <c r="G40" s="15"/>
      <c r="H40" s="15">
        <v>600</v>
      </c>
      <c r="I40" s="15">
        <f>I39-Bank[[#This Row],[Withdrawal]]+Bank[[#This Row],[Deposit]]</f>
        <v>102069.3</v>
      </c>
    </row>
    <row r="41" spans="2:9" x14ac:dyDescent="0.25">
      <c r="C41" s="43">
        <v>41771</v>
      </c>
      <c r="D41" t="s">
        <v>148</v>
      </c>
      <c r="E41" s="14"/>
      <c r="F41" s="46" t="s">
        <v>23</v>
      </c>
      <c r="G41" s="15"/>
      <c r="H41" s="15">
        <v>2200</v>
      </c>
      <c r="I41" s="15">
        <f>I40-Bank[[#This Row],[Withdrawal]]+Bank[[#This Row],[Deposit]]</f>
        <v>104269.3</v>
      </c>
    </row>
    <row r="42" spans="2:9" x14ac:dyDescent="0.25">
      <c r="C42" s="43">
        <v>41771</v>
      </c>
      <c r="D42" t="s">
        <v>149</v>
      </c>
      <c r="E42" s="14"/>
      <c r="F42" s="46" t="s">
        <v>23</v>
      </c>
      <c r="G42" s="15"/>
      <c r="H42" s="15">
        <v>2200</v>
      </c>
      <c r="I42" s="15">
        <f>I41-Bank[[#This Row],[Withdrawal]]+Bank[[#This Row],[Deposit]]</f>
        <v>106469.3</v>
      </c>
    </row>
    <row r="43" spans="2:9" x14ac:dyDescent="0.25">
      <c r="C43" s="43">
        <v>41772</v>
      </c>
      <c r="D43" t="s">
        <v>26</v>
      </c>
      <c r="E43" s="14">
        <v>167825</v>
      </c>
      <c r="F43" s="46" t="s">
        <v>23</v>
      </c>
      <c r="G43" s="15">
        <v>4200</v>
      </c>
      <c r="H43" s="15"/>
      <c r="I43" s="15">
        <f>I42-Bank[[#This Row],[Withdrawal]]+Bank[[#This Row],[Deposit]]</f>
        <v>102269.3</v>
      </c>
    </row>
    <row r="44" spans="2:9" x14ac:dyDescent="0.25">
      <c r="C44" s="43">
        <v>41792</v>
      </c>
      <c r="D44" t="s">
        <v>28</v>
      </c>
      <c r="E44" s="14"/>
      <c r="F44" s="46" t="s">
        <v>22</v>
      </c>
      <c r="G44" s="15"/>
      <c r="H44" s="15">
        <v>7000</v>
      </c>
      <c r="I44" s="15">
        <f>I43-Bank[[#This Row],[Withdrawal]]+Bank[[#This Row],[Deposit]]</f>
        <v>109269.3</v>
      </c>
    </row>
    <row r="45" spans="2:9" x14ac:dyDescent="0.25">
      <c r="C45" s="43">
        <v>41794</v>
      </c>
      <c r="D45" t="s">
        <v>150</v>
      </c>
      <c r="E45" s="14"/>
      <c r="F45" s="46" t="s">
        <v>23</v>
      </c>
      <c r="G45" s="15"/>
      <c r="H45" s="15">
        <v>6470</v>
      </c>
      <c r="I45" s="15">
        <f>I44-Bank[[#This Row],[Withdrawal]]+Bank[[#This Row],[Deposit]]</f>
        <v>115739.3</v>
      </c>
    </row>
    <row r="46" spans="2:9" x14ac:dyDescent="0.25">
      <c r="C46" s="43">
        <v>41796</v>
      </c>
      <c r="D46" t="s">
        <v>151</v>
      </c>
      <c r="E46" s="14"/>
      <c r="F46" s="46" t="s">
        <v>22</v>
      </c>
      <c r="G46" s="15">
        <v>25</v>
      </c>
      <c r="H46" s="15"/>
      <c r="I46" s="15">
        <f>I45-Bank[[#This Row],[Withdrawal]]+Bank[[#This Row],[Deposit]]</f>
        <v>115714.3</v>
      </c>
    </row>
    <row r="47" spans="2:9" x14ac:dyDescent="0.25">
      <c r="C47" s="43">
        <v>41799</v>
      </c>
      <c r="D47" t="s">
        <v>26</v>
      </c>
      <c r="E47" s="14">
        <v>167827</v>
      </c>
      <c r="F47" s="46" t="s">
        <v>23</v>
      </c>
      <c r="G47" s="15">
        <v>3530</v>
      </c>
      <c r="H47" s="15"/>
      <c r="I47" s="15">
        <f>I46-Bank[[#This Row],[Withdrawal]]+Bank[[#This Row],[Deposit]]</f>
        <v>112184.3</v>
      </c>
    </row>
    <row r="48" spans="2:9" x14ac:dyDescent="0.25">
      <c r="C48" s="43">
        <v>41800</v>
      </c>
      <c r="D48" t="s">
        <v>21</v>
      </c>
      <c r="E48" s="14">
        <v>167828</v>
      </c>
      <c r="F48" s="46" t="s">
        <v>23</v>
      </c>
      <c r="G48" s="15">
        <v>1500</v>
      </c>
      <c r="H48" s="15"/>
      <c r="I48" s="15">
        <f>I47-Bank[[#This Row],[Withdrawal]]+Bank[[#This Row],[Deposit]]</f>
        <v>110684.3</v>
      </c>
    </row>
    <row r="49" spans="3:9" x14ac:dyDescent="0.25">
      <c r="C49" s="43">
        <v>41800</v>
      </c>
      <c r="D49" t="s">
        <v>153</v>
      </c>
      <c r="E49" s="14"/>
      <c r="F49" s="46" t="s">
        <v>22</v>
      </c>
      <c r="G49" s="15">
        <v>25</v>
      </c>
      <c r="H49" s="15"/>
      <c r="I49" s="15">
        <f>I48-Bank[[#This Row],[Withdrawal]]+Bank[[#This Row],[Deposit]]</f>
        <v>110659.3</v>
      </c>
    </row>
    <row r="50" spans="3:9" x14ac:dyDescent="0.25">
      <c r="C50" s="43">
        <v>41830</v>
      </c>
      <c r="D50" t="s">
        <v>26</v>
      </c>
      <c r="E50" s="14">
        <v>167829</v>
      </c>
      <c r="F50" s="46" t="s">
        <v>23</v>
      </c>
      <c r="G50" s="15">
        <v>3060</v>
      </c>
      <c r="H50" s="15"/>
      <c r="I50" s="15">
        <f>I49-Bank[[#This Row],[Withdrawal]]+Bank[[#This Row],[Deposit]]</f>
        <v>107599.3</v>
      </c>
    </row>
    <row r="51" spans="3:9" x14ac:dyDescent="0.25">
      <c r="C51" s="43">
        <v>41835</v>
      </c>
      <c r="D51" t="s">
        <v>21</v>
      </c>
      <c r="E51" s="14">
        <v>167830</v>
      </c>
      <c r="F51" s="46" t="s">
        <v>23</v>
      </c>
      <c r="G51" s="15">
        <v>1500</v>
      </c>
      <c r="H51" s="15"/>
      <c r="I51" s="15">
        <f>I50-Bank[[#This Row],[Withdrawal]]+Bank[[#This Row],[Deposit]]</f>
        <v>106099.3</v>
      </c>
    </row>
    <row r="52" spans="3:9" x14ac:dyDescent="0.25">
      <c r="C52" s="43">
        <v>41848</v>
      </c>
      <c r="D52" t="s">
        <v>28</v>
      </c>
      <c r="E52" s="14"/>
      <c r="F52" s="46" t="s">
        <v>22</v>
      </c>
      <c r="G52" s="15"/>
      <c r="H52" s="15">
        <v>12000</v>
      </c>
      <c r="I52" s="15">
        <f>I51-Bank[[#This Row],[Withdrawal]]+Bank[[#This Row],[Deposit]]</f>
        <v>118099.3</v>
      </c>
    </row>
    <row r="53" spans="3:9" x14ac:dyDescent="0.25">
      <c r="C53" s="43">
        <v>41851</v>
      </c>
      <c r="D53" t="s">
        <v>154</v>
      </c>
      <c r="E53" s="14"/>
      <c r="F53" s="46" t="s">
        <v>23</v>
      </c>
      <c r="G53" s="15"/>
      <c r="H53" s="15">
        <v>600</v>
      </c>
      <c r="I53" s="15">
        <f>I52-Bank[[#This Row],[Withdrawal]]+Bank[[#This Row],[Deposit]]</f>
        <v>118699.3</v>
      </c>
    </row>
    <row r="54" spans="3:9" x14ac:dyDescent="0.25">
      <c r="C54" s="43">
        <v>41857</v>
      </c>
      <c r="D54" t="s">
        <v>21</v>
      </c>
      <c r="E54" s="14">
        <v>171092</v>
      </c>
      <c r="F54" s="46" t="s">
        <v>23</v>
      </c>
      <c r="G54" s="15">
        <v>1500</v>
      </c>
      <c r="H54" s="15"/>
      <c r="I54" s="15">
        <f>I53-Bank[[#This Row],[Withdrawal]]+Bank[[#This Row],[Deposit]]</f>
        <v>117199.3</v>
      </c>
    </row>
    <row r="55" spans="3:9" x14ac:dyDescent="0.25">
      <c r="C55" s="43">
        <v>41860</v>
      </c>
      <c r="D55" t="s">
        <v>26</v>
      </c>
      <c r="E55" s="14">
        <v>171091</v>
      </c>
      <c r="F55" s="46" t="s">
        <v>23</v>
      </c>
      <c r="G55" s="15">
        <v>2970</v>
      </c>
      <c r="H55" s="15"/>
      <c r="I55" s="15">
        <f>I54-Bank[[#This Row],[Withdrawal]]+Bank[[#This Row],[Deposit]]</f>
        <v>114229.3</v>
      </c>
    </row>
    <row r="56" spans="3:9" x14ac:dyDescent="0.25">
      <c r="C56" s="43">
        <v>41891</v>
      </c>
      <c r="D56" t="s">
        <v>26</v>
      </c>
      <c r="E56" s="14">
        <v>171093</v>
      </c>
      <c r="F56" s="46" t="s">
        <v>23</v>
      </c>
      <c r="G56" s="15">
        <v>3920</v>
      </c>
      <c r="H56" s="15"/>
      <c r="I56" s="15">
        <f>I55-Bank[[#This Row],[Withdrawal]]+Bank[[#This Row],[Deposit]]</f>
        <v>110309.3</v>
      </c>
    </row>
    <row r="57" spans="3:9" x14ac:dyDescent="0.25">
      <c r="C57" s="43">
        <v>41892</v>
      </c>
      <c r="D57" t="s">
        <v>21</v>
      </c>
      <c r="E57" s="14">
        <v>171094</v>
      </c>
      <c r="F57" s="46" t="s">
        <v>23</v>
      </c>
      <c r="G57" s="15">
        <v>1500</v>
      </c>
      <c r="H57" s="15"/>
      <c r="I57" s="15">
        <f>I56-Bank[[#This Row],[Withdrawal]]+Bank[[#This Row],[Deposit]]</f>
        <v>108809.3</v>
      </c>
    </row>
    <row r="58" spans="3:9" x14ac:dyDescent="0.25">
      <c r="C58" s="43">
        <v>41912</v>
      </c>
      <c r="D58" t="s">
        <v>156</v>
      </c>
      <c r="E58" s="14"/>
      <c r="F58" s="46" t="s">
        <v>22</v>
      </c>
      <c r="G58" s="15"/>
      <c r="H58" s="15">
        <v>1873</v>
      </c>
      <c r="I58" s="15">
        <f>I57-Bank[[#This Row],[Withdrawal]]+Bank[[#This Row],[Deposit]]</f>
        <v>110682.3</v>
      </c>
    </row>
    <row r="59" spans="3:9" x14ac:dyDescent="0.25">
      <c r="C59" s="43">
        <v>41913</v>
      </c>
      <c r="D59" t="s">
        <v>37</v>
      </c>
      <c r="E59" s="14"/>
      <c r="F59" s="46" t="s">
        <v>22</v>
      </c>
      <c r="G59" s="15">
        <v>1873</v>
      </c>
      <c r="H59" s="15"/>
      <c r="I59" s="15">
        <f>I58-Bank[[#This Row],[Withdrawal]]+Bank[[#This Row],[Deposit]]</f>
        <v>108809.3</v>
      </c>
    </row>
    <row r="60" spans="3:9" x14ac:dyDescent="0.25">
      <c r="C60" s="43">
        <v>41922</v>
      </c>
      <c r="D60" t="s">
        <v>21</v>
      </c>
      <c r="E60" s="14">
        <v>171096</v>
      </c>
      <c r="F60" s="46" t="s">
        <v>23</v>
      </c>
      <c r="G60" s="15">
        <v>3000</v>
      </c>
      <c r="H60" s="15"/>
      <c r="I60" s="15">
        <f>I59-Bank[[#This Row],[Withdrawal]]+Bank[[#This Row],[Deposit]]</f>
        <v>105809.3</v>
      </c>
    </row>
    <row r="61" spans="3:9" x14ac:dyDescent="0.25">
      <c r="C61" s="43">
        <v>41926</v>
      </c>
      <c r="D61" t="s">
        <v>26</v>
      </c>
      <c r="E61" s="14">
        <v>171095</v>
      </c>
      <c r="F61" s="46" t="s">
        <v>23</v>
      </c>
      <c r="G61" s="15">
        <v>3500</v>
      </c>
      <c r="H61" s="15"/>
      <c r="I61" s="15">
        <f>I60-Bank[[#This Row],[Withdrawal]]+Bank[[#This Row],[Deposit]]</f>
        <v>102309.3</v>
      </c>
    </row>
    <row r="62" spans="3:9" x14ac:dyDescent="0.25">
      <c r="C62" s="43">
        <v>41944</v>
      </c>
      <c r="D62" t="s">
        <v>152</v>
      </c>
      <c r="E62" s="14"/>
      <c r="F62" s="46" t="s">
        <v>22</v>
      </c>
      <c r="G62" s="15">
        <v>20</v>
      </c>
      <c r="H62" s="15"/>
      <c r="I62" s="15">
        <f>I61-Bank[[#This Row],[Withdrawal]]+Bank[[#This Row],[Deposit]]</f>
        <v>102289.3</v>
      </c>
    </row>
    <row r="63" spans="3:9" x14ac:dyDescent="0.25">
      <c r="C63" s="43">
        <v>41948</v>
      </c>
      <c r="D63" t="s">
        <v>28</v>
      </c>
      <c r="E63" s="14"/>
      <c r="F63" s="46" t="s">
        <v>22</v>
      </c>
      <c r="G63" s="15"/>
      <c r="H63" s="15">
        <v>13000</v>
      </c>
      <c r="I63" s="15">
        <f>I62-Bank[[#This Row],[Withdrawal]]+Bank[[#This Row],[Deposit]]</f>
        <v>115289.3</v>
      </c>
    </row>
    <row r="64" spans="3:9" x14ac:dyDescent="0.25">
      <c r="C64" s="43">
        <v>41948</v>
      </c>
      <c r="D64" t="s">
        <v>28</v>
      </c>
      <c r="E64" s="14"/>
      <c r="F64" s="46" t="s">
        <v>22</v>
      </c>
      <c r="G64" s="15"/>
      <c r="H64" s="15">
        <v>5200</v>
      </c>
      <c r="I64" s="15">
        <f>I63-Bank[[#This Row],[Withdrawal]]+Bank[[#This Row],[Deposit]]</f>
        <v>120489.3</v>
      </c>
    </row>
    <row r="65" spans="3:9" x14ac:dyDescent="0.25">
      <c r="C65" s="43">
        <v>41950</v>
      </c>
      <c r="D65" t="s">
        <v>26</v>
      </c>
      <c r="E65" s="14">
        <v>171097</v>
      </c>
      <c r="F65" s="46" t="s">
        <v>23</v>
      </c>
      <c r="G65" s="15">
        <v>3510</v>
      </c>
      <c r="H65" s="15"/>
      <c r="I65" s="15">
        <f>I64-Bank[[#This Row],[Withdrawal]]+Bank[[#This Row],[Deposit]]</f>
        <v>116979.3</v>
      </c>
    </row>
    <row r="66" spans="3:9" x14ac:dyDescent="0.25">
      <c r="C66" s="43">
        <v>41950</v>
      </c>
      <c r="D66" t="s">
        <v>155</v>
      </c>
      <c r="E66" s="14"/>
      <c r="F66" s="46" t="s">
        <v>23</v>
      </c>
      <c r="G66" s="15"/>
      <c r="H66" s="15">
        <v>600</v>
      </c>
      <c r="I66" s="15">
        <f>I65-Bank[[#This Row],[Withdrawal]]+Bank[[#This Row],[Deposit]]</f>
        <v>117579.3</v>
      </c>
    </row>
    <row r="67" spans="3:9" x14ac:dyDescent="0.25">
      <c r="C67" s="13">
        <v>41953</v>
      </c>
      <c r="D67" t="s">
        <v>21</v>
      </c>
      <c r="E67" s="14">
        <v>171098</v>
      </c>
      <c r="F67" s="45" t="s">
        <v>23</v>
      </c>
      <c r="G67" s="15">
        <v>1500</v>
      </c>
      <c r="H67" s="15"/>
      <c r="I67" s="15">
        <f>I66-Bank[[#This Row],[Withdrawal]]+Bank[[#This Row],[Deposit]]</f>
        <v>116079.3</v>
      </c>
    </row>
    <row r="68" spans="3:9" x14ac:dyDescent="0.25">
      <c r="C68" s="13">
        <v>41963</v>
      </c>
      <c r="D68" t="s">
        <v>25</v>
      </c>
      <c r="E68" s="14">
        <v>171100</v>
      </c>
      <c r="F68" s="45" t="s">
        <v>23</v>
      </c>
      <c r="G68" s="15">
        <v>110000</v>
      </c>
      <c r="H68" s="15"/>
      <c r="I68" s="15">
        <f>I67-Bank[[#This Row],[Withdrawal]]+Bank[[#This Row],[Deposit]]</f>
        <v>6079.3000000000029</v>
      </c>
    </row>
    <row r="69" spans="3:9" x14ac:dyDescent="0.25">
      <c r="C69" s="13">
        <v>41981</v>
      </c>
      <c r="D69" t="s">
        <v>26</v>
      </c>
      <c r="E69" s="14">
        <v>175691</v>
      </c>
      <c r="F69" s="45" t="s">
        <v>23</v>
      </c>
      <c r="G69" s="15">
        <v>3730</v>
      </c>
      <c r="H69" s="15"/>
      <c r="I69" s="15">
        <f>I68-Bank[[#This Row],[Withdrawal]]+Bank[[#This Row],[Deposit]]</f>
        <v>2349.3000000000029</v>
      </c>
    </row>
    <row r="70" spans="3:9" x14ac:dyDescent="0.25">
      <c r="C70" s="13">
        <v>41983</v>
      </c>
      <c r="D70" t="s">
        <v>21</v>
      </c>
      <c r="E70" s="14">
        <v>175692</v>
      </c>
      <c r="F70" s="45" t="s">
        <v>23</v>
      </c>
      <c r="G70" s="15">
        <v>1500</v>
      </c>
      <c r="H70" s="15"/>
      <c r="I70" s="15">
        <f>I69-Bank[[#This Row],[Withdrawal]]+Bank[[#This Row],[Deposit]]</f>
        <v>849.30000000000291</v>
      </c>
    </row>
    <row r="71" spans="3:9" x14ac:dyDescent="0.25">
      <c r="C71" s="13">
        <v>42011</v>
      </c>
      <c r="D71" t="s">
        <v>27</v>
      </c>
      <c r="E71" s="14"/>
      <c r="F71" s="45" t="s">
        <v>22</v>
      </c>
      <c r="G71" s="15">
        <v>25</v>
      </c>
      <c r="H71" s="15"/>
      <c r="I71" s="15">
        <f>I70-Bank[[#This Row],[Withdrawal]]+Bank[[#This Row],[Deposit]]</f>
        <v>824.30000000000291</v>
      </c>
    </row>
    <row r="72" spans="3:9" x14ac:dyDescent="0.25">
      <c r="C72" s="13">
        <v>42017</v>
      </c>
      <c r="D72" t="s">
        <v>28</v>
      </c>
      <c r="E72" s="14"/>
      <c r="F72" s="45" t="s">
        <v>22</v>
      </c>
      <c r="G72" s="15"/>
      <c r="H72" s="15">
        <v>9000</v>
      </c>
      <c r="I72" s="15">
        <f>I71-Bank[[#This Row],[Withdrawal]]+Bank[[#This Row],[Deposit]]</f>
        <v>9824.3000000000029</v>
      </c>
    </row>
    <row r="73" spans="3:9" x14ac:dyDescent="0.25">
      <c r="C73" s="13">
        <v>42017</v>
      </c>
      <c r="D73" t="s">
        <v>21</v>
      </c>
      <c r="E73" s="14">
        <v>175694</v>
      </c>
      <c r="F73" s="45" t="s">
        <v>23</v>
      </c>
      <c r="G73" s="15">
        <v>1500</v>
      </c>
      <c r="H73" s="15"/>
      <c r="I73" s="15">
        <f>I72-Bank[[#This Row],[Withdrawal]]+Bank[[#This Row],[Deposit]]</f>
        <v>8324.3000000000029</v>
      </c>
    </row>
    <row r="74" spans="3:9" x14ac:dyDescent="0.25">
      <c r="C74" s="13">
        <v>42031</v>
      </c>
      <c r="D74" t="s">
        <v>28</v>
      </c>
      <c r="E74" s="14"/>
      <c r="F74" s="45" t="s">
        <v>22</v>
      </c>
      <c r="G74" s="15"/>
      <c r="H74" s="15">
        <v>5500</v>
      </c>
      <c r="I74" s="15">
        <f>I73-Bank[[#This Row],[Withdrawal]]+Bank[[#This Row],[Deposit]]</f>
        <v>13824.300000000003</v>
      </c>
    </row>
    <row r="75" spans="3:9" x14ac:dyDescent="0.25">
      <c r="C75" s="13">
        <v>42040</v>
      </c>
      <c r="D75" t="s">
        <v>26</v>
      </c>
      <c r="E75" s="14">
        <v>175695</v>
      </c>
      <c r="F75" s="45" t="s">
        <v>23</v>
      </c>
      <c r="G75" s="15">
        <v>4150</v>
      </c>
      <c r="H75" s="15"/>
      <c r="I75" s="15">
        <f>I74-Bank[[#This Row],[Withdrawal]]+Bank[[#This Row],[Deposit]]</f>
        <v>9674.3000000000029</v>
      </c>
    </row>
    <row r="76" spans="3:9" x14ac:dyDescent="0.25">
      <c r="C76" s="13">
        <v>42045</v>
      </c>
      <c r="D76" t="s">
        <v>21</v>
      </c>
      <c r="E76" s="14">
        <v>175696</v>
      </c>
      <c r="F76" s="45" t="s">
        <v>23</v>
      </c>
      <c r="G76" s="15">
        <v>1500</v>
      </c>
      <c r="H76" s="15"/>
      <c r="I76" s="15">
        <f>I75-Bank[[#This Row],[Withdrawal]]+Bank[[#This Row],[Deposit]]</f>
        <v>8174.3000000000029</v>
      </c>
    </row>
    <row r="77" spans="3:9" x14ac:dyDescent="0.25">
      <c r="C77" s="13">
        <v>42061</v>
      </c>
      <c r="D77" t="s">
        <v>28</v>
      </c>
      <c r="E77" s="14"/>
      <c r="F77" s="45" t="s">
        <v>22</v>
      </c>
      <c r="G77" s="15"/>
      <c r="H77" s="15">
        <v>6000</v>
      </c>
      <c r="I77" s="15">
        <f>I76-Bank[[#This Row],[Withdrawal]]+Bank[[#This Row],[Deposit]]</f>
        <v>14174.300000000003</v>
      </c>
    </row>
    <row r="78" spans="3:9" x14ac:dyDescent="0.25">
      <c r="C78" s="13">
        <v>42062</v>
      </c>
      <c r="D78" t="s">
        <v>30</v>
      </c>
      <c r="E78" s="14"/>
      <c r="F78" s="45" t="s">
        <v>23</v>
      </c>
      <c r="G78" s="15"/>
      <c r="H78" s="15">
        <v>1000</v>
      </c>
      <c r="I78" s="15">
        <f>I77-Bank[[#This Row],[Withdrawal]]+Bank[[#This Row],[Deposit]]</f>
        <v>15174.300000000003</v>
      </c>
    </row>
    <row r="79" spans="3:9" x14ac:dyDescent="0.25">
      <c r="C79" s="13">
        <v>42063</v>
      </c>
      <c r="D79" t="s">
        <v>31</v>
      </c>
      <c r="E79" s="14"/>
      <c r="F79" s="45" t="s">
        <v>22</v>
      </c>
      <c r="G79" s="15">
        <v>20</v>
      </c>
      <c r="H79" s="15"/>
      <c r="I79" s="15">
        <f>I78-Bank[[#This Row],[Withdrawal]]+Bank[[#This Row],[Deposit]]</f>
        <v>15154.300000000003</v>
      </c>
    </row>
    <row r="80" spans="3:9" x14ac:dyDescent="0.25">
      <c r="C80" s="13">
        <v>42067</v>
      </c>
      <c r="D80" t="s">
        <v>26</v>
      </c>
      <c r="E80" s="14">
        <v>175697</v>
      </c>
      <c r="F80" s="45" t="s">
        <v>23</v>
      </c>
      <c r="G80" s="15">
        <v>7850</v>
      </c>
      <c r="H80" s="15"/>
      <c r="I80" s="15">
        <f>I79-Bank[[#This Row],[Withdrawal]]+Bank[[#This Row],[Deposit]]</f>
        <v>7304.3000000000029</v>
      </c>
    </row>
    <row r="81" spans="2:12" x14ac:dyDescent="0.25">
      <c r="C81" s="13">
        <v>42073</v>
      </c>
      <c r="D81" t="s">
        <v>21</v>
      </c>
      <c r="E81" s="14">
        <v>175698</v>
      </c>
      <c r="F81" s="45" t="s">
        <v>23</v>
      </c>
      <c r="G81" s="15">
        <v>1500</v>
      </c>
      <c r="H81" s="15"/>
      <c r="I81" s="15">
        <f>I80-Bank[[#This Row],[Withdrawal]]+Bank[[#This Row],[Deposit]]</f>
        <v>5804.3000000000029</v>
      </c>
    </row>
    <row r="82" spans="2:12" x14ac:dyDescent="0.25">
      <c r="C82" s="13">
        <v>42094</v>
      </c>
      <c r="D82" t="s">
        <v>32</v>
      </c>
      <c r="E82" s="14"/>
      <c r="F82" s="45" t="s">
        <v>22</v>
      </c>
      <c r="G82" s="15"/>
      <c r="H82" s="15">
        <v>597</v>
      </c>
      <c r="I82" s="15">
        <f>I81-Bank[[#This Row],[Withdrawal]]+Bank[[#This Row],[Deposit]]</f>
        <v>6401.3000000000029</v>
      </c>
    </row>
    <row r="83" spans="2:12" x14ac:dyDescent="0.25">
      <c r="C83" s="52">
        <v>42094</v>
      </c>
      <c r="D83" t="s">
        <v>37</v>
      </c>
      <c r="E83" s="14"/>
      <c r="F83" s="45" t="s">
        <v>22</v>
      </c>
      <c r="G83" s="15">
        <v>597</v>
      </c>
      <c r="H83" s="15"/>
      <c r="I83" s="15">
        <f>I82-Bank[[#This Row],[Withdrawal]]+Bank[[#This Row],[Deposit]]</f>
        <v>5804.3000000000029</v>
      </c>
      <c r="K83" s="19">
        <f>SUM(G33:G83)</f>
        <v>174775</v>
      </c>
      <c r="L83" s="19">
        <f>SUM(H33:H83)</f>
        <v>89240</v>
      </c>
    </row>
    <row r="84" spans="2:12" x14ac:dyDescent="0.25">
      <c r="B84" s="53" t="s">
        <v>335</v>
      </c>
      <c r="C84" s="13">
        <v>42101</v>
      </c>
      <c r="D84" t="s">
        <v>33</v>
      </c>
      <c r="E84" s="14"/>
      <c r="F84" s="45" t="s">
        <v>22</v>
      </c>
      <c r="G84" s="15"/>
      <c r="H84" s="15">
        <v>113751</v>
      </c>
      <c r="I84" s="15">
        <f>I83-Bank[[#This Row],[Withdrawal]]+Bank[[#This Row],[Deposit]]</f>
        <v>119555.3</v>
      </c>
    </row>
    <row r="85" spans="2:12" x14ac:dyDescent="0.25">
      <c r="C85" s="13">
        <v>42103</v>
      </c>
      <c r="D85" t="s">
        <v>34</v>
      </c>
      <c r="E85" s="14"/>
      <c r="F85" s="45" t="s">
        <v>23</v>
      </c>
      <c r="G85" s="15"/>
      <c r="H85" s="15">
        <v>2200</v>
      </c>
      <c r="I85" s="15">
        <f>I84-Bank[[#This Row],[Withdrawal]]+Bank[[#This Row],[Deposit]]</f>
        <v>121755.3</v>
      </c>
    </row>
    <row r="86" spans="2:12" x14ac:dyDescent="0.25">
      <c r="C86" s="13">
        <v>42103</v>
      </c>
      <c r="D86" t="s">
        <v>35</v>
      </c>
      <c r="E86" s="14"/>
      <c r="F86" s="45" t="s">
        <v>23</v>
      </c>
      <c r="G86" s="15"/>
      <c r="H86" s="15">
        <v>2200</v>
      </c>
      <c r="I86" s="15">
        <f>I85-Bank[[#This Row],[Withdrawal]]+Bank[[#This Row],[Deposit]]</f>
        <v>123955.3</v>
      </c>
    </row>
    <row r="87" spans="2:12" x14ac:dyDescent="0.25">
      <c r="C87" s="13">
        <v>42107</v>
      </c>
      <c r="D87" t="s">
        <v>21</v>
      </c>
      <c r="E87" s="14">
        <v>175699</v>
      </c>
      <c r="F87" s="45" t="s">
        <v>23</v>
      </c>
      <c r="G87" s="15">
        <v>1500</v>
      </c>
      <c r="H87" s="15"/>
      <c r="I87" s="16">
        <f>I86-Bank[[#This Row],[Withdrawal]]+Bank[[#This Row],[Deposit]]</f>
        <v>122455.3</v>
      </c>
    </row>
    <row r="88" spans="2:12" x14ac:dyDescent="0.25">
      <c r="C88" s="13">
        <v>42135</v>
      </c>
      <c r="D88" t="s">
        <v>21</v>
      </c>
      <c r="E88" s="14">
        <v>175700</v>
      </c>
      <c r="F88" s="45" t="s">
        <v>23</v>
      </c>
      <c r="G88" s="15">
        <v>1500</v>
      </c>
      <c r="H88" s="15"/>
      <c r="I88" s="15">
        <f>I87-Bank[[#This Row],[Withdrawal]]+Bank[[#This Row],[Deposit]]</f>
        <v>120955.3</v>
      </c>
    </row>
    <row r="89" spans="2:12" x14ac:dyDescent="0.25">
      <c r="C89" s="13">
        <v>42158</v>
      </c>
      <c r="D89" t="s">
        <v>21</v>
      </c>
      <c r="E89" s="14">
        <v>178931</v>
      </c>
      <c r="F89" s="45" t="s">
        <v>23</v>
      </c>
      <c r="G89" s="15">
        <v>1500</v>
      </c>
      <c r="H89" s="15"/>
      <c r="I89" s="15">
        <f>I88-Bank[[#This Row],[Withdrawal]]+Bank[[#This Row],[Deposit]]</f>
        <v>119455.3</v>
      </c>
    </row>
    <row r="90" spans="2:12" x14ac:dyDescent="0.25">
      <c r="C90" s="13">
        <v>42208</v>
      </c>
      <c r="D90" t="s">
        <v>21</v>
      </c>
      <c r="E90" s="14">
        <v>178932</v>
      </c>
      <c r="F90" s="45" t="s">
        <v>23</v>
      </c>
      <c r="G90" s="15">
        <v>1500</v>
      </c>
      <c r="H90" s="15"/>
      <c r="I90" s="15">
        <f>I89-Bank[[#This Row],[Withdrawal]]+Bank[[#This Row],[Deposit]]</f>
        <v>117955.3</v>
      </c>
    </row>
    <row r="91" spans="2:12" x14ac:dyDescent="0.25">
      <c r="C91" s="13">
        <v>42223</v>
      </c>
      <c r="D91" t="s">
        <v>21</v>
      </c>
      <c r="E91" s="14">
        <v>178933</v>
      </c>
      <c r="F91" s="45" t="s">
        <v>23</v>
      </c>
      <c r="G91" s="15">
        <v>1500</v>
      </c>
      <c r="H91" s="15"/>
      <c r="I91" s="15">
        <f>I90-Bank[[#This Row],[Withdrawal]]+Bank[[#This Row],[Deposit]]</f>
        <v>116455.3</v>
      </c>
    </row>
    <row r="92" spans="2:12" x14ac:dyDescent="0.25">
      <c r="C92" s="13">
        <v>42262</v>
      </c>
      <c r="D92" t="s">
        <v>21</v>
      </c>
      <c r="E92" s="14">
        <v>178934</v>
      </c>
      <c r="F92" s="45" t="s">
        <v>23</v>
      </c>
      <c r="G92" s="15">
        <v>1500</v>
      </c>
      <c r="H92" s="15"/>
      <c r="I92" s="15">
        <f>I91-Bank[[#This Row],[Withdrawal]]+Bank[[#This Row],[Deposit]]</f>
        <v>114955.3</v>
      </c>
    </row>
    <row r="93" spans="2:12" x14ac:dyDescent="0.25">
      <c r="C93" s="13">
        <v>42262</v>
      </c>
      <c r="D93" t="s">
        <v>28</v>
      </c>
      <c r="E93" s="14"/>
      <c r="F93" s="45" t="s">
        <v>22</v>
      </c>
      <c r="G93" s="15"/>
      <c r="H93" s="15">
        <v>6000</v>
      </c>
      <c r="I93" s="15">
        <f>I92-Bank[[#This Row],[Withdrawal]]+Bank[[#This Row],[Deposit]]</f>
        <v>120955.3</v>
      </c>
    </row>
    <row r="94" spans="2:12" x14ac:dyDescent="0.25">
      <c r="C94" s="13">
        <v>42277</v>
      </c>
      <c r="D94" t="s">
        <v>40</v>
      </c>
      <c r="E94" s="14"/>
      <c r="F94" s="45" t="s">
        <v>22</v>
      </c>
      <c r="G94" s="15"/>
      <c r="H94" s="15">
        <v>2032</v>
      </c>
      <c r="I94" s="15">
        <f>I93-Bank[[#This Row],[Withdrawal]]+Bank[[#This Row],[Deposit]]</f>
        <v>122987.3</v>
      </c>
    </row>
    <row r="95" spans="2:12" x14ac:dyDescent="0.25">
      <c r="C95" s="13">
        <v>42277</v>
      </c>
      <c r="D95" t="s">
        <v>37</v>
      </c>
      <c r="E95" s="14"/>
      <c r="F95" s="45" t="s">
        <v>22</v>
      </c>
      <c r="G95" s="15">
        <v>2032</v>
      </c>
      <c r="H95" s="15"/>
      <c r="I95" s="15">
        <f>I94-Bank[[#This Row],[Withdrawal]]+Bank[[#This Row],[Deposit]]</f>
        <v>120955.3</v>
      </c>
    </row>
    <row r="96" spans="2:12" x14ac:dyDescent="0.25">
      <c r="C96" s="13">
        <v>42289</v>
      </c>
      <c r="D96" t="s">
        <v>21</v>
      </c>
      <c r="E96" s="14">
        <v>178935</v>
      </c>
      <c r="F96" s="45" t="s">
        <v>23</v>
      </c>
      <c r="G96" s="15">
        <v>1500</v>
      </c>
      <c r="H96" s="15"/>
      <c r="I96" s="15">
        <f>I95-Bank[[#This Row],[Withdrawal]]+Bank[[#This Row],[Deposit]]</f>
        <v>119455.3</v>
      </c>
    </row>
    <row r="97" spans="2:12" x14ac:dyDescent="0.25">
      <c r="C97" s="13">
        <v>42318</v>
      </c>
      <c r="D97" t="s">
        <v>21</v>
      </c>
      <c r="E97" s="14">
        <v>178936</v>
      </c>
      <c r="F97" s="45" t="s">
        <v>23</v>
      </c>
      <c r="G97" s="15">
        <v>1500</v>
      </c>
      <c r="H97" s="15"/>
      <c r="I97" s="15">
        <f>I96-Bank[[#This Row],[Withdrawal]]+Bank[[#This Row],[Deposit]]</f>
        <v>117955.3</v>
      </c>
    </row>
    <row r="98" spans="2:12" x14ac:dyDescent="0.25">
      <c r="C98" s="13">
        <v>42318</v>
      </c>
      <c r="D98" t="s">
        <v>21</v>
      </c>
      <c r="E98" s="14">
        <v>178937</v>
      </c>
      <c r="F98" s="45" t="s">
        <v>23</v>
      </c>
      <c r="G98" s="15">
        <v>1500</v>
      </c>
      <c r="H98" s="15"/>
      <c r="I98" s="15">
        <f>I97-Bank[[#This Row],[Withdrawal]]+Bank[[#This Row],[Deposit]]</f>
        <v>116455.3</v>
      </c>
    </row>
    <row r="99" spans="2:12" x14ac:dyDescent="0.25">
      <c r="C99" s="13">
        <v>42352</v>
      </c>
      <c r="D99" t="s">
        <v>21</v>
      </c>
      <c r="E99" s="14">
        <v>178938</v>
      </c>
      <c r="F99" s="45" t="s">
        <v>23</v>
      </c>
      <c r="G99" s="15">
        <v>1500</v>
      </c>
      <c r="H99" s="15"/>
      <c r="I99" s="15">
        <f>I98-Bank[[#This Row],[Withdrawal]]+Bank[[#This Row],[Deposit]]</f>
        <v>114955.3</v>
      </c>
    </row>
    <row r="100" spans="2:12" x14ac:dyDescent="0.25">
      <c r="C100" s="13">
        <v>42381</v>
      </c>
      <c r="D100" t="s">
        <v>21</v>
      </c>
      <c r="E100" s="14">
        <v>178939</v>
      </c>
      <c r="F100" s="45" t="s">
        <v>23</v>
      </c>
      <c r="G100" s="15">
        <v>1500</v>
      </c>
      <c r="H100" s="15"/>
      <c r="I100" s="15">
        <f>I99-Bank[[#This Row],[Withdrawal]]+Bank[[#This Row],[Deposit]]</f>
        <v>113455.3</v>
      </c>
    </row>
    <row r="101" spans="2:12" x14ac:dyDescent="0.25">
      <c r="C101" s="13">
        <v>42389</v>
      </c>
      <c r="D101" t="s">
        <v>28</v>
      </c>
      <c r="E101" s="14"/>
      <c r="F101" s="45" t="s">
        <v>22</v>
      </c>
      <c r="G101" s="15"/>
      <c r="H101" s="15">
        <v>9000</v>
      </c>
      <c r="I101" s="15">
        <f>I100-Bank[[#This Row],[Withdrawal]]+Bank[[#This Row],[Deposit]]</f>
        <v>122455.3</v>
      </c>
    </row>
    <row r="102" spans="2:12" x14ac:dyDescent="0.25">
      <c r="C102" s="13">
        <v>42412</v>
      </c>
      <c r="D102" t="s">
        <v>21</v>
      </c>
      <c r="E102" s="14">
        <v>178940</v>
      </c>
      <c r="F102" s="45" t="s">
        <v>23</v>
      </c>
      <c r="G102" s="15">
        <v>1500</v>
      </c>
      <c r="H102" s="15"/>
      <c r="I102" s="15">
        <f>I101-Bank[[#This Row],[Withdrawal]]+Bank[[#This Row],[Deposit]]</f>
        <v>120955.3</v>
      </c>
    </row>
    <row r="103" spans="2:12" x14ac:dyDescent="0.25">
      <c r="C103" s="13">
        <v>42412</v>
      </c>
      <c r="D103" t="s">
        <v>39</v>
      </c>
      <c r="E103" s="14"/>
      <c r="F103" s="45" t="s">
        <v>22</v>
      </c>
      <c r="G103" s="15">
        <v>20</v>
      </c>
      <c r="H103" s="15"/>
      <c r="I103" s="15">
        <f>I102-Bank[[#This Row],[Withdrawal]]+Bank[[#This Row],[Deposit]]</f>
        <v>120935.3</v>
      </c>
    </row>
    <row r="104" spans="2:12" x14ac:dyDescent="0.25">
      <c r="C104" s="13">
        <v>42440</v>
      </c>
      <c r="D104" t="s">
        <v>21</v>
      </c>
      <c r="E104" s="14">
        <v>189321</v>
      </c>
      <c r="F104" s="45" t="s">
        <v>23</v>
      </c>
      <c r="G104" s="15">
        <v>1500</v>
      </c>
      <c r="H104" s="15"/>
      <c r="I104" s="15">
        <f>I103-Bank[[#This Row],[Withdrawal]]+Bank[[#This Row],[Deposit]]</f>
        <v>119435.3</v>
      </c>
    </row>
    <row r="105" spans="2:12" x14ac:dyDescent="0.25">
      <c r="C105" s="13">
        <v>42460</v>
      </c>
      <c r="D105" t="s">
        <v>38</v>
      </c>
      <c r="E105" s="14"/>
      <c r="F105" s="45" t="s">
        <v>22</v>
      </c>
      <c r="G105" s="15"/>
      <c r="H105" s="15">
        <v>2081</v>
      </c>
      <c r="I105" s="15">
        <f>I104-Bank[[#This Row],[Withdrawal]]+Bank[[#This Row],[Deposit]]</f>
        <v>121516.3</v>
      </c>
    </row>
    <row r="106" spans="2:12" x14ac:dyDescent="0.25">
      <c r="C106" s="52">
        <v>42460</v>
      </c>
      <c r="D106" t="s">
        <v>37</v>
      </c>
      <c r="E106" s="14"/>
      <c r="F106" s="45" t="s">
        <v>22</v>
      </c>
      <c r="G106" s="15">
        <v>2081</v>
      </c>
      <c r="H106" s="15"/>
      <c r="I106" s="15">
        <f>I105-Bank[[#This Row],[Withdrawal]]+Bank[[#This Row],[Deposit]]</f>
        <v>119435.3</v>
      </c>
      <c r="K106" s="19">
        <f>SUM(G84:G106)</f>
        <v>23633</v>
      </c>
      <c r="L106" s="19">
        <f>SUM(H84:H106)</f>
        <v>137264</v>
      </c>
    </row>
    <row r="107" spans="2:12" x14ac:dyDescent="0.25">
      <c r="B107" s="53" t="s">
        <v>334</v>
      </c>
      <c r="C107" s="13">
        <v>42472</v>
      </c>
      <c r="D107" t="s">
        <v>21</v>
      </c>
      <c r="E107" s="14">
        <v>189322</v>
      </c>
      <c r="F107" s="45" t="s">
        <v>23</v>
      </c>
      <c r="G107" s="15">
        <v>1500</v>
      </c>
      <c r="H107" s="15"/>
      <c r="I107" s="15">
        <f>I106-Bank[[#This Row],[Withdrawal]]+Bank[[#This Row],[Deposit]]</f>
        <v>117935.3</v>
      </c>
    </row>
    <row r="108" spans="2:12" x14ac:dyDescent="0.25">
      <c r="C108" s="13">
        <v>42473</v>
      </c>
      <c r="D108" t="s">
        <v>36</v>
      </c>
      <c r="E108" s="14"/>
      <c r="F108" s="45" t="s">
        <v>23</v>
      </c>
      <c r="G108" s="15"/>
      <c r="H108" s="15">
        <v>3300</v>
      </c>
      <c r="I108" s="16">
        <f>I107-Bank[[#This Row],[Withdrawal]]+Bank[[#This Row],[Deposit]]</f>
        <v>121235.3</v>
      </c>
    </row>
    <row r="109" spans="2:12" x14ac:dyDescent="0.25">
      <c r="C109" s="13">
        <v>42500</v>
      </c>
      <c r="D109" t="s">
        <v>21</v>
      </c>
      <c r="E109" s="14">
        <v>189323</v>
      </c>
      <c r="F109" s="45" t="s">
        <v>23</v>
      </c>
      <c r="G109" s="15">
        <v>1500</v>
      </c>
      <c r="H109" s="15"/>
      <c r="I109" s="15">
        <f>I108-Bank[[#This Row],[Withdrawal]]+Bank[[#This Row],[Deposit]]</f>
        <v>119735.3</v>
      </c>
    </row>
    <row r="110" spans="2:12" x14ac:dyDescent="0.25">
      <c r="C110" s="13">
        <v>42534</v>
      </c>
      <c r="D110" t="s">
        <v>28</v>
      </c>
      <c r="E110" s="14"/>
      <c r="F110" s="45" t="s">
        <v>22</v>
      </c>
      <c r="G110" s="15"/>
      <c r="H110" s="15">
        <v>5000</v>
      </c>
      <c r="I110" s="15">
        <f>I109-Bank[[#This Row],[Withdrawal]]+Bank[[#This Row],[Deposit]]</f>
        <v>124735.3</v>
      </c>
    </row>
    <row r="111" spans="2:12" x14ac:dyDescent="0.25">
      <c r="C111" s="13">
        <v>42534</v>
      </c>
      <c r="D111" t="s">
        <v>21</v>
      </c>
      <c r="E111" s="14">
        <v>189324</v>
      </c>
      <c r="F111" s="45" t="s">
        <v>23</v>
      </c>
      <c r="G111" s="15">
        <v>1500</v>
      </c>
      <c r="H111" s="15"/>
      <c r="I111" s="15">
        <f>I110-Bank[[#This Row],[Withdrawal]]+Bank[[#This Row],[Deposit]]</f>
        <v>123235.3</v>
      </c>
    </row>
    <row r="112" spans="2:12" x14ac:dyDescent="0.25">
      <c r="C112" s="13">
        <v>42536</v>
      </c>
      <c r="D112" t="s">
        <v>41</v>
      </c>
      <c r="E112" s="14"/>
      <c r="F112" s="45" t="s">
        <v>23</v>
      </c>
      <c r="G112" s="15"/>
      <c r="H112" s="15">
        <v>2030</v>
      </c>
      <c r="I112" s="15">
        <f>I111-Bank[[#This Row],[Withdrawal]]+Bank[[#This Row],[Deposit]]</f>
        <v>125265.3</v>
      </c>
    </row>
    <row r="113" spans="3:9" x14ac:dyDescent="0.25">
      <c r="C113" s="13">
        <v>42551</v>
      </c>
      <c r="D113" t="s">
        <v>42</v>
      </c>
      <c r="E113" s="14"/>
      <c r="F113" s="45" t="s">
        <v>22</v>
      </c>
      <c r="G113" s="15"/>
      <c r="H113" s="15">
        <v>1208</v>
      </c>
      <c r="I113" s="15">
        <f>I112-Bank[[#This Row],[Withdrawal]]+Bank[[#This Row],[Deposit]]</f>
        <v>126473.3</v>
      </c>
    </row>
    <row r="114" spans="3:9" x14ac:dyDescent="0.25">
      <c r="C114" s="13">
        <v>42562</v>
      </c>
      <c r="D114" t="s">
        <v>21</v>
      </c>
      <c r="E114" s="14">
        <v>189327</v>
      </c>
      <c r="F114" s="45" t="s">
        <v>23</v>
      </c>
      <c r="G114" s="15">
        <v>1500</v>
      </c>
      <c r="H114" s="15"/>
      <c r="I114" s="15">
        <f>I113-Bank[[#This Row],[Withdrawal]]+Bank[[#This Row],[Deposit]]</f>
        <v>124973.3</v>
      </c>
    </row>
    <row r="115" spans="3:9" x14ac:dyDescent="0.25">
      <c r="C115" s="13">
        <v>42592</v>
      </c>
      <c r="D115" t="s">
        <v>21</v>
      </c>
      <c r="E115" s="14">
        <v>189328</v>
      </c>
      <c r="F115" s="45" t="s">
        <v>23</v>
      </c>
      <c r="G115" s="15">
        <v>1500</v>
      </c>
      <c r="H115" s="15"/>
      <c r="I115" s="15">
        <f>I114-Bank[[#This Row],[Withdrawal]]+Bank[[#This Row],[Deposit]]</f>
        <v>123473.3</v>
      </c>
    </row>
    <row r="116" spans="3:9" x14ac:dyDescent="0.25">
      <c r="C116" s="13">
        <v>42625</v>
      </c>
      <c r="D116" t="s">
        <v>21</v>
      </c>
      <c r="E116" s="14">
        <v>189329</v>
      </c>
      <c r="F116" s="45" t="s">
        <v>23</v>
      </c>
      <c r="G116" s="15">
        <v>1500</v>
      </c>
      <c r="H116" s="15"/>
      <c r="I116" s="15">
        <f>I115-Bank[[#This Row],[Withdrawal]]+Bank[[#This Row],[Deposit]]</f>
        <v>121973.3</v>
      </c>
    </row>
    <row r="117" spans="3:9" x14ac:dyDescent="0.25">
      <c r="C117" s="13">
        <v>42630</v>
      </c>
      <c r="D117" t="s">
        <v>44</v>
      </c>
      <c r="E117" s="14"/>
      <c r="F117" s="45" t="s">
        <v>22</v>
      </c>
      <c r="G117" s="15">
        <v>15</v>
      </c>
      <c r="H117" s="15"/>
      <c r="I117" s="15">
        <f>I116-Bank[[#This Row],[Withdrawal]]+Bank[[#This Row],[Deposit]]</f>
        <v>121958.3</v>
      </c>
    </row>
    <row r="118" spans="3:9" x14ac:dyDescent="0.25">
      <c r="C118" s="13">
        <v>42643</v>
      </c>
      <c r="D118" t="s">
        <v>45</v>
      </c>
      <c r="E118" s="14"/>
      <c r="F118" s="45" t="s">
        <v>22</v>
      </c>
      <c r="G118" s="15"/>
      <c r="H118" s="15">
        <v>1250</v>
      </c>
      <c r="I118" s="15">
        <f>I117-Bank[[#This Row],[Withdrawal]]+Bank[[#This Row],[Deposit]]</f>
        <v>123208.3</v>
      </c>
    </row>
    <row r="119" spans="3:9" x14ac:dyDescent="0.25">
      <c r="C119" s="13">
        <v>42643</v>
      </c>
      <c r="D119" t="s">
        <v>37</v>
      </c>
      <c r="E119" s="14"/>
      <c r="F119" s="45" t="s">
        <v>22</v>
      </c>
      <c r="G119" s="15">
        <v>1250</v>
      </c>
      <c r="H119" s="15"/>
      <c r="I119" s="15">
        <f>I118-Bank[[#This Row],[Withdrawal]]+Bank[[#This Row],[Deposit]]</f>
        <v>121958.3</v>
      </c>
    </row>
    <row r="120" spans="3:9" x14ac:dyDescent="0.25">
      <c r="C120" s="13">
        <v>42658</v>
      </c>
      <c r="D120" t="s">
        <v>21</v>
      </c>
      <c r="E120" s="14">
        <v>189330</v>
      </c>
      <c r="F120" s="45" t="s">
        <v>23</v>
      </c>
      <c r="G120" s="15">
        <v>1500</v>
      </c>
      <c r="H120" s="15"/>
      <c r="I120" s="15">
        <f>I119-Bank[[#This Row],[Withdrawal]]+Bank[[#This Row],[Deposit]]</f>
        <v>120458.3</v>
      </c>
    </row>
    <row r="121" spans="3:9" x14ac:dyDescent="0.25">
      <c r="C121" s="13">
        <v>42658</v>
      </c>
      <c r="D121" t="s">
        <v>43</v>
      </c>
      <c r="E121" s="14"/>
      <c r="F121" s="45" t="s">
        <v>22</v>
      </c>
      <c r="G121" s="15">
        <v>20</v>
      </c>
      <c r="H121" s="15"/>
      <c r="I121" s="15">
        <f>I120-Bank[[#This Row],[Withdrawal]]+Bank[[#This Row],[Deposit]]</f>
        <v>120438.3</v>
      </c>
    </row>
    <row r="122" spans="3:9" x14ac:dyDescent="0.25">
      <c r="C122" s="13">
        <v>42660</v>
      </c>
      <c r="D122" t="s">
        <v>28</v>
      </c>
      <c r="E122" s="14"/>
      <c r="F122" s="45" t="s">
        <v>22</v>
      </c>
      <c r="G122" s="15"/>
      <c r="H122" s="15">
        <v>10000</v>
      </c>
      <c r="I122" s="15">
        <f>I121-Bank[[#This Row],[Withdrawal]]+Bank[[#This Row],[Deposit]]</f>
        <v>130438.3</v>
      </c>
    </row>
    <row r="123" spans="3:9" x14ac:dyDescent="0.25">
      <c r="C123" s="13">
        <v>42669</v>
      </c>
      <c r="D123" t="s">
        <v>21</v>
      </c>
      <c r="E123" s="14">
        <v>195181</v>
      </c>
      <c r="F123" s="45" t="s">
        <v>23</v>
      </c>
      <c r="G123" s="15">
        <v>1500</v>
      </c>
      <c r="H123" s="15"/>
      <c r="I123" s="15">
        <f>I122-Bank[[#This Row],[Withdrawal]]+Bank[[#This Row],[Deposit]]</f>
        <v>128938.3</v>
      </c>
    </row>
    <row r="124" spans="3:9" x14ac:dyDescent="0.25">
      <c r="C124" s="13">
        <v>42718</v>
      </c>
      <c r="D124" t="s">
        <v>21</v>
      </c>
      <c r="E124" s="14">
        <v>195183</v>
      </c>
      <c r="F124" s="45" t="s">
        <v>23</v>
      </c>
      <c r="G124" s="15">
        <v>1500</v>
      </c>
      <c r="H124" s="15"/>
      <c r="I124" s="15">
        <f>I123-Bank[[#This Row],[Withdrawal]]+Bank[[#This Row],[Deposit]]</f>
        <v>127438.3</v>
      </c>
    </row>
    <row r="125" spans="3:9" x14ac:dyDescent="0.25">
      <c r="C125" s="13">
        <v>42723</v>
      </c>
      <c r="D125" t="s">
        <v>28</v>
      </c>
      <c r="E125" s="14"/>
      <c r="F125" s="45" t="s">
        <v>22</v>
      </c>
      <c r="G125" s="15"/>
      <c r="H125" s="15">
        <v>5000</v>
      </c>
      <c r="I125" s="15">
        <f>I124-Bank[[#This Row],[Withdrawal]]+Bank[[#This Row],[Deposit]]</f>
        <v>132438.29999999999</v>
      </c>
    </row>
    <row r="126" spans="3:9" x14ac:dyDescent="0.25">
      <c r="C126" s="13">
        <v>42735</v>
      </c>
      <c r="D126" t="s">
        <v>307</v>
      </c>
      <c r="E126" s="14"/>
      <c r="F126" s="45" t="s">
        <v>22</v>
      </c>
      <c r="G126" s="15"/>
      <c r="H126" s="15">
        <v>1282</v>
      </c>
      <c r="I126" s="15">
        <f>I125-Bank[[#This Row],[Withdrawal]]+Bank[[#This Row],[Deposit]]</f>
        <v>133720.29999999999</v>
      </c>
    </row>
    <row r="127" spans="3:9" x14ac:dyDescent="0.25">
      <c r="C127" s="13">
        <v>42738</v>
      </c>
      <c r="D127" t="s">
        <v>308</v>
      </c>
      <c r="E127" s="14"/>
      <c r="F127" s="45" t="s">
        <v>22</v>
      </c>
      <c r="G127" s="15">
        <v>1282</v>
      </c>
      <c r="H127" s="15"/>
      <c r="I127" s="15">
        <f>I126-Bank[[#This Row],[Withdrawal]]+Bank[[#This Row],[Deposit]]</f>
        <v>132438.29999999999</v>
      </c>
    </row>
    <row r="128" spans="3:9" x14ac:dyDescent="0.25">
      <c r="C128" s="13">
        <v>42747</v>
      </c>
      <c r="D128" t="s">
        <v>21</v>
      </c>
      <c r="E128" s="14">
        <v>195184</v>
      </c>
      <c r="F128" s="45" t="s">
        <v>23</v>
      </c>
      <c r="G128" s="15">
        <v>1500</v>
      </c>
      <c r="H128" s="15"/>
      <c r="I128" s="15">
        <f>I127-Bank[[#This Row],[Withdrawal]]+Bank[[#This Row],[Deposit]]</f>
        <v>130938.29999999999</v>
      </c>
    </row>
    <row r="129" spans="3:9" x14ac:dyDescent="0.25">
      <c r="C129" s="13">
        <v>42765</v>
      </c>
      <c r="D129" t="s">
        <v>28</v>
      </c>
      <c r="E129" s="14"/>
      <c r="F129" s="45" t="s">
        <v>22</v>
      </c>
      <c r="G129" s="15"/>
      <c r="H129" s="15">
        <v>9080</v>
      </c>
      <c r="I129" s="15">
        <f>I128-Bank[[#This Row],[Withdrawal]]+Bank[[#This Row],[Deposit]]</f>
        <v>140018.29999999999</v>
      </c>
    </row>
    <row r="130" spans="3:9" x14ac:dyDescent="0.25">
      <c r="C130" s="13">
        <v>42773</v>
      </c>
      <c r="D130" t="s">
        <v>21</v>
      </c>
      <c r="E130" s="14">
        <v>195185</v>
      </c>
      <c r="F130" s="45" t="s">
        <v>23</v>
      </c>
      <c r="G130" s="15">
        <v>1500</v>
      </c>
      <c r="H130" s="15"/>
      <c r="I130" s="15">
        <f>I129-Bank[[#This Row],[Withdrawal]]+Bank[[#This Row],[Deposit]]</f>
        <v>138518.29999999999</v>
      </c>
    </row>
    <row r="131" spans="3:9" x14ac:dyDescent="0.25">
      <c r="C131" s="13">
        <v>42774</v>
      </c>
      <c r="D131" t="s">
        <v>446</v>
      </c>
      <c r="E131" s="14"/>
      <c r="F131" s="45" t="s">
        <v>23</v>
      </c>
      <c r="G131" s="15"/>
      <c r="H131" s="15">
        <v>4100</v>
      </c>
      <c r="I131" s="15">
        <f>I130-Bank[[#This Row],[Withdrawal]]+Bank[[#This Row],[Deposit]]</f>
        <v>142618.29999999999</v>
      </c>
    </row>
    <row r="132" spans="3:9" x14ac:dyDescent="0.25">
      <c r="C132" s="13">
        <v>42783</v>
      </c>
      <c r="D132" t="s">
        <v>447</v>
      </c>
      <c r="E132" s="14"/>
      <c r="F132" s="45" t="s">
        <v>23</v>
      </c>
      <c r="G132" s="15"/>
      <c r="H132" s="15">
        <v>2070</v>
      </c>
      <c r="I132" s="15">
        <f>I131-Bank[[#This Row],[Withdrawal]]+Bank[[#This Row],[Deposit]]</f>
        <v>144688.29999999999</v>
      </c>
    </row>
    <row r="133" spans="3:9" x14ac:dyDescent="0.25">
      <c r="C133" s="13">
        <v>42800</v>
      </c>
      <c r="D133" t="s">
        <v>21</v>
      </c>
      <c r="E133" s="14">
        <v>195186</v>
      </c>
      <c r="F133" s="45" t="s">
        <v>23</v>
      </c>
      <c r="G133" s="15">
        <v>1500</v>
      </c>
      <c r="H133" s="15"/>
      <c r="I133" s="15">
        <f>I132-Bank[[#This Row],[Withdrawal]]+Bank[[#This Row],[Deposit]]</f>
        <v>143188.29999999999</v>
      </c>
    </row>
    <row r="134" spans="3:9" x14ac:dyDescent="0.25">
      <c r="C134" s="13">
        <v>42825</v>
      </c>
      <c r="D134" t="s">
        <v>449</v>
      </c>
      <c r="E134" s="14"/>
      <c r="F134" s="45" t="s">
        <v>22</v>
      </c>
      <c r="G134" s="15"/>
      <c r="H134" s="15">
        <v>1360</v>
      </c>
      <c r="I134" s="15">
        <f>I133-Bank[[#This Row],[Withdrawal]]+Bank[[#This Row],[Deposit]]</f>
        <v>144548.29999999999</v>
      </c>
    </row>
    <row r="135" spans="3:9" x14ac:dyDescent="0.25">
      <c r="C135" s="13">
        <v>42825</v>
      </c>
      <c r="D135" t="s">
        <v>448</v>
      </c>
      <c r="E135" s="14"/>
      <c r="F135" s="45" t="s">
        <v>22</v>
      </c>
      <c r="G135" s="15">
        <v>1360</v>
      </c>
      <c r="H135" s="15"/>
      <c r="I135" s="15">
        <f>I134-Bank[[#This Row],[Withdrawal]]+Bank[[#This Row],[Deposit]]</f>
        <v>143188.29999999999</v>
      </c>
    </row>
    <row r="136" spans="3:9" s="83" customFormat="1" x14ac:dyDescent="0.25">
      <c r="C136" s="82">
        <v>42836</v>
      </c>
      <c r="D136" s="83" t="s">
        <v>450</v>
      </c>
      <c r="E136" s="84"/>
      <c r="F136" s="85" t="s">
        <v>23</v>
      </c>
      <c r="G136" s="16"/>
      <c r="H136" s="16">
        <v>2350</v>
      </c>
      <c r="I136" s="16">
        <f>I135-Bank[[#This Row],[Withdrawal]]+Bank[[#This Row],[Deposit]]</f>
        <v>145538.29999999999</v>
      </c>
    </row>
    <row r="137" spans="3:9" x14ac:dyDescent="0.25">
      <c r="C137" s="13">
        <v>42836</v>
      </c>
      <c r="D137" t="s">
        <v>451</v>
      </c>
      <c r="E137" s="14"/>
      <c r="F137" s="45" t="s">
        <v>23</v>
      </c>
      <c r="G137" s="15"/>
      <c r="H137" s="15">
        <v>2200</v>
      </c>
      <c r="I137" s="15">
        <f>I136-Bank[[#This Row],[Withdrawal]]+Bank[[#This Row],[Deposit]]</f>
        <v>147738.29999999999</v>
      </c>
    </row>
    <row r="138" spans="3:9" x14ac:dyDescent="0.25">
      <c r="C138" s="13">
        <v>42836</v>
      </c>
      <c r="D138" t="s">
        <v>452</v>
      </c>
      <c r="E138" s="14"/>
      <c r="F138" s="45" t="s">
        <v>23</v>
      </c>
      <c r="G138" s="15"/>
      <c r="H138" s="15">
        <v>2200</v>
      </c>
      <c r="I138" s="15">
        <f>I137-Bank[[#This Row],[Withdrawal]]+Bank[[#This Row],[Deposit]]</f>
        <v>149938.29999999999</v>
      </c>
    </row>
    <row r="139" spans="3:9" x14ac:dyDescent="0.25">
      <c r="C139" s="13">
        <v>42836</v>
      </c>
      <c r="D139" t="s">
        <v>452</v>
      </c>
      <c r="E139" s="14"/>
      <c r="F139" s="45" t="s">
        <v>23</v>
      </c>
      <c r="G139" s="15"/>
      <c r="H139" s="15">
        <v>2200</v>
      </c>
      <c r="I139" s="15">
        <f>I138-Bank[[#This Row],[Withdrawal]]+Bank[[#This Row],[Deposit]]</f>
        <v>152138.29999999999</v>
      </c>
    </row>
    <row r="140" spans="3:9" x14ac:dyDescent="0.25">
      <c r="C140" s="13">
        <v>42853</v>
      </c>
      <c r="D140" t="s">
        <v>453</v>
      </c>
      <c r="E140" s="14"/>
      <c r="F140" s="45" t="s">
        <v>23</v>
      </c>
      <c r="G140" s="15"/>
      <c r="H140" s="15">
        <v>2200</v>
      </c>
      <c r="I140" s="15">
        <f>I139-Bank[[#This Row],[Withdrawal]]+Bank[[#This Row],[Deposit]]</f>
        <v>154338.29999999999</v>
      </c>
    </row>
    <row r="141" spans="3:9" x14ac:dyDescent="0.25">
      <c r="C141" s="13">
        <v>42853</v>
      </c>
      <c r="D141" t="s">
        <v>454</v>
      </c>
      <c r="E141" s="14"/>
      <c r="F141" s="45" t="s">
        <v>23</v>
      </c>
      <c r="G141" s="15"/>
      <c r="H141" s="15">
        <v>2200</v>
      </c>
      <c r="I141" s="15">
        <f>I140-Bank[[#This Row],[Withdrawal]]+Bank[[#This Row],[Deposit]]</f>
        <v>156538.29999999999</v>
      </c>
    </row>
    <row r="142" spans="3:9" x14ac:dyDescent="0.25">
      <c r="C142" s="13">
        <v>42853</v>
      </c>
      <c r="D142" t="s">
        <v>456</v>
      </c>
      <c r="E142" s="14"/>
      <c r="F142" s="45" t="s">
        <v>23</v>
      </c>
      <c r="G142" s="15"/>
      <c r="H142" s="15">
        <v>3300</v>
      </c>
      <c r="I142" s="15">
        <f>I141-Bank[[#This Row],[Withdrawal]]+Bank[[#This Row],[Deposit]]</f>
        <v>159838.29999999999</v>
      </c>
    </row>
    <row r="143" spans="3:9" x14ac:dyDescent="0.25">
      <c r="C143" s="13">
        <v>42853</v>
      </c>
      <c r="D143" t="s">
        <v>455</v>
      </c>
      <c r="E143" s="14"/>
      <c r="F143" s="45" t="s">
        <v>23</v>
      </c>
      <c r="G143" s="15"/>
      <c r="H143" s="15">
        <v>2200</v>
      </c>
      <c r="I143" s="15">
        <f>I142-Bank[[#This Row],[Withdrawal]]+Bank[[#This Row],[Deposit]]</f>
        <v>162038.29999999999</v>
      </c>
    </row>
    <row r="144" spans="3:9" x14ac:dyDescent="0.25">
      <c r="C144" s="13"/>
      <c r="E144" s="14"/>
      <c r="G144" s="15"/>
      <c r="H144" s="15"/>
      <c r="I144" s="15">
        <f>I143-Bank[[#This Row],[Withdrawal]]+Bank[[#This Row],[Deposit]]</f>
        <v>162038.29999999999</v>
      </c>
    </row>
    <row r="145" spans="3:9" x14ac:dyDescent="0.25">
      <c r="C145" s="13"/>
      <c r="E145" s="14"/>
      <c r="G145" s="15"/>
      <c r="H145" s="15"/>
      <c r="I145" s="15">
        <f>I144-Bank[[#This Row],[Withdrawal]]+Bank[[#This Row],[Deposit]]</f>
        <v>162038.29999999999</v>
      </c>
    </row>
    <row r="146" spans="3:9" x14ac:dyDescent="0.25">
      <c r="C146" s="13"/>
      <c r="E146" s="14"/>
      <c r="G146" s="15"/>
      <c r="H146" s="15"/>
      <c r="I146" s="15">
        <f>I145-Bank[[#This Row],[Withdrawal]]+Bank[[#This Row],[Deposit]]</f>
        <v>162038.29999999999</v>
      </c>
    </row>
    <row r="147" spans="3:9" x14ac:dyDescent="0.25">
      <c r="C147" s="13"/>
      <c r="E147" s="14"/>
      <c r="G147" s="15"/>
      <c r="H147" s="15"/>
      <c r="I147" s="15">
        <f>I146-Bank[[#This Row],[Withdrawal]]+Bank[[#This Row],[Deposit]]</f>
        <v>162038.29999999999</v>
      </c>
    </row>
    <row r="148" spans="3:9" x14ac:dyDescent="0.25">
      <c r="C148" s="13"/>
      <c r="E148" s="14"/>
      <c r="G148" s="15"/>
      <c r="H148" s="15"/>
      <c r="I148" s="15">
        <f>I147-Bank[[#This Row],[Withdrawal]]+Bank[[#This Row],[Deposit]]</f>
        <v>162038.29999999999</v>
      </c>
    </row>
    <row r="149" spans="3:9" x14ac:dyDescent="0.25">
      <c r="C149" s="13"/>
      <c r="E149" s="14"/>
      <c r="G149" s="15"/>
      <c r="H149" s="15"/>
      <c r="I149" s="15">
        <f>I148-Bank[[#This Row],[Withdrawal]]+Bank[[#This Row],[Deposit]]</f>
        <v>162038.29999999999</v>
      </c>
    </row>
    <row r="150" spans="3:9" x14ac:dyDescent="0.25">
      <c r="C150" s="13"/>
      <c r="E150" s="14"/>
      <c r="G150" s="15"/>
      <c r="H150" s="15"/>
      <c r="I150" s="15">
        <f>I149-Bank[[#This Row],[Withdrawal]]+Bank[[#This Row],[Deposit]]</f>
        <v>162038.29999999999</v>
      </c>
    </row>
    <row r="151" spans="3:9" x14ac:dyDescent="0.25">
      <c r="C151" s="13"/>
      <c r="E151" s="14"/>
      <c r="G151" s="15"/>
      <c r="H151" s="15"/>
      <c r="I151" s="15">
        <f>I150-Bank[[#This Row],[Withdrawal]]+Bank[[#This Row],[Deposit]]</f>
        <v>162038.29999999999</v>
      </c>
    </row>
    <row r="152" spans="3:9" x14ac:dyDescent="0.25">
      <c r="C152" s="13"/>
      <c r="E152" s="14"/>
      <c r="G152" s="15"/>
      <c r="H152" s="15"/>
      <c r="I152" s="15">
        <f>I151-Bank[[#This Row],[Withdrawal]]+Bank[[#This Row],[Deposit]]</f>
        <v>162038.29999999999</v>
      </c>
    </row>
    <row r="153" spans="3:9" x14ac:dyDescent="0.25">
      <c r="C153" s="13"/>
      <c r="E153" s="14"/>
    </row>
    <row r="154" spans="3:9" x14ac:dyDescent="0.25">
      <c r="C154" s="13"/>
      <c r="E154" s="14"/>
    </row>
    <row r="155" spans="3:9" x14ac:dyDescent="0.25">
      <c r="C155" s="13"/>
      <c r="E155" s="14"/>
    </row>
    <row r="156" spans="3:9" x14ac:dyDescent="0.25">
      <c r="C156" s="13"/>
      <c r="E156" s="14"/>
    </row>
    <row r="157" spans="3:9" x14ac:dyDescent="0.25">
      <c r="C157" s="13"/>
    </row>
    <row r="158" spans="3:9" x14ac:dyDescent="0.25">
      <c r="C158" s="13"/>
    </row>
    <row r="159" spans="3:9" x14ac:dyDescent="0.25">
      <c r="C159" s="13"/>
    </row>
    <row r="160" spans="3:9" x14ac:dyDescent="0.25">
      <c r="C160" s="13"/>
    </row>
    <row r="161" spans="3:3" x14ac:dyDescent="0.25">
      <c r="C161" s="13"/>
    </row>
    <row r="162" spans="3:3" x14ac:dyDescent="0.25">
      <c r="C162" s="13"/>
    </row>
    <row r="163" spans="3:3" x14ac:dyDescent="0.25">
      <c r="C163" s="13"/>
    </row>
    <row r="164" spans="3:3" x14ac:dyDescent="0.25">
      <c r="C164" s="13"/>
    </row>
    <row r="165" spans="3:3" x14ac:dyDescent="0.25">
      <c r="C165" s="13"/>
    </row>
    <row r="166" spans="3:3" x14ac:dyDescent="0.25">
      <c r="C166" s="13"/>
    </row>
    <row r="167" spans="3:3" x14ac:dyDescent="0.25">
      <c r="C167" s="13"/>
    </row>
    <row r="168" spans="3:3" x14ac:dyDescent="0.25">
      <c r="C168" s="13"/>
    </row>
    <row r="169" spans="3:3" x14ac:dyDescent="0.25">
      <c r="C169" s="13"/>
    </row>
    <row r="170" spans="3:3" x14ac:dyDescent="0.25">
      <c r="C170" s="13"/>
    </row>
    <row r="171" spans="3:3" x14ac:dyDescent="0.25">
      <c r="C171" s="13"/>
    </row>
    <row r="172" spans="3:3" x14ac:dyDescent="0.25">
      <c r="C172" s="13"/>
    </row>
    <row r="173" spans="3:3" x14ac:dyDescent="0.25">
      <c r="C173" s="13"/>
    </row>
    <row r="174" spans="3:3" x14ac:dyDescent="0.25">
      <c r="C174" s="13"/>
    </row>
    <row r="175" spans="3:3" x14ac:dyDescent="0.25">
      <c r="C175" s="13"/>
    </row>
    <row r="176" spans="3:3" x14ac:dyDescent="0.25">
      <c r="C176" s="13"/>
    </row>
    <row r="177" spans="3:3" x14ac:dyDescent="0.25">
      <c r="C177" s="13"/>
    </row>
    <row r="178" spans="3:3" x14ac:dyDescent="0.25">
      <c r="C178" s="13"/>
    </row>
    <row r="179" spans="3:3" x14ac:dyDescent="0.25">
      <c r="C179" s="13"/>
    </row>
    <row r="180" spans="3:3" x14ac:dyDescent="0.25">
      <c r="C180" s="13"/>
    </row>
    <row r="181" spans="3:3" x14ac:dyDescent="0.25">
      <c r="C181" s="13"/>
    </row>
    <row r="182" spans="3:3" x14ac:dyDescent="0.25">
      <c r="C182" s="13"/>
    </row>
    <row r="183" spans="3:3" x14ac:dyDescent="0.25">
      <c r="C183" s="13"/>
    </row>
    <row r="184" spans="3:3" x14ac:dyDescent="0.25">
      <c r="C184" s="13"/>
    </row>
    <row r="185" spans="3:3" x14ac:dyDescent="0.25">
      <c r="C185" s="13"/>
    </row>
    <row r="186" spans="3:3" x14ac:dyDescent="0.25">
      <c r="C186" s="13"/>
    </row>
    <row r="187" spans="3:3" x14ac:dyDescent="0.25">
      <c r="C187" s="13"/>
    </row>
    <row r="188" spans="3:3" x14ac:dyDescent="0.25">
      <c r="C188" s="13"/>
    </row>
    <row r="189" spans="3:3" x14ac:dyDescent="0.25">
      <c r="C189" s="13"/>
    </row>
    <row r="190" spans="3:3" x14ac:dyDescent="0.25">
      <c r="C190" s="13"/>
    </row>
    <row r="191" spans="3:3" x14ac:dyDescent="0.25">
      <c r="C191" s="13"/>
    </row>
    <row r="192" spans="3:3" x14ac:dyDescent="0.25">
      <c r="C192" s="13"/>
    </row>
    <row r="193" spans="3:3" x14ac:dyDescent="0.25">
      <c r="C193" s="13"/>
    </row>
    <row r="194" spans="3:3" x14ac:dyDescent="0.25">
      <c r="C194" s="13"/>
    </row>
    <row r="195" spans="3:3" x14ac:dyDescent="0.25">
      <c r="C195" s="13"/>
    </row>
    <row r="196" spans="3:3" x14ac:dyDescent="0.25">
      <c r="C196" s="13"/>
    </row>
  </sheetData>
  <dataValidations count="1">
    <dataValidation type="list" allowBlank="1" showInputMessage="1" showErrorMessage="1" sqref="F5:F152">
      <formula1>$K$1:$K$2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56"/>
  <sheetViews>
    <sheetView topLeftCell="A7" workbookViewId="0">
      <selection activeCell="B27" sqref="B27"/>
    </sheetView>
  </sheetViews>
  <sheetFormatPr defaultRowHeight="15" x14ac:dyDescent="0.25"/>
  <cols>
    <col min="2" max="2" width="10.42578125" bestFit="1" customWidth="1"/>
    <col min="3" max="3" width="45.5703125" bestFit="1" customWidth="1"/>
    <col min="8" max="8" width="10.42578125" bestFit="1" customWidth="1"/>
    <col min="9" max="9" width="96" bestFit="1" customWidth="1"/>
  </cols>
  <sheetData>
    <row r="4" spans="2:10" x14ac:dyDescent="0.25">
      <c r="B4" s="18">
        <v>41518</v>
      </c>
      <c r="C4" t="s">
        <v>200</v>
      </c>
      <c r="D4">
        <v>10805</v>
      </c>
      <c r="H4" s="18">
        <v>41525</v>
      </c>
      <c r="I4" t="s">
        <v>157</v>
      </c>
      <c r="J4">
        <v>650</v>
      </c>
    </row>
    <row r="5" spans="2:10" x14ac:dyDescent="0.25">
      <c r="H5" s="18">
        <v>41529</v>
      </c>
      <c r="I5" t="s">
        <v>159</v>
      </c>
      <c r="J5">
        <v>350</v>
      </c>
    </row>
    <row r="6" spans="2:10" x14ac:dyDescent="0.25">
      <c r="B6" s="18">
        <v>41547</v>
      </c>
      <c r="C6" t="s">
        <v>158</v>
      </c>
      <c r="D6">
        <v>7400</v>
      </c>
      <c r="H6" s="18">
        <v>41530</v>
      </c>
      <c r="I6" t="s">
        <v>160</v>
      </c>
      <c r="J6">
        <v>900</v>
      </c>
    </row>
    <row r="7" spans="2:10" x14ac:dyDescent="0.25">
      <c r="H7" s="18">
        <v>41540</v>
      </c>
      <c r="I7" t="s">
        <v>161</v>
      </c>
      <c r="J7">
        <v>10000</v>
      </c>
    </row>
    <row r="8" spans="2:10" x14ac:dyDescent="0.25">
      <c r="H8" s="18">
        <v>41541</v>
      </c>
      <c r="I8" t="s">
        <v>162</v>
      </c>
      <c r="J8">
        <v>400</v>
      </c>
    </row>
    <row r="9" spans="2:10" x14ac:dyDescent="0.25">
      <c r="C9" t="s">
        <v>81</v>
      </c>
      <c r="D9">
        <v>18205</v>
      </c>
      <c r="H9" t="s">
        <v>81</v>
      </c>
      <c r="J9">
        <v>12300</v>
      </c>
    </row>
    <row r="11" spans="2:10" x14ac:dyDescent="0.25">
      <c r="B11" s="18">
        <v>41548</v>
      </c>
      <c r="C11" t="s">
        <v>200</v>
      </c>
      <c r="D11">
        <v>5905</v>
      </c>
      <c r="H11" s="18">
        <v>41561</v>
      </c>
      <c r="I11" t="s">
        <v>163</v>
      </c>
      <c r="J11">
        <v>2350</v>
      </c>
    </row>
    <row r="12" spans="2:10" x14ac:dyDescent="0.25">
      <c r="H12" s="18">
        <v>41562</v>
      </c>
      <c r="I12" t="s">
        <v>164</v>
      </c>
      <c r="J12">
        <v>400</v>
      </c>
    </row>
    <row r="13" spans="2:10" x14ac:dyDescent="0.25">
      <c r="B13" s="18">
        <v>41578</v>
      </c>
      <c r="C13" t="s">
        <v>158</v>
      </c>
      <c r="D13">
        <v>9220</v>
      </c>
      <c r="H13" s="18">
        <v>41574</v>
      </c>
      <c r="I13" t="s">
        <v>165</v>
      </c>
      <c r="J13">
        <v>100</v>
      </c>
    </row>
    <row r="14" spans="2:10" x14ac:dyDescent="0.25">
      <c r="H14" s="18">
        <v>41575</v>
      </c>
      <c r="I14" t="s">
        <v>166</v>
      </c>
      <c r="J14">
        <v>1500</v>
      </c>
    </row>
    <row r="16" spans="2:10" x14ac:dyDescent="0.25">
      <c r="C16" t="s">
        <v>81</v>
      </c>
      <c r="D16">
        <v>15125</v>
      </c>
      <c r="H16" t="s">
        <v>81</v>
      </c>
      <c r="J16">
        <v>4350</v>
      </c>
    </row>
    <row r="18" spans="2:10" x14ac:dyDescent="0.25">
      <c r="B18" s="18">
        <v>41579</v>
      </c>
      <c r="C18" t="s">
        <v>200</v>
      </c>
      <c r="D18">
        <v>10775</v>
      </c>
      <c r="H18" s="18">
        <v>41586</v>
      </c>
      <c r="I18" t="s">
        <v>167</v>
      </c>
      <c r="J18">
        <v>500</v>
      </c>
    </row>
    <row r="19" spans="2:10" x14ac:dyDescent="0.25">
      <c r="H19" s="18">
        <v>41590</v>
      </c>
      <c r="I19" t="s">
        <v>169</v>
      </c>
      <c r="J19">
        <v>50</v>
      </c>
    </row>
    <row r="20" spans="2:10" x14ac:dyDescent="0.25">
      <c r="B20" s="18">
        <v>41599</v>
      </c>
      <c r="C20" t="s">
        <v>168</v>
      </c>
      <c r="D20">
        <v>6550</v>
      </c>
      <c r="H20" s="18">
        <v>41593</v>
      </c>
      <c r="I20" t="s">
        <v>234</v>
      </c>
      <c r="J20">
        <v>100</v>
      </c>
    </row>
    <row r="21" spans="2:10" x14ac:dyDescent="0.25">
      <c r="B21" s="18">
        <v>41608</v>
      </c>
      <c r="C21" t="s">
        <v>158</v>
      </c>
      <c r="D21">
        <v>8715</v>
      </c>
      <c r="H21" s="18">
        <v>41591</v>
      </c>
      <c r="I21" t="s">
        <v>191</v>
      </c>
      <c r="J21">
        <v>6550</v>
      </c>
    </row>
    <row r="22" spans="2:10" x14ac:dyDescent="0.25">
      <c r="H22" s="18">
        <v>41594</v>
      </c>
      <c r="I22" t="s">
        <v>161</v>
      </c>
      <c r="J22">
        <v>8000</v>
      </c>
    </row>
    <row r="23" spans="2:10" x14ac:dyDescent="0.25">
      <c r="H23" s="18">
        <v>41597</v>
      </c>
      <c r="I23" t="s">
        <v>170</v>
      </c>
      <c r="J23">
        <v>400</v>
      </c>
    </row>
    <row r="24" spans="2:10" x14ac:dyDescent="0.25">
      <c r="C24" t="s">
        <v>81</v>
      </c>
      <c r="D24">
        <v>26040</v>
      </c>
      <c r="H24" t="s">
        <v>81</v>
      </c>
      <c r="J24">
        <v>15600</v>
      </c>
    </row>
    <row r="26" spans="2:10" x14ac:dyDescent="0.25">
      <c r="B26" s="18">
        <v>41609</v>
      </c>
      <c r="C26" t="s">
        <v>200</v>
      </c>
      <c r="D26">
        <v>10440</v>
      </c>
      <c r="H26" s="18">
        <v>41624</v>
      </c>
      <c r="I26" t="s">
        <v>171</v>
      </c>
      <c r="J26">
        <v>390</v>
      </c>
    </row>
    <row r="27" spans="2:10" x14ac:dyDescent="0.25">
      <c r="H27" s="18">
        <v>41625</v>
      </c>
      <c r="I27" t="s">
        <v>235</v>
      </c>
      <c r="J27">
        <v>9240</v>
      </c>
    </row>
    <row r="28" spans="2:10" x14ac:dyDescent="0.25">
      <c r="B28" s="18">
        <v>41639</v>
      </c>
      <c r="C28" t="s">
        <v>158</v>
      </c>
      <c r="D28">
        <v>7300</v>
      </c>
      <c r="H28" s="18">
        <v>41630</v>
      </c>
      <c r="I28" t="s">
        <v>236</v>
      </c>
      <c r="J28">
        <v>4200</v>
      </c>
    </row>
    <row r="29" spans="2:10" x14ac:dyDescent="0.25">
      <c r="H29" s="18">
        <v>41633</v>
      </c>
      <c r="I29" t="s">
        <v>172</v>
      </c>
      <c r="J29">
        <v>440</v>
      </c>
    </row>
    <row r="30" spans="2:10" x14ac:dyDescent="0.25">
      <c r="H30" s="18">
        <v>41638</v>
      </c>
      <c r="I30" t="s">
        <v>234</v>
      </c>
      <c r="J30">
        <v>100</v>
      </c>
    </row>
    <row r="31" spans="2:10" x14ac:dyDescent="0.25">
      <c r="H31" s="18">
        <v>41619</v>
      </c>
      <c r="I31" t="s">
        <v>161</v>
      </c>
      <c r="J31">
        <v>6000</v>
      </c>
    </row>
    <row r="32" spans="2:10" x14ac:dyDescent="0.25">
      <c r="C32" t="s">
        <v>81</v>
      </c>
      <c r="D32">
        <v>17740</v>
      </c>
      <c r="H32" t="s">
        <v>81</v>
      </c>
      <c r="J32">
        <v>20370</v>
      </c>
    </row>
    <row r="33" spans="2:14" x14ac:dyDescent="0.25">
      <c r="B33" s="18">
        <v>41640</v>
      </c>
      <c r="C33" t="s">
        <v>200</v>
      </c>
      <c r="D33">
        <v>-2630</v>
      </c>
      <c r="H33" s="18">
        <v>41660</v>
      </c>
      <c r="I33" t="s">
        <v>173</v>
      </c>
      <c r="J33">
        <v>250</v>
      </c>
    </row>
    <row r="34" spans="2:14" x14ac:dyDescent="0.25">
      <c r="H34" s="18">
        <v>41665</v>
      </c>
      <c r="I34" t="s">
        <v>174</v>
      </c>
      <c r="J34">
        <v>500</v>
      </c>
    </row>
    <row r="35" spans="2:14" x14ac:dyDescent="0.25">
      <c r="B35" s="18">
        <v>41670</v>
      </c>
      <c r="C35" t="s">
        <v>158</v>
      </c>
      <c r="D35">
        <v>6700</v>
      </c>
      <c r="H35" s="18">
        <v>41669</v>
      </c>
      <c r="I35" t="s">
        <v>234</v>
      </c>
      <c r="J35">
        <v>100</v>
      </c>
    </row>
    <row r="38" spans="2:14" x14ac:dyDescent="0.25">
      <c r="C38" t="s">
        <v>81</v>
      </c>
      <c r="D38">
        <v>4070</v>
      </c>
      <c r="H38" t="s">
        <v>81</v>
      </c>
      <c r="J38">
        <v>850</v>
      </c>
    </row>
    <row r="39" spans="2:14" x14ac:dyDescent="0.25">
      <c r="B39" s="18">
        <v>41671</v>
      </c>
      <c r="C39" t="s">
        <v>200</v>
      </c>
      <c r="D39">
        <v>3220</v>
      </c>
      <c r="H39" s="18">
        <v>41675</v>
      </c>
      <c r="I39" t="s">
        <v>237</v>
      </c>
      <c r="J39" t="s">
        <v>238</v>
      </c>
      <c r="K39" t="s">
        <v>239</v>
      </c>
      <c r="L39" t="s">
        <v>240</v>
      </c>
      <c r="M39" t="s">
        <v>241</v>
      </c>
      <c r="N39">
        <v>1750</v>
      </c>
    </row>
    <row r="40" spans="2:14" x14ac:dyDescent="0.25">
      <c r="H40" s="18">
        <v>41698</v>
      </c>
      <c r="I40" t="s">
        <v>234</v>
      </c>
      <c r="J40">
        <v>100</v>
      </c>
    </row>
    <row r="41" spans="2:14" x14ac:dyDescent="0.25">
      <c r="B41" s="18">
        <v>41698</v>
      </c>
      <c r="C41" t="s">
        <v>158</v>
      </c>
      <c r="D41">
        <v>8730</v>
      </c>
    </row>
    <row r="44" spans="2:14" x14ac:dyDescent="0.25">
      <c r="C44" t="s">
        <v>81</v>
      </c>
      <c r="D44">
        <v>11950</v>
      </c>
      <c r="H44" t="s">
        <v>81</v>
      </c>
      <c r="J44">
        <v>1850</v>
      </c>
    </row>
    <row r="45" spans="2:14" x14ac:dyDescent="0.25">
      <c r="B45" s="18">
        <v>41699</v>
      </c>
      <c r="C45" t="s">
        <v>200</v>
      </c>
      <c r="D45">
        <v>10100</v>
      </c>
      <c r="H45" s="18">
        <v>41701</v>
      </c>
      <c r="I45" t="s">
        <v>165</v>
      </c>
      <c r="J45">
        <v>110</v>
      </c>
    </row>
    <row r="46" spans="2:14" x14ac:dyDescent="0.25">
      <c r="H46" s="18">
        <v>41728</v>
      </c>
      <c r="I46" t="s">
        <v>175</v>
      </c>
      <c r="J46">
        <v>600</v>
      </c>
    </row>
    <row r="47" spans="2:14" x14ac:dyDescent="0.25">
      <c r="B47" s="18">
        <v>41729</v>
      </c>
      <c r="C47" t="s">
        <v>158</v>
      </c>
      <c r="D47">
        <v>8560</v>
      </c>
      <c r="H47" s="18">
        <v>41723</v>
      </c>
      <c r="I47" t="s">
        <v>234</v>
      </c>
      <c r="J47">
        <v>100</v>
      </c>
    </row>
    <row r="48" spans="2:14" x14ac:dyDescent="0.25">
      <c r="H48" s="18">
        <v>41709</v>
      </c>
      <c r="I48" t="s">
        <v>161</v>
      </c>
      <c r="J48">
        <v>12000</v>
      </c>
    </row>
    <row r="49" spans="2:10" x14ac:dyDescent="0.25">
      <c r="H49" s="18">
        <v>41711</v>
      </c>
      <c r="I49" t="s">
        <v>176</v>
      </c>
      <c r="J49">
        <v>600</v>
      </c>
    </row>
    <row r="50" spans="2:10" x14ac:dyDescent="0.25">
      <c r="C50" t="s">
        <v>81</v>
      </c>
      <c r="D50">
        <v>18660</v>
      </c>
      <c r="H50" t="s">
        <v>81</v>
      </c>
      <c r="J50">
        <v>13410</v>
      </c>
    </row>
    <row r="51" spans="2:10" x14ac:dyDescent="0.25">
      <c r="B51" s="18">
        <v>41730</v>
      </c>
      <c r="C51" t="s">
        <v>200</v>
      </c>
      <c r="D51">
        <v>5250</v>
      </c>
      <c r="H51" s="18">
        <v>41738</v>
      </c>
      <c r="I51" t="s">
        <v>165</v>
      </c>
      <c r="J51">
        <v>110</v>
      </c>
    </row>
    <row r="52" spans="2:10" x14ac:dyDescent="0.25">
      <c r="B52" s="18">
        <v>41758</v>
      </c>
      <c r="C52" t="s">
        <v>177</v>
      </c>
      <c r="D52">
        <v>1200</v>
      </c>
      <c r="H52" s="18">
        <v>41759</v>
      </c>
      <c r="I52" t="s">
        <v>234</v>
      </c>
      <c r="J52">
        <v>100</v>
      </c>
    </row>
    <row r="53" spans="2:10" x14ac:dyDescent="0.25">
      <c r="B53" s="18">
        <v>41759</v>
      </c>
      <c r="C53" t="s">
        <v>158</v>
      </c>
      <c r="D53">
        <v>6499</v>
      </c>
      <c r="H53" s="18">
        <v>41744</v>
      </c>
      <c r="I53" t="s">
        <v>161</v>
      </c>
      <c r="J53">
        <v>7700</v>
      </c>
    </row>
    <row r="54" spans="2:10" x14ac:dyDescent="0.25">
      <c r="B54" s="18">
        <v>41758</v>
      </c>
      <c r="C54" t="s">
        <v>179</v>
      </c>
      <c r="D54">
        <v>2200</v>
      </c>
      <c r="H54" s="18">
        <v>41748</v>
      </c>
      <c r="I54" t="s">
        <v>178</v>
      </c>
      <c r="J54">
        <v>1200</v>
      </c>
    </row>
    <row r="55" spans="2:10" x14ac:dyDescent="0.25">
      <c r="B55" s="18">
        <v>41758</v>
      </c>
      <c r="C55" t="s">
        <v>180</v>
      </c>
      <c r="D55">
        <v>2200</v>
      </c>
    </row>
    <row r="56" spans="2:10" x14ac:dyDescent="0.25">
      <c r="C56" t="s">
        <v>81</v>
      </c>
      <c r="D56">
        <v>17349</v>
      </c>
      <c r="H56" t="s">
        <v>81</v>
      </c>
      <c r="J56">
        <v>9110</v>
      </c>
    </row>
    <row r="57" spans="2:10" x14ac:dyDescent="0.25">
      <c r="B57" s="18">
        <v>41760</v>
      </c>
      <c r="C57" t="s">
        <v>200</v>
      </c>
      <c r="D57">
        <v>8239</v>
      </c>
      <c r="H57" s="18">
        <v>41789</v>
      </c>
      <c r="I57" t="s">
        <v>234</v>
      </c>
      <c r="J57">
        <v>100</v>
      </c>
    </row>
    <row r="58" spans="2:10" x14ac:dyDescent="0.25">
      <c r="H58" s="18">
        <v>41768</v>
      </c>
      <c r="I58" t="s">
        <v>161</v>
      </c>
      <c r="J58">
        <v>6500</v>
      </c>
    </row>
    <row r="59" spans="2:10" x14ac:dyDescent="0.25">
      <c r="B59" s="18">
        <v>41790</v>
      </c>
      <c r="C59" t="s">
        <v>158</v>
      </c>
      <c r="D59">
        <v>14511</v>
      </c>
      <c r="H59" s="18">
        <v>41771</v>
      </c>
      <c r="I59" t="s">
        <v>181</v>
      </c>
      <c r="J59">
        <v>600</v>
      </c>
    </row>
    <row r="60" spans="2:10" x14ac:dyDescent="0.25">
      <c r="B60" s="18">
        <v>41760</v>
      </c>
      <c r="C60" t="s">
        <v>182</v>
      </c>
      <c r="D60">
        <v>400</v>
      </c>
      <c r="H60" s="18">
        <v>41771</v>
      </c>
      <c r="I60" t="s">
        <v>183</v>
      </c>
      <c r="J60">
        <v>2200</v>
      </c>
    </row>
    <row r="61" spans="2:10" x14ac:dyDescent="0.25">
      <c r="H61" s="18">
        <v>41771</v>
      </c>
      <c r="I61" t="s">
        <v>184</v>
      </c>
      <c r="J61">
        <v>2200</v>
      </c>
    </row>
    <row r="63" spans="2:10" x14ac:dyDescent="0.25">
      <c r="C63" t="s">
        <v>81</v>
      </c>
      <c r="D63">
        <v>23150</v>
      </c>
      <c r="H63" t="s">
        <v>81</v>
      </c>
      <c r="J63">
        <v>11600</v>
      </c>
    </row>
    <row r="64" spans="2:10" x14ac:dyDescent="0.25">
      <c r="B64" s="18">
        <v>41791</v>
      </c>
      <c r="C64" t="s">
        <v>200</v>
      </c>
      <c r="D64">
        <v>11550</v>
      </c>
      <c r="H64" s="18">
        <v>41799</v>
      </c>
      <c r="I64" t="s">
        <v>165</v>
      </c>
      <c r="J64">
        <v>110</v>
      </c>
    </row>
    <row r="65" spans="2:10" x14ac:dyDescent="0.25">
      <c r="H65" s="18">
        <v>41798</v>
      </c>
      <c r="I65" t="s">
        <v>185</v>
      </c>
      <c r="J65">
        <v>320</v>
      </c>
    </row>
    <row r="66" spans="2:10" x14ac:dyDescent="0.25">
      <c r="B66" s="18">
        <v>41820</v>
      </c>
      <c r="C66" t="s">
        <v>158</v>
      </c>
      <c r="D66">
        <v>9000</v>
      </c>
      <c r="H66" s="18">
        <v>41820</v>
      </c>
      <c r="I66" t="s">
        <v>234</v>
      </c>
      <c r="J66">
        <v>100</v>
      </c>
    </row>
    <row r="67" spans="2:10" x14ac:dyDescent="0.25">
      <c r="H67" s="18">
        <v>41792</v>
      </c>
      <c r="I67" t="s">
        <v>161</v>
      </c>
      <c r="J67">
        <v>7000</v>
      </c>
    </row>
    <row r="68" spans="2:10" x14ac:dyDescent="0.25">
      <c r="H68" s="18">
        <v>41794</v>
      </c>
      <c r="I68" t="s">
        <v>186</v>
      </c>
      <c r="J68">
        <v>6470</v>
      </c>
    </row>
    <row r="69" spans="2:10" x14ac:dyDescent="0.25">
      <c r="C69" t="s">
        <v>81</v>
      </c>
      <c r="D69">
        <v>20550</v>
      </c>
      <c r="H69" t="s">
        <v>81</v>
      </c>
      <c r="J69">
        <v>14000</v>
      </c>
    </row>
    <row r="70" spans="2:10" x14ac:dyDescent="0.25">
      <c r="B70" s="18">
        <v>41821</v>
      </c>
      <c r="C70" t="s">
        <v>200</v>
      </c>
      <c r="D70">
        <v>6550</v>
      </c>
      <c r="H70" s="18">
        <v>41840</v>
      </c>
      <c r="I70" t="s">
        <v>174</v>
      </c>
      <c r="J70">
        <v>200</v>
      </c>
    </row>
    <row r="71" spans="2:10" x14ac:dyDescent="0.25">
      <c r="H71" s="18">
        <v>41841</v>
      </c>
      <c r="I71" t="s">
        <v>242</v>
      </c>
      <c r="J71">
        <v>300</v>
      </c>
    </row>
    <row r="72" spans="2:10" x14ac:dyDescent="0.25">
      <c r="B72" s="18">
        <v>41851</v>
      </c>
      <c r="C72" t="s">
        <v>158</v>
      </c>
      <c r="D72">
        <v>7000</v>
      </c>
      <c r="H72" s="18">
        <v>41850</v>
      </c>
      <c r="I72" t="s">
        <v>234</v>
      </c>
      <c r="J72">
        <v>100</v>
      </c>
    </row>
    <row r="73" spans="2:10" x14ac:dyDescent="0.25">
      <c r="B73" s="18">
        <v>41830</v>
      </c>
      <c r="C73" t="s">
        <v>182</v>
      </c>
      <c r="D73">
        <v>600</v>
      </c>
      <c r="H73" s="18">
        <v>41848</v>
      </c>
      <c r="I73" t="s">
        <v>161</v>
      </c>
      <c r="J73">
        <v>12000</v>
      </c>
    </row>
    <row r="74" spans="2:10" x14ac:dyDescent="0.25">
      <c r="H74" s="18">
        <v>41851</v>
      </c>
      <c r="I74" t="s">
        <v>187</v>
      </c>
      <c r="J74">
        <v>600</v>
      </c>
    </row>
    <row r="76" spans="2:10" x14ac:dyDescent="0.25">
      <c r="B76" s="18">
        <v>41839</v>
      </c>
      <c r="C76" t="s">
        <v>188</v>
      </c>
      <c r="D76">
        <v>3530</v>
      </c>
    </row>
    <row r="77" spans="2:10" x14ac:dyDescent="0.25">
      <c r="C77" t="s">
        <v>81</v>
      </c>
      <c r="D77">
        <v>17680</v>
      </c>
      <c r="H77" t="s">
        <v>81</v>
      </c>
      <c r="J77">
        <v>13200</v>
      </c>
    </row>
    <row r="78" spans="2:10" x14ac:dyDescent="0.25">
      <c r="B78" s="18">
        <v>41852</v>
      </c>
      <c r="C78" t="s">
        <v>200</v>
      </c>
      <c r="D78">
        <v>4480</v>
      </c>
      <c r="H78" s="18">
        <v>41855</v>
      </c>
      <c r="I78" t="s">
        <v>165</v>
      </c>
      <c r="J78">
        <v>110</v>
      </c>
    </row>
    <row r="79" spans="2:10" x14ac:dyDescent="0.25">
      <c r="H79" s="18">
        <v>41866</v>
      </c>
      <c r="I79" t="s">
        <v>189</v>
      </c>
      <c r="J79">
        <v>270</v>
      </c>
    </row>
    <row r="80" spans="2:10" x14ac:dyDescent="0.25">
      <c r="B80" s="18">
        <v>41872</v>
      </c>
      <c r="C80" t="s">
        <v>158</v>
      </c>
      <c r="D80">
        <v>7710</v>
      </c>
      <c r="H80" s="18">
        <v>41880</v>
      </c>
      <c r="I80" t="s">
        <v>243</v>
      </c>
      <c r="J80">
        <v>120</v>
      </c>
    </row>
    <row r="81" spans="2:10" x14ac:dyDescent="0.25">
      <c r="H81" s="18">
        <v>41881</v>
      </c>
      <c r="I81" t="s">
        <v>234</v>
      </c>
      <c r="J81">
        <v>100</v>
      </c>
    </row>
    <row r="84" spans="2:10" x14ac:dyDescent="0.25">
      <c r="C84" t="s">
        <v>81</v>
      </c>
      <c r="D84">
        <v>12190</v>
      </c>
      <c r="H84" t="s">
        <v>81</v>
      </c>
      <c r="J84">
        <v>600</v>
      </c>
    </row>
    <row r="85" spans="2:10" x14ac:dyDescent="0.25">
      <c r="B85" s="18">
        <v>41883</v>
      </c>
      <c r="C85" t="s">
        <v>200</v>
      </c>
      <c r="D85">
        <v>11590</v>
      </c>
      <c r="H85" s="18">
        <v>41885</v>
      </c>
      <c r="I85" t="s">
        <v>190</v>
      </c>
      <c r="J85">
        <v>150</v>
      </c>
    </row>
    <row r="86" spans="2:10" x14ac:dyDescent="0.25">
      <c r="H86" s="18">
        <v>41906</v>
      </c>
      <c r="I86" t="s">
        <v>244</v>
      </c>
      <c r="J86">
        <v>300</v>
      </c>
    </row>
    <row r="87" spans="2:10" x14ac:dyDescent="0.25">
      <c r="B87" s="18">
        <v>41912</v>
      </c>
      <c r="C87" t="s">
        <v>158</v>
      </c>
      <c r="D87">
        <v>6710</v>
      </c>
      <c r="H87" s="18">
        <v>41912</v>
      </c>
      <c r="I87" t="s">
        <v>234</v>
      </c>
      <c r="J87">
        <v>100</v>
      </c>
    </row>
    <row r="91" spans="2:10" x14ac:dyDescent="0.25">
      <c r="C91" t="s">
        <v>81</v>
      </c>
      <c r="D91">
        <v>18300</v>
      </c>
      <c r="H91" t="s">
        <v>81</v>
      </c>
      <c r="J91">
        <v>550</v>
      </c>
    </row>
    <row r="92" spans="2:10" x14ac:dyDescent="0.25">
      <c r="B92" s="18">
        <v>41913</v>
      </c>
      <c r="C92" t="s">
        <v>200</v>
      </c>
      <c r="D92">
        <v>17750</v>
      </c>
      <c r="H92" s="18">
        <v>41919</v>
      </c>
      <c r="I92" t="s">
        <v>245</v>
      </c>
      <c r="J92">
        <v>1200</v>
      </c>
    </row>
    <row r="93" spans="2:10" x14ac:dyDescent="0.25">
      <c r="H93" s="18">
        <v>41922</v>
      </c>
      <c r="I93" t="s">
        <v>165</v>
      </c>
      <c r="J93">
        <v>110</v>
      </c>
    </row>
    <row r="94" spans="2:10" x14ac:dyDescent="0.25">
      <c r="B94" s="18">
        <v>41943</v>
      </c>
      <c r="C94" t="s">
        <v>158</v>
      </c>
      <c r="D94">
        <v>7400</v>
      </c>
      <c r="H94" s="18">
        <v>41942</v>
      </c>
      <c r="I94" t="s">
        <v>234</v>
      </c>
      <c r="J94">
        <v>100</v>
      </c>
    </row>
    <row r="95" spans="2:10" x14ac:dyDescent="0.25">
      <c r="B95" s="18">
        <v>41929</v>
      </c>
      <c r="C95" t="s">
        <v>182</v>
      </c>
      <c r="D95">
        <v>600</v>
      </c>
    </row>
    <row r="99" spans="2:10" x14ac:dyDescent="0.25">
      <c r="C99" t="s">
        <v>81</v>
      </c>
      <c r="D99">
        <v>25750</v>
      </c>
      <c r="H99" t="s">
        <v>81</v>
      </c>
      <c r="J99">
        <v>1410</v>
      </c>
    </row>
    <row r="100" spans="2:10" x14ac:dyDescent="0.25">
      <c r="B100" s="18">
        <v>41944</v>
      </c>
      <c r="C100" t="s">
        <v>200</v>
      </c>
      <c r="D100">
        <v>24340</v>
      </c>
      <c r="H100" s="18">
        <v>41951</v>
      </c>
      <c r="I100" t="s">
        <v>167</v>
      </c>
      <c r="J100">
        <v>500</v>
      </c>
    </row>
    <row r="101" spans="2:10" x14ac:dyDescent="0.25">
      <c r="H101" s="18">
        <v>41973</v>
      </c>
      <c r="I101" t="s">
        <v>234</v>
      </c>
      <c r="J101">
        <v>100</v>
      </c>
    </row>
    <row r="102" spans="2:10" x14ac:dyDescent="0.25">
      <c r="B102" s="18">
        <v>41969</v>
      </c>
      <c r="C102" t="s">
        <v>158</v>
      </c>
      <c r="D102">
        <v>6710</v>
      </c>
      <c r="H102" s="18">
        <v>41948</v>
      </c>
      <c r="I102" t="s">
        <v>161</v>
      </c>
      <c r="J102">
        <v>13000</v>
      </c>
    </row>
    <row r="103" spans="2:10" x14ac:dyDescent="0.25">
      <c r="H103" s="18">
        <v>41948</v>
      </c>
      <c r="I103" t="s">
        <v>161</v>
      </c>
      <c r="J103">
        <v>5200</v>
      </c>
    </row>
    <row r="104" spans="2:10" x14ac:dyDescent="0.25">
      <c r="H104" s="18">
        <v>41950</v>
      </c>
      <c r="I104" t="s">
        <v>192</v>
      </c>
      <c r="J104">
        <v>600</v>
      </c>
    </row>
    <row r="106" spans="2:10" x14ac:dyDescent="0.25">
      <c r="C106" t="s">
        <v>81</v>
      </c>
      <c r="D106">
        <v>31050</v>
      </c>
      <c r="H106" t="s">
        <v>81</v>
      </c>
      <c r="J106">
        <v>19400</v>
      </c>
    </row>
    <row r="107" spans="2:10" x14ac:dyDescent="0.25">
      <c r="B107" s="18">
        <v>41974</v>
      </c>
      <c r="C107" t="s">
        <v>200</v>
      </c>
      <c r="D107">
        <v>11650</v>
      </c>
      <c r="H107" s="18">
        <v>41974</v>
      </c>
      <c r="I107" t="s">
        <v>246</v>
      </c>
      <c r="J107">
        <v>130</v>
      </c>
    </row>
    <row r="108" spans="2:10" x14ac:dyDescent="0.25">
      <c r="H108" s="18">
        <v>41984</v>
      </c>
      <c r="I108" t="s">
        <v>165</v>
      </c>
      <c r="J108">
        <v>110</v>
      </c>
    </row>
    <row r="109" spans="2:10" x14ac:dyDescent="0.25">
      <c r="B109" s="18">
        <v>42004</v>
      </c>
      <c r="C109" t="s">
        <v>158</v>
      </c>
      <c r="D109">
        <v>6100</v>
      </c>
      <c r="H109" s="18">
        <v>42003</v>
      </c>
      <c r="I109" t="s">
        <v>234</v>
      </c>
      <c r="J109">
        <v>100</v>
      </c>
    </row>
    <row r="113" spans="2:10" x14ac:dyDescent="0.25">
      <c r="C113" t="s">
        <v>81</v>
      </c>
      <c r="D113">
        <v>17750</v>
      </c>
      <c r="H113" t="s">
        <v>81</v>
      </c>
      <c r="J113">
        <v>340</v>
      </c>
    </row>
    <row r="114" spans="2:10" x14ac:dyDescent="0.25">
      <c r="B114" s="18">
        <v>42005</v>
      </c>
      <c r="C114" t="s">
        <v>200</v>
      </c>
      <c r="D114">
        <v>17410</v>
      </c>
      <c r="H114" s="18">
        <v>42034</v>
      </c>
      <c r="I114" t="s">
        <v>234</v>
      </c>
      <c r="J114">
        <v>100</v>
      </c>
    </row>
    <row r="115" spans="2:10" x14ac:dyDescent="0.25">
      <c r="H115" s="18">
        <v>42017</v>
      </c>
      <c r="I115" t="s">
        <v>161</v>
      </c>
      <c r="J115">
        <v>9000</v>
      </c>
    </row>
    <row r="116" spans="2:10" x14ac:dyDescent="0.25">
      <c r="B116" s="18">
        <v>42035</v>
      </c>
      <c r="C116" t="s">
        <v>158</v>
      </c>
      <c r="D116">
        <v>7000</v>
      </c>
      <c r="H116" s="18">
        <v>42031</v>
      </c>
      <c r="I116" t="s">
        <v>161</v>
      </c>
      <c r="J116">
        <v>5500</v>
      </c>
    </row>
    <row r="120" spans="2:10" x14ac:dyDescent="0.25">
      <c r="C120" t="s">
        <v>81</v>
      </c>
      <c r="D120">
        <v>24410</v>
      </c>
      <c r="H120" t="s">
        <v>81</v>
      </c>
      <c r="J120">
        <v>14600</v>
      </c>
    </row>
    <row r="121" spans="2:10" x14ac:dyDescent="0.25">
      <c r="B121" s="18">
        <v>42036</v>
      </c>
      <c r="C121" t="s">
        <v>200</v>
      </c>
      <c r="D121">
        <v>9810</v>
      </c>
      <c r="H121" s="18">
        <v>42046</v>
      </c>
      <c r="I121" t="s">
        <v>165</v>
      </c>
      <c r="J121">
        <v>110</v>
      </c>
    </row>
    <row r="122" spans="2:10" x14ac:dyDescent="0.25">
      <c r="H122" s="18">
        <v>42060</v>
      </c>
      <c r="I122" t="s">
        <v>193</v>
      </c>
      <c r="J122">
        <v>350</v>
      </c>
    </row>
    <row r="123" spans="2:10" x14ac:dyDescent="0.25">
      <c r="B123" s="18">
        <v>42063</v>
      </c>
      <c r="C123" t="s">
        <v>158</v>
      </c>
      <c r="D123">
        <v>6100</v>
      </c>
      <c r="H123" s="18">
        <v>42063</v>
      </c>
      <c r="I123" t="s">
        <v>234</v>
      </c>
      <c r="J123">
        <v>100</v>
      </c>
    </row>
    <row r="124" spans="2:10" x14ac:dyDescent="0.25">
      <c r="B124" s="18">
        <v>42036</v>
      </c>
      <c r="C124" t="s">
        <v>182</v>
      </c>
      <c r="D124">
        <v>1000</v>
      </c>
      <c r="H124" s="18">
        <v>42061</v>
      </c>
      <c r="I124" t="s">
        <v>161</v>
      </c>
      <c r="J124">
        <v>6000</v>
      </c>
    </row>
    <row r="125" spans="2:10" x14ac:dyDescent="0.25">
      <c r="H125" s="18">
        <v>42062</v>
      </c>
      <c r="I125" t="s">
        <v>194</v>
      </c>
      <c r="J125">
        <v>1000</v>
      </c>
    </row>
    <row r="128" spans="2:10" x14ac:dyDescent="0.25">
      <c r="C128" t="s">
        <v>81</v>
      </c>
      <c r="D128">
        <v>16910</v>
      </c>
      <c r="H128" t="s">
        <v>81</v>
      </c>
      <c r="J128">
        <v>7560</v>
      </c>
    </row>
    <row r="129" spans="2:10" x14ac:dyDescent="0.25">
      <c r="B129" s="18">
        <v>42064</v>
      </c>
      <c r="C129" t="s">
        <v>200</v>
      </c>
      <c r="D129">
        <v>9350</v>
      </c>
      <c r="H129" s="18">
        <v>42086</v>
      </c>
      <c r="I129" t="s">
        <v>247</v>
      </c>
      <c r="J129">
        <v>40</v>
      </c>
    </row>
    <row r="130" spans="2:10" x14ac:dyDescent="0.25">
      <c r="H130" s="18">
        <v>42089</v>
      </c>
      <c r="I130" t="s">
        <v>195</v>
      </c>
      <c r="J130">
        <v>300</v>
      </c>
    </row>
    <row r="131" spans="2:10" x14ac:dyDescent="0.25">
      <c r="B131" s="18">
        <v>42085</v>
      </c>
      <c r="C131" t="s">
        <v>158</v>
      </c>
      <c r="D131">
        <v>10010</v>
      </c>
      <c r="H131" s="18">
        <v>42093</v>
      </c>
      <c r="I131" t="s">
        <v>234</v>
      </c>
      <c r="J131">
        <v>100</v>
      </c>
    </row>
    <row r="134" spans="2:10" x14ac:dyDescent="0.25">
      <c r="C134" t="s">
        <v>81</v>
      </c>
      <c r="D134">
        <v>19360</v>
      </c>
      <c r="H134" t="s">
        <v>81</v>
      </c>
      <c r="J134">
        <v>440</v>
      </c>
    </row>
    <row r="135" spans="2:10" x14ac:dyDescent="0.25">
      <c r="B135" s="18">
        <v>42095</v>
      </c>
      <c r="C135" t="s">
        <v>200</v>
      </c>
      <c r="D135">
        <v>18920</v>
      </c>
      <c r="H135" s="18">
        <v>42097</v>
      </c>
      <c r="I135" t="s">
        <v>248</v>
      </c>
      <c r="J135">
        <v>3440</v>
      </c>
    </row>
    <row r="136" spans="2:10" x14ac:dyDescent="0.25">
      <c r="B136" s="18">
        <v>42105</v>
      </c>
      <c r="C136" t="s">
        <v>177</v>
      </c>
      <c r="D136">
        <v>2200</v>
      </c>
      <c r="H136" s="18">
        <v>42100</v>
      </c>
      <c r="I136" t="s">
        <v>196</v>
      </c>
      <c r="J136">
        <v>900</v>
      </c>
    </row>
    <row r="137" spans="2:10" x14ac:dyDescent="0.25">
      <c r="B137" s="18">
        <v>42124</v>
      </c>
      <c r="C137" t="s">
        <v>158</v>
      </c>
      <c r="D137">
        <v>10280</v>
      </c>
      <c r="H137" s="18">
        <v>42099</v>
      </c>
      <c r="I137" t="s">
        <v>249</v>
      </c>
      <c r="J137">
        <v>130</v>
      </c>
    </row>
    <row r="138" spans="2:10" x14ac:dyDescent="0.25">
      <c r="B138" s="18">
        <v>42105</v>
      </c>
      <c r="C138" t="s">
        <v>180</v>
      </c>
      <c r="D138">
        <v>2200</v>
      </c>
      <c r="H138" s="18">
        <v>42104</v>
      </c>
      <c r="I138" t="s">
        <v>165</v>
      </c>
      <c r="J138">
        <v>120</v>
      </c>
    </row>
    <row r="139" spans="2:10" x14ac:dyDescent="0.25">
      <c r="H139" s="18">
        <v>42111</v>
      </c>
      <c r="I139" t="s">
        <v>197</v>
      </c>
      <c r="J139">
        <v>1650</v>
      </c>
    </row>
    <row r="140" spans="2:10" x14ac:dyDescent="0.25">
      <c r="H140" s="18">
        <v>42124</v>
      </c>
      <c r="I140" t="s">
        <v>234</v>
      </c>
      <c r="J140">
        <v>100</v>
      </c>
    </row>
    <row r="141" spans="2:10" x14ac:dyDescent="0.25">
      <c r="H141" s="18">
        <v>42103</v>
      </c>
      <c r="I141" t="s">
        <v>198</v>
      </c>
      <c r="J141">
        <v>2200</v>
      </c>
    </row>
    <row r="142" spans="2:10" x14ac:dyDescent="0.25">
      <c r="H142" s="18">
        <v>42103</v>
      </c>
      <c r="I142" t="s">
        <v>199</v>
      </c>
      <c r="J142">
        <v>2200</v>
      </c>
    </row>
    <row r="143" spans="2:10" x14ac:dyDescent="0.25">
      <c r="C143" t="s">
        <v>81</v>
      </c>
      <c r="D143">
        <v>33600</v>
      </c>
      <c r="H143" t="s">
        <v>81</v>
      </c>
      <c r="J143">
        <v>10740</v>
      </c>
    </row>
    <row r="144" spans="2:10" x14ac:dyDescent="0.25">
      <c r="B144" s="18">
        <v>42125</v>
      </c>
      <c r="C144" t="s">
        <v>200</v>
      </c>
      <c r="D144">
        <v>22860</v>
      </c>
      <c r="H144" s="18">
        <v>42130</v>
      </c>
      <c r="I144" t="s">
        <v>250</v>
      </c>
      <c r="J144">
        <v>3780</v>
      </c>
    </row>
    <row r="145" spans="2:10" x14ac:dyDescent="0.25">
      <c r="H145" s="18">
        <v>42136</v>
      </c>
      <c r="I145" t="s">
        <v>251</v>
      </c>
      <c r="J145">
        <v>716</v>
      </c>
    </row>
    <row r="146" spans="2:10" x14ac:dyDescent="0.25">
      <c r="B146" s="18">
        <v>42155</v>
      </c>
      <c r="C146" t="s">
        <v>158</v>
      </c>
      <c r="D146">
        <v>7830</v>
      </c>
      <c r="H146" s="18">
        <v>42143</v>
      </c>
      <c r="I146" t="s">
        <v>252</v>
      </c>
      <c r="J146">
        <v>48</v>
      </c>
    </row>
    <row r="147" spans="2:10" x14ac:dyDescent="0.25">
      <c r="H147" s="18">
        <v>42152</v>
      </c>
      <c r="I147" t="s">
        <v>253</v>
      </c>
      <c r="J147">
        <v>70</v>
      </c>
    </row>
    <row r="148" spans="2:10" x14ac:dyDescent="0.25">
      <c r="H148" s="18">
        <v>42154</v>
      </c>
      <c r="I148" t="s">
        <v>234</v>
      </c>
      <c r="J148">
        <v>100</v>
      </c>
    </row>
    <row r="149" spans="2:10" x14ac:dyDescent="0.25">
      <c r="C149" t="s">
        <v>81</v>
      </c>
      <c r="D149">
        <v>30690</v>
      </c>
      <c r="H149" t="s">
        <v>81</v>
      </c>
      <c r="J149">
        <v>4714</v>
      </c>
    </row>
    <row r="150" spans="2:10" x14ac:dyDescent="0.25">
      <c r="B150" s="18">
        <v>42156</v>
      </c>
      <c r="C150" t="s">
        <v>200</v>
      </c>
      <c r="D150">
        <v>25976</v>
      </c>
      <c r="H150" s="18">
        <v>42159</v>
      </c>
      <c r="I150" t="s">
        <v>254</v>
      </c>
      <c r="J150">
        <v>3420</v>
      </c>
    </row>
    <row r="151" spans="2:10" x14ac:dyDescent="0.25">
      <c r="H151" s="18">
        <v>42166</v>
      </c>
      <c r="I151" t="s">
        <v>165</v>
      </c>
      <c r="J151">
        <v>120</v>
      </c>
    </row>
    <row r="152" spans="2:10" x14ac:dyDescent="0.25">
      <c r="B152" s="18">
        <v>42185</v>
      </c>
      <c r="C152" t="s">
        <v>158</v>
      </c>
      <c r="D152">
        <v>8820</v>
      </c>
      <c r="H152" s="18">
        <v>42156</v>
      </c>
      <c r="I152" t="s">
        <v>255</v>
      </c>
      <c r="J152">
        <v>3252</v>
      </c>
    </row>
    <row r="153" spans="2:10" x14ac:dyDescent="0.25">
      <c r="H153" s="18">
        <v>42157</v>
      </c>
      <c r="I153" t="s">
        <v>256</v>
      </c>
      <c r="J153">
        <v>620</v>
      </c>
    </row>
    <row r="154" spans="2:10" x14ac:dyDescent="0.25">
      <c r="H154" s="18">
        <v>42183</v>
      </c>
      <c r="I154" t="s">
        <v>257</v>
      </c>
      <c r="J154">
        <v>4010</v>
      </c>
    </row>
    <row r="155" spans="2:10" x14ac:dyDescent="0.25">
      <c r="H155" s="18">
        <v>42185</v>
      </c>
      <c r="I155" t="s">
        <v>234</v>
      </c>
      <c r="J155">
        <v>100</v>
      </c>
    </row>
    <row r="156" spans="2:10" x14ac:dyDescent="0.25">
      <c r="C156" t="s">
        <v>81</v>
      </c>
      <c r="D156">
        <v>34796</v>
      </c>
      <c r="H156" t="s">
        <v>81</v>
      </c>
      <c r="J156">
        <v>11522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8"/>
  <sheetViews>
    <sheetView topLeftCell="B180" workbookViewId="0">
      <selection activeCell="C207" sqref="C207"/>
    </sheetView>
  </sheetViews>
  <sheetFormatPr defaultRowHeight="15" x14ac:dyDescent="0.25"/>
  <cols>
    <col min="3" max="3" width="10.42578125" bestFit="1" customWidth="1"/>
    <col min="4" max="4" width="24.28515625" bestFit="1" customWidth="1"/>
    <col min="5" max="5" width="49.5703125" bestFit="1" customWidth="1"/>
    <col min="6" max="6" width="12.7109375" customWidth="1"/>
    <col min="8" max="8" width="13.28515625" style="19" bestFit="1" customWidth="1"/>
    <col min="9" max="10" width="24" bestFit="1" customWidth="1"/>
  </cols>
  <sheetData>
    <row r="1" spans="2:9" ht="15.75" thickBot="1" x14ac:dyDescent="0.3"/>
    <row r="2" spans="2:9" ht="16.5" thickTop="1" thickBot="1" x14ac:dyDescent="0.3">
      <c r="D2" s="80" t="s">
        <v>117</v>
      </c>
      <c r="E2" s="81"/>
    </row>
    <row r="3" spans="2:9" ht="15.75" thickTop="1" x14ac:dyDescent="0.25"/>
    <row r="4" spans="2:9" x14ac:dyDescent="0.25">
      <c r="B4" t="s">
        <v>47</v>
      </c>
      <c r="C4" t="s">
        <v>14</v>
      </c>
      <c r="D4" t="s">
        <v>48</v>
      </c>
      <c r="E4" t="s">
        <v>15</v>
      </c>
      <c r="F4" t="s">
        <v>49</v>
      </c>
      <c r="G4" t="s">
        <v>16</v>
      </c>
      <c r="H4" s="19" t="s">
        <v>50</v>
      </c>
      <c r="I4" t="s">
        <v>258</v>
      </c>
    </row>
    <row r="5" spans="2:9" x14ac:dyDescent="0.25">
      <c r="B5">
        <v>118</v>
      </c>
      <c r="C5" s="18">
        <v>41525</v>
      </c>
      <c r="D5" t="s">
        <v>51</v>
      </c>
      <c r="E5" t="s">
        <v>53</v>
      </c>
      <c r="F5" t="s">
        <v>52</v>
      </c>
      <c r="G5" t="s">
        <v>22</v>
      </c>
      <c r="H5" s="19">
        <v>650</v>
      </c>
      <c r="I5" t="s">
        <v>259</v>
      </c>
    </row>
    <row r="6" spans="2:9" x14ac:dyDescent="0.25">
      <c r="B6">
        <v>105</v>
      </c>
      <c r="C6" s="18">
        <v>41529</v>
      </c>
      <c r="D6" t="s">
        <v>51</v>
      </c>
      <c r="E6" t="s">
        <v>79</v>
      </c>
      <c r="F6" t="s">
        <v>52</v>
      </c>
      <c r="G6" t="s">
        <v>22</v>
      </c>
      <c r="H6" s="19">
        <v>350</v>
      </c>
      <c r="I6" t="s">
        <v>259</v>
      </c>
    </row>
    <row r="7" spans="2:9" x14ac:dyDescent="0.25">
      <c r="B7">
        <v>119</v>
      </c>
      <c r="C7" s="18">
        <v>41530</v>
      </c>
      <c r="D7" t="s">
        <v>54</v>
      </c>
      <c r="E7" t="s">
        <v>55</v>
      </c>
      <c r="F7" t="s">
        <v>52</v>
      </c>
      <c r="G7" t="s">
        <v>22</v>
      </c>
      <c r="H7" s="19">
        <v>900</v>
      </c>
      <c r="I7" t="s">
        <v>259</v>
      </c>
    </row>
    <row r="8" spans="2:9" x14ac:dyDescent="0.25">
      <c r="B8">
        <v>117</v>
      </c>
      <c r="C8" s="18">
        <v>41534</v>
      </c>
      <c r="D8" t="s">
        <v>51</v>
      </c>
      <c r="E8" t="s">
        <v>265</v>
      </c>
      <c r="F8" t="s">
        <v>52</v>
      </c>
      <c r="G8" t="s">
        <v>22</v>
      </c>
      <c r="H8" s="19">
        <v>150</v>
      </c>
      <c r="I8" t="s">
        <v>259</v>
      </c>
    </row>
    <row r="9" spans="2:9" x14ac:dyDescent="0.25">
      <c r="B9">
        <v>120</v>
      </c>
      <c r="C9" s="18">
        <v>41561</v>
      </c>
      <c r="D9" t="s">
        <v>56</v>
      </c>
      <c r="E9" t="s">
        <v>57</v>
      </c>
      <c r="F9" t="s">
        <v>52</v>
      </c>
      <c r="G9" t="s">
        <v>22</v>
      </c>
      <c r="H9" s="19">
        <v>2350</v>
      </c>
      <c r="I9" t="s">
        <v>259</v>
      </c>
    </row>
    <row r="10" spans="2:9" x14ac:dyDescent="0.25">
      <c r="B10">
        <v>121</v>
      </c>
      <c r="C10" s="18">
        <v>41562</v>
      </c>
      <c r="D10" t="s">
        <v>51</v>
      </c>
      <c r="E10" t="s">
        <v>58</v>
      </c>
      <c r="F10" t="s">
        <v>52</v>
      </c>
      <c r="G10" t="s">
        <v>22</v>
      </c>
      <c r="H10" s="19">
        <v>400</v>
      </c>
      <c r="I10" t="s">
        <v>259</v>
      </c>
    </row>
    <row r="11" spans="2:9" x14ac:dyDescent="0.25">
      <c r="B11">
        <v>122</v>
      </c>
      <c r="C11" s="18">
        <v>41574</v>
      </c>
      <c r="D11" t="s">
        <v>59</v>
      </c>
      <c r="E11" t="s">
        <v>60</v>
      </c>
      <c r="F11" t="s">
        <v>52</v>
      </c>
      <c r="G11" t="s">
        <v>22</v>
      </c>
      <c r="H11" s="19">
        <v>100</v>
      </c>
      <c r="I11" t="s">
        <v>259</v>
      </c>
    </row>
    <row r="12" spans="2:9" x14ac:dyDescent="0.25">
      <c r="B12">
        <v>123</v>
      </c>
      <c r="C12" s="18">
        <v>41575</v>
      </c>
      <c r="D12" t="s">
        <v>59</v>
      </c>
      <c r="E12" t="s">
        <v>61</v>
      </c>
      <c r="F12" t="s">
        <v>52</v>
      </c>
      <c r="G12" t="s">
        <v>22</v>
      </c>
      <c r="H12" s="19">
        <v>1500</v>
      </c>
      <c r="I12" t="s">
        <v>259</v>
      </c>
    </row>
    <row r="13" spans="2:9" x14ac:dyDescent="0.25">
      <c r="B13">
        <v>124</v>
      </c>
      <c r="C13" s="18">
        <v>41586</v>
      </c>
      <c r="D13" t="s">
        <v>303</v>
      </c>
      <c r="E13" t="s">
        <v>76</v>
      </c>
      <c r="F13" t="s">
        <v>52</v>
      </c>
      <c r="G13" t="s">
        <v>22</v>
      </c>
      <c r="H13" s="19">
        <v>500</v>
      </c>
      <c r="I13" t="s">
        <v>260</v>
      </c>
    </row>
    <row r="14" spans="2:9" x14ac:dyDescent="0.25">
      <c r="B14">
        <v>125</v>
      </c>
      <c r="C14" s="18">
        <v>41587</v>
      </c>
      <c r="D14" t="s">
        <v>59</v>
      </c>
      <c r="E14" t="s">
        <v>96</v>
      </c>
      <c r="F14" t="s">
        <v>23</v>
      </c>
      <c r="G14" t="s">
        <v>23</v>
      </c>
      <c r="H14" s="19">
        <v>3000</v>
      </c>
      <c r="I14" t="s">
        <v>261</v>
      </c>
    </row>
    <row r="15" spans="2:9" x14ac:dyDescent="0.25">
      <c r="B15">
        <v>126</v>
      </c>
      <c r="C15" s="18">
        <v>41588</v>
      </c>
      <c r="D15" t="s">
        <v>29</v>
      </c>
      <c r="E15" t="s">
        <v>62</v>
      </c>
      <c r="F15" t="s">
        <v>23</v>
      </c>
      <c r="G15" t="s">
        <v>23</v>
      </c>
      <c r="H15" s="19">
        <v>3610</v>
      </c>
      <c r="I15" t="s">
        <v>262</v>
      </c>
    </row>
    <row r="16" spans="2:9" x14ac:dyDescent="0.25">
      <c r="C16" s="18">
        <v>41590</v>
      </c>
      <c r="D16" t="s">
        <v>51</v>
      </c>
      <c r="E16" t="s">
        <v>63</v>
      </c>
      <c r="F16" t="s">
        <v>52</v>
      </c>
      <c r="G16" t="s">
        <v>22</v>
      </c>
      <c r="H16" s="19">
        <v>50</v>
      </c>
      <c r="I16" t="s">
        <v>259</v>
      </c>
    </row>
    <row r="17" spans="3:11" x14ac:dyDescent="0.25">
      <c r="C17" s="18">
        <v>41593</v>
      </c>
      <c r="D17" t="s">
        <v>227</v>
      </c>
      <c r="E17" t="s">
        <v>228</v>
      </c>
      <c r="F17" t="s">
        <v>52</v>
      </c>
      <c r="G17" t="s">
        <v>22</v>
      </c>
      <c r="H17" s="19">
        <v>100</v>
      </c>
      <c r="I17" t="s">
        <v>263</v>
      </c>
    </row>
    <row r="18" spans="3:11" x14ac:dyDescent="0.25">
      <c r="C18" s="18">
        <v>41618</v>
      </c>
      <c r="D18" t="s">
        <v>59</v>
      </c>
      <c r="E18" t="s">
        <v>98</v>
      </c>
      <c r="F18" t="s">
        <v>23</v>
      </c>
      <c r="G18" t="s">
        <v>23</v>
      </c>
      <c r="H18" s="19">
        <v>1500</v>
      </c>
      <c r="I18" t="s">
        <v>261</v>
      </c>
    </row>
    <row r="19" spans="3:11" x14ac:dyDescent="0.25">
      <c r="C19" s="18">
        <v>41624</v>
      </c>
      <c r="D19" t="s">
        <v>51</v>
      </c>
      <c r="E19" t="s">
        <v>64</v>
      </c>
      <c r="F19" t="s">
        <v>52</v>
      </c>
      <c r="G19" t="s">
        <v>22</v>
      </c>
      <c r="H19" s="19">
        <v>390</v>
      </c>
      <c r="I19" t="s">
        <v>259</v>
      </c>
    </row>
    <row r="20" spans="3:11" x14ac:dyDescent="0.25">
      <c r="C20" s="18">
        <v>41625</v>
      </c>
      <c r="D20" t="s">
        <v>29</v>
      </c>
      <c r="E20" s="49" t="s">
        <v>202</v>
      </c>
      <c r="F20" t="s">
        <v>52</v>
      </c>
      <c r="G20" t="s">
        <v>23</v>
      </c>
      <c r="H20" s="51">
        <v>4620</v>
      </c>
      <c r="I20" t="s">
        <v>262</v>
      </c>
    </row>
    <row r="21" spans="3:11" x14ac:dyDescent="0.25">
      <c r="C21" s="18">
        <v>41630</v>
      </c>
      <c r="D21" t="s">
        <v>65</v>
      </c>
      <c r="E21" t="s">
        <v>201</v>
      </c>
      <c r="F21" t="s">
        <v>52</v>
      </c>
      <c r="G21" t="s">
        <v>22</v>
      </c>
      <c r="H21" s="19">
        <v>4200</v>
      </c>
      <c r="I21" t="s">
        <v>259</v>
      </c>
    </row>
    <row r="22" spans="3:11" x14ac:dyDescent="0.25">
      <c r="C22" s="18">
        <v>41633</v>
      </c>
      <c r="D22" t="s">
        <v>51</v>
      </c>
      <c r="E22" t="s">
        <v>66</v>
      </c>
      <c r="F22" t="s">
        <v>52</v>
      </c>
      <c r="G22" t="s">
        <v>22</v>
      </c>
      <c r="H22" s="19">
        <v>440</v>
      </c>
      <c r="I22" t="s">
        <v>259</v>
      </c>
    </row>
    <row r="23" spans="3:11" x14ac:dyDescent="0.25">
      <c r="C23" s="18">
        <v>41638</v>
      </c>
      <c r="D23" t="s">
        <v>227</v>
      </c>
      <c r="E23" t="s">
        <v>228</v>
      </c>
      <c r="F23" t="s">
        <v>52</v>
      </c>
      <c r="G23" t="s">
        <v>22</v>
      </c>
      <c r="H23" s="19">
        <v>100</v>
      </c>
      <c r="I23" t="s">
        <v>263</v>
      </c>
    </row>
    <row r="24" spans="3:11" x14ac:dyDescent="0.25">
      <c r="C24" s="18">
        <v>41649</v>
      </c>
      <c r="D24" t="s">
        <v>59</v>
      </c>
      <c r="E24" t="s">
        <v>99</v>
      </c>
      <c r="F24" t="s">
        <v>23</v>
      </c>
      <c r="G24" t="s">
        <v>23</v>
      </c>
      <c r="H24" s="19">
        <v>1500</v>
      </c>
      <c r="I24" t="s">
        <v>261</v>
      </c>
    </row>
    <row r="25" spans="3:11" x14ac:dyDescent="0.25">
      <c r="C25" s="18">
        <v>41650</v>
      </c>
      <c r="D25" t="s">
        <v>29</v>
      </c>
      <c r="E25" t="s">
        <v>331</v>
      </c>
      <c r="F25" t="s">
        <v>52</v>
      </c>
      <c r="G25" t="s">
        <v>22</v>
      </c>
      <c r="H25" s="19">
        <v>5040</v>
      </c>
      <c r="I25" t="s">
        <v>262</v>
      </c>
    </row>
    <row r="26" spans="3:11" x14ac:dyDescent="0.25">
      <c r="C26" s="18">
        <v>41660</v>
      </c>
      <c r="D26" t="s">
        <v>67</v>
      </c>
      <c r="E26" t="s">
        <v>68</v>
      </c>
      <c r="F26" t="s">
        <v>52</v>
      </c>
      <c r="G26" t="s">
        <v>22</v>
      </c>
      <c r="H26" s="19">
        <v>250</v>
      </c>
      <c r="I26" t="s">
        <v>259</v>
      </c>
    </row>
    <row r="27" spans="3:11" x14ac:dyDescent="0.25">
      <c r="C27" s="18">
        <v>41665</v>
      </c>
      <c r="D27" t="s">
        <v>67</v>
      </c>
      <c r="E27" t="s">
        <v>69</v>
      </c>
      <c r="F27" t="s">
        <v>52</v>
      </c>
      <c r="G27" t="s">
        <v>22</v>
      </c>
      <c r="H27" s="19">
        <v>500</v>
      </c>
      <c r="I27" t="s">
        <v>259</v>
      </c>
    </row>
    <row r="28" spans="3:11" x14ac:dyDescent="0.25">
      <c r="C28" s="18">
        <v>41669</v>
      </c>
      <c r="D28" t="s">
        <v>227</v>
      </c>
      <c r="E28" t="s">
        <v>228</v>
      </c>
      <c r="F28" t="s">
        <v>52</v>
      </c>
      <c r="G28" t="s">
        <v>22</v>
      </c>
      <c r="H28" s="19">
        <v>100</v>
      </c>
      <c r="I28" t="s">
        <v>263</v>
      </c>
    </row>
    <row r="29" spans="3:11" x14ac:dyDescent="0.25">
      <c r="C29" s="18">
        <v>41675</v>
      </c>
      <c r="D29" t="s">
        <v>223</v>
      </c>
      <c r="E29" t="s">
        <v>332</v>
      </c>
      <c r="F29" t="s">
        <v>52</v>
      </c>
      <c r="G29" t="s">
        <v>22</v>
      </c>
      <c r="H29" s="19">
        <v>1750</v>
      </c>
      <c r="I29" t="s">
        <v>260</v>
      </c>
      <c r="J29">
        <v>1750</v>
      </c>
      <c r="K29">
        <f>J29-Table3[[#This Row],[Amount]]</f>
        <v>0</v>
      </c>
    </row>
    <row r="30" spans="3:11" x14ac:dyDescent="0.25">
      <c r="C30" s="18">
        <v>41680</v>
      </c>
      <c r="D30" t="s">
        <v>59</v>
      </c>
      <c r="E30" t="s">
        <v>100</v>
      </c>
      <c r="F30" t="s">
        <v>23</v>
      </c>
      <c r="G30" t="s">
        <v>23</v>
      </c>
      <c r="H30" s="19">
        <v>1500</v>
      </c>
      <c r="I30" t="s">
        <v>261</v>
      </c>
    </row>
    <row r="31" spans="3:11" x14ac:dyDescent="0.25">
      <c r="C31" s="18">
        <v>41698</v>
      </c>
      <c r="D31" t="s">
        <v>227</v>
      </c>
      <c r="E31" t="s">
        <v>228</v>
      </c>
      <c r="F31" t="s">
        <v>52</v>
      </c>
      <c r="G31" t="s">
        <v>22</v>
      </c>
      <c r="H31" s="19">
        <v>100</v>
      </c>
      <c r="I31" t="s">
        <v>263</v>
      </c>
    </row>
    <row r="32" spans="3:11" x14ac:dyDescent="0.25">
      <c r="C32" s="18">
        <v>41701</v>
      </c>
      <c r="D32" t="s">
        <v>59</v>
      </c>
      <c r="E32" t="s">
        <v>60</v>
      </c>
      <c r="F32" t="s">
        <v>52</v>
      </c>
      <c r="G32" t="s">
        <v>22</v>
      </c>
      <c r="H32" s="19">
        <v>110</v>
      </c>
      <c r="I32" t="s">
        <v>259</v>
      </c>
    </row>
    <row r="33" spans="2:9" x14ac:dyDescent="0.25">
      <c r="C33" s="18">
        <v>41708</v>
      </c>
      <c r="D33" t="s">
        <v>59</v>
      </c>
      <c r="E33" t="s">
        <v>101</v>
      </c>
      <c r="F33" t="s">
        <v>23</v>
      </c>
      <c r="G33" t="s">
        <v>23</v>
      </c>
      <c r="H33" s="19">
        <v>1500</v>
      </c>
      <c r="I33" t="s">
        <v>261</v>
      </c>
    </row>
    <row r="34" spans="2:9" x14ac:dyDescent="0.25">
      <c r="C34" s="18">
        <v>41723</v>
      </c>
      <c r="D34" t="s">
        <v>227</v>
      </c>
      <c r="E34" t="s">
        <v>228</v>
      </c>
      <c r="F34" t="s">
        <v>52</v>
      </c>
      <c r="G34" t="s">
        <v>22</v>
      </c>
      <c r="H34" s="19">
        <v>100</v>
      </c>
      <c r="I34" t="s">
        <v>263</v>
      </c>
    </row>
    <row r="35" spans="2:9" x14ac:dyDescent="0.25">
      <c r="B35">
        <v>106</v>
      </c>
      <c r="C35" s="18">
        <v>41728</v>
      </c>
      <c r="D35" t="s">
        <v>51</v>
      </c>
      <c r="E35" t="s">
        <v>80</v>
      </c>
      <c r="F35" t="s">
        <v>52</v>
      </c>
      <c r="G35" t="s">
        <v>22</v>
      </c>
      <c r="H35" s="19">
        <v>600</v>
      </c>
      <c r="I35" t="s">
        <v>259</v>
      </c>
    </row>
    <row r="36" spans="2:9" x14ac:dyDescent="0.25">
      <c r="C36" s="18">
        <v>41738</v>
      </c>
      <c r="D36" t="s">
        <v>59</v>
      </c>
      <c r="E36" t="s">
        <v>60</v>
      </c>
      <c r="F36" t="s">
        <v>52</v>
      </c>
      <c r="G36" t="s">
        <v>22</v>
      </c>
      <c r="H36" s="19">
        <v>110</v>
      </c>
      <c r="I36" t="s">
        <v>259</v>
      </c>
    </row>
    <row r="37" spans="2:9" x14ac:dyDescent="0.25">
      <c r="C37" s="18">
        <v>41739</v>
      </c>
      <c r="D37" t="s">
        <v>59</v>
      </c>
      <c r="E37" t="s">
        <v>102</v>
      </c>
      <c r="F37" t="s">
        <v>23</v>
      </c>
      <c r="G37" t="s">
        <v>23</v>
      </c>
      <c r="H37" s="19">
        <v>1500</v>
      </c>
      <c r="I37" t="s">
        <v>261</v>
      </c>
    </row>
    <row r="38" spans="2:9" x14ac:dyDescent="0.25">
      <c r="C38" s="18">
        <v>41759</v>
      </c>
      <c r="D38" t="s">
        <v>227</v>
      </c>
      <c r="E38" t="s">
        <v>228</v>
      </c>
      <c r="F38" t="s">
        <v>52</v>
      </c>
      <c r="G38" t="s">
        <v>22</v>
      </c>
      <c r="H38" s="19">
        <v>100</v>
      </c>
      <c r="I38" t="s">
        <v>263</v>
      </c>
    </row>
    <row r="39" spans="2:9" x14ac:dyDescent="0.25">
      <c r="C39" s="18">
        <v>41768</v>
      </c>
      <c r="D39" t="s">
        <v>29</v>
      </c>
      <c r="E39" t="s">
        <v>203</v>
      </c>
      <c r="F39" t="s">
        <v>23</v>
      </c>
      <c r="G39" t="s">
        <v>23</v>
      </c>
      <c r="H39" s="19">
        <v>4200</v>
      </c>
      <c r="I39" t="s">
        <v>262</v>
      </c>
    </row>
    <row r="40" spans="2:9" x14ac:dyDescent="0.25">
      <c r="C40" s="18">
        <v>41769</v>
      </c>
      <c r="D40" t="s">
        <v>59</v>
      </c>
      <c r="E40" t="s">
        <v>103</v>
      </c>
      <c r="F40" t="s">
        <v>23</v>
      </c>
      <c r="G40" t="s">
        <v>23</v>
      </c>
      <c r="H40" s="19">
        <v>1500</v>
      </c>
      <c r="I40" t="s">
        <v>261</v>
      </c>
    </row>
    <row r="41" spans="2:9" x14ac:dyDescent="0.25">
      <c r="C41" s="18">
        <v>41789</v>
      </c>
      <c r="D41" t="s">
        <v>227</v>
      </c>
      <c r="E41" t="s">
        <v>228</v>
      </c>
      <c r="F41" t="s">
        <v>52</v>
      </c>
      <c r="G41" t="s">
        <v>22</v>
      </c>
      <c r="H41" s="19">
        <v>100</v>
      </c>
      <c r="I41" t="s">
        <v>263</v>
      </c>
    </row>
    <row r="42" spans="2:9" x14ac:dyDescent="0.25">
      <c r="C42" s="18">
        <v>41798</v>
      </c>
      <c r="D42" t="s">
        <v>67</v>
      </c>
      <c r="E42" t="s">
        <v>70</v>
      </c>
      <c r="F42" t="s">
        <v>52</v>
      </c>
      <c r="G42" t="s">
        <v>22</v>
      </c>
      <c r="H42" s="19">
        <v>320</v>
      </c>
      <c r="I42" t="s">
        <v>259</v>
      </c>
    </row>
    <row r="43" spans="2:9" x14ac:dyDescent="0.25">
      <c r="C43" s="18">
        <v>41799</v>
      </c>
      <c r="D43" t="s">
        <v>59</v>
      </c>
      <c r="E43" t="s">
        <v>60</v>
      </c>
      <c r="F43" t="s">
        <v>52</v>
      </c>
      <c r="G43" t="s">
        <v>22</v>
      </c>
      <c r="H43" s="19">
        <v>110</v>
      </c>
      <c r="I43" t="s">
        <v>259</v>
      </c>
    </row>
    <row r="44" spans="2:9" x14ac:dyDescent="0.25">
      <c r="C44" s="18">
        <v>41800</v>
      </c>
      <c r="D44" t="s">
        <v>59</v>
      </c>
      <c r="E44" t="s">
        <v>104</v>
      </c>
      <c r="F44" t="s">
        <v>23</v>
      </c>
      <c r="G44" t="s">
        <v>23</v>
      </c>
      <c r="H44" s="19">
        <v>1500</v>
      </c>
      <c r="I44" t="s">
        <v>261</v>
      </c>
    </row>
    <row r="45" spans="2:9" x14ac:dyDescent="0.25">
      <c r="C45" s="18">
        <v>41820</v>
      </c>
      <c r="D45" t="s">
        <v>227</v>
      </c>
      <c r="E45" t="s">
        <v>228</v>
      </c>
      <c r="F45" t="s">
        <v>52</v>
      </c>
      <c r="G45" t="s">
        <v>22</v>
      </c>
      <c r="H45" s="19">
        <v>100</v>
      </c>
      <c r="I45" t="s">
        <v>263</v>
      </c>
    </row>
    <row r="46" spans="2:9" x14ac:dyDescent="0.25">
      <c r="C46" s="18">
        <v>41830</v>
      </c>
      <c r="D46" t="s">
        <v>59</v>
      </c>
      <c r="E46" t="s">
        <v>105</v>
      </c>
      <c r="F46" t="s">
        <v>23</v>
      </c>
      <c r="G46" t="s">
        <v>23</v>
      </c>
      <c r="H46" s="19">
        <v>1500</v>
      </c>
      <c r="I46" t="s">
        <v>261</v>
      </c>
    </row>
    <row r="47" spans="2:9" x14ac:dyDescent="0.25">
      <c r="C47" s="18">
        <v>41840</v>
      </c>
      <c r="D47" t="s">
        <v>67</v>
      </c>
      <c r="E47" t="s">
        <v>69</v>
      </c>
      <c r="F47" t="s">
        <v>52</v>
      </c>
      <c r="G47" t="s">
        <v>22</v>
      </c>
      <c r="H47" s="19">
        <v>200</v>
      </c>
      <c r="I47" t="s">
        <v>259</v>
      </c>
    </row>
    <row r="48" spans="2:9" x14ac:dyDescent="0.25">
      <c r="C48" s="18">
        <v>41841</v>
      </c>
      <c r="D48" t="s">
        <v>67</v>
      </c>
      <c r="E48" t="s">
        <v>229</v>
      </c>
      <c r="F48" t="s">
        <v>52</v>
      </c>
      <c r="G48" t="s">
        <v>22</v>
      </c>
      <c r="H48" s="19">
        <v>300</v>
      </c>
      <c r="I48" t="s">
        <v>259</v>
      </c>
    </row>
    <row r="49" spans="3:9" x14ac:dyDescent="0.25">
      <c r="C49" s="18">
        <v>41850</v>
      </c>
      <c r="D49" t="s">
        <v>227</v>
      </c>
      <c r="E49" t="s">
        <v>228</v>
      </c>
      <c r="F49" t="s">
        <v>52</v>
      </c>
      <c r="G49" t="s">
        <v>22</v>
      </c>
      <c r="H49" s="19">
        <v>100</v>
      </c>
      <c r="I49" t="s">
        <v>263</v>
      </c>
    </row>
    <row r="50" spans="3:9" x14ac:dyDescent="0.25">
      <c r="C50" s="18">
        <v>41855</v>
      </c>
      <c r="D50" t="s">
        <v>59</v>
      </c>
      <c r="E50" t="s">
        <v>60</v>
      </c>
      <c r="F50" t="s">
        <v>52</v>
      </c>
      <c r="G50" t="s">
        <v>22</v>
      </c>
      <c r="H50" s="19">
        <v>110</v>
      </c>
      <c r="I50" t="s">
        <v>259</v>
      </c>
    </row>
    <row r="51" spans="3:9" x14ac:dyDescent="0.25">
      <c r="C51" s="18">
        <v>41861</v>
      </c>
      <c r="D51" t="s">
        <v>59</v>
      </c>
      <c r="E51" t="s">
        <v>106</v>
      </c>
      <c r="F51" t="s">
        <v>23</v>
      </c>
      <c r="G51" t="s">
        <v>23</v>
      </c>
      <c r="H51" s="19">
        <v>1500</v>
      </c>
      <c r="I51" t="s">
        <v>261</v>
      </c>
    </row>
    <row r="52" spans="3:9" x14ac:dyDescent="0.25">
      <c r="C52" s="18">
        <v>41866</v>
      </c>
      <c r="D52" t="s">
        <v>51</v>
      </c>
      <c r="E52" t="s">
        <v>71</v>
      </c>
      <c r="F52" t="s">
        <v>52</v>
      </c>
      <c r="G52" t="s">
        <v>22</v>
      </c>
      <c r="H52" s="19">
        <v>270</v>
      </c>
      <c r="I52" t="s">
        <v>259</v>
      </c>
    </row>
    <row r="53" spans="3:9" x14ac:dyDescent="0.25">
      <c r="C53" s="18">
        <v>41880</v>
      </c>
      <c r="D53" t="s">
        <v>215</v>
      </c>
      <c r="E53" t="s">
        <v>216</v>
      </c>
      <c r="F53" t="s">
        <v>52</v>
      </c>
      <c r="G53" t="s">
        <v>22</v>
      </c>
      <c r="H53" s="19">
        <v>120</v>
      </c>
      <c r="I53" t="s">
        <v>259</v>
      </c>
    </row>
    <row r="54" spans="3:9" x14ac:dyDescent="0.25">
      <c r="C54" s="18">
        <v>41881</v>
      </c>
      <c r="D54" t="s">
        <v>227</v>
      </c>
      <c r="E54" t="s">
        <v>228</v>
      </c>
      <c r="F54" t="s">
        <v>52</v>
      </c>
      <c r="G54" t="s">
        <v>22</v>
      </c>
      <c r="H54" s="19">
        <v>100</v>
      </c>
      <c r="I54" t="s">
        <v>263</v>
      </c>
    </row>
    <row r="55" spans="3:9" x14ac:dyDescent="0.25">
      <c r="C55" s="18">
        <v>41885</v>
      </c>
      <c r="D55" t="s">
        <v>72</v>
      </c>
      <c r="E55" t="s">
        <v>73</v>
      </c>
      <c r="F55" t="s">
        <v>52</v>
      </c>
      <c r="G55" t="s">
        <v>22</v>
      </c>
      <c r="H55" s="19">
        <v>150</v>
      </c>
      <c r="I55" t="s">
        <v>259</v>
      </c>
    </row>
    <row r="56" spans="3:9" x14ac:dyDescent="0.25">
      <c r="C56" s="18">
        <v>41887</v>
      </c>
      <c r="D56" t="s">
        <v>29</v>
      </c>
      <c r="E56" t="s">
        <v>204</v>
      </c>
      <c r="F56" t="s">
        <v>23</v>
      </c>
      <c r="G56" t="s">
        <v>23</v>
      </c>
      <c r="H56" s="19">
        <v>3920</v>
      </c>
      <c r="I56" t="s">
        <v>262</v>
      </c>
    </row>
    <row r="57" spans="3:9" x14ac:dyDescent="0.25">
      <c r="C57" s="18">
        <v>41892</v>
      </c>
      <c r="D57" t="s">
        <v>59</v>
      </c>
      <c r="E57" t="s">
        <v>107</v>
      </c>
      <c r="F57" t="s">
        <v>23</v>
      </c>
      <c r="G57" t="s">
        <v>23</v>
      </c>
      <c r="H57" s="19">
        <v>1500</v>
      </c>
      <c r="I57" t="s">
        <v>261</v>
      </c>
    </row>
    <row r="58" spans="3:9" x14ac:dyDescent="0.25">
      <c r="C58" s="18">
        <v>41906</v>
      </c>
      <c r="D58" t="s">
        <v>59</v>
      </c>
      <c r="E58" t="s">
        <v>213</v>
      </c>
      <c r="F58" t="s">
        <v>52</v>
      </c>
      <c r="G58" t="s">
        <v>22</v>
      </c>
      <c r="H58" s="19">
        <v>300</v>
      </c>
      <c r="I58" t="s">
        <v>259</v>
      </c>
    </row>
    <row r="59" spans="3:9" x14ac:dyDescent="0.25">
      <c r="C59" s="18">
        <v>41912</v>
      </c>
      <c r="D59" t="s">
        <v>227</v>
      </c>
      <c r="E59" t="s">
        <v>228</v>
      </c>
      <c r="F59" t="s">
        <v>52</v>
      </c>
      <c r="G59" t="s">
        <v>22</v>
      </c>
      <c r="H59" s="19">
        <v>100</v>
      </c>
      <c r="I59" t="s">
        <v>263</v>
      </c>
    </row>
    <row r="60" spans="3:9" x14ac:dyDescent="0.25">
      <c r="C60" s="18">
        <v>41919</v>
      </c>
      <c r="D60" t="s">
        <v>59</v>
      </c>
      <c r="E60" t="s">
        <v>218</v>
      </c>
      <c r="F60" t="s">
        <v>52</v>
      </c>
      <c r="G60" t="s">
        <v>22</v>
      </c>
      <c r="H60" s="19">
        <v>1200</v>
      </c>
      <c r="I60" t="s">
        <v>260</v>
      </c>
    </row>
    <row r="61" spans="3:9" x14ac:dyDescent="0.25">
      <c r="C61" s="18">
        <v>41921</v>
      </c>
      <c r="D61" t="s">
        <v>59</v>
      </c>
      <c r="E61" t="s">
        <v>108</v>
      </c>
      <c r="F61" t="s">
        <v>23</v>
      </c>
      <c r="G61" t="s">
        <v>23</v>
      </c>
      <c r="H61" s="19">
        <v>1500</v>
      </c>
      <c r="I61" t="s">
        <v>261</v>
      </c>
    </row>
    <row r="62" spans="3:9" x14ac:dyDescent="0.25">
      <c r="C62" s="18">
        <v>41922</v>
      </c>
      <c r="D62" t="s">
        <v>59</v>
      </c>
      <c r="E62" t="s">
        <v>60</v>
      </c>
      <c r="F62" t="s">
        <v>52</v>
      </c>
      <c r="G62" t="s">
        <v>22</v>
      </c>
      <c r="H62" s="19">
        <v>110</v>
      </c>
      <c r="I62" t="s">
        <v>259</v>
      </c>
    </row>
    <row r="63" spans="3:9" x14ac:dyDescent="0.25">
      <c r="C63" s="18">
        <v>41923</v>
      </c>
      <c r="D63" t="s">
        <v>29</v>
      </c>
      <c r="E63" t="s">
        <v>206</v>
      </c>
      <c r="F63" t="s">
        <v>23</v>
      </c>
      <c r="G63" t="s">
        <v>23</v>
      </c>
      <c r="H63" s="19">
        <v>3500</v>
      </c>
      <c r="I63" t="s">
        <v>262</v>
      </c>
    </row>
    <row r="64" spans="3:9" x14ac:dyDescent="0.25">
      <c r="C64" s="18">
        <v>41942</v>
      </c>
      <c r="D64" t="s">
        <v>227</v>
      </c>
      <c r="E64" t="s">
        <v>228</v>
      </c>
      <c r="F64" t="s">
        <v>52</v>
      </c>
      <c r="G64" t="s">
        <v>22</v>
      </c>
      <c r="H64" s="19">
        <v>100</v>
      </c>
      <c r="I64" t="s">
        <v>263</v>
      </c>
    </row>
    <row r="65" spans="3:9" x14ac:dyDescent="0.25">
      <c r="C65" s="18">
        <v>41944</v>
      </c>
      <c r="D65" t="s">
        <v>29</v>
      </c>
      <c r="E65" t="s">
        <v>207</v>
      </c>
      <c r="F65" t="s">
        <v>23</v>
      </c>
      <c r="G65" t="s">
        <v>23</v>
      </c>
      <c r="H65" s="19">
        <v>3510</v>
      </c>
      <c r="I65" t="s">
        <v>262</v>
      </c>
    </row>
    <row r="66" spans="3:9" x14ac:dyDescent="0.25">
      <c r="C66" s="18">
        <v>41951</v>
      </c>
      <c r="D66" t="s">
        <v>303</v>
      </c>
      <c r="E66" t="s">
        <v>76</v>
      </c>
      <c r="F66" t="s">
        <v>52</v>
      </c>
      <c r="G66" t="s">
        <v>22</v>
      </c>
      <c r="H66" s="19">
        <v>500</v>
      </c>
      <c r="I66" t="s">
        <v>260</v>
      </c>
    </row>
    <row r="67" spans="3:9" x14ac:dyDescent="0.25">
      <c r="C67" s="18">
        <v>41952</v>
      </c>
      <c r="D67" t="s">
        <v>59</v>
      </c>
      <c r="E67" t="s">
        <v>264</v>
      </c>
      <c r="F67" t="s">
        <v>23</v>
      </c>
      <c r="G67" t="s">
        <v>23</v>
      </c>
      <c r="H67" s="19">
        <v>1500</v>
      </c>
      <c r="I67" t="s">
        <v>261</v>
      </c>
    </row>
    <row r="68" spans="3:9" x14ac:dyDescent="0.25">
      <c r="C68" s="18">
        <v>41953</v>
      </c>
      <c r="D68" t="s">
        <v>59</v>
      </c>
      <c r="E68" t="s">
        <v>109</v>
      </c>
      <c r="F68" t="s">
        <v>23</v>
      </c>
      <c r="G68" t="s">
        <v>23</v>
      </c>
      <c r="H68" s="19">
        <v>1500</v>
      </c>
      <c r="I68" t="s">
        <v>261</v>
      </c>
    </row>
    <row r="69" spans="3:9" x14ac:dyDescent="0.25">
      <c r="C69" s="18">
        <v>41973</v>
      </c>
      <c r="D69" t="s">
        <v>227</v>
      </c>
      <c r="E69" t="s">
        <v>228</v>
      </c>
      <c r="F69" t="s">
        <v>52</v>
      </c>
      <c r="G69" t="s">
        <v>22</v>
      </c>
      <c r="H69" s="19">
        <v>100</v>
      </c>
      <c r="I69" t="s">
        <v>263</v>
      </c>
    </row>
    <row r="70" spans="3:9" x14ac:dyDescent="0.25">
      <c r="C70" s="18">
        <v>41974</v>
      </c>
      <c r="D70" t="s">
        <v>59</v>
      </c>
      <c r="E70" t="s">
        <v>222</v>
      </c>
      <c r="F70" t="s">
        <v>52</v>
      </c>
      <c r="G70" t="s">
        <v>22</v>
      </c>
      <c r="H70" s="19">
        <v>130</v>
      </c>
      <c r="I70" t="s">
        <v>259</v>
      </c>
    </row>
    <row r="71" spans="3:9" x14ac:dyDescent="0.25">
      <c r="C71" s="18">
        <v>41976</v>
      </c>
      <c r="D71" t="s">
        <v>29</v>
      </c>
      <c r="E71" t="s">
        <v>205</v>
      </c>
      <c r="F71" t="s">
        <v>23</v>
      </c>
      <c r="G71" t="s">
        <v>23</v>
      </c>
      <c r="H71" s="19">
        <v>3730</v>
      </c>
      <c r="I71" t="s">
        <v>262</v>
      </c>
    </row>
    <row r="72" spans="3:9" x14ac:dyDescent="0.25">
      <c r="C72" s="18">
        <v>41983</v>
      </c>
      <c r="D72" t="s">
        <v>59</v>
      </c>
      <c r="E72" t="s">
        <v>97</v>
      </c>
      <c r="F72" t="s">
        <v>23</v>
      </c>
      <c r="G72" t="s">
        <v>23</v>
      </c>
      <c r="H72" s="19">
        <v>1500</v>
      </c>
      <c r="I72" t="s">
        <v>261</v>
      </c>
    </row>
    <row r="73" spans="3:9" x14ac:dyDescent="0.25">
      <c r="C73" s="18">
        <v>41984</v>
      </c>
      <c r="D73" t="s">
        <v>59</v>
      </c>
      <c r="E73" t="s">
        <v>60</v>
      </c>
      <c r="F73" t="s">
        <v>52</v>
      </c>
      <c r="G73" t="s">
        <v>22</v>
      </c>
      <c r="H73" s="19">
        <v>110</v>
      </c>
      <c r="I73" t="s">
        <v>259</v>
      </c>
    </row>
    <row r="74" spans="3:9" x14ac:dyDescent="0.25">
      <c r="C74" s="18">
        <v>42003</v>
      </c>
      <c r="D74" t="s">
        <v>227</v>
      </c>
      <c r="E74" t="s">
        <v>228</v>
      </c>
      <c r="F74" t="s">
        <v>52</v>
      </c>
      <c r="G74" t="s">
        <v>22</v>
      </c>
      <c r="H74" s="19">
        <v>100</v>
      </c>
      <c r="I74" t="s">
        <v>263</v>
      </c>
    </row>
    <row r="75" spans="3:9" x14ac:dyDescent="0.25">
      <c r="C75" s="18">
        <v>42014</v>
      </c>
      <c r="D75" t="s">
        <v>59</v>
      </c>
      <c r="E75" t="s">
        <v>110</v>
      </c>
      <c r="F75" t="s">
        <v>23</v>
      </c>
      <c r="G75" t="s">
        <v>23</v>
      </c>
      <c r="H75" s="19">
        <v>1500</v>
      </c>
      <c r="I75" t="s">
        <v>261</v>
      </c>
    </row>
    <row r="76" spans="3:9" x14ac:dyDescent="0.25">
      <c r="C76" s="18">
        <v>42034</v>
      </c>
      <c r="D76" t="s">
        <v>227</v>
      </c>
      <c r="E76" t="s">
        <v>228</v>
      </c>
      <c r="F76" t="s">
        <v>52</v>
      </c>
      <c r="G76" t="s">
        <v>22</v>
      </c>
      <c r="H76" s="19">
        <v>100</v>
      </c>
      <c r="I76" t="s">
        <v>263</v>
      </c>
    </row>
    <row r="77" spans="3:9" x14ac:dyDescent="0.25">
      <c r="C77" s="18">
        <v>42037</v>
      </c>
      <c r="D77" t="s">
        <v>29</v>
      </c>
      <c r="E77" t="s">
        <v>209</v>
      </c>
      <c r="F77" t="s">
        <v>23</v>
      </c>
      <c r="G77" t="s">
        <v>23</v>
      </c>
      <c r="H77" s="19">
        <v>4150</v>
      </c>
      <c r="I77" t="s">
        <v>262</v>
      </c>
    </row>
    <row r="78" spans="3:9" x14ac:dyDescent="0.25">
      <c r="C78" s="18">
        <v>42042</v>
      </c>
      <c r="D78" t="s">
        <v>59</v>
      </c>
      <c r="E78" t="s">
        <v>333</v>
      </c>
      <c r="F78" t="s">
        <v>52</v>
      </c>
      <c r="G78" t="s">
        <v>22</v>
      </c>
      <c r="H78" s="19">
        <v>2020</v>
      </c>
      <c r="I78" t="s">
        <v>260</v>
      </c>
    </row>
    <row r="79" spans="3:9" x14ac:dyDescent="0.25">
      <c r="C79" s="18">
        <v>42045</v>
      </c>
      <c r="D79" t="s">
        <v>59</v>
      </c>
      <c r="E79" t="s">
        <v>111</v>
      </c>
      <c r="F79" t="s">
        <v>23</v>
      </c>
      <c r="G79" t="s">
        <v>23</v>
      </c>
      <c r="H79" s="19">
        <v>1500</v>
      </c>
      <c r="I79" t="s">
        <v>261</v>
      </c>
    </row>
    <row r="80" spans="3:9" x14ac:dyDescent="0.25">
      <c r="C80" s="18">
        <v>42046</v>
      </c>
      <c r="D80" t="s">
        <v>59</v>
      </c>
      <c r="E80" t="s">
        <v>60</v>
      </c>
      <c r="F80" t="s">
        <v>52</v>
      </c>
      <c r="G80" t="s">
        <v>22</v>
      </c>
      <c r="H80" s="19">
        <v>110</v>
      </c>
      <c r="I80" t="s">
        <v>259</v>
      </c>
    </row>
    <row r="81" spans="3:9" x14ac:dyDescent="0.25">
      <c r="C81" s="18">
        <v>42060</v>
      </c>
      <c r="D81" t="s">
        <v>51</v>
      </c>
      <c r="E81" t="s">
        <v>74</v>
      </c>
      <c r="F81" t="s">
        <v>52</v>
      </c>
      <c r="G81" t="s">
        <v>22</v>
      </c>
      <c r="H81" s="19">
        <v>350</v>
      </c>
      <c r="I81" t="s">
        <v>259</v>
      </c>
    </row>
    <row r="82" spans="3:9" x14ac:dyDescent="0.25">
      <c r="C82" s="18">
        <v>42062</v>
      </c>
      <c r="D82" t="s">
        <v>29</v>
      </c>
      <c r="E82" t="s">
        <v>208</v>
      </c>
      <c r="F82" t="s">
        <v>23</v>
      </c>
      <c r="G82" t="s">
        <v>23</v>
      </c>
      <c r="H82" s="19">
        <v>7850</v>
      </c>
      <c r="I82" t="s">
        <v>262</v>
      </c>
    </row>
    <row r="83" spans="3:9" x14ac:dyDescent="0.25">
      <c r="C83" s="18">
        <v>42063</v>
      </c>
      <c r="D83" t="s">
        <v>227</v>
      </c>
      <c r="E83" t="s">
        <v>228</v>
      </c>
      <c r="F83" t="s">
        <v>52</v>
      </c>
      <c r="G83" t="s">
        <v>22</v>
      </c>
      <c r="H83" s="19">
        <v>100</v>
      </c>
      <c r="I83" t="s">
        <v>263</v>
      </c>
    </row>
    <row r="84" spans="3:9" x14ac:dyDescent="0.25">
      <c r="C84" s="18">
        <v>42073</v>
      </c>
      <c r="D84" t="s">
        <v>59</v>
      </c>
      <c r="E84" t="s">
        <v>112</v>
      </c>
      <c r="F84" t="s">
        <v>23</v>
      </c>
      <c r="G84" t="s">
        <v>23</v>
      </c>
      <c r="H84" s="19">
        <v>1500</v>
      </c>
      <c r="I84" t="s">
        <v>261</v>
      </c>
    </row>
    <row r="85" spans="3:9" x14ac:dyDescent="0.25">
      <c r="C85" s="18">
        <v>42076</v>
      </c>
      <c r="D85" t="s">
        <v>220</v>
      </c>
      <c r="E85" t="s">
        <v>221</v>
      </c>
      <c r="F85" t="s">
        <v>23</v>
      </c>
      <c r="G85" t="s">
        <v>23</v>
      </c>
      <c r="H85" s="19">
        <v>1000</v>
      </c>
      <c r="I85" t="s">
        <v>259</v>
      </c>
    </row>
    <row r="86" spans="3:9" x14ac:dyDescent="0.25">
      <c r="C86" s="18">
        <v>42086</v>
      </c>
      <c r="D86" t="s">
        <v>59</v>
      </c>
      <c r="E86" t="s">
        <v>219</v>
      </c>
      <c r="F86" t="s">
        <v>52</v>
      </c>
      <c r="G86" t="s">
        <v>22</v>
      </c>
      <c r="H86" s="19">
        <v>40</v>
      </c>
      <c r="I86" t="s">
        <v>259</v>
      </c>
    </row>
    <row r="87" spans="3:9" x14ac:dyDescent="0.25">
      <c r="C87" s="18">
        <v>42089</v>
      </c>
      <c r="D87" t="s">
        <v>51</v>
      </c>
      <c r="E87" t="s">
        <v>75</v>
      </c>
      <c r="F87" t="s">
        <v>52</v>
      </c>
      <c r="G87" t="s">
        <v>22</v>
      </c>
      <c r="H87" s="19">
        <v>300</v>
      </c>
      <c r="I87" t="s">
        <v>259</v>
      </c>
    </row>
    <row r="88" spans="3:9" x14ac:dyDescent="0.25">
      <c r="C88" s="18">
        <v>42093</v>
      </c>
      <c r="D88" t="s">
        <v>227</v>
      </c>
      <c r="E88" t="s">
        <v>228</v>
      </c>
      <c r="F88" t="s">
        <v>52</v>
      </c>
      <c r="G88" t="s">
        <v>22</v>
      </c>
      <c r="H88" s="19">
        <v>100</v>
      </c>
      <c r="I88" t="s">
        <v>263</v>
      </c>
    </row>
    <row r="89" spans="3:9" x14ac:dyDescent="0.25">
      <c r="C89" s="18">
        <v>42097</v>
      </c>
      <c r="D89" t="s">
        <v>29</v>
      </c>
      <c r="E89" t="s">
        <v>210</v>
      </c>
      <c r="F89" t="s">
        <v>52</v>
      </c>
      <c r="G89" t="s">
        <v>22</v>
      </c>
      <c r="H89" s="19">
        <v>3440</v>
      </c>
      <c r="I89" t="s">
        <v>262</v>
      </c>
    </row>
    <row r="90" spans="3:9" x14ac:dyDescent="0.25">
      <c r="C90" s="18">
        <v>42099</v>
      </c>
      <c r="D90" t="s">
        <v>226</v>
      </c>
      <c r="E90" t="s">
        <v>217</v>
      </c>
      <c r="F90" t="s">
        <v>52</v>
      </c>
      <c r="G90" t="s">
        <v>22</v>
      </c>
      <c r="H90" s="19">
        <v>130</v>
      </c>
      <c r="I90" t="s">
        <v>259</v>
      </c>
    </row>
    <row r="91" spans="3:9" x14ac:dyDescent="0.25">
      <c r="C91" s="18">
        <v>42100</v>
      </c>
      <c r="D91" t="s">
        <v>51</v>
      </c>
      <c r="E91" t="s">
        <v>77</v>
      </c>
      <c r="F91" t="s">
        <v>52</v>
      </c>
      <c r="G91" t="s">
        <v>22</v>
      </c>
      <c r="H91" s="19">
        <v>900</v>
      </c>
      <c r="I91" t="s">
        <v>259</v>
      </c>
    </row>
    <row r="92" spans="3:9" x14ac:dyDescent="0.25">
      <c r="C92" s="18">
        <v>42103</v>
      </c>
      <c r="D92" t="s">
        <v>59</v>
      </c>
      <c r="E92" t="s">
        <v>113</v>
      </c>
      <c r="F92" t="s">
        <v>23</v>
      </c>
      <c r="G92" t="s">
        <v>23</v>
      </c>
      <c r="H92" s="19">
        <v>1500</v>
      </c>
      <c r="I92" t="s">
        <v>261</v>
      </c>
    </row>
    <row r="93" spans="3:9" x14ac:dyDescent="0.25">
      <c r="C93" s="18">
        <v>42104</v>
      </c>
      <c r="D93" t="s">
        <v>59</v>
      </c>
      <c r="E93" t="s">
        <v>60</v>
      </c>
      <c r="F93" t="s">
        <v>52</v>
      </c>
      <c r="G93" t="s">
        <v>22</v>
      </c>
      <c r="H93" s="19">
        <v>120</v>
      </c>
      <c r="I93" t="s">
        <v>259</v>
      </c>
    </row>
    <row r="94" spans="3:9" x14ac:dyDescent="0.25">
      <c r="C94" s="18">
        <v>42111</v>
      </c>
      <c r="D94" t="s">
        <v>51</v>
      </c>
      <c r="E94" t="s">
        <v>78</v>
      </c>
      <c r="F94" t="s">
        <v>52</v>
      </c>
      <c r="G94" t="s">
        <v>22</v>
      </c>
      <c r="H94" s="19">
        <v>1650</v>
      </c>
      <c r="I94" t="s">
        <v>259</v>
      </c>
    </row>
    <row r="95" spans="3:9" x14ac:dyDescent="0.25">
      <c r="C95" s="18">
        <v>42124</v>
      </c>
      <c r="D95" t="s">
        <v>227</v>
      </c>
      <c r="E95" t="s">
        <v>228</v>
      </c>
      <c r="F95" t="s">
        <v>52</v>
      </c>
      <c r="G95" t="s">
        <v>22</v>
      </c>
      <c r="H95" s="19">
        <v>100</v>
      </c>
      <c r="I95" t="s">
        <v>263</v>
      </c>
    </row>
    <row r="96" spans="3:9" x14ac:dyDescent="0.25">
      <c r="C96" s="18">
        <v>42130</v>
      </c>
      <c r="D96" t="s">
        <v>29</v>
      </c>
      <c r="E96" t="s">
        <v>211</v>
      </c>
      <c r="F96" t="s">
        <v>52</v>
      </c>
      <c r="G96" t="s">
        <v>22</v>
      </c>
      <c r="H96" s="19">
        <v>3780</v>
      </c>
      <c r="I96" t="s">
        <v>262</v>
      </c>
    </row>
    <row r="97" spans="3:13" x14ac:dyDescent="0.25">
      <c r="C97" s="18">
        <v>42134</v>
      </c>
      <c r="D97" t="s">
        <v>59</v>
      </c>
      <c r="E97" t="s">
        <v>114</v>
      </c>
      <c r="F97" t="s">
        <v>23</v>
      </c>
      <c r="G97" t="s">
        <v>23</v>
      </c>
      <c r="H97" s="19">
        <v>1500</v>
      </c>
      <c r="I97" t="s">
        <v>261</v>
      </c>
    </row>
    <row r="98" spans="3:13" x14ac:dyDescent="0.25">
      <c r="C98" s="18">
        <v>42136</v>
      </c>
      <c r="D98" t="s">
        <v>214</v>
      </c>
      <c r="E98" t="s">
        <v>230</v>
      </c>
      <c r="F98" t="s">
        <v>52</v>
      </c>
      <c r="G98" t="s">
        <v>22</v>
      </c>
      <c r="H98" s="19">
        <v>716</v>
      </c>
      <c r="I98" t="s">
        <v>259</v>
      </c>
    </row>
    <row r="99" spans="3:13" x14ac:dyDescent="0.25">
      <c r="C99" s="18">
        <v>42143</v>
      </c>
      <c r="D99" t="s">
        <v>224</v>
      </c>
      <c r="E99" t="s">
        <v>225</v>
      </c>
      <c r="F99" t="s">
        <v>52</v>
      </c>
      <c r="G99" t="s">
        <v>22</v>
      </c>
      <c r="H99" s="19">
        <v>48</v>
      </c>
      <c r="I99" t="s">
        <v>259</v>
      </c>
    </row>
    <row r="100" spans="3:13" x14ac:dyDescent="0.25">
      <c r="C100" s="18">
        <v>42152</v>
      </c>
      <c r="D100" t="s">
        <v>51</v>
      </c>
      <c r="E100" t="s">
        <v>233</v>
      </c>
      <c r="F100" t="s">
        <v>52</v>
      </c>
      <c r="G100" t="s">
        <v>22</v>
      </c>
      <c r="H100" s="19">
        <v>70</v>
      </c>
      <c r="I100" t="s">
        <v>259</v>
      </c>
    </row>
    <row r="101" spans="3:13" x14ac:dyDescent="0.25">
      <c r="C101" s="18">
        <v>42154</v>
      </c>
      <c r="D101" t="s">
        <v>227</v>
      </c>
      <c r="E101" t="s">
        <v>228</v>
      </c>
      <c r="F101" t="s">
        <v>52</v>
      </c>
      <c r="G101" t="s">
        <v>22</v>
      </c>
      <c r="H101" s="19">
        <v>100</v>
      </c>
      <c r="I101" t="s">
        <v>263</v>
      </c>
    </row>
    <row r="102" spans="3:13" x14ac:dyDescent="0.25">
      <c r="C102" s="18">
        <v>42156</v>
      </c>
      <c r="D102" t="s">
        <v>59</v>
      </c>
      <c r="E102" t="s">
        <v>230</v>
      </c>
      <c r="F102" t="s">
        <v>52</v>
      </c>
      <c r="G102" t="s">
        <v>22</v>
      </c>
      <c r="H102" s="19">
        <v>3252</v>
      </c>
      <c r="I102" t="s">
        <v>259</v>
      </c>
    </row>
    <row r="103" spans="3:13" x14ac:dyDescent="0.25">
      <c r="C103" s="18">
        <v>42157</v>
      </c>
      <c r="D103" t="s">
        <v>51</v>
      </c>
      <c r="E103" t="s">
        <v>232</v>
      </c>
      <c r="F103" t="s">
        <v>52</v>
      </c>
      <c r="G103" t="s">
        <v>22</v>
      </c>
      <c r="H103" s="19">
        <v>620</v>
      </c>
      <c r="I103" t="s">
        <v>259</v>
      </c>
    </row>
    <row r="104" spans="3:13" x14ac:dyDescent="0.25">
      <c r="C104" s="18">
        <v>42159</v>
      </c>
      <c r="D104" t="s">
        <v>29</v>
      </c>
      <c r="E104" t="s">
        <v>212</v>
      </c>
      <c r="F104" t="s">
        <v>52</v>
      </c>
      <c r="G104" s="50" t="s">
        <v>22</v>
      </c>
      <c r="H104" s="19">
        <v>3420</v>
      </c>
      <c r="I104" t="s">
        <v>262</v>
      </c>
    </row>
    <row r="105" spans="3:13" x14ac:dyDescent="0.25">
      <c r="C105" s="18">
        <v>42165</v>
      </c>
      <c r="D105" t="s">
        <v>59</v>
      </c>
      <c r="E105" t="s">
        <v>115</v>
      </c>
      <c r="F105" t="s">
        <v>23</v>
      </c>
      <c r="G105" t="s">
        <v>23</v>
      </c>
      <c r="H105" s="19">
        <v>1500</v>
      </c>
      <c r="I105" t="s">
        <v>261</v>
      </c>
      <c r="J105" s="48">
        <v>1150</v>
      </c>
      <c r="K105">
        <v>718</v>
      </c>
      <c r="L105">
        <v>1074</v>
      </c>
      <c r="M105" s="48">
        <v>310</v>
      </c>
    </row>
    <row r="106" spans="3:13" x14ac:dyDescent="0.25">
      <c r="C106" s="18">
        <v>42166</v>
      </c>
      <c r="D106" t="s">
        <v>59</v>
      </c>
      <c r="E106" t="s">
        <v>60</v>
      </c>
      <c r="F106" t="s">
        <v>52</v>
      </c>
      <c r="G106" t="s">
        <v>22</v>
      </c>
      <c r="H106" s="19">
        <v>120</v>
      </c>
      <c r="I106" t="s">
        <v>259</v>
      </c>
    </row>
    <row r="107" spans="3:13" x14ac:dyDescent="0.25">
      <c r="C107" s="18">
        <v>42167</v>
      </c>
      <c r="D107" t="s">
        <v>59</v>
      </c>
      <c r="E107" t="s">
        <v>230</v>
      </c>
      <c r="F107" t="s">
        <v>52</v>
      </c>
      <c r="G107" t="s">
        <v>22</v>
      </c>
      <c r="H107" s="19">
        <v>1150</v>
      </c>
      <c r="I107" t="s">
        <v>259</v>
      </c>
    </row>
    <row r="108" spans="3:13" x14ac:dyDescent="0.25">
      <c r="C108" s="18">
        <v>42175</v>
      </c>
      <c r="D108" t="s">
        <v>214</v>
      </c>
      <c r="E108" t="s">
        <v>279</v>
      </c>
      <c r="F108" t="s">
        <v>52</v>
      </c>
      <c r="G108" t="s">
        <v>22</v>
      </c>
      <c r="H108" s="19">
        <v>1792</v>
      </c>
      <c r="I108" t="s">
        <v>259</v>
      </c>
    </row>
    <row r="109" spans="3:13" x14ac:dyDescent="0.25">
      <c r="C109" s="18">
        <v>42183</v>
      </c>
      <c r="D109" t="s">
        <v>29</v>
      </c>
      <c r="E109" t="s">
        <v>231</v>
      </c>
      <c r="F109" t="s">
        <v>52</v>
      </c>
      <c r="G109" t="s">
        <v>22</v>
      </c>
      <c r="H109" s="19">
        <v>4010</v>
      </c>
      <c r="I109" t="s">
        <v>262</v>
      </c>
    </row>
    <row r="110" spans="3:13" x14ac:dyDescent="0.25">
      <c r="C110" s="18">
        <v>42185</v>
      </c>
      <c r="D110" t="s">
        <v>227</v>
      </c>
      <c r="E110" t="s">
        <v>228</v>
      </c>
      <c r="F110" t="s">
        <v>52</v>
      </c>
      <c r="G110" t="s">
        <v>22</v>
      </c>
      <c r="H110" s="19">
        <v>100</v>
      </c>
      <c r="I110" t="s">
        <v>263</v>
      </c>
    </row>
    <row r="111" spans="3:13" x14ac:dyDescent="0.25">
      <c r="C111" s="18">
        <v>42189</v>
      </c>
      <c r="D111" s="48" t="s">
        <v>214</v>
      </c>
      <c r="E111" s="20" t="s">
        <v>221</v>
      </c>
      <c r="F111" t="s">
        <v>52</v>
      </c>
      <c r="G111" t="s">
        <v>22</v>
      </c>
      <c r="H111" s="19">
        <v>310</v>
      </c>
      <c r="I111" t="s">
        <v>259</v>
      </c>
    </row>
    <row r="112" spans="3:13" x14ac:dyDescent="0.25">
      <c r="C112" s="18">
        <v>42191</v>
      </c>
      <c r="D112" t="s">
        <v>29</v>
      </c>
      <c r="E112" s="20" t="s">
        <v>267</v>
      </c>
      <c r="F112" t="s">
        <v>52</v>
      </c>
      <c r="G112" t="s">
        <v>22</v>
      </c>
      <c r="H112" s="19">
        <v>3970</v>
      </c>
      <c r="I112" t="s">
        <v>262</v>
      </c>
    </row>
    <row r="113" spans="3:9" x14ac:dyDescent="0.25">
      <c r="C113" s="18">
        <v>42195</v>
      </c>
      <c r="D113" t="s">
        <v>59</v>
      </c>
      <c r="E113" t="s">
        <v>116</v>
      </c>
      <c r="F113" t="s">
        <v>23</v>
      </c>
      <c r="G113" t="s">
        <v>23</v>
      </c>
      <c r="H113" s="19">
        <v>1500</v>
      </c>
      <c r="I113" t="s">
        <v>261</v>
      </c>
    </row>
    <row r="114" spans="3:9" x14ac:dyDescent="0.25">
      <c r="C114" s="18">
        <v>42213</v>
      </c>
      <c r="D114" t="s">
        <v>51</v>
      </c>
      <c r="E114" s="20" t="s">
        <v>273</v>
      </c>
      <c r="F114" t="s">
        <v>52</v>
      </c>
      <c r="G114" t="s">
        <v>22</v>
      </c>
      <c r="H114" s="19">
        <v>50</v>
      </c>
      <c r="I114" t="s">
        <v>259</v>
      </c>
    </row>
    <row r="115" spans="3:9" x14ac:dyDescent="0.25">
      <c r="C115" s="18">
        <v>42214</v>
      </c>
      <c r="D115" t="s">
        <v>275</v>
      </c>
      <c r="E115" s="20" t="s">
        <v>274</v>
      </c>
      <c r="F115" t="s">
        <v>52</v>
      </c>
      <c r="G115" t="s">
        <v>22</v>
      </c>
      <c r="H115" s="19">
        <v>600</v>
      </c>
      <c r="I115" t="s">
        <v>259</v>
      </c>
    </row>
    <row r="116" spans="3:9" x14ac:dyDescent="0.25">
      <c r="C116" s="18">
        <v>42216</v>
      </c>
      <c r="D116" t="s">
        <v>227</v>
      </c>
      <c r="E116" t="s">
        <v>228</v>
      </c>
      <c r="F116" t="s">
        <v>52</v>
      </c>
      <c r="G116" t="s">
        <v>22</v>
      </c>
      <c r="H116" s="19">
        <v>100</v>
      </c>
      <c r="I116" t="s">
        <v>263</v>
      </c>
    </row>
    <row r="117" spans="3:9" x14ac:dyDescent="0.25">
      <c r="C117" s="18">
        <v>42217</v>
      </c>
      <c r="D117" t="s">
        <v>51</v>
      </c>
      <c r="E117" s="20" t="s">
        <v>278</v>
      </c>
      <c r="F117" t="s">
        <v>52</v>
      </c>
      <c r="G117" t="s">
        <v>22</v>
      </c>
      <c r="H117" s="19">
        <v>260</v>
      </c>
      <c r="I117" t="s">
        <v>259</v>
      </c>
    </row>
    <row r="118" spans="3:9" x14ac:dyDescent="0.25">
      <c r="C118" s="18">
        <v>42221</v>
      </c>
      <c r="D118" t="s">
        <v>214</v>
      </c>
      <c r="E118" t="s">
        <v>221</v>
      </c>
      <c r="F118" t="s">
        <v>52</v>
      </c>
      <c r="G118" t="s">
        <v>22</v>
      </c>
      <c r="H118" s="19">
        <v>310</v>
      </c>
      <c r="I118" t="s">
        <v>259</v>
      </c>
    </row>
    <row r="119" spans="3:9" x14ac:dyDescent="0.25">
      <c r="C119" s="13">
        <v>42223</v>
      </c>
      <c r="D119" t="s">
        <v>59</v>
      </c>
      <c r="E119" t="s">
        <v>324</v>
      </c>
      <c r="F119" t="s">
        <v>23</v>
      </c>
      <c r="G119" t="s">
        <v>23</v>
      </c>
      <c r="H119" s="19">
        <v>1500</v>
      </c>
      <c r="I119" t="s">
        <v>261</v>
      </c>
    </row>
    <row r="120" spans="3:9" x14ac:dyDescent="0.25">
      <c r="C120" s="18">
        <v>42225</v>
      </c>
      <c r="D120" t="s">
        <v>51</v>
      </c>
      <c r="E120" s="20" t="s">
        <v>277</v>
      </c>
      <c r="F120" t="s">
        <v>52</v>
      </c>
      <c r="G120" t="s">
        <v>22</v>
      </c>
      <c r="H120" s="19">
        <v>280</v>
      </c>
      <c r="I120" t="s">
        <v>259</v>
      </c>
    </row>
    <row r="121" spans="3:9" x14ac:dyDescent="0.25">
      <c r="C121" s="18">
        <v>42227</v>
      </c>
      <c r="D121" t="s">
        <v>59</v>
      </c>
      <c r="E121" t="s">
        <v>60</v>
      </c>
      <c r="F121" t="s">
        <v>52</v>
      </c>
      <c r="G121" t="s">
        <v>22</v>
      </c>
      <c r="H121" s="19">
        <v>120</v>
      </c>
      <c r="I121" t="s">
        <v>259</v>
      </c>
    </row>
    <row r="122" spans="3:9" x14ac:dyDescent="0.25">
      <c r="C122" s="18">
        <v>42230</v>
      </c>
      <c r="D122" t="s">
        <v>29</v>
      </c>
      <c r="E122" s="20" t="s">
        <v>268</v>
      </c>
      <c r="F122" t="s">
        <v>52</v>
      </c>
      <c r="G122" t="s">
        <v>22</v>
      </c>
      <c r="H122" s="19">
        <v>3690</v>
      </c>
      <c r="I122" t="s">
        <v>262</v>
      </c>
    </row>
    <row r="123" spans="3:9" x14ac:dyDescent="0.25">
      <c r="C123" s="18">
        <v>42247</v>
      </c>
      <c r="D123" t="s">
        <v>227</v>
      </c>
      <c r="E123" t="s">
        <v>228</v>
      </c>
      <c r="F123" t="s">
        <v>52</v>
      </c>
      <c r="G123" t="s">
        <v>22</v>
      </c>
      <c r="H123" s="19">
        <v>100</v>
      </c>
      <c r="I123" t="s">
        <v>263</v>
      </c>
    </row>
    <row r="124" spans="3:9" x14ac:dyDescent="0.25">
      <c r="C124" s="18">
        <v>42252</v>
      </c>
      <c r="D124" t="s">
        <v>294</v>
      </c>
      <c r="E124" t="s">
        <v>293</v>
      </c>
      <c r="F124" t="s">
        <v>52</v>
      </c>
      <c r="G124" t="s">
        <v>22</v>
      </c>
      <c r="H124" s="19">
        <v>180</v>
      </c>
      <c r="I124" t="s">
        <v>263</v>
      </c>
    </row>
    <row r="125" spans="3:9" x14ac:dyDescent="0.25">
      <c r="C125" s="18">
        <v>42257</v>
      </c>
      <c r="D125" t="s">
        <v>305</v>
      </c>
      <c r="E125" t="s">
        <v>304</v>
      </c>
      <c r="F125" t="s">
        <v>52</v>
      </c>
      <c r="G125" t="s">
        <v>22</v>
      </c>
      <c r="H125" s="19">
        <v>1500</v>
      </c>
      <c r="I125" t="s">
        <v>259</v>
      </c>
    </row>
    <row r="126" spans="3:9" x14ac:dyDescent="0.25">
      <c r="C126" s="18">
        <v>42258</v>
      </c>
      <c r="D126" t="s">
        <v>51</v>
      </c>
      <c r="E126" s="20" t="s">
        <v>278</v>
      </c>
      <c r="F126" t="s">
        <v>52</v>
      </c>
      <c r="G126" t="s">
        <v>22</v>
      </c>
      <c r="H126" s="19">
        <v>150</v>
      </c>
      <c r="I126" t="s">
        <v>259</v>
      </c>
    </row>
    <row r="127" spans="3:9" x14ac:dyDescent="0.25">
      <c r="C127" s="13">
        <v>42261</v>
      </c>
      <c r="D127" t="s">
        <v>59</v>
      </c>
      <c r="E127" t="s">
        <v>325</v>
      </c>
      <c r="F127" t="s">
        <v>23</v>
      </c>
      <c r="G127" t="s">
        <v>23</v>
      </c>
      <c r="H127" s="19">
        <v>1500</v>
      </c>
      <c r="I127" t="s">
        <v>261</v>
      </c>
    </row>
    <row r="128" spans="3:9" x14ac:dyDescent="0.25">
      <c r="C128" s="18">
        <v>42262</v>
      </c>
      <c r="D128" t="s">
        <v>29</v>
      </c>
      <c r="E128" s="20" t="s">
        <v>269</v>
      </c>
      <c r="F128" t="s">
        <v>52</v>
      </c>
      <c r="G128" t="s">
        <v>22</v>
      </c>
      <c r="H128" s="19">
        <v>4050</v>
      </c>
      <c r="I128" t="s">
        <v>262</v>
      </c>
    </row>
    <row r="129" spans="3:9" x14ac:dyDescent="0.25">
      <c r="C129" s="18">
        <v>42277</v>
      </c>
      <c r="D129" t="s">
        <v>227</v>
      </c>
      <c r="E129" t="s">
        <v>228</v>
      </c>
      <c r="F129" t="s">
        <v>52</v>
      </c>
      <c r="G129" t="s">
        <v>22</v>
      </c>
      <c r="H129" s="19">
        <v>100</v>
      </c>
      <c r="I129" t="s">
        <v>263</v>
      </c>
    </row>
    <row r="130" spans="3:9" x14ac:dyDescent="0.25">
      <c r="C130" s="18">
        <v>42283</v>
      </c>
      <c r="D130" t="s">
        <v>59</v>
      </c>
      <c r="E130" s="20" t="s">
        <v>60</v>
      </c>
      <c r="F130" t="s">
        <v>52</v>
      </c>
      <c r="G130" t="s">
        <v>22</v>
      </c>
      <c r="H130" s="19">
        <v>120</v>
      </c>
      <c r="I130" t="s">
        <v>259</v>
      </c>
    </row>
    <row r="131" spans="3:9" x14ac:dyDescent="0.25">
      <c r="C131" s="13">
        <v>42289</v>
      </c>
      <c r="D131" t="s">
        <v>59</v>
      </c>
      <c r="E131" t="s">
        <v>314</v>
      </c>
      <c r="F131" t="s">
        <v>23</v>
      </c>
      <c r="G131" t="s">
        <v>23</v>
      </c>
      <c r="H131" s="19">
        <v>1500</v>
      </c>
      <c r="I131" t="s">
        <v>261</v>
      </c>
    </row>
    <row r="132" spans="3:9" x14ac:dyDescent="0.25">
      <c r="C132" s="18">
        <v>42291</v>
      </c>
      <c r="D132" t="s">
        <v>29</v>
      </c>
      <c r="E132" s="20" t="s">
        <v>270</v>
      </c>
      <c r="F132" t="s">
        <v>52</v>
      </c>
      <c r="G132" t="s">
        <v>22</v>
      </c>
      <c r="H132" s="19">
        <v>3080</v>
      </c>
      <c r="I132" t="s">
        <v>262</v>
      </c>
    </row>
    <row r="133" spans="3:9" x14ac:dyDescent="0.25">
      <c r="C133" s="18">
        <v>42293</v>
      </c>
      <c r="D133" t="s">
        <v>51</v>
      </c>
      <c r="E133" s="20" t="s">
        <v>276</v>
      </c>
      <c r="F133" t="s">
        <v>52</v>
      </c>
      <c r="G133" t="s">
        <v>22</v>
      </c>
      <c r="H133" s="19">
        <v>700</v>
      </c>
      <c r="I133" t="s">
        <v>259</v>
      </c>
    </row>
    <row r="134" spans="3:9" x14ac:dyDescent="0.25">
      <c r="C134" s="18">
        <v>42308</v>
      </c>
      <c r="D134" t="s">
        <v>227</v>
      </c>
      <c r="E134" t="s">
        <v>228</v>
      </c>
      <c r="F134" t="s">
        <v>52</v>
      </c>
      <c r="G134" t="s">
        <v>22</v>
      </c>
      <c r="H134" s="19">
        <v>100</v>
      </c>
      <c r="I134" t="s">
        <v>263</v>
      </c>
    </row>
    <row r="135" spans="3:9" x14ac:dyDescent="0.25">
      <c r="C135" s="18">
        <v>42310</v>
      </c>
      <c r="D135" t="s">
        <v>29</v>
      </c>
      <c r="E135" t="s">
        <v>82</v>
      </c>
      <c r="F135" t="s">
        <v>52</v>
      </c>
      <c r="G135" t="s">
        <v>22</v>
      </c>
      <c r="H135" s="19">
        <v>4360</v>
      </c>
      <c r="I135" t="s">
        <v>262</v>
      </c>
    </row>
    <row r="136" spans="3:9" x14ac:dyDescent="0.25">
      <c r="C136" s="13">
        <v>42317</v>
      </c>
      <c r="D136" t="s">
        <v>59</v>
      </c>
      <c r="E136" t="s">
        <v>321</v>
      </c>
      <c r="F136" t="s">
        <v>23</v>
      </c>
      <c r="G136" t="s">
        <v>23</v>
      </c>
      <c r="H136" s="19">
        <v>1500</v>
      </c>
      <c r="I136" t="s">
        <v>261</v>
      </c>
    </row>
    <row r="137" spans="3:9" x14ac:dyDescent="0.25">
      <c r="C137" s="13">
        <v>42318</v>
      </c>
      <c r="D137" t="s">
        <v>59</v>
      </c>
      <c r="E137" t="s">
        <v>315</v>
      </c>
      <c r="F137" t="s">
        <v>23</v>
      </c>
      <c r="G137" t="s">
        <v>23</v>
      </c>
      <c r="H137" s="19">
        <v>1500</v>
      </c>
      <c r="I137" t="s">
        <v>261</v>
      </c>
    </row>
    <row r="138" spans="3:9" x14ac:dyDescent="0.25">
      <c r="C138" s="18">
        <v>42320</v>
      </c>
      <c r="D138" t="s">
        <v>303</v>
      </c>
      <c r="E138" t="s">
        <v>76</v>
      </c>
      <c r="F138" t="s">
        <v>52</v>
      </c>
      <c r="G138" t="s">
        <v>22</v>
      </c>
      <c r="H138" s="19">
        <v>500</v>
      </c>
      <c r="I138" t="s">
        <v>260</v>
      </c>
    </row>
    <row r="139" spans="3:9" x14ac:dyDescent="0.25">
      <c r="C139" s="18">
        <v>42338</v>
      </c>
      <c r="D139" t="s">
        <v>227</v>
      </c>
      <c r="E139" t="s">
        <v>228</v>
      </c>
      <c r="F139" t="s">
        <v>52</v>
      </c>
      <c r="G139" t="s">
        <v>22</v>
      </c>
      <c r="H139" s="19">
        <v>100</v>
      </c>
      <c r="I139" t="s">
        <v>263</v>
      </c>
    </row>
    <row r="140" spans="3:9" x14ac:dyDescent="0.25">
      <c r="C140" s="18">
        <v>42343</v>
      </c>
      <c r="D140" t="s">
        <v>29</v>
      </c>
      <c r="E140" s="18" t="s">
        <v>83</v>
      </c>
      <c r="F140" t="s">
        <v>52</v>
      </c>
      <c r="G140" t="s">
        <v>22</v>
      </c>
      <c r="H140" s="19">
        <v>4650</v>
      </c>
      <c r="I140" t="s">
        <v>262</v>
      </c>
    </row>
    <row r="141" spans="3:9" x14ac:dyDescent="0.25">
      <c r="C141" s="18">
        <v>42350</v>
      </c>
      <c r="D141" t="s">
        <v>51</v>
      </c>
      <c r="E141" s="20" t="s">
        <v>284</v>
      </c>
      <c r="F141" t="s">
        <v>52</v>
      </c>
      <c r="G141" t="s">
        <v>22</v>
      </c>
      <c r="H141" s="19">
        <v>350</v>
      </c>
      <c r="I141" t="s">
        <v>259</v>
      </c>
    </row>
    <row r="142" spans="3:9" x14ac:dyDescent="0.25">
      <c r="C142" s="13">
        <v>42352</v>
      </c>
      <c r="D142" t="s">
        <v>59</v>
      </c>
      <c r="E142" t="s">
        <v>322</v>
      </c>
      <c r="F142" t="s">
        <v>23</v>
      </c>
      <c r="G142" t="s">
        <v>23</v>
      </c>
      <c r="H142" s="19">
        <v>1500</v>
      </c>
      <c r="I142" t="s">
        <v>261</v>
      </c>
    </row>
    <row r="143" spans="3:9" x14ac:dyDescent="0.25">
      <c r="C143" s="18">
        <v>42361</v>
      </c>
      <c r="D143" t="s">
        <v>51</v>
      </c>
      <c r="E143" s="20" t="s">
        <v>283</v>
      </c>
      <c r="F143" t="s">
        <v>52</v>
      </c>
      <c r="G143" t="s">
        <v>22</v>
      </c>
      <c r="H143" s="19">
        <v>50</v>
      </c>
      <c r="I143" t="s">
        <v>259</v>
      </c>
    </row>
    <row r="144" spans="3:9" x14ac:dyDescent="0.25">
      <c r="C144" s="18">
        <v>42366</v>
      </c>
      <c r="D144" t="s">
        <v>59</v>
      </c>
      <c r="E144" t="s">
        <v>60</v>
      </c>
      <c r="F144" t="s">
        <v>52</v>
      </c>
      <c r="G144" t="s">
        <v>22</v>
      </c>
      <c r="H144" s="19">
        <v>120</v>
      </c>
      <c r="I144" t="s">
        <v>259</v>
      </c>
    </row>
    <row r="145" spans="3:9" x14ac:dyDescent="0.25">
      <c r="C145" s="18">
        <v>42369</v>
      </c>
      <c r="D145" t="s">
        <v>227</v>
      </c>
      <c r="E145" t="s">
        <v>228</v>
      </c>
      <c r="F145" t="s">
        <v>52</v>
      </c>
      <c r="G145" t="s">
        <v>22</v>
      </c>
      <c r="H145" s="19">
        <v>100</v>
      </c>
      <c r="I145" t="s">
        <v>263</v>
      </c>
    </row>
    <row r="146" spans="3:9" x14ac:dyDescent="0.25">
      <c r="C146" s="18">
        <v>42374</v>
      </c>
      <c r="D146" t="s">
        <v>29</v>
      </c>
      <c r="E146" s="18" t="s">
        <v>84</v>
      </c>
      <c r="F146" t="s">
        <v>52</v>
      </c>
      <c r="G146" t="s">
        <v>22</v>
      </c>
      <c r="H146" s="19">
        <v>3790</v>
      </c>
      <c r="I146" t="s">
        <v>262</v>
      </c>
    </row>
    <row r="147" spans="3:9" x14ac:dyDescent="0.25">
      <c r="C147" s="13">
        <v>42381</v>
      </c>
      <c r="D147" t="s">
        <v>59</v>
      </c>
      <c r="E147" t="s">
        <v>323</v>
      </c>
      <c r="F147" t="s">
        <v>23</v>
      </c>
      <c r="G147" t="s">
        <v>23</v>
      </c>
      <c r="H147" s="19">
        <v>1500</v>
      </c>
      <c r="I147" t="s">
        <v>261</v>
      </c>
    </row>
    <row r="148" spans="3:9" x14ac:dyDescent="0.25">
      <c r="C148" s="18">
        <v>42397</v>
      </c>
      <c r="D148" t="s">
        <v>290</v>
      </c>
      <c r="E148" t="s">
        <v>296</v>
      </c>
      <c r="F148" t="s">
        <v>52</v>
      </c>
      <c r="G148" t="s">
        <v>22</v>
      </c>
      <c r="H148" s="19">
        <v>1000</v>
      </c>
      <c r="I148" t="s">
        <v>259</v>
      </c>
    </row>
    <row r="149" spans="3:9" x14ac:dyDescent="0.25">
      <c r="C149" s="18">
        <v>42400</v>
      </c>
      <c r="D149" t="s">
        <v>227</v>
      </c>
      <c r="E149" t="s">
        <v>228</v>
      </c>
      <c r="F149" t="s">
        <v>52</v>
      </c>
      <c r="G149" t="s">
        <v>22</v>
      </c>
      <c r="H149" s="19">
        <v>100</v>
      </c>
      <c r="I149" t="s">
        <v>263</v>
      </c>
    </row>
    <row r="150" spans="3:9" x14ac:dyDescent="0.25">
      <c r="C150" s="18">
        <v>42403</v>
      </c>
      <c r="D150" t="s">
        <v>286</v>
      </c>
      <c r="E150" t="s">
        <v>285</v>
      </c>
      <c r="F150" t="s">
        <v>52</v>
      </c>
      <c r="G150" t="s">
        <v>22</v>
      </c>
      <c r="H150" s="19">
        <v>1360</v>
      </c>
      <c r="I150" t="s">
        <v>259</v>
      </c>
    </row>
    <row r="151" spans="3:9" x14ac:dyDescent="0.25">
      <c r="C151" s="18">
        <v>42404</v>
      </c>
      <c r="D151" t="s">
        <v>29</v>
      </c>
      <c r="E151" s="18" t="s">
        <v>85</v>
      </c>
      <c r="F151" t="s">
        <v>52</v>
      </c>
      <c r="G151" t="s">
        <v>22</v>
      </c>
      <c r="H151" s="19">
        <v>4430</v>
      </c>
      <c r="I151" t="s">
        <v>262</v>
      </c>
    </row>
    <row r="152" spans="3:9" x14ac:dyDescent="0.25">
      <c r="C152" s="13">
        <v>42412</v>
      </c>
      <c r="D152" t="s">
        <v>59</v>
      </c>
      <c r="E152" t="s">
        <v>326</v>
      </c>
      <c r="F152" t="s">
        <v>23</v>
      </c>
      <c r="G152" t="s">
        <v>23</v>
      </c>
      <c r="H152" s="19">
        <v>1500</v>
      </c>
      <c r="I152" t="s">
        <v>261</v>
      </c>
    </row>
    <row r="153" spans="3:9" x14ac:dyDescent="0.25">
      <c r="C153" s="18">
        <v>42429</v>
      </c>
      <c r="D153" t="s">
        <v>227</v>
      </c>
      <c r="E153" t="s">
        <v>228</v>
      </c>
      <c r="F153" t="s">
        <v>52</v>
      </c>
      <c r="G153" t="s">
        <v>22</v>
      </c>
      <c r="H153" s="19">
        <v>100</v>
      </c>
      <c r="I153" t="s">
        <v>263</v>
      </c>
    </row>
    <row r="154" spans="3:9" x14ac:dyDescent="0.25">
      <c r="C154" s="18">
        <v>42431</v>
      </c>
      <c r="D154" t="s">
        <v>29</v>
      </c>
      <c r="E154" s="18" t="s">
        <v>86</v>
      </c>
      <c r="F154" t="s">
        <v>52</v>
      </c>
      <c r="G154" t="s">
        <v>22</v>
      </c>
      <c r="H154" s="19">
        <v>3660</v>
      </c>
      <c r="I154" t="s">
        <v>262</v>
      </c>
    </row>
    <row r="155" spans="3:9" x14ac:dyDescent="0.25">
      <c r="C155" s="13">
        <v>42440</v>
      </c>
      <c r="D155" t="s">
        <v>59</v>
      </c>
      <c r="E155" t="s">
        <v>327</v>
      </c>
      <c r="F155" t="s">
        <v>23</v>
      </c>
      <c r="G155" t="s">
        <v>23</v>
      </c>
      <c r="H155" s="19">
        <v>1500</v>
      </c>
      <c r="I155" t="s">
        <v>261</v>
      </c>
    </row>
    <row r="156" spans="3:9" x14ac:dyDescent="0.25">
      <c r="C156" s="18">
        <v>42461</v>
      </c>
      <c r="D156" t="s">
        <v>59</v>
      </c>
      <c r="E156" t="s">
        <v>60</v>
      </c>
      <c r="F156" t="s">
        <v>52</v>
      </c>
      <c r="G156" t="s">
        <v>22</v>
      </c>
      <c r="H156" s="19">
        <v>120</v>
      </c>
      <c r="I156" t="s">
        <v>259</v>
      </c>
    </row>
    <row r="157" spans="3:9" x14ac:dyDescent="0.25">
      <c r="C157" s="18">
        <v>42465</v>
      </c>
      <c r="D157" t="s">
        <v>29</v>
      </c>
      <c r="E157" s="18" t="s">
        <v>87</v>
      </c>
      <c r="F157" t="s">
        <v>52</v>
      </c>
      <c r="G157" t="s">
        <v>22</v>
      </c>
      <c r="H157" s="19">
        <v>5210</v>
      </c>
      <c r="I157" t="s">
        <v>262</v>
      </c>
    </row>
    <row r="158" spans="3:9" x14ac:dyDescent="0.25">
      <c r="C158" s="13">
        <v>42470</v>
      </c>
      <c r="D158" t="s">
        <v>59</v>
      </c>
      <c r="E158" t="s">
        <v>328</v>
      </c>
      <c r="F158" t="s">
        <v>23</v>
      </c>
      <c r="G158" t="s">
        <v>23</v>
      </c>
      <c r="H158" s="19">
        <v>1500</v>
      </c>
      <c r="I158" t="s">
        <v>261</v>
      </c>
    </row>
    <row r="159" spans="3:9" x14ac:dyDescent="0.25">
      <c r="C159" s="18">
        <v>42471</v>
      </c>
      <c r="D159" t="s">
        <v>51</v>
      </c>
      <c r="E159" t="s">
        <v>287</v>
      </c>
      <c r="F159" t="s">
        <v>52</v>
      </c>
      <c r="G159" t="s">
        <v>22</v>
      </c>
      <c r="H159" s="19">
        <v>650</v>
      </c>
      <c r="I159" t="s">
        <v>259</v>
      </c>
    </row>
    <row r="160" spans="3:9" x14ac:dyDescent="0.25">
      <c r="C160" s="18">
        <v>42472</v>
      </c>
      <c r="D160" t="s">
        <v>59</v>
      </c>
      <c r="E160" t="s">
        <v>310</v>
      </c>
      <c r="F160" t="s">
        <v>52</v>
      </c>
      <c r="G160" t="s">
        <v>22</v>
      </c>
      <c r="H160" s="19">
        <v>600</v>
      </c>
      <c r="I160" t="s">
        <v>259</v>
      </c>
    </row>
    <row r="161" spans="3:9" x14ac:dyDescent="0.25">
      <c r="C161" s="18">
        <v>42490</v>
      </c>
      <c r="D161" t="s">
        <v>298</v>
      </c>
      <c r="E161" t="s">
        <v>297</v>
      </c>
      <c r="F161" t="s">
        <v>52</v>
      </c>
      <c r="G161" t="s">
        <v>22</v>
      </c>
      <c r="H161" s="19">
        <v>1000</v>
      </c>
      <c r="I161" t="s">
        <v>259</v>
      </c>
    </row>
    <row r="162" spans="3:9" x14ac:dyDescent="0.25">
      <c r="C162" s="18">
        <v>42493</v>
      </c>
      <c r="D162" t="s">
        <v>29</v>
      </c>
      <c r="E162" s="18" t="s">
        <v>88</v>
      </c>
      <c r="F162" t="s">
        <v>52</v>
      </c>
      <c r="G162" t="s">
        <v>22</v>
      </c>
      <c r="H162" s="19">
        <v>4410</v>
      </c>
      <c r="I162" t="s">
        <v>262</v>
      </c>
    </row>
    <row r="163" spans="3:9" x14ac:dyDescent="0.25">
      <c r="C163" s="13">
        <v>42500</v>
      </c>
      <c r="D163" t="s">
        <v>59</v>
      </c>
      <c r="E163" t="s">
        <v>329</v>
      </c>
      <c r="F163" t="s">
        <v>23</v>
      </c>
      <c r="G163" t="s">
        <v>23</v>
      </c>
      <c r="H163" s="19">
        <v>1500</v>
      </c>
      <c r="I163" t="s">
        <v>261</v>
      </c>
    </row>
    <row r="164" spans="3:9" x14ac:dyDescent="0.25">
      <c r="C164" s="18">
        <v>42506</v>
      </c>
      <c r="D164" t="s">
        <v>29</v>
      </c>
      <c r="E164" s="18" t="s">
        <v>89</v>
      </c>
      <c r="F164" t="s">
        <v>52</v>
      </c>
      <c r="G164" t="s">
        <v>22</v>
      </c>
      <c r="H164" s="19">
        <v>4540</v>
      </c>
      <c r="I164" t="s">
        <v>262</v>
      </c>
    </row>
    <row r="165" spans="3:9" x14ac:dyDescent="0.25">
      <c r="C165" s="13">
        <v>42534</v>
      </c>
      <c r="D165" t="s">
        <v>59</v>
      </c>
      <c r="E165" t="s">
        <v>330</v>
      </c>
      <c r="F165" t="s">
        <v>23</v>
      </c>
      <c r="G165" t="s">
        <v>23</v>
      </c>
      <c r="H165" s="19">
        <v>1500</v>
      </c>
      <c r="I165" t="s">
        <v>261</v>
      </c>
    </row>
    <row r="166" spans="3:9" x14ac:dyDescent="0.25">
      <c r="C166" s="18">
        <v>42543</v>
      </c>
      <c r="D166" t="s">
        <v>214</v>
      </c>
      <c r="E166" s="20" t="s">
        <v>279</v>
      </c>
      <c r="F166" t="s">
        <v>52</v>
      </c>
      <c r="G166" t="s">
        <v>22</v>
      </c>
      <c r="H166" s="19">
        <v>3956</v>
      </c>
      <c r="I166" t="s">
        <v>259</v>
      </c>
    </row>
    <row r="167" spans="3:9" x14ac:dyDescent="0.25">
      <c r="C167" s="18">
        <v>42550</v>
      </c>
      <c r="D167" t="s">
        <v>51</v>
      </c>
      <c r="E167" s="20" t="s">
        <v>282</v>
      </c>
      <c r="F167" t="s">
        <v>52</v>
      </c>
      <c r="G167" t="s">
        <v>22</v>
      </c>
      <c r="H167" s="19">
        <v>60</v>
      </c>
      <c r="I167" t="s">
        <v>259</v>
      </c>
    </row>
    <row r="168" spans="3:9" x14ac:dyDescent="0.25">
      <c r="C168" s="13">
        <v>42562</v>
      </c>
      <c r="D168" t="s">
        <v>59</v>
      </c>
      <c r="E168" t="s">
        <v>311</v>
      </c>
      <c r="F168" t="s">
        <v>23</v>
      </c>
      <c r="G168" t="s">
        <v>23</v>
      </c>
      <c r="H168" s="19">
        <v>1500</v>
      </c>
      <c r="I168" t="s">
        <v>261</v>
      </c>
    </row>
    <row r="169" spans="3:9" x14ac:dyDescent="0.25">
      <c r="C169" s="18">
        <v>42567</v>
      </c>
      <c r="D169" t="s">
        <v>29</v>
      </c>
      <c r="E169" s="21" t="s">
        <v>90</v>
      </c>
      <c r="F169" t="s">
        <v>52</v>
      </c>
      <c r="G169" t="s">
        <v>22</v>
      </c>
      <c r="H169" s="19">
        <v>4300</v>
      </c>
      <c r="I169" t="s">
        <v>262</v>
      </c>
    </row>
    <row r="170" spans="3:9" x14ac:dyDescent="0.25">
      <c r="C170" s="18">
        <v>42571</v>
      </c>
      <c r="D170" t="s">
        <v>59</v>
      </c>
      <c r="E170" s="20" t="s">
        <v>60</v>
      </c>
      <c r="F170" t="s">
        <v>52</v>
      </c>
      <c r="G170" t="s">
        <v>22</v>
      </c>
      <c r="H170" s="19">
        <v>120</v>
      </c>
      <c r="I170" t="s">
        <v>259</v>
      </c>
    </row>
    <row r="171" spans="3:9" x14ac:dyDescent="0.25">
      <c r="C171" s="18">
        <v>42585</v>
      </c>
      <c r="D171" t="s">
        <v>29</v>
      </c>
      <c r="E171" s="18" t="s">
        <v>91</v>
      </c>
      <c r="F171" t="s">
        <v>52</v>
      </c>
      <c r="G171" t="s">
        <v>22</v>
      </c>
      <c r="H171" s="19">
        <v>3970</v>
      </c>
      <c r="I171" t="s">
        <v>262</v>
      </c>
    </row>
    <row r="172" spans="3:9" x14ac:dyDescent="0.25">
      <c r="C172" s="13">
        <v>42592</v>
      </c>
      <c r="D172" t="s">
        <v>59</v>
      </c>
      <c r="E172" t="s">
        <v>312</v>
      </c>
      <c r="F172" t="s">
        <v>23</v>
      </c>
      <c r="G172" t="s">
        <v>23</v>
      </c>
      <c r="H172" s="19">
        <v>1500</v>
      </c>
      <c r="I172" t="s">
        <v>261</v>
      </c>
    </row>
    <row r="173" spans="3:9" x14ac:dyDescent="0.25">
      <c r="C173" s="18">
        <v>42604</v>
      </c>
      <c r="D173" t="s">
        <v>280</v>
      </c>
      <c r="E173" s="20" t="s">
        <v>281</v>
      </c>
      <c r="F173" t="s">
        <v>52</v>
      </c>
      <c r="G173" t="s">
        <v>22</v>
      </c>
      <c r="H173" s="19">
        <v>195</v>
      </c>
      <c r="I173" t="s">
        <v>259</v>
      </c>
    </row>
    <row r="174" spans="3:9" x14ac:dyDescent="0.25">
      <c r="C174" s="18">
        <v>42616</v>
      </c>
      <c r="D174" t="s">
        <v>29</v>
      </c>
      <c r="E174" s="18" t="s">
        <v>94</v>
      </c>
      <c r="F174" t="s">
        <v>52</v>
      </c>
      <c r="G174" t="s">
        <v>22</v>
      </c>
      <c r="H174" s="19">
        <v>5290</v>
      </c>
      <c r="I174" t="s">
        <v>262</v>
      </c>
    </row>
    <row r="175" spans="3:9" x14ac:dyDescent="0.25">
      <c r="C175" s="18">
        <v>42622</v>
      </c>
      <c r="D175" t="s">
        <v>59</v>
      </c>
      <c r="E175" t="s">
        <v>302</v>
      </c>
      <c r="F175" t="s">
        <v>52</v>
      </c>
      <c r="G175" t="s">
        <v>22</v>
      </c>
      <c r="H175" s="19">
        <v>300</v>
      </c>
      <c r="I175" t="s">
        <v>259</v>
      </c>
    </row>
    <row r="176" spans="3:9" x14ac:dyDescent="0.25">
      <c r="C176" s="13">
        <v>42625</v>
      </c>
      <c r="D176" t="s">
        <v>59</v>
      </c>
      <c r="E176" t="s">
        <v>313</v>
      </c>
      <c r="F176" t="s">
        <v>23</v>
      </c>
      <c r="G176" t="s">
        <v>23</v>
      </c>
      <c r="H176" s="19">
        <v>1500</v>
      </c>
      <c r="I176" t="s">
        <v>261</v>
      </c>
    </row>
    <row r="177" spans="3:10" x14ac:dyDescent="0.25">
      <c r="C177" s="18">
        <v>42636</v>
      </c>
      <c r="D177" t="s">
        <v>59</v>
      </c>
      <c r="E177" t="s">
        <v>300</v>
      </c>
      <c r="F177" t="s">
        <v>52</v>
      </c>
      <c r="G177" t="s">
        <v>22</v>
      </c>
      <c r="H177" s="19">
        <v>200</v>
      </c>
      <c r="I177" t="s">
        <v>259</v>
      </c>
    </row>
    <row r="178" spans="3:10" x14ac:dyDescent="0.25">
      <c r="C178" s="18">
        <v>42646</v>
      </c>
      <c r="D178" t="s">
        <v>59</v>
      </c>
      <c r="E178" t="s">
        <v>292</v>
      </c>
      <c r="F178" t="s">
        <v>52</v>
      </c>
      <c r="G178" t="s">
        <v>22</v>
      </c>
      <c r="H178" s="19">
        <v>740</v>
      </c>
      <c r="I178" t="s">
        <v>259</v>
      </c>
    </row>
    <row r="179" spans="3:10" x14ac:dyDescent="0.25">
      <c r="C179" s="18">
        <v>42649</v>
      </c>
      <c r="D179" t="s">
        <v>29</v>
      </c>
      <c r="E179" s="18" t="s">
        <v>93</v>
      </c>
      <c r="F179" t="s">
        <v>52</v>
      </c>
      <c r="G179" t="s">
        <v>22</v>
      </c>
      <c r="H179" s="19">
        <v>5440</v>
      </c>
      <c r="I179" t="s">
        <v>262</v>
      </c>
    </row>
    <row r="180" spans="3:10" x14ac:dyDescent="0.25">
      <c r="C180" s="13">
        <v>42658</v>
      </c>
      <c r="D180" t="s">
        <v>59</v>
      </c>
      <c r="E180" t="s">
        <v>316</v>
      </c>
      <c r="F180" t="s">
        <v>23</v>
      </c>
      <c r="G180" t="s">
        <v>23</v>
      </c>
      <c r="H180" s="19">
        <v>1500</v>
      </c>
      <c r="I180" t="s">
        <v>261</v>
      </c>
    </row>
    <row r="181" spans="3:10" x14ac:dyDescent="0.25">
      <c r="C181" s="18">
        <v>42661</v>
      </c>
      <c r="D181" t="s">
        <v>59</v>
      </c>
      <c r="E181" t="s">
        <v>301</v>
      </c>
      <c r="F181" t="s">
        <v>52</v>
      </c>
      <c r="G181" t="s">
        <v>22</v>
      </c>
      <c r="H181" s="19">
        <v>600</v>
      </c>
      <c r="I181" t="s">
        <v>259</v>
      </c>
    </row>
    <row r="182" spans="3:10" x14ac:dyDescent="0.25">
      <c r="C182" s="13">
        <v>42668</v>
      </c>
      <c r="D182" t="s">
        <v>59</v>
      </c>
      <c r="E182" t="s">
        <v>317</v>
      </c>
      <c r="F182" t="s">
        <v>23</v>
      </c>
      <c r="G182" t="s">
        <v>23</v>
      </c>
      <c r="H182" s="19">
        <v>1500</v>
      </c>
      <c r="I182" t="s">
        <v>261</v>
      </c>
    </row>
    <row r="183" spans="3:10" x14ac:dyDescent="0.25">
      <c r="C183" s="13">
        <v>42669</v>
      </c>
      <c r="D183" t="s">
        <v>59</v>
      </c>
      <c r="E183" t="s">
        <v>318</v>
      </c>
      <c r="F183" t="s">
        <v>23</v>
      </c>
      <c r="G183" t="s">
        <v>23</v>
      </c>
      <c r="H183" s="19">
        <v>1500</v>
      </c>
      <c r="I183" t="s">
        <v>261</v>
      </c>
    </row>
    <row r="184" spans="3:10" x14ac:dyDescent="0.25">
      <c r="C184" s="18">
        <v>42676</v>
      </c>
      <c r="D184" t="s">
        <v>303</v>
      </c>
      <c r="E184" t="s">
        <v>76</v>
      </c>
      <c r="F184" t="s">
        <v>52</v>
      </c>
      <c r="G184" t="s">
        <v>22</v>
      </c>
      <c r="H184" s="19">
        <v>500</v>
      </c>
      <c r="I184" t="s">
        <v>260</v>
      </c>
    </row>
    <row r="185" spans="3:10" x14ac:dyDescent="0.25">
      <c r="C185" s="18">
        <v>42681</v>
      </c>
      <c r="D185" t="s">
        <v>29</v>
      </c>
      <c r="E185" s="18" t="s">
        <v>92</v>
      </c>
      <c r="F185" t="s">
        <v>52</v>
      </c>
      <c r="G185" t="s">
        <v>22</v>
      </c>
      <c r="H185" s="19">
        <v>1750</v>
      </c>
      <c r="I185" t="s">
        <v>262</v>
      </c>
    </row>
    <row r="186" spans="3:10" x14ac:dyDescent="0.25">
      <c r="C186" s="18">
        <v>42691</v>
      </c>
      <c r="D186" t="s">
        <v>214</v>
      </c>
      <c r="E186" t="s">
        <v>295</v>
      </c>
      <c r="F186" t="s">
        <v>52</v>
      </c>
      <c r="G186" t="s">
        <v>22</v>
      </c>
      <c r="H186" s="19">
        <v>495</v>
      </c>
      <c r="I186" t="s">
        <v>259</v>
      </c>
    </row>
    <row r="187" spans="3:10" x14ac:dyDescent="0.25">
      <c r="C187" s="18">
        <v>42702</v>
      </c>
      <c r="D187" t="s">
        <v>298</v>
      </c>
      <c r="E187" t="s">
        <v>299</v>
      </c>
      <c r="F187" t="s">
        <v>52</v>
      </c>
      <c r="G187" t="s">
        <v>22</v>
      </c>
      <c r="H187" s="19">
        <v>2000</v>
      </c>
      <c r="I187" t="s">
        <v>259</v>
      </c>
    </row>
    <row r="188" spans="3:10" x14ac:dyDescent="0.25">
      <c r="C188" s="18">
        <v>42706</v>
      </c>
      <c r="D188" t="s">
        <v>29</v>
      </c>
      <c r="E188" s="20" t="s">
        <v>95</v>
      </c>
      <c r="F188" t="s">
        <v>52</v>
      </c>
      <c r="G188" t="s">
        <v>22</v>
      </c>
      <c r="H188" s="19">
        <v>4560</v>
      </c>
      <c r="I188" t="s">
        <v>262</v>
      </c>
    </row>
    <row r="189" spans="3:10" x14ac:dyDescent="0.25">
      <c r="C189" s="13">
        <v>42718</v>
      </c>
      <c r="D189" t="s">
        <v>59</v>
      </c>
      <c r="E189" t="s">
        <v>319</v>
      </c>
      <c r="F189" t="s">
        <v>23</v>
      </c>
      <c r="G189" t="s">
        <v>23</v>
      </c>
      <c r="H189" s="19">
        <v>1500</v>
      </c>
      <c r="I189" t="s">
        <v>261</v>
      </c>
    </row>
    <row r="190" spans="3:10" x14ac:dyDescent="0.25">
      <c r="C190" s="18">
        <v>42739</v>
      </c>
      <c r="D190" t="s">
        <v>29</v>
      </c>
      <c r="E190" s="20" t="s">
        <v>271</v>
      </c>
      <c r="F190" t="s">
        <v>52</v>
      </c>
      <c r="G190" t="s">
        <v>22</v>
      </c>
      <c r="H190" s="19">
        <v>4620</v>
      </c>
      <c r="I190" t="s">
        <v>262</v>
      </c>
      <c r="J190" t="s">
        <v>227</v>
      </c>
    </row>
    <row r="191" spans="3:10" x14ac:dyDescent="0.25">
      <c r="C191" s="18">
        <v>42745</v>
      </c>
      <c r="D191" t="s">
        <v>290</v>
      </c>
      <c r="E191" t="s">
        <v>291</v>
      </c>
      <c r="F191" t="s">
        <v>52</v>
      </c>
      <c r="G191" t="s">
        <v>22</v>
      </c>
      <c r="H191" s="19">
        <v>250</v>
      </c>
      <c r="I191" t="s">
        <v>259</v>
      </c>
      <c r="J191" t="s">
        <v>227</v>
      </c>
    </row>
    <row r="192" spans="3:10" x14ac:dyDescent="0.25">
      <c r="C192" s="13">
        <v>42747</v>
      </c>
      <c r="D192" t="s">
        <v>59</v>
      </c>
      <c r="E192" t="s">
        <v>320</v>
      </c>
      <c r="F192" t="s">
        <v>23</v>
      </c>
      <c r="G192" t="s">
        <v>23</v>
      </c>
      <c r="H192" s="19">
        <v>1500</v>
      </c>
      <c r="I192" t="s">
        <v>261</v>
      </c>
      <c r="J192" t="s">
        <v>227</v>
      </c>
    </row>
    <row r="193" spans="2:10" x14ac:dyDescent="0.25">
      <c r="C193" s="18">
        <v>42767</v>
      </c>
      <c r="D193" t="s">
        <v>214</v>
      </c>
      <c r="E193" t="s">
        <v>289</v>
      </c>
      <c r="F193" t="s">
        <v>52</v>
      </c>
      <c r="G193" t="s">
        <v>22</v>
      </c>
      <c r="H193" s="19">
        <v>2139</v>
      </c>
      <c r="I193" t="s">
        <v>259</v>
      </c>
      <c r="J193" t="s">
        <v>227</v>
      </c>
    </row>
    <row r="194" spans="2:10" x14ac:dyDescent="0.25">
      <c r="C194" s="18">
        <v>42768</v>
      </c>
      <c r="D194" t="s">
        <v>29</v>
      </c>
      <c r="E194" s="20" t="s">
        <v>272</v>
      </c>
      <c r="F194" t="s">
        <v>52</v>
      </c>
      <c r="G194" t="s">
        <v>22</v>
      </c>
      <c r="H194" s="19">
        <v>4100</v>
      </c>
      <c r="I194" t="s">
        <v>262</v>
      </c>
      <c r="J194" t="s">
        <v>227</v>
      </c>
    </row>
    <row r="195" spans="2:10" x14ac:dyDescent="0.25">
      <c r="C195" s="18">
        <v>42769</v>
      </c>
      <c r="D195" t="s">
        <v>59</v>
      </c>
      <c r="E195" t="s">
        <v>282</v>
      </c>
      <c r="F195" t="s">
        <v>52</v>
      </c>
      <c r="G195" t="s">
        <v>22</v>
      </c>
      <c r="H195" s="19">
        <v>50</v>
      </c>
      <c r="I195" t="s">
        <v>259</v>
      </c>
      <c r="J195" t="s">
        <v>227</v>
      </c>
    </row>
    <row r="196" spans="2:10" x14ac:dyDescent="0.25">
      <c r="C196" s="18">
        <v>42770</v>
      </c>
      <c r="D196" t="s">
        <v>288</v>
      </c>
      <c r="E196" t="s">
        <v>306</v>
      </c>
      <c r="F196" t="s">
        <v>52</v>
      </c>
      <c r="G196" t="s">
        <v>22</v>
      </c>
      <c r="H196" s="19">
        <v>5000</v>
      </c>
      <c r="I196" t="s">
        <v>259</v>
      </c>
      <c r="J196" t="s">
        <v>227</v>
      </c>
    </row>
    <row r="197" spans="2:10" x14ac:dyDescent="0.25">
      <c r="C197" s="18">
        <v>42771</v>
      </c>
      <c r="D197" t="s">
        <v>288</v>
      </c>
      <c r="E197" t="s">
        <v>309</v>
      </c>
      <c r="F197" t="s">
        <v>52</v>
      </c>
      <c r="G197" t="s">
        <v>22</v>
      </c>
      <c r="H197" s="19">
        <v>1000</v>
      </c>
      <c r="I197" t="s">
        <v>259</v>
      </c>
      <c r="J197" t="s">
        <v>227</v>
      </c>
    </row>
    <row r="198" spans="2:10" x14ac:dyDescent="0.25">
      <c r="C198" s="13">
        <v>42798</v>
      </c>
      <c r="D198" t="s">
        <v>29</v>
      </c>
      <c r="E198" t="s">
        <v>445</v>
      </c>
      <c r="F198" t="s">
        <v>52</v>
      </c>
      <c r="G198" t="s">
        <v>22</v>
      </c>
      <c r="H198" s="19">
        <v>4420</v>
      </c>
      <c r="I198" t="s">
        <v>262</v>
      </c>
    </row>
    <row r="199" spans="2:10" x14ac:dyDescent="0.25">
      <c r="C199" s="13">
        <v>42786</v>
      </c>
      <c r="D199" t="s">
        <v>59</v>
      </c>
      <c r="E199" t="s">
        <v>457</v>
      </c>
      <c r="F199" t="s">
        <v>52</v>
      </c>
      <c r="G199" t="s">
        <v>22</v>
      </c>
      <c r="H199" s="19">
        <v>400</v>
      </c>
      <c r="I199" t="s">
        <v>259</v>
      </c>
    </row>
    <row r="200" spans="2:10" x14ac:dyDescent="0.25">
      <c r="C200" s="13">
        <v>42807</v>
      </c>
      <c r="D200" t="s">
        <v>288</v>
      </c>
      <c r="E200" t="s">
        <v>458</v>
      </c>
      <c r="F200" t="s">
        <v>52</v>
      </c>
      <c r="G200" t="s">
        <v>22</v>
      </c>
      <c r="H200" s="19">
        <v>400</v>
      </c>
      <c r="I200" t="s">
        <v>259</v>
      </c>
    </row>
    <row r="201" spans="2:10" x14ac:dyDescent="0.25">
      <c r="C201" s="13">
        <v>42806</v>
      </c>
      <c r="D201" t="s">
        <v>459</v>
      </c>
      <c r="E201" t="s">
        <v>460</v>
      </c>
      <c r="F201" t="s">
        <v>52</v>
      </c>
      <c r="G201" t="s">
        <v>22</v>
      </c>
      <c r="H201" s="19">
        <v>430</v>
      </c>
      <c r="I201" t="s">
        <v>259</v>
      </c>
    </row>
    <row r="202" spans="2:10" x14ac:dyDescent="0.25">
      <c r="C202" s="13">
        <v>42805</v>
      </c>
      <c r="D202" t="s">
        <v>59</v>
      </c>
      <c r="E202" t="s">
        <v>461</v>
      </c>
      <c r="F202" t="s">
        <v>52</v>
      </c>
      <c r="G202" t="s">
        <v>22</v>
      </c>
      <c r="H202" s="19">
        <v>100</v>
      </c>
      <c r="I202" t="s">
        <v>259</v>
      </c>
    </row>
    <row r="203" spans="2:10" x14ac:dyDescent="0.25">
      <c r="C203" s="18">
        <v>42843</v>
      </c>
      <c r="D203" t="s">
        <v>462</v>
      </c>
      <c r="E203" t="s">
        <v>463</v>
      </c>
      <c r="F203" t="s">
        <v>52</v>
      </c>
      <c r="G203" t="s">
        <v>22</v>
      </c>
      <c r="H203" s="19">
        <v>126</v>
      </c>
      <c r="I203" t="s">
        <v>259</v>
      </c>
    </row>
    <row r="204" spans="2:10" x14ac:dyDescent="0.25">
      <c r="C204" s="18">
        <v>42809</v>
      </c>
      <c r="D204" t="s">
        <v>290</v>
      </c>
      <c r="E204" t="s">
        <v>465</v>
      </c>
      <c r="F204" t="s">
        <v>52</v>
      </c>
      <c r="G204" t="s">
        <v>22</v>
      </c>
      <c r="H204" s="19">
        <v>50</v>
      </c>
      <c r="I204" t="s">
        <v>259</v>
      </c>
    </row>
    <row r="205" spans="2:10" x14ac:dyDescent="0.25">
      <c r="C205" s="18">
        <v>42796</v>
      </c>
      <c r="D205" t="s">
        <v>464</v>
      </c>
      <c r="E205" t="s">
        <v>60</v>
      </c>
      <c r="F205" t="s">
        <v>52</v>
      </c>
      <c r="G205" t="s">
        <v>22</v>
      </c>
      <c r="H205" s="19">
        <v>100</v>
      </c>
      <c r="I205" t="s">
        <v>259</v>
      </c>
    </row>
    <row r="206" spans="2:10" x14ac:dyDescent="0.25">
      <c r="C206" s="13">
        <v>42773</v>
      </c>
      <c r="D206" t="s">
        <v>59</v>
      </c>
      <c r="E206" t="s">
        <v>467</v>
      </c>
      <c r="F206" t="s">
        <v>23</v>
      </c>
      <c r="G206" t="s">
        <v>23</v>
      </c>
      <c r="H206" s="19">
        <v>1500</v>
      </c>
      <c r="I206" t="s">
        <v>261</v>
      </c>
    </row>
    <row r="207" spans="2:10" x14ac:dyDescent="0.25">
      <c r="C207" s="13">
        <v>42800</v>
      </c>
      <c r="D207" t="s">
        <v>59</v>
      </c>
      <c r="E207" t="s">
        <v>466</v>
      </c>
      <c r="F207" t="s">
        <v>23</v>
      </c>
      <c r="G207" t="s">
        <v>23</v>
      </c>
      <c r="H207" s="19">
        <v>1500</v>
      </c>
      <c r="I207" t="s">
        <v>261</v>
      </c>
    </row>
    <row r="208" spans="2:10" x14ac:dyDescent="0.25">
      <c r="B208" t="s">
        <v>81</v>
      </c>
      <c r="H208" s="19">
        <f>SUBTOTAL(109,Table3[Amount])</f>
        <v>280529</v>
      </c>
    </row>
  </sheetData>
  <mergeCells count="1">
    <mergeCell ref="D2:E2"/>
  </mergeCells>
  <conditionalFormatting sqref="C5:C205">
    <cfRule type="duplicateValues" dxfId="3" priority="58"/>
  </conditionalFormatting>
  <conditionalFormatting sqref="C206">
    <cfRule type="duplicateValues" dxfId="2" priority="2"/>
  </conditionalFormatting>
  <conditionalFormatting sqref="C207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45.5703125" bestFit="1" customWidth="1"/>
    <col min="5" max="5" width="10.42578125" bestFit="1" customWidth="1"/>
    <col min="6" max="6" width="96" bestFit="1" customWidth="1"/>
  </cols>
  <sheetData>
    <row r="1" spans="1:10" x14ac:dyDescent="0.25">
      <c r="C1">
        <v>63475</v>
      </c>
      <c r="D1">
        <f>6400+7700+400+6840+7650+3410+7300+400+9310</f>
        <v>49410</v>
      </c>
      <c r="E1">
        <f>C1+D1</f>
        <v>112885</v>
      </c>
      <c r="F1">
        <f>E1-G7-G8-G26-G27-G28-G38-G66-G65-6400-2200-400-2200-3300-6800-6520-3410-6700-400</f>
        <v>30605</v>
      </c>
      <c r="G1">
        <f>F1-650-400-1400-920</f>
        <v>27235</v>
      </c>
      <c r="H1">
        <f>D1-6400-2200-400-2200-3300-6800-6520-3410-6700-400</f>
        <v>11080</v>
      </c>
      <c r="I1">
        <f>H1-650-400-1400-920</f>
        <v>7710</v>
      </c>
      <c r="J1">
        <f>I1+3175</f>
        <v>10885</v>
      </c>
    </row>
    <row r="2" spans="1:10" x14ac:dyDescent="0.25">
      <c r="A2" t="s">
        <v>14</v>
      </c>
      <c r="B2" t="s">
        <v>337</v>
      </c>
      <c r="C2" t="s">
        <v>338</v>
      </c>
      <c r="E2" t="s">
        <v>14</v>
      </c>
      <c r="F2" t="s">
        <v>337</v>
      </c>
      <c r="G2" t="s">
        <v>338</v>
      </c>
    </row>
    <row r="3" spans="1:10" x14ac:dyDescent="0.25">
      <c r="A3" s="18">
        <v>41518</v>
      </c>
      <c r="B3" t="s">
        <v>339</v>
      </c>
      <c r="C3">
        <v>10885</v>
      </c>
      <c r="E3" s="18">
        <v>41534</v>
      </c>
      <c r="F3" t="s">
        <v>340</v>
      </c>
      <c r="G3">
        <v>150</v>
      </c>
    </row>
    <row r="4" spans="1:10" x14ac:dyDescent="0.25">
      <c r="E4" s="18">
        <v>41525</v>
      </c>
      <c r="F4" t="s">
        <v>157</v>
      </c>
      <c r="G4">
        <v>650</v>
      </c>
    </row>
    <row r="5" spans="1:10" x14ac:dyDescent="0.25">
      <c r="A5" s="18">
        <v>41547</v>
      </c>
      <c r="B5" t="s">
        <v>158</v>
      </c>
      <c r="C5">
        <v>7000</v>
      </c>
      <c r="E5" s="18">
        <v>41529</v>
      </c>
      <c r="F5" t="s">
        <v>159</v>
      </c>
      <c r="G5">
        <v>350</v>
      </c>
    </row>
    <row r="6" spans="1:10" x14ac:dyDescent="0.25">
      <c r="A6" s="18">
        <v>41537</v>
      </c>
      <c r="B6" t="s">
        <v>182</v>
      </c>
      <c r="C6">
        <v>400</v>
      </c>
      <c r="E6" s="18">
        <v>41530</v>
      </c>
      <c r="F6" t="s">
        <v>160</v>
      </c>
      <c r="G6">
        <v>900</v>
      </c>
    </row>
    <row r="7" spans="1:10" x14ac:dyDescent="0.25">
      <c r="E7" s="18">
        <v>41540</v>
      </c>
      <c r="F7" t="s">
        <v>161</v>
      </c>
      <c r="G7">
        <v>10000</v>
      </c>
    </row>
    <row r="8" spans="1:10" x14ac:dyDescent="0.25">
      <c r="E8" s="18">
        <v>41541</v>
      </c>
      <c r="F8" t="s">
        <v>162</v>
      </c>
      <c r="G8">
        <v>400</v>
      </c>
    </row>
    <row r="9" spans="1:10" x14ac:dyDescent="0.25">
      <c r="E9" s="18">
        <v>41547</v>
      </c>
      <c r="F9" t="s">
        <v>341</v>
      </c>
      <c r="G9">
        <v>5835</v>
      </c>
    </row>
    <row r="10" spans="1:10" x14ac:dyDescent="0.25">
      <c r="A10" t="s">
        <v>81</v>
      </c>
      <c r="C10">
        <v>18285</v>
      </c>
      <c r="E10" t="s">
        <v>81</v>
      </c>
      <c r="G10">
        <v>18285</v>
      </c>
    </row>
    <row r="12" spans="1:10" x14ac:dyDescent="0.25">
      <c r="B12" s="18">
        <v>41548</v>
      </c>
      <c r="F12" s="18">
        <v>41548</v>
      </c>
    </row>
    <row r="13" spans="1:10" x14ac:dyDescent="0.25">
      <c r="A13" s="18">
        <v>41548</v>
      </c>
      <c r="B13" t="s">
        <v>339</v>
      </c>
      <c r="C13">
        <v>5835</v>
      </c>
      <c r="E13" s="18">
        <v>41561</v>
      </c>
      <c r="F13" t="s">
        <v>163</v>
      </c>
      <c r="G13">
        <v>2350</v>
      </c>
    </row>
    <row r="14" spans="1:10" x14ac:dyDescent="0.25">
      <c r="E14" s="18">
        <v>41562</v>
      </c>
      <c r="F14" t="s">
        <v>164</v>
      </c>
      <c r="G14">
        <v>400</v>
      </c>
    </row>
    <row r="15" spans="1:10" x14ac:dyDescent="0.25">
      <c r="A15" s="18">
        <v>41578</v>
      </c>
      <c r="B15" t="s">
        <v>158</v>
      </c>
      <c r="C15">
        <v>9220</v>
      </c>
      <c r="E15" s="18">
        <v>41574</v>
      </c>
      <c r="F15" t="s">
        <v>165</v>
      </c>
      <c r="G15">
        <v>100</v>
      </c>
    </row>
    <row r="16" spans="1:10" x14ac:dyDescent="0.25">
      <c r="E16" s="18">
        <v>41575</v>
      </c>
      <c r="F16" t="s">
        <v>166</v>
      </c>
      <c r="G16">
        <v>1500</v>
      </c>
    </row>
    <row r="17" spans="1:7" x14ac:dyDescent="0.25">
      <c r="E17" s="18"/>
    </row>
    <row r="19" spans="1:7" x14ac:dyDescent="0.25">
      <c r="E19" s="18">
        <v>41578</v>
      </c>
      <c r="F19" t="s">
        <v>341</v>
      </c>
      <c r="G19">
        <v>10705</v>
      </c>
    </row>
    <row r="20" spans="1:7" x14ac:dyDescent="0.25">
      <c r="A20" t="s">
        <v>81</v>
      </c>
      <c r="B20" s="18"/>
      <c r="C20">
        <v>15055</v>
      </c>
      <c r="E20" t="s">
        <v>81</v>
      </c>
      <c r="F20" s="18"/>
      <c r="G20">
        <v>15055</v>
      </c>
    </row>
    <row r="21" spans="1:7" x14ac:dyDescent="0.25">
      <c r="A21" s="18"/>
      <c r="E21" s="18"/>
    </row>
    <row r="22" spans="1:7" x14ac:dyDescent="0.25">
      <c r="B22" s="18">
        <v>41579</v>
      </c>
      <c r="E22" s="18"/>
      <c r="F22" s="18">
        <v>41579</v>
      </c>
    </row>
    <row r="23" spans="1:7" x14ac:dyDescent="0.25">
      <c r="A23" s="18">
        <v>41579</v>
      </c>
      <c r="B23" t="s">
        <v>339</v>
      </c>
      <c r="C23">
        <v>10705</v>
      </c>
      <c r="E23" s="18">
        <v>41586</v>
      </c>
      <c r="F23" t="s">
        <v>342</v>
      </c>
      <c r="G23">
        <v>500</v>
      </c>
    </row>
    <row r="24" spans="1:7" x14ac:dyDescent="0.25">
      <c r="A24" s="18"/>
      <c r="E24" s="18">
        <v>41590</v>
      </c>
      <c r="F24" t="s">
        <v>169</v>
      </c>
      <c r="G24">
        <v>50</v>
      </c>
    </row>
    <row r="25" spans="1:7" x14ac:dyDescent="0.25">
      <c r="A25" s="18">
        <v>41599</v>
      </c>
      <c r="B25" t="s">
        <v>168</v>
      </c>
      <c r="C25">
        <v>6550</v>
      </c>
      <c r="E25" s="18">
        <v>41593</v>
      </c>
      <c r="F25" t="s">
        <v>234</v>
      </c>
      <c r="G25">
        <v>100</v>
      </c>
    </row>
    <row r="26" spans="1:7" x14ac:dyDescent="0.25">
      <c r="A26" s="18">
        <v>41608</v>
      </c>
      <c r="B26" t="s">
        <v>158</v>
      </c>
      <c r="C26">
        <v>8615</v>
      </c>
      <c r="E26" s="18">
        <v>41591</v>
      </c>
      <c r="F26" t="s">
        <v>191</v>
      </c>
      <c r="G26">
        <v>6550</v>
      </c>
    </row>
    <row r="27" spans="1:7" x14ac:dyDescent="0.25">
      <c r="A27" s="18">
        <v>41591</v>
      </c>
      <c r="B27" t="s">
        <v>182</v>
      </c>
      <c r="C27">
        <v>400</v>
      </c>
      <c r="E27" s="18">
        <v>41594</v>
      </c>
      <c r="F27" t="s">
        <v>161</v>
      </c>
      <c r="G27">
        <v>8000</v>
      </c>
    </row>
    <row r="28" spans="1:7" x14ac:dyDescent="0.25">
      <c r="E28" s="18">
        <v>41597</v>
      </c>
      <c r="F28" t="s">
        <v>170</v>
      </c>
      <c r="G28">
        <v>400</v>
      </c>
    </row>
    <row r="30" spans="1:7" x14ac:dyDescent="0.25">
      <c r="B30" s="18"/>
      <c r="E30" s="18">
        <v>41608</v>
      </c>
      <c r="F30" s="18" t="s">
        <v>341</v>
      </c>
      <c r="G30">
        <v>10670</v>
      </c>
    </row>
    <row r="31" spans="1:7" x14ac:dyDescent="0.25">
      <c r="A31" s="18" t="s">
        <v>81</v>
      </c>
      <c r="C31">
        <v>26270</v>
      </c>
      <c r="E31" s="18" t="s">
        <v>81</v>
      </c>
      <c r="G31">
        <v>26270</v>
      </c>
    </row>
    <row r="32" spans="1:7" x14ac:dyDescent="0.25">
      <c r="E32" s="18"/>
    </row>
    <row r="33" spans="1:7" x14ac:dyDescent="0.25">
      <c r="A33" s="18"/>
      <c r="B33" s="18">
        <v>41609</v>
      </c>
      <c r="E33" s="18"/>
      <c r="F33" s="18">
        <v>41609</v>
      </c>
    </row>
    <row r="34" spans="1:7" x14ac:dyDescent="0.25">
      <c r="A34" s="18">
        <v>41609</v>
      </c>
      <c r="B34" t="s">
        <v>339</v>
      </c>
      <c r="C34">
        <v>10670</v>
      </c>
      <c r="E34" s="18">
        <v>41624</v>
      </c>
      <c r="F34" t="s">
        <v>171</v>
      </c>
      <c r="G34">
        <v>390</v>
      </c>
    </row>
    <row r="35" spans="1:7" x14ac:dyDescent="0.25">
      <c r="E35" s="18">
        <v>41630</v>
      </c>
      <c r="F35" t="s">
        <v>236</v>
      </c>
      <c r="G35">
        <v>4200</v>
      </c>
    </row>
    <row r="36" spans="1:7" x14ac:dyDescent="0.25">
      <c r="A36" s="18">
        <v>41639</v>
      </c>
      <c r="B36" t="s">
        <v>158</v>
      </c>
      <c r="C36">
        <v>7300</v>
      </c>
      <c r="E36" s="18">
        <v>41633</v>
      </c>
      <c r="F36" t="s">
        <v>172</v>
      </c>
      <c r="G36">
        <v>440</v>
      </c>
    </row>
    <row r="37" spans="1:7" x14ac:dyDescent="0.25">
      <c r="E37" s="18">
        <v>41638</v>
      </c>
      <c r="F37" t="s">
        <v>234</v>
      </c>
      <c r="G37">
        <v>100</v>
      </c>
    </row>
    <row r="38" spans="1:7" x14ac:dyDescent="0.25">
      <c r="E38" s="18">
        <v>41619</v>
      </c>
      <c r="F38" t="s">
        <v>161</v>
      </c>
      <c r="G38">
        <v>6000</v>
      </c>
    </row>
    <row r="39" spans="1:7" x14ac:dyDescent="0.25">
      <c r="B39" s="18"/>
      <c r="E39" s="18">
        <v>41639</v>
      </c>
      <c r="F39" s="18" t="s">
        <v>341</v>
      </c>
      <c r="G39">
        <v>6840</v>
      </c>
    </row>
    <row r="40" spans="1:7" x14ac:dyDescent="0.25">
      <c r="A40" s="18" t="s">
        <v>81</v>
      </c>
      <c r="C40">
        <v>17970</v>
      </c>
      <c r="E40" s="18" t="s">
        <v>81</v>
      </c>
      <c r="G40">
        <v>17970</v>
      </c>
    </row>
    <row r="41" spans="1:7" x14ac:dyDescent="0.25">
      <c r="E41" s="18"/>
    </row>
    <row r="42" spans="1:7" x14ac:dyDescent="0.25">
      <c r="A42" s="18"/>
      <c r="B42" s="18">
        <v>41640</v>
      </c>
      <c r="E42" s="18"/>
      <c r="F42" s="18">
        <v>41640</v>
      </c>
    </row>
    <row r="43" spans="1:7" x14ac:dyDescent="0.25">
      <c r="A43" s="18">
        <v>41640</v>
      </c>
      <c r="B43" t="s">
        <v>339</v>
      </c>
      <c r="C43">
        <v>6840</v>
      </c>
      <c r="E43" s="18">
        <v>41650</v>
      </c>
      <c r="F43" t="s">
        <v>343</v>
      </c>
      <c r="G43">
        <v>5040</v>
      </c>
    </row>
    <row r="44" spans="1:7" x14ac:dyDescent="0.25">
      <c r="E44" s="18">
        <v>41660</v>
      </c>
      <c r="F44" t="s">
        <v>173</v>
      </c>
      <c r="G44">
        <v>250</v>
      </c>
    </row>
    <row r="45" spans="1:7" x14ac:dyDescent="0.25">
      <c r="A45" s="18">
        <v>41670</v>
      </c>
      <c r="B45" t="s">
        <v>158</v>
      </c>
      <c r="C45">
        <v>6700</v>
      </c>
      <c r="E45" s="18">
        <v>41665</v>
      </c>
      <c r="F45" t="s">
        <v>174</v>
      </c>
      <c r="G45">
        <v>500</v>
      </c>
    </row>
    <row r="46" spans="1:7" x14ac:dyDescent="0.25">
      <c r="E46" s="18">
        <v>41669</v>
      </c>
      <c r="F46" t="s">
        <v>234</v>
      </c>
      <c r="G46">
        <v>100</v>
      </c>
    </row>
    <row r="47" spans="1:7" x14ac:dyDescent="0.25">
      <c r="B47" s="18"/>
      <c r="F47" s="18"/>
    </row>
    <row r="48" spans="1:7" x14ac:dyDescent="0.25">
      <c r="A48" s="18"/>
      <c r="E48" s="18">
        <v>41670</v>
      </c>
      <c r="F48" t="s">
        <v>341</v>
      </c>
      <c r="G48">
        <v>7650</v>
      </c>
    </row>
    <row r="49" spans="1:7" x14ac:dyDescent="0.25">
      <c r="A49" s="18" t="s">
        <v>81</v>
      </c>
      <c r="C49">
        <v>13540</v>
      </c>
      <c r="E49" s="18" t="s">
        <v>81</v>
      </c>
      <c r="G49">
        <v>13540</v>
      </c>
    </row>
    <row r="50" spans="1:7" x14ac:dyDescent="0.25">
      <c r="A50" s="18"/>
      <c r="E50" s="18"/>
    </row>
    <row r="51" spans="1:7" x14ac:dyDescent="0.25">
      <c r="B51" s="18">
        <v>41671</v>
      </c>
      <c r="F51" s="18">
        <v>41671</v>
      </c>
    </row>
    <row r="52" spans="1:7" x14ac:dyDescent="0.25">
      <c r="A52" s="18">
        <v>41671</v>
      </c>
      <c r="B52" t="s">
        <v>339</v>
      </c>
      <c r="C52">
        <v>7650</v>
      </c>
      <c r="E52" s="18">
        <v>41675</v>
      </c>
      <c r="F52" t="s">
        <v>344</v>
      </c>
      <c r="G52">
        <v>1750</v>
      </c>
    </row>
    <row r="53" spans="1:7" x14ac:dyDescent="0.25">
      <c r="B53" s="18"/>
      <c r="E53" s="18">
        <v>41698</v>
      </c>
      <c r="F53" s="18" t="s">
        <v>234</v>
      </c>
      <c r="G53">
        <v>100</v>
      </c>
    </row>
    <row r="54" spans="1:7" x14ac:dyDescent="0.25">
      <c r="A54" s="18">
        <v>41698</v>
      </c>
      <c r="B54" t="s">
        <v>158</v>
      </c>
      <c r="C54">
        <v>8330</v>
      </c>
      <c r="E54" s="18"/>
    </row>
    <row r="55" spans="1:7" x14ac:dyDescent="0.25">
      <c r="A55" s="18">
        <v>41678</v>
      </c>
      <c r="B55" t="s">
        <v>182</v>
      </c>
      <c r="C55">
        <v>400</v>
      </c>
      <c r="E55" s="18"/>
    </row>
    <row r="56" spans="1:7" x14ac:dyDescent="0.25">
      <c r="A56" s="18"/>
      <c r="E56" s="18"/>
    </row>
    <row r="57" spans="1:7" x14ac:dyDescent="0.25">
      <c r="E57" s="18"/>
    </row>
    <row r="58" spans="1:7" x14ac:dyDescent="0.25">
      <c r="E58" s="18">
        <v>41698</v>
      </c>
      <c r="F58" t="s">
        <v>341</v>
      </c>
      <c r="G58">
        <v>14530</v>
      </c>
    </row>
    <row r="59" spans="1:7" x14ac:dyDescent="0.25">
      <c r="A59" t="s">
        <v>81</v>
      </c>
      <c r="C59">
        <v>16380</v>
      </c>
      <c r="E59" s="18" t="s">
        <v>81</v>
      </c>
      <c r="G59">
        <v>16380</v>
      </c>
    </row>
    <row r="61" spans="1:7" x14ac:dyDescent="0.25">
      <c r="B61" s="18">
        <v>41699</v>
      </c>
      <c r="F61" s="18">
        <v>41699</v>
      </c>
    </row>
    <row r="62" spans="1:7" x14ac:dyDescent="0.25">
      <c r="A62" s="18">
        <v>41699</v>
      </c>
      <c r="B62" t="s">
        <v>339</v>
      </c>
      <c r="C62">
        <v>14530</v>
      </c>
      <c r="E62" s="18">
        <v>41701</v>
      </c>
      <c r="F62" t="s">
        <v>165</v>
      </c>
      <c r="G62">
        <v>110</v>
      </c>
    </row>
    <row r="63" spans="1:7" x14ac:dyDescent="0.25">
      <c r="E63" s="18">
        <v>41728</v>
      </c>
      <c r="F63" t="s">
        <v>175</v>
      </c>
      <c r="G63">
        <v>600</v>
      </c>
    </row>
    <row r="64" spans="1:7" x14ac:dyDescent="0.25">
      <c r="A64" s="18">
        <v>41729</v>
      </c>
      <c r="B64" t="s">
        <v>158</v>
      </c>
      <c r="C64">
        <v>8560</v>
      </c>
      <c r="E64" s="18">
        <v>41723</v>
      </c>
      <c r="F64" t="s">
        <v>234</v>
      </c>
      <c r="G64">
        <v>100</v>
      </c>
    </row>
    <row r="65" spans="1:7" x14ac:dyDescent="0.25">
      <c r="E65" s="18">
        <v>41709</v>
      </c>
      <c r="F65" t="s">
        <v>161</v>
      </c>
      <c r="G65">
        <v>12000</v>
      </c>
    </row>
    <row r="66" spans="1:7" x14ac:dyDescent="0.25">
      <c r="E66" s="18">
        <v>41711</v>
      </c>
      <c r="F66" t="s">
        <v>176</v>
      </c>
      <c r="G66">
        <v>600</v>
      </c>
    </row>
    <row r="67" spans="1:7" x14ac:dyDescent="0.25">
      <c r="E67" s="18">
        <v>41729</v>
      </c>
      <c r="F67" t="s">
        <v>341</v>
      </c>
      <c r="G67">
        <v>9680</v>
      </c>
    </row>
    <row r="68" spans="1:7" x14ac:dyDescent="0.25">
      <c r="A68" t="s">
        <v>81</v>
      </c>
      <c r="C68">
        <v>23090</v>
      </c>
      <c r="E68" t="s">
        <v>81</v>
      </c>
      <c r="G68">
        <v>23090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opLeftCell="B1" workbookViewId="0">
      <selection activeCell="J4" sqref="J4"/>
    </sheetView>
  </sheetViews>
  <sheetFormatPr defaultRowHeight="15" x14ac:dyDescent="0.25"/>
  <cols>
    <col min="1" max="1" width="23.7109375" bestFit="1" customWidth="1"/>
    <col min="2" max="7" width="14.7109375" bestFit="1" customWidth="1"/>
    <col min="10" max="10" width="13.28515625" bestFit="1" customWidth="1"/>
    <col min="11" max="11" width="21.85546875" bestFit="1" customWidth="1"/>
    <col min="12" max="13" width="13.28515625" bestFit="1" customWidth="1"/>
    <col min="14" max="14" width="21.7109375" bestFit="1" customWidth="1"/>
    <col min="15" max="15" width="13.28515625" bestFit="1" customWidth="1"/>
  </cols>
  <sheetData>
    <row r="2" spans="1:15" x14ac:dyDescent="0.25">
      <c r="A2" t="s">
        <v>345</v>
      </c>
      <c r="B2" t="s">
        <v>352</v>
      </c>
      <c r="C2" t="s">
        <v>346</v>
      </c>
      <c r="D2" t="s">
        <v>351</v>
      </c>
      <c r="E2" t="s">
        <v>348</v>
      </c>
      <c r="F2" t="s">
        <v>349</v>
      </c>
      <c r="G2" t="s">
        <v>350</v>
      </c>
    </row>
    <row r="3" spans="1:15" x14ac:dyDescent="0.25">
      <c r="A3" t="s">
        <v>353</v>
      </c>
      <c r="B3" s="58">
        <v>103800</v>
      </c>
      <c r="C3" s="58">
        <v>102180</v>
      </c>
      <c r="D3" s="58">
        <v>112885</v>
      </c>
      <c r="E3" s="58">
        <v>106480</v>
      </c>
      <c r="F3" s="58">
        <v>96540</v>
      </c>
      <c r="G3" s="58">
        <v>88810</v>
      </c>
      <c r="J3" t="s">
        <v>366</v>
      </c>
      <c r="K3" t="s">
        <v>367</v>
      </c>
      <c r="L3" t="s">
        <v>368</v>
      </c>
      <c r="M3" t="s">
        <v>369</v>
      </c>
      <c r="N3" t="s">
        <v>370</v>
      </c>
      <c r="O3" t="s">
        <v>371</v>
      </c>
    </row>
    <row r="4" spans="1:15" ht="15.75" thickBot="1" x14ac:dyDescent="0.3">
      <c r="A4" t="s">
        <v>354</v>
      </c>
      <c r="B4" s="58">
        <v>399.5</v>
      </c>
      <c r="C4" s="58">
        <v>1104.5</v>
      </c>
      <c r="D4" s="58">
        <v>3175</v>
      </c>
      <c r="E4" s="58">
        <v>9680</v>
      </c>
      <c r="F4" s="58">
        <v>21330</v>
      </c>
      <c r="G4" s="58">
        <v>28512</v>
      </c>
      <c r="J4" s="54">
        <v>42460</v>
      </c>
      <c r="K4" s="55" t="s">
        <v>372</v>
      </c>
      <c r="L4" s="54">
        <v>42825</v>
      </c>
      <c r="M4" s="54">
        <v>42460</v>
      </c>
      <c r="N4" s="55" t="s">
        <v>372</v>
      </c>
      <c r="O4" s="54">
        <v>42825</v>
      </c>
    </row>
    <row r="5" spans="1:15" ht="15.75" thickTop="1" x14ac:dyDescent="0.25">
      <c r="A5" t="s">
        <v>355</v>
      </c>
      <c r="B5" s="58">
        <v>37025.800000000003</v>
      </c>
      <c r="C5" s="58">
        <v>57587.8</v>
      </c>
      <c r="D5" s="58">
        <v>62642.3</v>
      </c>
      <c r="E5" s="58">
        <v>91339.3</v>
      </c>
      <c r="F5" s="58">
        <v>5804.3000000000029</v>
      </c>
      <c r="G5" s="58">
        <v>119435.3</v>
      </c>
      <c r="J5" s="19">
        <v>19500</v>
      </c>
      <c r="K5" t="s">
        <v>359</v>
      </c>
      <c r="L5" s="19">
        <v>19500</v>
      </c>
      <c r="M5" s="19">
        <v>96540</v>
      </c>
      <c r="N5" t="s">
        <v>373</v>
      </c>
      <c r="O5" s="19">
        <v>88810</v>
      </c>
    </row>
    <row r="6" spans="1:15" x14ac:dyDescent="0.25">
      <c r="A6" t="s">
        <v>356</v>
      </c>
      <c r="B6" s="58"/>
      <c r="C6" s="58">
        <v>0</v>
      </c>
      <c r="D6" s="58">
        <v>1487</v>
      </c>
      <c r="E6" s="58">
        <v>0</v>
      </c>
      <c r="F6" s="58">
        <v>113751</v>
      </c>
      <c r="G6" s="58">
        <v>0</v>
      </c>
      <c r="J6" s="19">
        <v>17848</v>
      </c>
      <c r="K6" t="s">
        <v>374</v>
      </c>
      <c r="L6" s="19">
        <v>19475</v>
      </c>
      <c r="N6" s="56" t="s">
        <v>375</v>
      </c>
    </row>
    <row r="7" spans="1:15" x14ac:dyDescent="0.25">
      <c r="A7" t="s">
        <v>357</v>
      </c>
      <c r="B7" s="58">
        <v>17105</v>
      </c>
      <c r="C7" s="58">
        <v>29595</v>
      </c>
      <c r="D7" s="58">
        <v>15710</v>
      </c>
      <c r="E7" s="58">
        <v>4140</v>
      </c>
      <c r="F7" s="58">
        <v>17848</v>
      </c>
      <c r="G7" s="58">
        <v>19475</v>
      </c>
      <c r="J7" s="19">
        <v>1300</v>
      </c>
      <c r="K7" t="s">
        <v>360</v>
      </c>
      <c r="L7" s="19">
        <v>20</v>
      </c>
      <c r="M7" s="19">
        <v>0</v>
      </c>
      <c r="N7" t="s">
        <v>376</v>
      </c>
      <c r="O7" s="19">
        <v>0</v>
      </c>
    </row>
    <row r="8" spans="1:15" x14ac:dyDescent="0.25">
      <c r="A8" t="s">
        <v>358</v>
      </c>
      <c r="B8" s="58">
        <v>800</v>
      </c>
      <c r="C8" s="58">
        <v>3280</v>
      </c>
      <c r="D8" s="58">
        <v>2250</v>
      </c>
      <c r="E8" s="58">
        <v>2700</v>
      </c>
      <c r="F8" s="58">
        <v>500</v>
      </c>
      <c r="G8" s="58">
        <v>500</v>
      </c>
      <c r="J8" s="19">
        <v>0</v>
      </c>
      <c r="K8" t="s">
        <v>361</v>
      </c>
      <c r="L8" s="19">
        <v>0</v>
      </c>
    </row>
    <row r="9" spans="1:15" x14ac:dyDescent="0.25">
      <c r="A9" t="s">
        <v>359</v>
      </c>
      <c r="B9" s="58">
        <v>19500</v>
      </c>
      <c r="C9" s="58">
        <v>18000</v>
      </c>
      <c r="D9" s="58">
        <v>19500</v>
      </c>
      <c r="E9" s="58">
        <v>19500</v>
      </c>
      <c r="F9" s="58">
        <v>19500</v>
      </c>
      <c r="G9" s="58">
        <v>19500</v>
      </c>
      <c r="J9" s="19">
        <v>500</v>
      </c>
      <c r="K9" t="s">
        <v>358</v>
      </c>
      <c r="L9" s="19">
        <v>500</v>
      </c>
    </row>
    <row r="10" spans="1:15" x14ac:dyDescent="0.25">
      <c r="A10" t="s">
        <v>262</v>
      </c>
      <c r="B10" s="58">
        <v>43208</v>
      </c>
      <c r="C10" s="58">
        <v>42510</v>
      </c>
      <c r="D10" s="58">
        <v>40550</v>
      </c>
      <c r="E10" s="58">
        <v>42670</v>
      </c>
      <c r="F10" s="58">
        <v>50330</v>
      </c>
      <c r="G10" s="58">
        <v>48190</v>
      </c>
      <c r="J10" s="19">
        <v>50330</v>
      </c>
      <c r="K10" t="s">
        <v>377</v>
      </c>
      <c r="L10" s="19">
        <v>48190</v>
      </c>
    </row>
    <row r="11" spans="1:15" x14ac:dyDescent="0.25">
      <c r="A11" t="s">
        <v>360</v>
      </c>
      <c r="B11" s="58">
        <v>1510</v>
      </c>
      <c r="C11" s="58">
        <v>1490</v>
      </c>
      <c r="D11" s="58">
        <v>1160</v>
      </c>
      <c r="E11" s="58">
        <v>1280</v>
      </c>
      <c r="F11" s="58">
        <v>1300</v>
      </c>
      <c r="G11" s="58">
        <v>20</v>
      </c>
    </row>
    <row r="12" spans="1:15" x14ac:dyDescent="0.25">
      <c r="A12" t="s">
        <v>361</v>
      </c>
      <c r="B12" s="58">
        <v>410</v>
      </c>
      <c r="C12" s="58">
        <v>180</v>
      </c>
      <c r="D12" s="58"/>
      <c r="E12" s="58">
        <v>75</v>
      </c>
      <c r="F12" s="58"/>
      <c r="G12" s="58"/>
      <c r="K12" s="56" t="s">
        <v>378</v>
      </c>
      <c r="N12" s="56" t="s">
        <v>378</v>
      </c>
    </row>
    <row r="13" spans="1:15" x14ac:dyDescent="0.25">
      <c r="A13" t="s">
        <v>362</v>
      </c>
      <c r="B13" s="58">
        <v>1104.5</v>
      </c>
      <c r="C13" s="58">
        <v>3175</v>
      </c>
      <c r="D13" s="58">
        <v>9680</v>
      </c>
      <c r="E13" s="58">
        <v>21330</v>
      </c>
      <c r="F13" s="58">
        <v>28512</v>
      </c>
      <c r="G13" s="58">
        <v>21547</v>
      </c>
      <c r="J13" s="19">
        <v>119435.3</v>
      </c>
      <c r="K13" t="s">
        <v>376</v>
      </c>
      <c r="L13" s="19">
        <v>140018.29999999999</v>
      </c>
      <c r="M13" s="19">
        <v>5804.3</v>
      </c>
      <c r="N13" t="s">
        <v>376</v>
      </c>
      <c r="O13" s="19">
        <v>119435.3</v>
      </c>
    </row>
    <row r="14" spans="1:15" x14ac:dyDescent="0.25">
      <c r="A14" t="s">
        <v>363</v>
      </c>
      <c r="B14" s="58">
        <v>57587.8</v>
      </c>
      <c r="C14" s="58">
        <v>62642.3</v>
      </c>
      <c r="D14" s="58">
        <v>91339.3</v>
      </c>
      <c r="E14" s="58">
        <v>5804.3000000000029</v>
      </c>
      <c r="F14" s="58">
        <v>119435.3</v>
      </c>
      <c r="G14" s="58">
        <v>140018.29999999999</v>
      </c>
    </row>
    <row r="15" spans="1:15" x14ac:dyDescent="0.25">
      <c r="A15" t="s">
        <v>364</v>
      </c>
      <c r="B15" s="58"/>
      <c r="C15" s="58">
        <v>0</v>
      </c>
      <c r="D15" s="58"/>
      <c r="E15" s="58">
        <v>110000</v>
      </c>
      <c r="F15" s="58">
        <v>0</v>
      </c>
      <c r="G15" s="58">
        <v>0</v>
      </c>
      <c r="J15" s="19"/>
      <c r="K15" s="56" t="s">
        <v>379</v>
      </c>
      <c r="L15" s="19"/>
      <c r="M15" s="19"/>
      <c r="N15" s="56" t="s">
        <v>379</v>
      </c>
      <c r="O15" s="19"/>
    </row>
    <row r="16" spans="1:15" x14ac:dyDescent="0.25">
      <c r="A16" t="s">
        <v>365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-12493</v>
      </c>
      <c r="J16" s="19">
        <v>0</v>
      </c>
      <c r="K16" t="s">
        <v>380</v>
      </c>
      <c r="L16" s="19">
        <v>0</v>
      </c>
      <c r="M16" s="19">
        <v>0</v>
      </c>
      <c r="N16" t="s">
        <v>380</v>
      </c>
      <c r="O16" s="19">
        <v>0</v>
      </c>
    </row>
    <row r="17" spans="10:15" x14ac:dyDescent="0.25">
      <c r="J17" s="19">
        <v>0</v>
      </c>
      <c r="K17" t="s">
        <v>380</v>
      </c>
      <c r="L17" s="19">
        <v>0</v>
      </c>
      <c r="M17" s="19">
        <v>0</v>
      </c>
      <c r="N17" t="s">
        <v>380</v>
      </c>
      <c r="O17" s="19">
        <v>0</v>
      </c>
    </row>
    <row r="18" spans="10:15" x14ac:dyDescent="0.25">
      <c r="J18" s="19">
        <v>0</v>
      </c>
      <c r="K18" t="s">
        <v>380</v>
      </c>
      <c r="L18" s="19">
        <v>0</v>
      </c>
      <c r="M18" s="19">
        <v>0</v>
      </c>
      <c r="N18" t="s">
        <v>380</v>
      </c>
      <c r="O18" s="19">
        <v>0</v>
      </c>
    </row>
    <row r="19" spans="10:15" x14ac:dyDescent="0.25">
      <c r="J19" s="19">
        <v>0</v>
      </c>
      <c r="K19" t="s">
        <v>380</v>
      </c>
      <c r="L19" s="19">
        <v>0</v>
      </c>
      <c r="M19" s="19">
        <v>0</v>
      </c>
      <c r="N19" t="s">
        <v>380</v>
      </c>
      <c r="O19" s="19">
        <v>0</v>
      </c>
    </row>
    <row r="20" spans="10:15" x14ac:dyDescent="0.25">
      <c r="J20" s="19">
        <v>0</v>
      </c>
      <c r="K20" t="s">
        <v>376</v>
      </c>
      <c r="L20" s="19">
        <v>0</v>
      </c>
      <c r="M20" s="19">
        <v>113751</v>
      </c>
      <c r="N20" t="s">
        <v>376</v>
      </c>
      <c r="O20" s="19">
        <v>0</v>
      </c>
    </row>
    <row r="21" spans="10:15" x14ac:dyDescent="0.25">
      <c r="J21" s="19"/>
      <c r="L21" s="19"/>
      <c r="M21" s="19"/>
      <c r="O21" s="19"/>
    </row>
    <row r="22" spans="10:15" x14ac:dyDescent="0.25">
      <c r="J22" s="19">
        <v>28512</v>
      </c>
      <c r="K22" s="56" t="s">
        <v>381</v>
      </c>
      <c r="L22" s="19">
        <v>21547</v>
      </c>
      <c r="M22" s="19">
        <v>21330</v>
      </c>
      <c r="N22" s="56" t="s">
        <v>381</v>
      </c>
      <c r="O22" s="19">
        <v>28512</v>
      </c>
    </row>
    <row r="24" spans="10:15" ht="15.75" thickBot="1" x14ac:dyDescent="0.3">
      <c r="J24" s="57">
        <f>SUM(J5:J22)</f>
        <v>237425.3</v>
      </c>
      <c r="K24" s="55" t="s">
        <v>81</v>
      </c>
      <c r="L24" s="57">
        <f>SUM(L5:L22)</f>
        <v>249250.3</v>
      </c>
      <c r="M24" s="57">
        <f>SUM(M5:M22)</f>
        <v>237425.3</v>
      </c>
      <c r="N24" s="55" t="s">
        <v>81</v>
      </c>
      <c r="O24" s="57">
        <f>SUM(O5:O22)</f>
        <v>236757.3</v>
      </c>
    </row>
    <row r="25" spans="10:15" ht="15.75" thickTop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workbookViewId="0">
      <selection activeCell="C1" sqref="C1"/>
    </sheetView>
  </sheetViews>
  <sheetFormatPr defaultRowHeight="15" x14ac:dyDescent="0.25"/>
  <cols>
    <col min="2" max="2" width="11" customWidth="1"/>
    <col min="3" max="3" width="36.7109375" bestFit="1" customWidth="1"/>
    <col min="4" max="4" width="11.5703125" style="19" bestFit="1" customWidth="1"/>
  </cols>
  <sheetData>
    <row r="1" spans="2:4" ht="15.75" thickBot="1" x14ac:dyDescent="0.3"/>
    <row r="2" spans="2:4" ht="16.5" thickTop="1" thickBot="1" x14ac:dyDescent="0.3">
      <c r="C2" s="22" t="s">
        <v>123</v>
      </c>
    </row>
    <row r="3" spans="2:4" ht="15.75" thickTop="1" x14ac:dyDescent="0.25"/>
    <row r="4" spans="2:4" x14ac:dyDescent="0.25">
      <c r="B4" s="18" t="s">
        <v>14</v>
      </c>
      <c r="C4" s="23" t="s">
        <v>15</v>
      </c>
      <c r="D4" s="19" t="s">
        <v>50</v>
      </c>
    </row>
    <row r="5" spans="2:4" x14ac:dyDescent="0.25">
      <c r="B5" s="18">
        <v>41639</v>
      </c>
      <c r="C5" s="23" t="s">
        <v>28</v>
      </c>
      <c r="D5" s="19">
        <v>7300</v>
      </c>
    </row>
    <row r="6" spans="2:4" ht="15.75" thickBot="1" x14ac:dyDescent="0.3">
      <c r="B6" s="24" t="s">
        <v>81</v>
      </c>
      <c r="C6" s="25"/>
      <c r="D6" s="27">
        <v>7300</v>
      </c>
    </row>
    <row r="7" spans="2:4" ht="15.75" thickTop="1" x14ac:dyDescent="0.25">
      <c r="B7" s="18">
        <v>41670</v>
      </c>
      <c r="C7" s="23" t="s">
        <v>28</v>
      </c>
      <c r="D7" s="19">
        <v>6700</v>
      </c>
    </row>
    <row r="8" spans="2:4" ht="15.75" thickBot="1" x14ac:dyDescent="0.3">
      <c r="B8" s="24" t="s">
        <v>81</v>
      </c>
      <c r="C8" s="25"/>
      <c r="D8" s="27">
        <v>6700</v>
      </c>
    </row>
    <row r="9" spans="2:4" ht="15.75" thickTop="1" x14ac:dyDescent="0.25">
      <c r="B9" s="18">
        <v>41698</v>
      </c>
      <c r="C9" s="23" t="s">
        <v>28</v>
      </c>
      <c r="D9" s="19">
        <v>8730</v>
      </c>
    </row>
    <row r="10" spans="2:4" ht="15.75" thickBot="1" x14ac:dyDescent="0.3">
      <c r="B10" s="24" t="s">
        <v>81</v>
      </c>
      <c r="C10" s="25"/>
      <c r="D10" s="27">
        <v>8730</v>
      </c>
    </row>
    <row r="11" spans="2:4" ht="15.75" thickTop="1" x14ac:dyDescent="0.25">
      <c r="B11" s="18">
        <v>41729</v>
      </c>
      <c r="C11" s="23" t="s">
        <v>28</v>
      </c>
      <c r="D11" s="19">
        <v>8560</v>
      </c>
    </row>
    <row r="12" spans="2:4" ht="15.75" thickBot="1" x14ac:dyDescent="0.3">
      <c r="B12" s="24" t="s">
        <v>81</v>
      </c>
      <c r="C12" s="25"/>
      <c r="D12" s="27">
        <v>8560</v>
      </c>
    </row>
    <row r="13" spans="2:4" ht="16.5" thickTop="1" thickBot="1" x14ac:dyDescent="0.3">
      <c r="B13" s="24"/>
      <c r="C13" s="25"/>
      <c r="D13" s="27"/>
    </row>
    <row r="14" spans="2:4" ht="15.75" thickTop="1" x14ac:dyDescent="0.25">
      <c r="B14" s="18">
        <v>41758</v>
      </c>
      <c r="C14" s="23" t="s">
        <v>118</v>
      </c>
      <c r="D14" s="19">
        <v>1200</v>
      </c>
    </row>
    <row r="15" spans="2:4" x14ac:dyDescent="0.25">
      <c r="B15" s="18">
        <v>41759</v>
      </c>
      <c r="C15" s="23" t="s">
        <v>28</v>
      </c>
      <c r="D15" s="19">
        <v>6499</v>
      </c>
    </row>
    <row r="16" spans="2:4" x14ac:dyDescent="0.25">
      <c r="B16" s="18">
        <v>41758</v>
      </c>
      <c r="C16" s="23" t="s">
        <v>119</v>
      </c>
      <c r="D16" s="19">
        <v>2200</v>
      </c>
    </row>
    <row r="17" spans="2:4" x14ac:dyDescent="0.25">
      <c r="B17" s="18">
        <v>41758</v>
      </c>
      <c r="C17" s="23" t="s">
        <v>120</v>
      </c>
      <c r="D17" s="19">
        <v>2200</v>
      </c>
    </row>
    <row r="18" spans="2:4" ht="15.75" thickBot="1" x14ac:dyDescent="0.3">
      <c r="B18" s="24" t="s">
        <v>81</v>
      </c>
      <c r="C18" s="25"/>
      <c r="D18" s="27">
        <v>12099</v>
      </c>
    </row>
    <row r="19" spans="2:4" ht="15.75" thickTop="1" x14ac:dyDescent="0.25">
      <c r="B19" s="18">
        <v>41790</v>
      </c>
      <c r="C19" s="23" t="s">
        <v>28</v>
      </c>
      <c r="D19" s="19">
        <v>14511</v>
      </c>
    </row>
    <row r="20" spans="2:4" x14ac:dyDescent="0.25">
      <c r="B20" s="18">
        <v>41760</v>
      </c>
      <c r="C20" s="23" t="s">
        <v>121</v>
      </c>
      <c r="D20" s="19">
        <v>400</v>
      </c>
    </row>
    <row r="21" spans="2:4" ht="15.75" thickBot="1" x14ac:dyDescent="0.3">
      <c r="B21" s="24" t="s">
        <v>81</v>
      </c>
      <c r="C21" s="25"/>
      <c r="D21" s="27">
        <v>14911</v>
      </c>
    </row>
    <row r="22" spans="2:4" ht="15.75" thickTop="1" x14ac:dyDescent="0.25">
      <c r="B22" s="18">
        <v>41820</v>
      </c>
      <c r="C22" s="23" t="s">
        <v>28</v>
      </c>
      <c r="D22" s="19">
        <v>9000</v>
      </c>
    </row>
    <row r="23" spans="2:4" ht="15.75" thickBot="1" x14ac:dyDescent="0.3">
      <c r="B23" s="26" t="s">
        <v>81</v>
      </c>
      <c r="C23" s="26"/>
      <c r="D23" s="27">
        <v>9000</v>
      </c>
    </row>
    <row r="24" spans="2:4" ht="15.75" thickTop="1" x14ac:dyDescent="0.25">
      <c r="B24" s="18">
        <v>41851</v>
      </c>
      <c r="C24" s="23" t="s">
        <v>28</v>
      </c>
      <c r="D24" s="19">
        <v>7000</v>
      </c>
    </row>
    <row r="25" spans="2:4" x14ac:dyDescent="0.25">
      <c r="B25" s="18">
        <v>41830</v>
      </c>
      <c r="C25" s="23" t="s">
        <v>121</v>
      </c>
      <c r="D25" s="19">
        <v>600</v>
      </c>
    </row>
    <row r="26" spans="2:4" x14ac:dyDescent="0.25">
      <c r="B26" s="18">
        <v>41839</v>
      </c>
      <c r="C26" s="23" t="s">
        <v>122</v>
      </c>
      <c r="D26" s="19">
        <v>3530</v>
      </c>
    </row>
    <row r="27" spans="2:4" ht="15.75" thickBot="1" x14ac:dyDescent="0.3">
      <c r="B27" s="26" t="s">
        <v>81</v>
      </c>
      <c r="C27" s="26"/>
      <c r="D27" s="27">
        <v>11130</v>
      </c>
    </row>
    <row r="28" spans="2:4" ht="15.75" thickTop="1" x14ac:dyDescent="0.25">
      <c r="B28" s="18">
        <v>41872</v>
      </c>
      <c r="C28" s="23" t="s">
        <v>28</v>
      </c>
      <c r="D28" s="19">
        <v>7710</v>
      </c>
    </row>
    <row r="29" spans="2:4" ht="15.75" thickBot="1" x14ac:dyDescent="0.3">
      <c r="B29" s="26" t="s">
        <v>81</v>
      </c>
      <c r="C29" s="26"/>
      <c r="D29" s="27">
        <v>7710</v>
      </c>
    </row>
    <row r="30" spans="2:4" ht="15.75" thickTop="1" x14ac:dyDescent="0.25">
      <c r="B30" s="18">
        <v>41912</v>
      </c>
      <c r="C30" s="23" t="s">
        <v>28</v>
      </c>
      <c r="D30" s="19">
        <v>6710</v>
      </c>
    </row>
    <row r="31" spans="2:4" ht="15.75" thickBot="1" x14ac:dyDescent="0.3">
      <c r="B31" s="26" t="s">
        <v>81</v>
      </c>
      <c r="C31" s="26"/>
      <c r="D31" s="27">
        <v>6710</v>
      </c>
    </row>
    <row r="32" spans="2:4" ht="15.75" thickTop="1" x14ac:dyDescent="0.25">
      <c r="B32" s="18">
        <v>41943</v>
      </c>
      <c r="C32" s="23" t="s">
        <v>28</v>
      </c>
      <c r="D32" s="19">
        <v>7400</v>
      </c>
    </row>
    <row r="33" spans="2:4" x14ac:dyDescent="0.25">
      <c r="B33" s="18">
        <v>41929</v>
      </c>
      <c r="C33" s="23" t="s">
        <v>121</v>
      </c>
      <c r="D33" s="19">
        <v>600</v>
      </c>
    </row>
    <row r="34" spans="2:4" ht="15.75" thickBot="1" x14ac:dyDescent="0.3">
      <c r="B34" s="26" t="s">
        <v>81</v>
      </c>
      <c r="C34" s="26"/>
      <c r="D34" s="27">
        <v>8000</v>
      </c>
    </row>
    <row r="35" spans="2:4" ht="15.75" thickTop="1" x14ac:dyDescent="0.25">
      <c r="B35" s="18">
        <v>41969</v>
      </c>
      <c r="C35" s="23" t="s">
        <v>28</v>
      </c>
      <c r="D35" s="19">
        <v>6710</v>
      </c>
    </row>
    <row r="36" spans="2:4" ht="15.75" thickBot="1" x14ac:dyDescent="0.3">
      <c r="B36" s="26" t="s">
        <v>81</v>
      </c>
      <c r="C36" s="26"/>
      <c r="D36" s="27">
        <v>6710</v>
      </c>
    </row>
    <row r="37" spans="2:4" ht="15.75" thickTop="1" x14ac:dyDescent="0.25">
      <c r="B37" s="18">
        <v>42004</v>
      </c>
      <c r="C37" s="23" t="s">
        <v>28</v>
      </c>
      <c r="D37" s="19">
        <v>6100</v>
      </c>
    </row>
    <row r="38" spans="2:4" ht="15.75" thickBot="1" x14ac:dyDescent="0.3">
      <c r="B38" s="26" t="s">
        <v>81</v>
      </c>
      <c r="C38" s="26"/>
      <c r="D38" s="27">
        <v>6100</v>
      </c>
    </row>
    <row r="39" spans="2:4" ht="15.75" thickTop="1" x14ac:dyDescent="0.25">
      <c r="B39" s="18">
        <v>42035</v>
      </c>
      <c r="C39" s="23" t="s">
        <v>28</v>
      </c>
      <c r="D39" s="19">
        <v>7000</v>
      </c>
    </row>
    <row r="40" spans="2:4" ht="15.75" thickBot="1" x14ac:dyDescent="0.3">
      <c r="B40" s="26" t="s">
        <v>81</v>
      </c>
      <c r="C40" s="26"/>
      <c r="D40" s="27">
        <v>7000</v>
      </c>
    </row>
    <row r="41" spans="2:4" ht="15.75" thickTop="1" x14ac:dyDescent="0.25">
      <c r="B41" s="18">
        <v>42063</v>
      </c>
      <c r="C41" s="23" t="s">
        <v>28</v>
      </c>
      <c r="D41" s="19">
        <v>6100</v>
      </c>
    </row>
    <row r="42" spans="2:4" x14ac:dyDescent="0.25">
      <c r="B42" s="18">
        <v>42036</v>
      </c>
      <c r="C42" s="23" t="s">
        <v>121</v>
      </c>
      <c r="D42" s="19">
        <v>1000</v>
      </c>
    </row>
    <row r="43" spans="2:4" ht="15.75" thickBot="1" x14ac:dyDescent="0.3">
      <c r="B43" s="26" t="s">
        <v>81</v>
      </c>
      <c r="C43" s="26"/>
      <c r="D43" s="27">
        <v>7100</v>
      </c>
    </row>
    <row r="44" spans="2:4" ht="15.75" thickTop="1" x14ac:dyDescent="0.25">
      <c r="B44" s="18">
        <v>42085</v>
      </c>
      <c r="C44" s="23" t="s">
        <v>28</v>
      </c>
      <c r="D44" s="19">
        <v>10010</v>
      </c>
    </row>
    <row r="45" spans="2:4" ht="15.75" thickBot="1" x14ac:dyDescent="0.3">
      <c r="B45" s="26" t="s">
        <v>81</v>
      </c>
      <c r="C45" s="26"/>
      <c r="D45" s="27">
        <v>10010</v>
      </c>
    </row>
    <row r="46" spans="2:4" ht="15.75" thickTop="1" x14ac:dyDescent="0.25">
      <c r="B46" s="18">
        <v>42105</v>
      </c>
      <c r="C46" s="23" t="s">
        <v>118</v>
      </c>
      <c r="D46" s="19">
        <v>2200</v>
      </c>
    </row>
    <row r="47" spans="2:4" x14ac:dyDescent="0.25">
      <c r="B47" s="18">
        <v>42124</v>
      </c>
      <c r="C47" s="23" t="s">
        <v>28</v>
      </c>
      <c r="D47" s="19">
        <v>10280</v>
      </c>
    </row>
    <row r="48" spans="2:4" x14ac:dyDescent="0.25">
      <c r="B48" s="18">
        <v>42105</v>
      </c>
      <c r="C48" s="23" t="s">
        <v>120</v>
      </c>
      <c r="D48" s="19">
        <v>2200</v>
      </c>
    </row>
    <row r="49" spans="2:4" ht="15.75" thickBot="1" x14ac:dyDescent="0.3">
      <c r="B49" s="26" t="s">
        <v>81</v>
      </c>
      <c r="C49" s="26"/>
      <c r="D49" s="27">
        <v>14680</v>
      </c>
    </row>
    <row r="50" spans="2:4" ht="15.75" thickTop="1" x14ac:dyDescent="0.25">
      <c r="B50" s="18">
        <v>42155</v>
      </c>
      <c r="C50" s="23" t="s">
        <v>28</v>
      </c>
      <c r="D50" s="19">
        <v>7830</v>
      </c>
    </row>
    <row r="51" spans="2:4" ht="15.75" thickBot="1" x14ac:dyDescent="0.3">
      <c r="B51" s="26" t="s">
        <v>81</v>
      </c>
      <c r="C51" s="26"/>
      <c r="D51" s="27">
        <v>7830</v>
      </c>
    </row>
    <row r="52" spans="2:4" ht="15.75" thickTop="1" x14ac:dyDescent="0.25">
      <c r="B52" s="18">
        <v>42185</v>
      </c>
      <c r="C52" s="23" t="s">
        <v>28</v>
      </c>
      <c r="D52" s="19">
        <v>8820</v>
      </c>
    </row>
    <row r="53" spans="2:4" ht="15.75" thickBot="1" x14ac:dyDescent="0.3">
      <c r="B53" s="26" t="s">
        <v>81</v>
      </c>
      <c r="C53" s="26"/>
      <c r="D53" s="27">
        <v>8820</v>
      </c>
    </row>
    <row r="54" spans="2:4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Cash Report-OLD</vt:lpstr>
      <vt:lpstr>Tally</vt:lpstr>
      <vt:lpstr>MSEB</vt:lpstr>
      <vt:lpstr>Bank</vt:lpstr>
      <vt:lpstr>Sheet2</vt:lpstr>
      <vt:lpstr>ExpenseVouchers</vt:lpstr>
      <vt:lpstr>Sheet1</vt:lpstr>
      <vt:lpstr>Sheet3</vt:lpstr>
      <vt:lpstr>Cash</vt:lpstr>
      <vt:lpstr>SunUniverseMSEB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2017-05-01T13:46:47Z</dcterms:modified>
</cp:coreProperties>
</file>