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5340" yWindow="3900" windowWidth="20730" windowHeight="11760"/>
  </bookViews>
  <sheets>
    <sheet name="Summary Dashboard" sheetId="1" r:id="rId1"/>
  </sheets>
  <definedNames>
    <definedName name="_xlnm._FilterDatabase" localSheetId="0" hidden="1">'Summary Dashboard'!$A$2:$X$18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5" i="1"/>
  <c r="X12"/>
  <c r="X10"/>
  <c r="X6"/>
  <c r="X4"/>
  <c r="V18"/>
  <c r="V14"/>
  <c r="V5"/>
  <c r="V6"/>
  <c r="V9"/>
  <c r="V13"/>
  <c r="V16"/>
  <c r="T10"/>
  <c r="V10" s="1"/>
  <c r="T13"/>
  <c r="X13" s="1"/>
  <c r="T12"/>
  <c r="V12" s="1"/>
  <c r="T11"/>
  <c r="V11" s="1"/>
  <c r="T14"/>
  <c r="X14" s="1"/>
  <c r="T15"/>
  <c r="V15" s="1"/>
  <c r="T16"/>
  <c r="X16" s="1"/>
  <c r="T17"/>
  <c r="X17" s="1"/>
  <c r="T18"/>
  <c r="X18" s="1"/>
  <c r="T9"/>
  <c r="X9" s="1"/>
  <c r="T8"/>
  <c r="V8" s="1"/>
  <c r="T7"/>
  <c r="V7" s="1"/>
  <c r="T6"/>
  <c r="T5"/>
  <c r="X5" s="1"/>
  <c r="T4"/>
  <c r="V4" s="1"/>
  <c r="T3"/>
  <c r="X3" s="1"/>
  <c r="O13"/>
  <c r="O12"/>
  <c r="O9"/>
  <c r="M9"/>
  <c r="N9" s="1"/>
  <c r="M8"/>
  <c r="M12"/>
  <c r="N12" s="1"/>
  <c r="M7"/>
  <c r="M6"/>
  <c r="M13"/>
  <c r="N13" s="1"/>
  <c r="V3" l="1"/>
  <c r="V17"/>
  <c r="X11"/>
  <c r="X8"/>
  <c r="X7"/>
</calcChain>
</file>

<file path=xl/sharedStrings.xml><?xml version="1.0" encoding="utf-8"?>
<sst xmlns="http://schemas.openxmlformats.org/spreadsheetml/2006/main" count="210" uniqueCount="99">
  <si>
    <t>Store Zone</t>
  </si>
  <si>
    <t>Store State</t>
  </si>
  <si>
    <t>Store City</t>
  </si>
  <si>
    <t>Store ID</t>
  </si>
  <si>
    <t>Store Carpet Area</t>
  </si>
  <si>
    <t>Store Super Area</t>
  </si>
  <si>
    <t>Store CAM</t>
  </si>
  <si>
    <t>Agreement type</t>
  </si>
  <si>
    <t>North</t>
  </si>
  <si>
    <t>UP</t>
  </si>
  <si>
    <t>Lucknow</t>
  </si>
  <si>
    <t>Rent</t>
  </si>
  <si>
    <t>Type</t>
  </si>
  <si>
    <t>Mall</t>
  </si>
  <si>
    <t>Business</t>
  </si>
  <si>
    <t>EBO</t>
  </si>
  <si>
    <t>MBO</t>
  </si>
  <si>
    <t>Central</t>
  </si>
  <si>
    <t xml:space="preserve">Fixed </t>
  </si>
  <si>
    <t>South</t>
  </si>
  <si>
    <t>East</t>
  </si>
  <si>
    <t>West</t>
  </si>
  <si>
    <t>Noida</t>
  </si>
  <si>
    <t>Aliganj</t>
  </si>
  <si>
    <t>Location</t>
  </si>
  <si>
    <t>Sector 18</t>
  </si>
  <si>
    <t>Delhi</t>
  </si>
  <si>
    <t>New Delhi</t>
  </si>
  <si>
    <t>Saket</t>
  </si>
  <si>
    <t>Vasant Kunj</t>
  </si>
  <si>
    <t>Rajouri Garden</t>
  </si>
  <si>
    <t>Agra</t>
  </si>
  <si>
    <t>Haryana</t>
  </si>
  <si>
    <t>Gurugram</t>
  </si>
  <si>
    <t>Tamil Naidu</t>
  </si>
  <si>
    <t>Kerala</t>
  </si>
  <si>
    <t>Karnataka</t>
  </si>
  <si>
    <t>Banglore</t>
  </si>
  <si>
    <t>Maharashtra</t>
  </si>
  <si>
    <t>Mumbai</t>
  </si>
  <si>
    <t>Malad</t>
  </si>
  <si>
    <t>Andheri</t>
  </si>
  <si>
    <t>Pune</t>
  </si>
  <si>
    <t>Pimpri</t>
  </si>
  <si>
    <t>Kochi</t>
  </si>
  <si>
    <t>Ernakulam</t>
  </si>
  <si>
    <t>Chennai</t>
  </si>
  <si>
    <t>Jayanagar</t>
  </si>
  <si>
    <t>Fatehpur Sikri</t>
  </si>
  <si>
    <t>West Bengal</t>
  </si>
  <si>
    <t>Bihar</t>
  </si>
  <si>
    <t>Camac Street</t>
  </si>
  <si>
    <t>Kolkatta</t>
  </si>
  <si>
    <t>Patna</t>
  </si>
  <si>
    <t>EDM Mall</t>
  </si>
  <si>
    <t>Shoppers' Stop</t>
  </si>
  <si>
    <t>Kakurgachi</t>
  </si>
  <si>
    <t>High Street</t>
  </si>
  <si>
    <t>Value</t>
  </si>
  <si>
    <t>Rent / per sqft</t>
  </si>
  <si>
    <t>Hybrid</t>
  </si>
  <si>
    <t>Variable</t>
  </si>
  <si>
    <t>Variable %age</t>
  </si>
  <si>
    <t>Fixed</t>
  </si>
  <si>
    <t>Consideration Criteria</t>
  </si>
  <si>
    <t>40 psf</t>
  </si>
  <si>
    <t>55 psf</t>
  </si>
  <si>
    <t>130 psf</t>
  </si>
  <si>
    <t>Lease</t>
  </si>
  <si>
    <t>Leave &amp; Licence</t>
  </si>
  <si>
    <t>Profit</t>
  </si>
  <si>
    <t>Sales</t>
  </si>
  <si>
    <t>Net Sales</t>
  </si>
  <si>
    <t>NA</t>
  </si>
  <si>
    <t>SIS</t>
  </si>
  <si>
    <t>Franchisee</t>
  </si>
  <si>
    <t>SOR</t>
  </si>
  <si>
    <t>Revenue Sharing</t>
  </si>
  <si>
    <t>Date of signing</t>
  </si>
  <si>
    <t>Possession date</t>
  </si>
  <si>
    <t>Renovation time</t>
  </si>
  <si>
    <t>Start date</t>
  </si>
  <si>
    <t>Period</t>
  </si>
  <si>
    <t>Agreement end date</t>
  </si>
  <si>
    <t>Lock-in period</t>
  </si>
  <si>
    <t>Lock-in end</t>
  </si>
  <si>
    <t>60 days</t>
  </si>
  <si>
    <t>10 years</t>
  </si>
  <si>
    <t>10 days</t>
  </si>
  <si>
    <t>120 days</t>
  </si>
  <si>
    <t>30 days</t>
  </si>
  <si>
    <t>90 days</t>
  </si>
  <si>
    <t>3 years</t>
  </si>
  <si>
    <t>12 years</t>
  </si>
  <si>
    <t>5 years</t>
  </si>
  <si>
    <t>5.3 years</t>
  </si>
  <si>
    <t>9 years</t>
  </si>
  <si>
    <t>1 year</t>
  </si>
  <si>
    <t>2 years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</si>
</sst>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3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2"/>
      <color theme="1"/>
      <name val="Cambri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9" fontId="0" fillId="2" borderId="1" xfId="0" applyNumberFormat="1" applyFill="1" applyBorder="1" applyAlignment="1">
      <alignment horizontal="center" vertical="top" wrapText="1"/>
    </xf>
    <xf numFmtId="164" fontId="0" fillId="2" borderId="1" xfId="1" applyFont="1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10" fontId="0" fillId="2" borderId="1" xfId="0" applyNumberFormat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166" fontId="0" fillId="2" borderId="1" xfId="0" applyNumberForma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21"/>
  <sheetViews>
    <sheetView tabSelected="1" zoomScale="108" zoomScaleNormal="160" workbookViewId="0">
      <selection activeCell="A13" sqref="A13"/>
    </sheetView>
  </sheetViews>
  <sheetFormatPr defaultColWidth="10.6640625" defaultRowHeight="15.75" outlineLevelRow="1"/>
  <cols>
    <col min="1" max="3" width="10.6640625" style="1"/>
    <col min="4" max="4" width="13" style="1" customWidth="1"/>
    <col min="5" max="6" width="10.6640625" style="1"/>
    <col min="7" max="7" width="14.44140625" style="1" customWidth="1"/>
    <col min="8" max="9" width="10.6640625" style="1"/>
    <col min="10" max="10" width="15.5546875" style="1" customWidth="1"/>
    <col min="11" max="11" width="10.6640625" style="1"/>
    <col min="12" max="12" width="9" style="1" customWidth="1"/>
    <col min="13" max="14" width="10.6640625" style="1"/>
    <col min="15" max="15" width="11.33203125" style="1" bestFit="1" customWidth="1"/>
    <col min="16" max="16384" width="10.6640625" style="1"/>
  </cols>
  <sheetData>
    <row r="1" spans="1:24" ht="31.5" outlineLevel="1">
      <c r="A1" s="3" t="s">
        <v>0</v>
      </c>
      <c r="B1" s="3" t="s">
        <v>1</v>
      </c>
      <c r="C1" s="3" t="s">
        <v>2</v>
      </c>
      <c r="D1" s="3" t="s">
        <v>24</v>
      </c>
      <c r="E1" s="3" t="s">
        <v>3</v>
      </c>
      <c r="F1" s="3" t="s">
        <v>14</v>
      </c>
      <c r="G1" s="3" t="s">
        <v>12</v>
      </c>
      <c r="H1" s="3" t="s">
        <v>4</v>
      </c>
      <c r="I1" s="3" t="s">
        <v>5</v>
      </c>
      <c r="J1" s="3" t="s">
        <v>64</v>
      </c>
      <c r="K1" s="3" t="s">
        <v>62</v>
      </c>
      <c r="L1" s="3" t="s">
        <v>63</v>
      </c>
      <c r="M1" s="3" t="s">
        <v>58</v>
      </c>
      <c r="N1" s="3" t="s">
        <v>59</v>
      </c>
      <c r="O1" s="3" t="s">
        <v>6</v>
      </c>
      <c r="P1" s="3" t="s">
        <v>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2" t="s">
        <v>20</v>
      </c>
      <c r="B3" s="2" t="s">
        <v>49</v>
      </c>
      <c r="C3" s="2" t="s">
        <v>52</v>
      </c>
      <c r="D3" s="2" t="s">
        <v>51</v>
      </c>
      <c r="E3" s="2">
        <v>160345</v>
      </c>
      <c r="F3" s="2" t="s">
        <v>16</v>
      </c>
      <c r="G3" s="2" t="s">
        <v>17</v>
      </c>
      <c r="H3" s="2">
        <v>200</v>
      </c>
      <c r="I3" s="2"/>
      <c r="J3" s="2" t="s">
        <v>60</v>
      </c>
      <c r="K3" s="4">
        <v>0.05</v>
      </c>
      <c r="L3" s="6">
        <v>100000</v>
      </c>
      <c r="M3" s="4" t="s">
        <v>70</v>
      </c>
      <c r="N3" s="2" t="s">
        <v>73</v>
      </c>
      <c r="O3" s="2">
        <v>0</v>
      </c>
      <c r="P3" s="2" t="s">
        <v>74</v>
      </c>
      <c r="Q3" s="10">
        <v>42826</v>
      </c>
      <c r="R3" s="10">
        <v>43466</v>
      </c>
      <c r="S3" s="2" t="s">
        <v>86</v>
      </c>
      <c r="T3" s="10">
        <f>+R3+60</f>
        <v>43526</v>
      </c>
      <c r="U3" s="2" t="s">
        <v>87</v>
      </c>
      <c r="V3" s="10">
        <f>+T3+(10*365)</f>
        <v>47176</v>
      </c>
      <c r="W3" s="2" t="s">
        <v>97</v>
      </c>
      <c r="X3" s="10">
        <f>+T3+365</f>
        <v>43891</v>
      </c>
    </row>
    <row r="4" spans="1:24">
      <c r="A4" s="2" t="s">
        <v>20</v>
      </c>
      <c r="B4" s="2" t="s">
        <v>50</v>
      </c>
      <c r="C4" s="2" t="s">
        <v>53</v>
      </c>
      <c r="D4" s="2" t="s">
        <v>54</v>
      </c>
      <c r="E4" s="2">
        <v>160368</v>
      </c>
      <c r="F4" s="2" t="s">
        <v>16</v>
      </c>
      <c r="G4" s="2" t="s">
        <v>55</v>
      </c>
      <c r="H4" s="2">
        <v>250</v>
      </c>
      <c r="I4" s="2"/>
      <c r="J4" s="2" t="s">
        <v>61</v>
      </c>
      <c r="K4" s="4">
        <v>0.05</v>
      </c>
      <c r="L4" s="5">
        <v>0</v>
      </c>
      <c r="M4" s="6">
        <v>0</v>
      </c>
      <c r="N4" s="6">
        <v>0</v>
      </c>
      <c r="O4" s="6">
        <v>0</v>
      </c>
      <c r="P4" s="2" t="s">
        <v>76</v>
      </c>
      <c r="Q4" s="10">
        <v>42868</v>
      </c>
      <c r="R4" s="10">
        <v>42856</v>
      </c>
      <c r="S4" s="2" t="s">
        <v>86</v>
      </c>
      <c r="T4" s="10">
        <f t="shared" ref="T4:T9" si="0">+R4+60</f>
        <v>42916</v>
      </c>
      <c r="U4" s="2" t="s">
        <v>92</v>
      </c>
      <c r="V4" s="10">
        <f>+T4+(3*365)</f>
        <v>44011</v>
      </c>
      <c r="W4" s="2" t="s">
        <v>98</v>
      </c>
      <c r="X4" s="10">
        <f>+R4+(365*2)</f>
        <v>43586</v>
      </c>
    </row>
    <row r="5" spans="1:24">
      <c r="A5" s="2" t="s">
        <v>20</v>
      </c>
      <c r="B5" s="2" t="s">
        <v>49</v>
      </c>
      <c r="C5" s="2" t="s">
        <v>52</v>
      </c>
      <c r="D5" s="2" t="s">
        <v>56</v>
      </c>
      <c r="E5" s="2">
        <v>160394</v>
      </c>
      <c r="F5" s="2" t="s">
        <v>16</v>
      </c>
      <c r="G5" s="2" t="s">
        <v>55</v>
      </c>
      <c r="H5" s="2">
        <v>255</v>
      </c>
      <c r="I5" s="2"/>
      <c r="J5" s="2" t="s">
        <v>61</v>
      </c>
      <c r="K5" s="4">
        <v>0.06</v>
      </c>
      <c r="L5" s="5">
        <v>0</v>
      </c>
      <c r="M5" s="6">
        <v>0</v>
      </c>
      <c r="N5" s="6">
        <v>0</v>
      </c>
      <c r="O5" s="6">
        <v>0</v>
      </c>
      <c r="P5" s="2" t="s">
        <v>76</v>
      </c>
      <c r="Q5" s="10">
        <v>43009</v>
      </c>
      <c r="R5" s="10">
        <v>43009</v>
      </c>
      <c r="S5" s="2" t="s">
        <v>86</v>
      </c>
      <c r="T5" s="10">
        <f t="shared" si="0"/>
        <v>43069</v>
      </c>
      <c r="U5" s="2" t="s">
        <v>93</v>
      </c>
      <c r="V5" s="10">
        <f>+R5+(12*365)</f>
        <v>47389</v>
      </c>
      <c r="W5" s="2" t="s">
        <v>97</v>
      </c>
      <c r="X5" s="10">
        <f t="shared" ref="X5:X18" si="1">+T5+365</f>
        <v>43434</v>
      </c>
    </row>
    <row r="6" spans="1:24">
      <c r="A6" s="2" t="s">
        <v>8</v>
      </c>
      <c r="B6" s="2" t="s">
        <v>9</v>
      </c>
      <c r="C6" s="2" t="s">
        <v>10</v>
      </c>
      <c r="D6" s="2" t="s">
        <v>23</v>
      </c>
      <c r="E6" s="2">
        <v>160439</v>
      </c>
      <c r="F6" s="2" t="s">
        <v>15</v>
      </c>
      <c r="G6" s="2" t="s">
        <v>57</v>
      </c>
      <c r="H6" s="2">
        <v>1000</v>
      </c>
      <c r="I6" s="2">
        <v>1250</v>
      </c>
      <c r="J6" s="2" t="s">
        <v>18</v>
      </c>
      <c r="K6" s="2">
        <v>0</v>
      </c>
      <c r="L6" s="2" t="s">
        <v>65</v>
      </c>
      <c r="M6" s="6">
        <f>1000*40</f>
        <v>40000</v>
      </c>
      <c r="N6" s="6">
        <v>40</v>
      </c>
      <c r="O6" s="2">
        <v>0</v>
      </c>
      <c r="P6" s="2" t="s">
        <v>11</v>
      </c>
      <c r="Q6" s="10">
        <v>43313</v>
      </c>
      <c r="R6" s="10">
        <v>43466</v>
      </c>
      <c r="S6" s="2" t="s">
        <v>86</v>
      </c>
      <c r="T6" s="10">
        <f t="shared" si="0"/>
        <v>43526</v>
      </c>
      <c r="U6" s="2" t="s">
        <v>93</v>
      </c>
      <c r="V6" s="10">
        <f>+R6+(12*365)</f>
        <v>47846</v>
      </c>
      <c r="W6" s="2" t="s">
        <v>98</v>
      </c>
      <c r="X6" s="10">
        <f>+R6+(365*2)</f>
        <v>44196</v>
      </c>
    </row>
    <row r="7" spans="1:24">
      <c r="A7" s="2" t="s">
        <v>8</v>
      </c>
      <c r="B7" s="2" t="s">
        <v>9</v>
      </c>
      <c r="C7" s="2" t="s">
        <v>22</v>
      </c>
      <c r="D7" s="2" t="s">
        <v>25</v>
      </c>
      <c r="E7" s="2">
        <v>160560</v>
      </c>
      <c r="F7" s="2" t="s">
        <v>15</v>
      </c>
      <c r="G7" s="2" t="s">
        <v>57</v>
      </c>
      <c r="H7" s="2">
        <v>1100</v>
      </c>
      <c r="I7" s="2">
        <v>1250</v>
      </c>
      <c r="J7" s="2" t="s">
        <v>18</v>
      </c>
      <c r="K7" s="2">
        <v>0</v>
      </c>
      <c r="L7" s="2" t="s">
        <v>66</v>
      </c>
      <c r="M7" s="6">
        <f>+H7*55</f>
        <v>60500</v>
      </c>
      <c r="N7" s="6">
        <v>55</v>
      </c>
      <c r="O7" s="2">
        <v>0</v>
      </c>
      <c r="P7" s="2" t="s">
        <v>68</v>
      </c>
      <c r="Q7" s="10">
        <v>43343</v>
      </c>
      <c r="R7" s="10">
        <v>43343</v>
      </c>
      <c r="S7" s="2" t="s">
        <v>86</v>
      </c>
      <c r="T7" s="10">
        <f t="shared" si="0"/>
        <v>43403</v>
      </c>
      <c r="U7" s="2" t="s">
        <v>94</v>
      </c>
      <c r="V7" s="10">
        <f>+T7+(5*365)</f>
        <v>45228</v>
      </c>
      <c r="W7" s="2" t="s">
        <v>97</v>
      </c>
      <c r="X7" s="10">
        <f t="shared" si="1"/>
        <v>43768</v>
      </c>
    </row>
    <row r="8" spans="1:24">
      <c r="A8" s="2" t="s">
        <v>8</v>
      </c>
      <c r="B8" s="2" t="s">
        <v>26</v>
      </c>
      <c r="C8" s="2" t="s">
        <v>27</v>
      </c>
      <c r="D8" s="2" t="s">
        <v>28</v>
      </c>
      <c r="E8" s="2">
        <v>160548</v>
      </c>
      <c r="F8" s="2" t="s">
        <v>15</v>
      </c>
      <c r="G8" s="2" t="s">
        <v>57</v>
      </c>
      <c r="H8" s="2">
        <v>1250</v>
      </c>
      <c r="I8" s="2">
        <v>1550</v>
      </c>
      <c r="J8" s="2" t="s">
        <v>18</v>
      </c>
      <c r="K8" s="2">
        <v>0</v>
      </c>
      <c r="L8" s="2" t="s">
        <v>67</v>
      </c>
      <c r="M8" s="6">
        <f>+N8*I8</f>
        <v>201500</v>
      </c>
      <c r="N8" s="6">
        <v>130</v>
      </c>
      <c r="O8" s="2">
        <v>5000</v>
      </c>
      <c r="P8" s="2" t="s">
        <v>68</v>
      </c>
      <c r="Q8" s="10">
        <v>43780</v>
      </c>
      <c r="R8" s="10">
        <v>43800</v>
      </c>
      <c r="S8" s="2" t="s">
        <v>86</v>
      </c>
      <c r="T8" s="10">
        <f t="shared" si="0"/>
        <v>43860</v>
      </c>
      <c r="U8" s="2" t="s">
        <v>94</v>
      </c>
      <c r="V8" s="10">
        <f>+T8+(5*365)</f>
        <v>45685</v>
      </c>
      <c r="W8" s="2" t="s">
        <v>97</v>
      </c>
      <c r="X8" s="10">
        <f t="shared" si="1"/>
        <v>44225</v>
      </c>
    </row>
    <row r="9" spans="1:24">
      <c r="A9" s="2" t="s">
        <v>8</v>
      </c>
      <c r="B9" s="2" t="s">
        <v>26</v>
      </c>
      <c r="C9" s="2" t="s">
        <v>27</v>
      </c>
      <c r="D9" s="2" t="s">
        <v>29</v>
      </c>
      <c r="E9" s="2">
        <v>160314</v>
      </c>
      <c r="F9" s="2" t="s">
        <v>15</v>
      </c>
      <c r="G9" s="2" t="s">
        <v>13</v>
      </c>
      <c r="H9" s="2">
        <v>1300</v>
      </c>
      <c r="I9" s="2">
        <v>1500</v>
      </c>
      <c r="J9" s="2" t="s">
        <v>18</v>
      </c>
      <c r="K9" s="2">
        <v>0</v>
      </c>
      <c r="L9" s="2">
        <v>175000</v>
      </c>
      <c r="M9" s="6">
        <f>+L9</f>
        <v>175000</v>
      </c>
      <c r="N9" s="6">
        <f>+M9/H9</f>
        <v>134.61538461538461</v>
      </c>
      <c r="O9" s="2">
        <f>+H9*12</f>
        <v>15600</v>
      </c>
      <c r="P9" s="2" t="s">
        <v>68</v>
      </c>
      <c r="Q9" s="10">
        <v>43831</v>
      </c>
      <c r="R9" s="10">
        <v>43891</v>
      </c>
      <c r="S9" s="2" t="s">
        <v>86</v>
      </c>
      <c r="T9" s="10">
        <f t="shared" si="0"/>
        <v>43951</v>
      </c>
      <c r="U9" s="2" t="s">
        <v>96</v>
      </c>
      <c r="V9" s="10">
        <f>+Q9+(9*365)</f>
        <v>47116</v>
      </c>
      <c r="W9" s="2" t="s">
        <v>97</v>
      </c>
      <c r="X9" s="10">
        <f t="shared" si="1"/>
        <v>44316</v>
      </c>
    </row>
    <row r="10" spans="1:24" ht="31.5">
      <c r="A10" s="2" t="s">
        <v>8</v>
      </c>
      <c r="B10" s="2" t="s">
        <v>26</v>
      </c>
      <c r="C10" s="2" t="s">
        <v>27</v>
      </c>
      <c r="D10" s="2" t="s">
        <v>30</v>
      </c>
      <c r="E10" s="2">
        <v>160291</v>
      </c>
      <c r="F10" s="2" t="s">
        <v>15</v>
      </c>
      <c r="G10" s="2" t="s">
        <v>13</v>
      </c>
      <c r="H10" s="2">
        <v>1200</v>
      </c>
      <c r="I10" s="2">
        <v>1000</v>
      </c>
      <c r="J10" s="2" t="s">
        <v>61</v>
      </c>
      <c r="K10" s="4">
        <v>0.04</v>
      </c>
      <c r="L10" s="5">
        <v>0</v>
      </c>
      <c r="M10" s="6">
        <v>0</v>
      </c>
      <c r="N10" s="6">
        <v>0</v>
      </c>
      <c r="O10" s="6">
        <v>0</v>
      </c>
      <c r="P10" s="2" t="s">
        <v>77</v>
      </c>
      <c r="Q10" s="10">
        <v>43861</v>
      </c>
      <c r="R10" s="10">
        <v>43862</v>
      </c>
      <c r="S10" s="2" t="s">
        <v>91</v>
      </c>
      <c r="T10" s="10">
        <f>+R10+90</f>
        <v>43952</v>
      </c>
      <c r="U10" s="2" t="s">
        <v>87</v>
      </c>
      <c r="V10" s="10">
        <f t="shared" ref="V10:V11" si="2">+T10+(10*365)</f>
        <v>47602</v>
      </c>
      <c r="W10" s="2" t="s">
        <v>98</v>
      </c>
      <c r="X10" s="10">
        <f>+R10+(365*2)</f>
        <v>44592</v>
      </c>
    </row>
    <row r="11" spans="1:24">
      <c r="A11" s="2" t="s">
        <v>8</v>
      </c>
      <c r="B11" s="2" t="s">
        <v>9</v>
      </c>
      <c r="C11" s="2" t="s">
        <v>31</v>
      </c>
      <c r="D11" s="2" t="s">
        <v>48</v>
      </c>
      <c r="E11" s="2">
        <v>160256</v>
      </c>
      <c r="F11" s="2" t="s">
        <v>15</v>
      </c>
      <c r="G11" s="2" t="s">
        <v>13</v>
      </c>
      <c r="H11" s="2">
        <v>1500</v>
      </c>
      <c r="I11" s="2">
        <v>1200</v>
      </c>
      <c r="J11" s="2" t="s">
        <v>60</v>
      </c>
      <c r="K11" s="4">
        <v>0.15</v>
      </c>
      <c r="L11" s="6">
        <v>75000</v>
      </c>
      <c r="M11" s="2" t="s">
        <v>71</v>
      </c>
      <c r="N11" s="2" t="s">
        <v>73</v>
      </c>
      <c r="O11" s="2">
        <v>0</v>
      </c>
      <c r="P11" s="2" t="s">
        <v>75</v>
      </c>
      <c r="Q11" s="10">
        <v>42736</v>
      </c>
      <c r="R11" s="10">
        <v>42736</v>
      </c>
      <c r="S11" s="2" t="s">
        <v>90</v>
      </c>
      <c r="T11" s="10">
        <f t="shared" ref="T11:T13" si="3">+R11+30</f>
        <v>42766</v>
      </c>
      <c r="U11" s="2" t="s">
        <v>87</v>
      </c>
      <c r="V11" s="10">
        <f t="shared" si="2"/>
        <v>46416</v>
      </c>
      <c r="W11" s="2" t="s">
        <v>97</v>
      </c>
      <c r="X11" s="10">
        <f t="shared" si="1"/>
        <v>43131</v>
      </c>
    </row>
    <row r="12" spans="1:24">
      <c r="A12" s="2" t="s">
        <v>8</v>
      </c>
      <c r="B12" s="2" t="s">
        <v>32</v>
      </c>
      <c r="C12" s="2" t="s">
        <v>33</v>
      </c>
      <c r="D12" s="2" t="s">
        <v>25</v>
      </c>
      <c r="E12" s="2">
        <v>160024</v>
      </c>
      <c r="F12" s="2" t="s">
        <v>15</v>
      </c>
      <c r="G12" s="2" t="s">
        <v>13</v>
      </c>
      <c r="H12" s="2">
        <v>2000</v>
      </c>
      <c r="I12" s="2">
        <v>2200</v>
      </c>
      <c r="J12" s="2" t="s">
        <v>18</v>
      </c>
      <c r="K12" s="2">
        <v>0</v>
      </c>
      <c r="L12" s="2">
        <v>150000</v>
      </c>
      <c r="M12" s="6">
        <f>+L12</f>
        <v>150000</v>
      </c>
      <c r="N12" s="6">
        <f>+M12/H12</f>
        <v>75</v>
      </c>
      <c r="O12" s="2">
        <f>+H12*20</f>
        <v>40000</v>
      </c>
      <c r="P12" s="2" t="s">
        <v>68</v>
      </c>
      <c r="Q12" s="10">
        <v>42794</v>
      </c>
      <c r="R12" s="10">
        <v>43446</v>
      </c>
      <c r="S12" s="2" t="s">
        <v>90</v>
      </c>
      <c r="T12" s="10">
        <f t="shared" si="3"/>
        <v>43476</v>
      </c>
      <c r="U12" s="2" t="s">
        <v>94</v>
      </c>
      <c r="V12" s="10">
        <f>+T12+(5*365)</f>
        <v>45301</v>
      </c>
      <c r="W12" s="2" t="s">
        <v>98</v>
      </c>
      <c r="X12" s="10">
        <f>+R12+(365*2)</f>
        <v>44176</v>
      </c>
    </row>
    <row r="13" spans="1:24" ht="31.5">
      <c r="A13" s="2" t="s">
        <v>19</v>
      </c>
      <c r="B13" s="2" t="s">
        <v>34</v>
      </c>
      <c r="C13" s="2" t="s">
        <v>46</v>
      </c>
      <c r="D13" s="2" t="s">
        <v>46</v>
      </c>
      <c r="E13" s="2">
        <v>159792</v>
      </c>
      <c r="F13" s="2" t="s">
        <v>15</v>
      </c>
      <c r="G13" s="2" t="s">
        <v>13</v>
      </c>
      <c r="H13" s="2">
        <v>1000</v>
      </c>
      <c r="I13" s="2">
        <v>1200</v>
      </c>
      <c r="J13" s="2" t="s">
        <v>18</v>
      </c>
      <c r="K13" s="2">
        <v>0</v>
      </c>
      <c r="L13" s="6">
        <v>100000</v>
      </c>
      <c r="M13" s="6">
        <f>+L13</f>
        <v>100000</v>
      </c>
      <c r="N13" s="6">
        <f>+M13/H13</f>
        <v>100</v>
      </c>
      <c r="O13" s="2">
        <f>+H13*35</f>
        <v>35000</v>
      </c>
      <c r="P13" s="2" t="s">
        <v>69</v>
      </c>
      <c r="Q13" s="10">
        <v>43525</v>
      </c>
      <c r="R13" s="10">
        <v>43556</v>
      </c>
      <c r="S13" s="2" t="s">
        <v>90</v>
      </c>
      <c r="T13" s="10">
        <f t="shared" si="3"/>
        <v>43586</v>
      </c>
      <c r="U13" s="2" t="s">
        <v>96</v>
      </c>
      <c r="V13" s="10">
        <f>+Q13+(9*365)</f>
        <v>46810</v>
      </c>
      <c r="W13" s="2" t="s">
        <v>97</v>
      </c>
      <c r="X13" s="10">
        <f t="shared" si="1"/>
        <v>43951</v>
      </c>
    </row>
    <row r="14" spans="1:24" ht="31.5">
      <c r="A14" s="2" t="s">
        <v>19</v>
      </c>
      <c r="B14" s="2" t="s">
        <v>35</v>
      </c>
      <c r="C14" s="2" t="s">
        <v>44</v>
      </c>
      <c r="D14" s="2" t="s">
        <v>45</v>
      </c>
      <c r="E14" s="2">
        <v>159555</v>
      </c>
      <c r="F14" s="2" t="s">
        <v>15</v>
      </c>
      <c r="G14" s="2" t="s">
        <v>13</v>
      </c>
      <c r="H14" s="2">
        <v>900</v>
      </c>
      <c r="I14" s="2">
        <v>750</v>
      </c>
      <c r="J14" s="2" t="s">
        <v>61</v>
      </c>
      <c r="K14" s="4">
        <v>0.04</v>
      </c>
      <c r="L14" s="5">
        <v>0</v>
      </c>
      <c r="M14" s="6">
        <v>0</v>
      </c>
      <c r="N14" s="6">
        <v>0</v>
      </c>
      <c r="O14" s="6">
        <v>0</v>
      </c>
      <c r="P14" s="2" t="s">
        <v>77</v>
      </c>
      <c r="Q14" s="10">
        <v>43243</v>
      </c>
      <c r="R14" s="10">
        <v>43365</v>
      </c>
      <c r="S14" s="2" t="s">
        <v>90</v>
      </c>
      <c r="T14" s="10">
        <f>+R14+30</f>
        <v>43395</v>
      </c>
      <c r="U14" s="2" t="s">
        <v>93</v>
      </c>
      <c r="V14" s="10">
        <f>+R14+(12*365)</f>
        <v>47745</v>
      </c>
      <c r="W14" s="2" t="s">
        <v>97</v>
      </c>
      <c r="X14" s="10">
        <f t="shared" si="1"/>
        <v>43760</v>
      </c>
    </row>
    <row r="15" spans="1:24" ht="31.5">
      <c r="A15" s="2" t="s">
        <v>19</v>
      </c>
      <c r="B15" s="2" t="s">
        <v>36</v>
      </c>
      <c r="C15" s="2" t="s">
        <v>37</v>
      </c>
      <c r="D15" s="2" t="s">
        <v>47</v>
      </c>
      <c r="E15" s="2">
        <v>159212</v>
      </c>
      <c r="F15" s="2" t="s">
        <v>15</v>
      </c>
      <c r="G15" s="2" t="s">
        <v>13</v>
      </c>
      <c r="H15" s="2">
        <v>750</v>
      </c>
      <c r="I15" s="2">
        <v>550</v>
      </c>
      <c r="J15" s="2" t="s">
        <v>60</v>
      </c>
      <c r="K15" s="7">
        <v>0.125</v>
      </c>
      <c r="L15" s="6">
        <v>100000</v>
      </c>
      <c r="M15" s="2" t="s">
        <v>72</v>
      </c>
      <c r="N15" s="2" t="s">
        <v>73</v>
      </c>
      <c r="O15" s="2">
        <v>0</v>
      </c>
      <c r="P15" s="2" t="s">
        <v>69</v>
      </c>
      <c r="Q15" s="10">
        <v>43477</v>
      </c>
      <c r="R15" s="10">
        <v>43831</v>
      </c>
      <c r="S15" s="2" t="s">
        <v>89</v>
      </c>
      <c r="T15" s="10">
        <f>+R15+120</f>
        <v>43951</v>
      </c>
      <c r="U15" s="2" t="s">
        <v>94</v>
      </c>
      <c r="V15" s="10">
        <f>+T15+(5*365)</f>
        <v>45776</v>
      </c>
      <c r="W15" s="2" t="s">
        <v>98</v>
      </c>
      <c r="X15" s="10">
        <f>+R15+(365*2)</f>
        <v>44561</v>
      </c>
    </row>
    <row r="16" spans="1:24" ht="31.5">
      <c r="A16" s="2" t="s">
        <v>21</v>
      </c>
      <c r="B16" s="2" t="s">
        <v>38</v>
      </c>
      <c r="C16" s="2" t="s">
        <v>39</v>
      </c>
      <c r="D16" s="2" t="s">
        <v>40</v>
      </c>
      <c r="E16" s="2">
        <v>158859</v>
      </c>
      <c r="F16" s="2" t="s">
        <v>16</v>
      </c>
      <c r="G16" s="2" t="s">
        <v>55</v>
      </c>
      <c r="H16" s="2">
        <v>300</v>
      </c>
      <c r="I16" s="2"/>
      <c r="J16" s="2" t="s">
        <v>61</v>
      </c>
      <c r="K16" s="4">
        <v>0.06</v>
      </c>
      <c r="L16" s="5">
        <v>0</v>
      </c>
      <c r="M16" s="6">
        <v>0</v>
      </c>
      <c r="N16" s="6">
        <v>0</v>
      </c>
      <c r="O16" s="6">
        <v>0</v>
      </c>
      <c r="P16" s="2" t="s">
        <v>76</v>
      </c>
      <c r="Q16" s="10">
        <v>42382</v>
      </c>
      <c r="R16" s="10">
        <v>42382</v>
      </c>
      <c r="S16" s="2" t="s">
        <v>88</v>
      </c>
      <c r="T16" s="10">
        <f>+R16+10</f>
        <v>42392</v>
      </c>
      <c r="U16" s="2" t="s">
        <v>96</v>
      </c>
      <c r="V16" s="10">
        <f>+Q16+(9*365)</f>
        <v>45667</v>
      </c>
      <c r="W16" s="2" t="s">
        <v>97</v>
      </c>
      <c r="X16" s="10">
        <f t="shared" si="1"/>
        <v>42757</v>
      </c>
    </row>
    <row r="17" spans="1:24" ht="31.5">
      <c r="A17" s="2" t="s">
        <v>21</v>
      </c>
      <c r="B17" s="2" t="s">
        <v>38</v>
      </c>
      <c r="C17" s="2" t="s">
        <v>39</v>
      </c>
      <c r="D17" s="2" t="s">
        <v>41</v>
      </c>
      <c r="E17" s="2">
        <v>158515</v>
      </c>
      <c r="F17" s="2" t="s">
        <v>16</v>
      </c>
      <c r="G17" s="2" t="s">
        <v>55</v>
      </c>
      <c r="H17" s="2">
        <v>350</v>
      </c>
      <c r="I17" s="2"/>
      <c r="J17" s="2" t="s">
        <v>61</v>
      </c>
      <c r="K17" s="4">
        <v>0.06</v>
      </c>
      <c r="L17" s="5">
        <v>0</v>
      </c>
      <c r="M17" s="6">
        <v>0</v>
      </c>
      <c r="N17" s="6">
        <v>0</v>
      </c>
      <c r="O17" s="6">
        <v>0</v>
      </c>
      <c r="P17" s="2" t="s">
        <v>76</v>
      </c>
      <c r="Q17" s="10">
        <v>42016</v>
      </c>
      <c r="R17" s="10">
        <v>42005</v>
      </c>
      <c r="S17" s="2" t="s">
        <v>88</v>
      </c>
      <c r="T17" s="10">
        <f>+R17+10</f>
        <v>42015</v>
      </c>
      <c r="U17" s="2" t="s">
        <v>95</v>
      </c>
      <c r="V17" s="10">
        <f>+T17+(5.3*365)</f>
        <v>43949.5</v>
      </c>
      <c r="W17" s="2" t="s">
        <v>97</v>
      </c>
      <c r="X17" s="10">
        <f t="shared" si="1"/>
        <v>42380</v>
      </c>
    </row>
    <row r="18" spans="1:24" ht="31.5">
      <c r="A18" s="2" t="s">
        <v>21</v>
      </c>
      <c r="B18" s="2" t="s">
        <v>38</v>
      </c>
      <c r="C18" s="2" t="s">
        <v>42</v>
      </c>
      <c r="D18" s="2" t="s">
        <v>43</v>
      </c>
      <c r="E18" s="2">
        <v>156192</v>
      </c>
      <c r="F18" s="2" t="s">
        <v>16</v>
      </c>
      <c r="G18" s="2" t="s">
        <v>17</v>
      </c>
      <c r="H18" s="2">
        <v>200</v>
      </c>
      <c r="I18" s="2"/>
      <c r="J18" s="2" t="s">
        <v>60</v>
      </c>
      <c r="K18" s="4">
        <v>0.13</v>
      </c>
      <c r="L18" s="6">
        <v>50000</v>
      </c>
      <c r="M18" s="2" t="s">
        <v>72</v>
      </c>
      <c r="N18" s="2" t="s">
        <v>73</v>
      </c>
      <c r="O18" s="2">
        <v>0</v>
      </c>
      <c r="P18" s="2" t="s">
        <v>74</v>
      </c>
      <c r="Q18" s="10">
        <v>42370</v>
      </c>
      <c r="R18" s="10">
        <v>42399</v>
      </c>
      <c r="S18" s="2">
        <v>0</v>
      </c>
      <c r="T18" s="10">
        <f>+R18+0</f>
        <v>42399</v>
      </c>
      <c r="U18" s="2" t="s">
        <v>93</v>
      </c>
      <c r="V18" s="10">
        <f>+R18+(12*365)</f>
        <v>46779</v>
      </c>
      <c r="W18" s="2" t="s">
        <v>97</v>
      </c>
      <c r="X18" s="10">
        <f t="shared" si="1"/>
        <v>42764</v>
      </c>
    </row>
    <row r="20" spans="1:24">
      <c r="A20" s="8"/>
    </row>
    <row r="21" spans="1:24">
      <c r="A21" s="9"/>
    </row>
  </sheetData>
  <autoFilter ref="A2:X18"/>
  <sortState ref="A3:Q18">
    <sortCondition ref="A3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Grover</dc:creator>
  <cp:lastModifiedBy>Abhishek</cp:lastModifiedBy>
  <dcterms:created xsi:type="dcterms:W3CDTF">2020-03-28T06:22:30Z</dcterms:created>
  <dcterms:modified xsi:type="dcterms:W3CDTF">2020-04-18T01:53:37Z</dcterms:modified>
</cp:coreProperties>
</file>