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B11029D8-A201-44C1-8AAC-4D4B8685A644}" xr6:coauthVersionLast="47" xr6:coauthVersionMax="47" xr10:uidLastSave="{00000000-0000-0000-0000-000000000000}"/>
  <bookViews>
    <workbookView xWindow="-108" yWindow="-108" windowWidth="23256" windowHeight="12456" xr2:uid="{80BCE5D6-05BA-A64D-BB75-DAE265A989EF}"/>
  </bookViews>
  <sheets>
    <sheet name="Vlookup" sheetId="1" r:id="rId1"/>
    <sheet name="Hlookup" sheetId="4" r:id="rId2"/>
    <sheet name="Xlookup" sheetId="5" r:id="rId3"/>
    <sheet name="Xlookup 1" sheetId="6" r:id="rId4"/>
    <sheet name="Xlookup 2" sheetId="11" r:id="rId5"/>
    <sheet name="Xlookup 3" sheetId="9" r:id="rId6"/>
    <sheet name="SumFilt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5" l="1"/>
  <c r="I17" i="5"/>
  <c r="I5" i="1"/>
  <c r="C12" i="4"/>
  <c r="J10" i="10" a="1"/>
  <c r="J10" i="10" s="1"/>
  <c r="J6" i="9" a="1"/>
  <c r="J6" i="9" s="1"/>
  <c r="J5" i="9" a="1"/>
  <c r="J5" i="9" s="1"/>
  <c r="I6" i="11"/>
  <c r="I5" i="11"/>
  <c r="I6" i="6" a="1"/>
  <c r="I6" i="6" s="1"/>
  <c r="I5" i="6" a="1"/>
  <c r="I5" i="6" s="1"/>
  <c r="I11" i="5"/>
  <c r="I10" i="5"/>
  <c r="D12" i="4"/>
  <c r="D11" i="4"/>
  <c r="C11" i="4"/>
  <c r="J6" i="1"/>
  <c r="J7" i="1"/>
  <c r="J5" i="1"/>
  <c r="F26" i="1"/>
  <c r="I7" i="1" s="1"/>
  <c r="F15" i="1"/>
  <c r="F14" i="1"/>
  <c r="F16" i="11"/>
  <c r="F15" i="11"/>
  <c r="F14" i="11"/>
  <c r="F13" i="11"/>
  <c r="F12" i="11"/>
  <c r="F11" i="11"/>
  <c r="F10" i="11"/>
  <c r="F9" i="11"/>
  <c r="F8" i="11"/>
  <c r="F7" i="11"/>
  <c r="F6" i="1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F5" i="11"/>
  <c r="J6" i="10" a="1"/>
  <c r="J6" i="10" s="1"/>
  <c r="E5" i="10"/>
  <c r="F5" i="10" s="1"/>
  <c r="E5" i="9"/>
  <c r="F5" i="9" s="1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C6" i="6"/>
  <c r="C7" i="6" s="1"/>
  <c r="C8" i="6" s="1"/>
  <c r="F5" i="6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E5" i="5"/>
  <c r="F25" i="1"/>
  <c r="F24" i="1"/>
  <c r="F23" i="1"/>
  <c r="F22" i="1"/>
  <c r="I6" i="1" s="1"/>
  <c r="F21" i="1"/>
  <c r="F20" i="1"/>
  <c r="F19" i="1"/>
  <c r="F18" i="1"/>
  <c r="F17" i="1"/>
  <c r="F16" i="1"/>
  <c r="F13" i="1"/>
  <c r="F12" i="1"/>
  <c r="F11" i="1"/>
  <c r="F10" i="1"/>
  <c r="F9" i="1"/>
  <c r="F8" i="1"/>
  <c r="F7" i="1"/>
  <c r="F6" i="1"/>
  <c r="F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I6" i="5" l="1"/>
  <c r="C9" i="6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<sst xmlns="http://schemas.openxmlformats.org/spreadsheetml/2006/main" count="228" uniqueCount="52">
  <si>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</si>
  <si>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</si>
  <si>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</si>
  <si>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</si>
  <si>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</si>
  <si>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</si>
  <si>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</si>
  <si>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</si>
  <si>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</si>
  <si>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</si>
  <si>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</si>
  <si>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</si>
  <si>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</si>
  <si>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</si>
  <si>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</si>
  <si>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</si>
  <si>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</si>
  <si>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</si>
  <si>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</si>
  <si>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</si>
  <si>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</si>
  <si>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</si>
  <si>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</si>
  <si>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</si>
  <si>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</si>
  <si>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</si>
  <si>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</si>
  <si>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</si>
  <si>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</si>
  <si>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</si>
  <si>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</si>
  <si>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</si>
  <si>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</si>
  <si>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</si>
  <si>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</si>
  <si>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</si>
  <si>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</si>
  <si>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</si>
  <si>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</si>
  <si>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</si>
  <si>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</si>
  <si>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</si>
  <si>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</si>
  <si>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</si>
  <si>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</si>
  <si>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</si>
  <si>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</si>
  <si>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</si>
  <si>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Abhishek</t>
  </si>
  <si>
    <t>H&amp;M</t>
  </si>
  <si>
    <t>Zara</t>
  </si>
  <si>
    <t>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</si>
</sst>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"/>
    <numFmt numFmtId="165" formatCode="[$$-409]#,##0.00"/>
    <numFmt numFmtId="166" formatCode="_([$$-409]* #,##0.00_);_([$$-409]* \(#,##0.00\);_([$$-409]* &quot;-&quot;??_);_(@_)"/>
    <numFmt numFmtId="167" formatCode="&quot;$&quot;#,##0.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65" fontId="0" fillId="0" borderId="0" xfId="0" applyNumberFormat="1"/>
    <xf numFmtId="0" fontId="1" fillId="5" borderId="0" xfId="7" applyAlignment="1">
      <alignment horizontal="center"/>
    </xf>
    <xf numFmtId="44" fontId="0" fillId="0" borderId="0" xfId="4" applyFont="1"/>
    <xf numFmtId="166" fontId="0" fillId="0" borderId="0" xfId="0" applyNumberFormat="1"/>
    <xf numFmtId="166" fontId="0" fillId="0" borderId="0" xfId="4" applyNumberFormat="1" applyFont="1"/>
    <xf numFmtId="0" fontId="1" fillId="5" borderId="0" xfId="7" applyAlignment="1">
      <alignment horizontal="left"/>
    </xf>
    <xf numFmtId="0" fontId="1" fillId="5" borderId="0" xfId="7"/>
    <xf numFmtId="0" fontId="8" fillId="4" borderId="0" xfId="6"/>
    <xf numFmtId="44" fontId="4" fillId="0" borderId="0" xfId="4" applyFont="1"/>
    <xf numFmtId="44" fontId="0" fillId="0" borderId="0" xfId="4" applyFont="1" applyAlignment="1">
      <alignment horizontal="center"/>
    </xf>
    <xf numFmtId="167" fontId="0" fillId="0" borderId="0" xfId="4" applyNumberFormat="1" applyFont="1" applyAlignment="1">
      <alignment vertical="center"/>
    </xf>
    <xf numFmtId="167" fontId="0" fillId="0" borderId="0" xfId="4" applyNumberFormat="1" applyFont="1"/>
    <xf numFmtId="0" fontId="8" fillId="3" borderId="0" xfId="5" applyAlignment="1">
      <alignment horizontal="center"/>
    </xf>
    <xf numFmtId="0" fontId="1" fillId="5" borderId="0" xfId="7" applyAlignment="1">
      <alignment horizontal="center"/>
    </xf>
  </cellXfs>
  <cellStyles count="8">
    <cellStyle name="60% - Accent3" xfId="7" builtinId="40"/>
    <cellStyle name="Accent2" xfId="5" builtinId="33"/>
    <cellStyle name="Accent3" xfId="6" builtinId="37"/>
    <cellStyle name="Currency" xfId="4" builtinId="4"/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161636</xdr:colOff>
      <xdr:row>0</xdr:row>
      <xdr:rowOff>92364</xdr:rowOff>
    </xdr:from>
    <xdr:to>
      <xdr:col>9</xdr:col>
      <xdr:colOff>785091</xdr:colOff>
      <xdr:row>2</xdr:row>
      <xdr:rowOff>84667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59D3464-7F0B-2BC2-E46B-F97E20229048}"/>
            </a:ext>
          </a:extLst>
        </xdr:cNvPr>
        <xdr:cNvSpPr/>
      </xdr:nvSpPr>
      <xdr:spPr>
        <a:xfrm>
          <a:off x="969818" y="92364"/>
          <a:ext cx="7573818" cy="392545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>
              <a:solidFill>
                <a:srgbClr val="FF0000"/>
              </a:solidFill>
            </a:rPr>
            <a:t>V</a:t>
          </a:r>
          <a:r>
            <a:rPr lang="en-US" sz="1100" kern="1200" baseline="0">
              <a:solidFill>
                <a:srgbClr val="FF0000"/>
              </a:solidFill>
            </a:rPr>
            <a:t>-Look up. We are  looking up commission and Sale Amount for the Salesperson of our Interest.</a:t>
          </a:r>
          <a:endParaRPr 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551565</xdr:colOff>
      <xdr:row>1</xdr:row>
      <xdr:rowOff>194425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4391803-83C9-4DD0-9219-17ABFFC16814}"/>
            </a:ext>
          </a:extLst>
        </xdr:cNvPr>
        <xdr:cNvSpPr/>
      </xdr:nvSpPr>
      <xdr:spPr>
        <a:xfrm>
          <a:off x="1051560" y="0"/>
          <a:ext cx="7912485" cy="392545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kern="1200" baseline="0">
              <a:solidFill>
                <a:srgbClr val="FF0000"/>
              </a:solidFill>
            </a:rPr>
            <a:t>H-Look up. We are  looking up commission and Sale Amount for the Salesperson of our Interest in a dataset arranged horizontally.</a:t>
          </a:r>
          <a:endParaRPr 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0</xdr:row>
      <xdr:rowOff>22860</xdr:rowOff>
    </xdr:from>
    <xdr:to>
      <xdr:col>11</xdr:col>
      <xdr:colOff>460125</xdr:colOff>
      <xdr:row>2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F28911E-53A6-4447-93C6-25E2AEF50BB5}"/>
            </a:ext>
          </a:extLst>
        </xdr:cNvPr>
        <xdr:cNvSpPr/>
      </xdr:nvSpPr>
      <xdr:spPr>
        <a:xfrm>
          <a:off x="1584960" y="22860"/>
          <a:ext cx="7912485" cy="52578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b="1">
              <a:solidFill>
                <a:srgbClr val="FF0000"/>
              </a:solidFill>
            </a:rPr>
            <a:t>XLOOKUP</a:t>
          </a:r>
          <a:r>
            <a:rPr lang="en-US" b="0" baseline="0">
              <a:solidFill>
                <a:srgbClr val="FF0000"/>
              </a:solidFill>
            </a:rPr>
            <a:t> c</a:t>
          </a:r>
          <a:r>
            <a:rPr lang="en-US">
              <a:solidFill>
                <a:srgbClr val="FF0000"/>
              </a:solidFill>
            </a:rPr>
            <a:t>an look to the left or right of the lookup column. </a:t>
          </a:r>
          <a:r>
            <a:rPr lang="en-US" b="1">
              <a:solidFill>
                <a:srgbClr val="FF0000"/>
              </a:solidFill>
            </a:rPr>
            <a:t>VLOOKUP</a:t>
          </a:r>
          <a:r>
            <a:rPr lang="en-US" b="0" baseline="0">
              <a:solidFill>
                <a:srgbClr val="FF0000"/>
              </a:solidFill>
            </a:rPr>
            <a:t> o</a:t>
          </a:r>
          <a:r>
            <a:rPr lang="en-US">
              <a:solidFill>
                <a:srgbClr val="FF0000"/>
              </a:solidFill>
            </a:rPr>
            <a:t>nly searches to the right of the lookup column. </a:t>
          </a:r>
          <a:r>
            <a:rPr lang="en-US" b="1">
              <a:solidFill>
                <a:srgbClr val="FF0000"/>
              </a:solidFill>
            </a:rPr>
            <a:t>HLOOKUP</a:t>
          </a:r>
          <a:r>
            <a:rPr lang="en-US">
              <a:solidFill>
                <a:srgbClr val="FF0000"/>
              </a:solidFill>
            </a:rPr>
            <a:t> only searches below the lookup row. INDEX and MATCH are two functions in Excel often used together for flexible and dynamic lookups.</a:t>
          </a:r>
        </a:p>
        <a:p>
          <a:pPr algn="ctr"/>
          <a:endParaRPr 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0</xdr:row>
      <xdr:rowOff>22860</xdr:rowOff>
    </xdr:from>
    <xdr:to>
      <xdr:col>10</xdr:col>
      <xdr:colOff>223905</xdr:colOff>
      <xdr:row>2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AC1D57C-6578-4DD1-B416-05CA300D1085}"/>
            </a:ext>
          </a:extLst>
        </xdr:cNvPr>
        <xdr:cNvSpPr/>
      </xdr:nvSpPr>
      <xdr:spPr>
        <a:xfrm>
          <a:off x="769620" y="22860"/>
          <a:ext cx="7912485" cy="52578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b="1">
              <a:solidFill>
                <a:srgbClr val="FF0000"/>
              </a:solidFill>
            </a:rPr>
            <a:t>XLOOKUP</a:t>
          </a:r>
          <a:r>
            <a:rPr lang="en-US" b="0" baseline="0">
              <a:solidFill>
                <a:srgbClr val="FF0000"/>
              </a:solidFill>
            </a:rPr>
            <a:t> c</a:t>
          </a:r>
          <a:r>
            <a:rPr lang="en-US">
              <a:solidFill>
                <a:srgbClr val="FF0000"/>
              </a:solidFill>
            </a:rPr>
            <a:t>an</a:t>
          </a:r>
          <a:r>
            <a:rPr lang="en-US" baseline="0">
              <a:solidFill>
                <a:srgbClr val="FF0000"/>
              </a:solidFill>
            </a:rPr>
            <a:t> lookup values for two columns as well using a single formula. Here we will lookup for sale amount and comission using a single formula.</a:t>
          </a:r>
          <a:endParaRPr 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22860</xdr:rowOff>
    </xdr:from>
    <xdr:to>
      <xdr:col>10</xdr:col>
      <xdr:colOff>132465</xdr:colOff>
      <xdr:row>2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436508-5DC1-448F-A123-F72591B2BBBF}"/>
            </a:ext>
          </a:extLst>
        </xdr:cNvPr>
        <xdr:cNvSpPr/>
      </xdr:nvSpPr>
      <xdr:spPr>
        <a:xfrm>
          <a:off x="1074420" y="22860"/>
          <a:ext cx="7912485" cy="52578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b="1">
              <a:solidFill>
                <a:srgbClr val="FF0000"/>
              </a:solidFill>
            </a:rPr>
            <a:t>XLOOKUP</a:t>
          </a:r>
          <a:r>
            <a:rPr lang="en-US" b="0" baseline="0">
              <a:solidFill>
                <a:srgbClr val="FF0000"/>
              </a:solidFill>
            </a:rPr>
            <a:t> c</a:t>
          </a:r>
          <a:r>
            <a:rPr lang="en-US">
              <a:solidFill>
                <a:srgbClr val="FF0000"/>
              </a:solidFill>
            </a:rPr>
            <a:t>an</a:t>
          </a:r>
          <a:r>
            <a:rPr lang="en-US" baseline="0">
              <a:solidFill>
                <a:srgbClr val="FF0000"/>
              </a:solidFill>
            </a:rPr>
            <a:t> lookup for values whose only first initial names or digits we know</a:t>
          </a:r>
          <a:endParaRPr 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0</xdr:row>
      <xdr:rowOff>30480</xdr:rowOff>
    </xdr:from>
    <xdr:to>
      <xdr:col>10</xdr:col>
      <xdr:colOff>117225</xdr:colOff>
      <xdr:row>2</xdr:row>
      <xdr:rowOff>160020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4D340E-AF90-4413-970F-B997B1197EF2}"/>
            </a:ext>
          </a:extLst>
        </xdr:cNvPr>
        <xdr:cNvSpPr/>
      </xdr:nvSpPr>
      <xdr:spPr>
        <a:xfrm>
          <a:off x="662940" y="30480"/>
          <a:ext cx="7912485" cy="52578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b="1">
              <a:solidFill>
                <a:srgbClr val="FF0000"/>
              </a:solidFill>
            </a:rPr>
            <a:t>XLOOKUP</a:t>
          </a:r>
          <a:r>
            <a:rPr lang="en-US" b="0" baseline="0">
              <a:solidFill>
                <a:srgbClr val="FF0000"/>
              </a:solidFill>
            </a:rPr>
            <a:t> c</a:t>
          </a:r>
          <a:r>
            <a:rPr lang="en-US">
              <a:solidFill>
                <a:srgbClr val="FF0000"/>
              </a:solidFill>
            </a:rPr>
            <a:t>an</a:t>
          </a:r>
          <a:r>
            <a:rPr lang="en-US" baseline="0">
              <a:solidFill>
                <a:srgbClr val="FF0000"/>
              </a:solidFill>
            </a:rPr>
            <a:t> lookup for values using one or more criteria. Here we have to look up for commission based on Salesperson name and year criteria.</a:t>
          </a:r>
          <a:endParaRPr 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0</xdr:row>
      <xdr:rowOff>38100</xdr:rowOff>
    </xdr:from>
    <xdr:to>
      <xdr:col>10</xdr:col>
      <xdr:colOff>201045</xdr:colOff>
      <xdr:row>2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8A2ABD-B7A5-49BA-97BB-3DA627C1CAC1}"/>
            </a:ext>
          </a:extLst>
        </xdr:cNvPr>
        <xdr:cNvSpPr/>
      </xdr:nvSpPr>
      <xdr:spPr>
        <a:xfrm>
          <a:off x="746760" y="38100"/>
          <a:ext cx="7912485" cy="52578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kern="0">
              <a:solidFill>
                <a:srgbClr val="FF0000"/>
              </a:solidFill>
            </a:rPr>
            <a:t>We</a:t>
          </a:r>
          <a:r>
            <a:rPr lang="en-US" sz="1100" b="1" kern="0" baseline="0">
              <a:solidFill>
                <a:srgbClr val="FF0000"/>
              </a:solidFill>
            </a:rPr>
            <a:t> use sum &amp; filter instead of x-lookup if multiple sales have been made by a sales person for different years.</a:t>
          </a:r>
          <a:endParaRPr lang="en-US" sz="1100" kern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sheetPr codeName="Sheet1"/>
  <dimension ref="A1:J29"/>
  <sheetViews>
    <sheetView tabSelected="1" zoomScale="99" workbookViewId="0">
      <selection activeCell="H9" sqref="H9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2.796875" customWidth="1"/>
    <col min="8" max="8" width="13.296875" customWidth="1"/>
  </cols>
  <sheetData>
    <row r="1" spans="1:10" x14ac:dyDescent="0.3">
      <c r="A1" t="s">
        <v>0</v>
      </c>
    </row>
    <row r="4" spans="1:10" x14ac:dyDescent="0.3">
      <c r="B4" s="12" t="s">
        <v>1</v>
      </c>
      <c r="C4" s="12" t="s">
        <v>3</v>
      </c>
      <c r="D4" s="12" t="s">
        <v>2</v>
      </c>
      <c r="E4" s="12" t="s">
        <v>5</v>
      </c>
      <c r="F4" s="12" t="s">
        <v>4</v>
      </c>
      <c r="H4" s="12" t="s">
        <v>1</v>
      </c>
      <c r="I4" s="12" t="s">
        <v>4</v>
      </c>
      <c r="J4" s="12" t="s">
        <v>5</v>
      </c>
    </row>
    <row r="5" spans="1:10" x14ac:dyDescent="0.3">
      <c r="B5" t="s">
        <v>19</v>
      </c>
      <c r="C5" s="1">
        <v>124300</v>
      </c>
      <c r="D5" s="3">
        <v>44754</v>
      </c>
      <c r="E5" s="14">
        <v>5436.33</v>
      </c>
      <c r="F5" s="15">
        <f>E5*0.2</f>
        <v>1087.2660000000001</v>
      </c>
      <c r="H5" t="s">
        <v>6</v>
      </c>
      <c r="I5" s="13">
        <f xml:space="preserve"> VLOOKUP(H5,B5:F26,5,FALSE)</f>
        <v>651.21797070000002</v>
      </c>
      <c r="J5" s="13">
        <f>VLOOKUP(H5,B6:F27,4,FALSE)</f>
        <v>3256.0898535000001</v>
      </c>
    </row>
    <row r="6" spans="1:10" x14ac:dyDescent="0.3">
      <c r="B6" t="s">
        <v>20</v>
      </c>
      <c r="C6" s="1">
        <f>C5*1.2</f>
        <v>149160</v>
      </c>
      <c r="D6" s="3">
        <v>44751</v>
      </c>
      <c r="E6" s="14">
        <v>6197.4161999999997</v>
      </c>
      <c r="F6" s="14">
        <f t="shared" ref="F6:F25" si="0">E6*0.2</f>
        <v>1239.48324</v>
      </c>
      <c r="H6" t="s">
        <v>14</v>
      </c>
      <c r="I6" s="13">
        <f xml:space="preserve"> VLOOKUP(H6,B5:F26,5,FALSE)</f>
        <v>1349.7966604877784</v>
      </c>
      <c r="J6" s="13">
        <f t="shared" ref="J6:J7" si="1">VLOOKUP(H6,B7:F28,4,FALSE)</f>
        <v>6748.9833024388909</v>
      </c>
    </row>
    <row r="7" spans="1:10" x14ac:dyDescent="0.3">
      <c r="B7" t="s">
        <v>21</v>
      </c>
      <c r="C7" s="1">
        <f>C6*1.02</f>
        <v>152143.20000000001</v>
      </c>
      <c r="D7" s="3">
        <v>44753</v>
      </c>
      <c r="E7" s="14">
        <v>7065.0544679999994</v>
      </c>
      <c r="F7" s="14">
        <f t="shared" si="0"/>
        <v>1413.0108935999999</v>
      </c>
      <c r="H7" t="s">
        <v>23</v>
      </c>
      <c r="I7" s="13">
        <f xml:space="preserve"> VLOOKUP(H7,B5:F26,5,FALSE)</f>
        <v>1836.3489573225595</v>
      </c>
      <c r="J7" s="13">
        <f t="shared" si="1"/>
        <v>9181.7447866127968</v>
      </c>
    </row>
    <row r="8" spans="1:10" x14ac:dyDescent="0.3">
      <c r="B8" t="s">
        <v>22</v>
      </c>
      <c r="C8" s="1">
        <f>C7*0.8</f>
        <v>121714.56000000001</v>
      </c>
      <c r="D8" s="3">
        <v>44748</v>
      </c>
      <c r="E8" s="14">
        <v>8054.1620935199981</v>
      </c>
      <c r="F8" s="14">
        <f t="shared" si="0"/>
        <v>1610.8324187039998</v>
      </c>
    </row>
    <row r="9" spans="1:10" x14ac:dyDescent="0.3">
      <c r="B9" t="s">
        <v>23</v>
      </c>
      <c r="C9" s="1">
        <f>C8*0.9</f>
        <v>109543.10400000001</v>
      </c>
      <c r="D9" s="3">
        <v>44752</v>
      </c>
      <c r="E9" s="14">
        <v>9181.7447866127968</v>
      </c>
      <c r="F9" s="14">
        <f t="shared" si="0"/>
        <v>1836.3489573225595</v>
      </c>
    </row>
    <row r="10" spans="1:10" x14ac:dyDescent="0.3">
      <c r="B10" t="s">
        <v>24</v>
      </c>
      <c r="C10" s="1">
        <f>C9*1.1</f>
        <v>120497.41440000002</v>
      </c>
      <c r="D10" s="3">
        <v>44755</v>
      </c>
      <c r="E10" s="14">
        <v>10467.189056738587</v>
      </c>
      <c r="F10" s="14">
        <f t="shared" si="0"/>
        <v>2093.4378113477173</v>
      </c>
    </row>
    <row r="11" spans="1:10" x14ac:dyDescent="0.3">
      <c r="B11" t="s">
        <v>25</v>
      </c>
      <c r="C11" s="1">
        <f>C10*1.02</f>
        <v>122907.36268800002</v>
      </c>
      <c r="D11" s="3">
        <v>44757</v>
      </c>
      <c r="E11" s="14">
        <v>2446.3485000000001</v>
      </c>
      <c r="F11" s="14">
        <f t="shared" si="0"/>
        <v>489.26970000000006</v>
      </c>
    </row>
    <row r="12" spans="1:10" x14ac:dyDescent="0.3">
      <c r="B12" t="s">
        <v>26</v>
      </c>
      <c r="C12" s="1">
        <f>C11*0.8</f>
        <v>98325.890150400024</v>
      </c>
      <c r="D12" s="3">
        <v>44754</v>
      </c>
      <c r="E12" s="14">
        <v>2690.9833500000004</v>
      </c>
      <c r="F12" s="14">
        <f t="shared" si="0"/>
        <v>538.19667000000015</v>
      </c>
    </row>
    <row r="13" spans="1:10" x14ac:dyDescent="0.3">
      <c r="B13" t="s">
        <v>27</v>
      </c>
      <c r="C13" s="1">
        <f>C12*0.9</f>
        <v>88493.30113536003</v>
      </c>
      <c r="D13" s="3">
        <v>44756</v>
      </c>
      <c r="E13" s="14">
        <v>2960.0816850000001</v>
      </c>
      <c r="F13" s="14">
        <f t="shared" si="0"/>
        <v>592.01633700000002</v>
      </c>
    </row>
    <row r="14" spans="1:10" x14ac:dyDescent="0.3">
      <c r="B14" t="s">
        <v>6</v>
      </c>
      <c r="C14" s="1">
        <f>C13*1.1</f>
        <v>97342.631248896039</v>
      </c>
      <c r="D14" s="3">
        <v>44751</v>
      </c>
      <c r="E14" s="14">
        <v>3256.0898535000001</v>
      </c>
      <c r="F14" s="14">
        <f>E14*0.2</f>
        <v>651.21797070000002</v>
      </c>
    </row>
    <row r="15" spans="1:10" x14ac:dyDescent="0.3">
      <c r="B15" t="s">
        <v>7</v>
      </c>
      <c r="C15" s="1">
        <f>C14*1.02</f>
        <v>99289.483873873964</v>
      </c>
      <c r="D15" s="3">
        <v>44755</v>
      </c>
      <c r="E15" s="14">
        <v>3581.6988388500008</v>
      </c>
      <c r="F15" s="14">
        <f>E15*0.2</f>
        <v>716.33976777000021</v>
      </c>
    </row>
    <row r="16" spans="1:10" x14ac:dyDescent="0.3">
      <c r="B16" t="s">
        <v>8</v>
      </c>
      <c r="C16" s="1">
        <f>C15*0.8</f>
        <v>79431.587099099183</v>
      </c>
      <c r="D16" s="3">
        <v>44758</v>
      </c>
      <c r="E16" s="14">
        <v>3939.8687227350015</v>
      </c>
      <c r="F16" s="14">
        <f t="shared" si="0"/>
        <v>787.97374454700036</v>
      </c>
    </row>
    <row r="17" spans="2:6" x14ac:dyDescent="0.3">
      <c r="B17" t="s">
        <v>9</v>
      </c>
      <c r="C17" s="1">
        <f>C16*0.9</f>
        <v>71488.42838918927</v>
      </c>
      <c r="D17" s="3">
        <v>44760</v>
      </c>
      <c r="E17" s="14">
        <v>4333.855595008502</v>
      </c>
      <c r="F17" s="14">
        <f t="shared" si="0"/>
        <v>866.77111900170041</v>
      </c>
    </row>
    <row r="18" spans="2:6" x14ac:dyDescent="0.3">
      <c r="B18" t="s">
        <v>10</v>
      </c>
      <c r="C18" s="1">
        <f>C17*1.1</f>
        <v>78637.271228108206</v>
      </c>
      <c r="D18" s="3">
        <v>44757</v>
      </c>
      <c r="E18" s="14">
        <v>4767.2411545093528</v>
      </c>
      <c r="F18" s="14">
        <f t="shared" si="0"/>
        <v>953.4482309018706</v>
      </c>
    </row>
    <row r="19" spans="2:6" x14ac:dyDescent="0.3">
      <c r="B19" t="s">
        <v>11</v>
      </c>
      <c r="C19" s="1">
        <f>C18*1.02</f>
        <v>80210.016652670369</v>
      </c>
      <c r="D19" s="3">
        <v>44759</v>
      </c>
      <c r="E19" s="14">
        <v>5243.9652699602884</v>
      </c>
      <c r="F19" s="14">
        <f t="shared" si="0"/>
        <v>1048.7930539920578</v>
      </c>
    </row>
    <row r="20" spans="2:6" x14ac:dyDescent="0.3">
      <c r="B20" t="s">
        <v>12</v>
      </c>
      <c r="C20" s="1">
        <f>C19*0.8</f>
        <v>64168.013322136299</v>
      </c>
      <c r="D20" s="3">
        <v>44754</v>
      </c>
      <c r="E20" s="14">
        <v>5768.3617969563174</v>
      </c>
      <c r="F20" s="14">
        <f t="shared" si="0"/>
        <v>1153.6723593912636</v>
      </c>
    </row>
    <row r="21" spans="2:6" x14ac:dyDescent="0.3">
      <c r="B21" t="s">
        <v>13</v>
      </c>
      <c r="C21" s="1">
        <f>C20*0.9</f>
        <v>57751.211989922667</v>
      </c>
      <c r="D21" s="3">
        <v>44758</v>
      </c>
      <c r="E21" s="14">
        <v>5191.525617260686</v>
      </c>
      <c r="F21" s="14">
        <f t="shared" si="0"/>
        <v>1038.3051234521372</v>
      </c>
    </row>
    <row r="22" spans="2:6" x14ac:dyDescent="0.3">
      <c r="B22" t="s">
        <v>14</v>
      </c>
      <c r="C22" s="1">
        <f>C21*1.1</f>
        <v>63526.333188914941</v>
      </c>
      <c r="D22" s="3">
        <v>44761</v>
      </c>
      <c r="E22" s="14">
        <v>6748.9833024388909</v>
      </c>
      <c r="F22" s="14">
        <f t="shared" si="0"/>
        <v>1349.7966604877784</v>
      </c>
    </row>
    <row r="23" spans="2:6" x14ac:dyDescent="0.3">
      <c r="B23" t="s">
        <v>15</v>
      </c>
      <c r="C23" s="1">
        <f>C22*1.02</f>
        <v>64796.85985269324</v>
      </c>
      <c r="D23" s="3">
        <v>44763</v>
      </c>
      <c r="E23" s="14">
        <v>8773.6782931705584</v>
      </c>
      <c r="F23" s="14">
        <f t="shared" si="0"/>
        <v>1754.7356586341118</v>
      </c>
    </row>
    <row r="24" spans="2:6" x14ac:dyDescent="0.3">
      <c r="B24" t="s">
        <v>16</v>
      </c>
      <c r="C24" s="1">
        <f>C23*0.8</f>
        <v>51837.487882154594</v>
      </c>
      <c r="D24" s="3">
        <v>44760</v>
      </c>
      <c r="E24" s="14">
        <v>11405.781781121728</v>
      </c>
      <c r="F24" s="14">
        <f t="shared" si="0"/>
        <v>2281.1563562243459</v>
      </c>
    </row>
    <row r="25" spans="2:6" x14ac:dyDescent="0.3">
      <c r="B25" t="s">
        <v>17</v>
      </c>
      <c r="C25" s="1">
        <f>C24*0.9</f>
        <v>46653.739093939133</v>
      </c>
      <c r="D25" s="3">
        <v>44762</v>
      </c>
      <c r="E25" s="14">
        <v>6650</v>
      </c>
      <c r="F25" s="14">
        <f t="shared" si="0"/>
        <v>1330</v>
      </c>
    </row>
    <row r="26" spans="2:6" x14ac:dyDescent="0.3">
      <c r="B26" t="s">
        <v>18</v>
      </c>
      <c r="C26" s="1">
        <f>C25*1.1</f>
        <v>51319.113003333048</v>
      </c>
      <c r="D26" s="3">
        <v>44757</v>
      </c>
      <c r="E26" s="14">
        <v>7341</v>
      </c>
      <c r="F26" s="14">
        <f>E26*0.2</f>
        <v>1468.2</v>
      </c>
    </row>
    <row r="27" spans="2:6" x14ac:dyDescent="0.3">
      <c r="D27" s="3"/>
    </row>
    <row r="28" spans="2:6" x14ac:dyDescent="0.3">
      <c r="D28" s="3"/>
    </row>
    <row r="29" spans="2:6" x14ac:dyDescent="0.3">
      <c r="D2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sheetPr codeName="Sheet2"/>
  <dimension ref="B4:X12"/>
  <sheetViews>
    <sheetView workbookViewId="0">
      <selection activeCell="B14" sqref="B14"/>
    </sheetView>
  </sheetViews>
  <sheetFormatPr defaultColWidth="13.796875" defaultRowHeight="15.6" x14ac:dyDescent="0.3"/>
  <sheetData>
    <row r="4" spans="2:24" x14ac:dyDescent="0.3">
      <c r="B4" s="16" t="s">
        <v>1</v>
      </c>
      <c r="C4" s="13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  <c r="I4" s="13" t="s">
        <v>25</v>
      </c>
      <c r="J4" s="13" t="s">
        <v>26</v>
      </c>
      <c r="K4" s="13" t="s">
        <v>27</v>
      </c>
      <c r="L4" s="13" t="s">
        <v>6</v>
      </c>
      <c r="M4" s="13" t="s">
        <v>7</v>
      </c>
      <c r="N4" s="13" t="s">
        <v>8</v>
      </c>
      <c r="O4" s="13" t="s">
        <v>9</v>
      </c>
      <c r="P4" s="13" t="s">
        <v>10</v>
      </c>
      <c r="Q4" s="13" t="s">
        <v>11</v>
      </c>
      <c r="R4" s="13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13" t="s">
        <v>17</v>
      </c>
      <c r="X4" s="13" t="s">
        <v>18</v>
      </c>
    </row>
    <row r="5" spans="2:24" x14ac:dyDescent="0.3">
      <c r="B5" s="16" t="s">
        <v>3</v>
      </c>
      <c r="C5" s="22">
        <v>124300</v>
      </c>
      <c r="D5" s="22">
        <v>149160</v>
      </c>
      <c r="E5" s="22">
        <v>152143.20000000001</v>
      </c>
      <c r="F5" s="22">
        <v>121714.56000000001</v>
      </c>
      <c r="G5" s="22">
        <v>109543.10400000001</v>
      </c>
      <c r="H5" s="22">
        <v>120497.41440000002</v>
      </c>
      <c r="I5" s="22">
        <v>122907.36268800002</v>
      </c>
      <c r="J5" s="22">
        <v>98325.890150400024</v>
      </c>
      <c r="K5" s="22">
        <v>88493.30113536003</v>
      </c>
      <c r="L5" s="22">
        <v>97342.631248896039</v>
      </c>
      <c r="M5" s="22">
        <v>99289.483873873964</v>
      </c>
      <c r="N5" s="22">
        <v>79431.587099099183</v>
      </c>
      <c r="O5" s="22">
        <v>71488.42838918927</v>
      </c>
      <c r="P5" s="22">
        <v>78637.271228108206</v>
      </c>
      <c r="Q5" s="22">
        <v>80210.016652670369</v>
      </c>
      <c r="R5" s="22">
        <v>64168.013322136299</v>
      </c>
      <c r="S5" s="22">
        <v>57751.211989922667</v>
      </c>
      <c r="T5" s="22">
        <v>63526.333188914941</v>
      </c>
      <c r="U5" s="22">
        <v>64796.85985269324</v>
      </c>
      <c r="V5" s="22">
        <v>51837.487882154594</v>
      </c>
      <c r="W5" s="22">
        <v>46653.739093939133</v>
      </c>
      <c r="X5" s="22">
        <v>51319.113003333048</v>
      </c>
    </row>
    <row r="6" spans="2:24" x14ac:dyDescent="0.3">
      <c r="B6" s="16" t="s">
        <v>2</v>
      </c>
      <c r="C6" s="22">
        <v>44754</v>
      </c>
      <c r="D6" s="22">
        <v>44751</v>
      </c>
      <c r="E6" s="22">
        <v>44753</v>
      </c>
      <c r="F6" s="22">
        <v>44748</v>
      </c>
      <c r="G6" s="22">
        <v>44752</v>
      </c>
      <c r="H6" s="22">
        <v>44755</v>
      </c>
      <c r="I6" s="22">
        <v>44757</v>
      </c>
      <c r="J6" s="22">
        <v>44754</v>
      </c>
      <c r="K6" s="22">
        <v>44756</v>
      </c>
      <c r="L6" s="22">
        <v>44751</v>
      </c>
      <c r="M6" s="22">
        <v>44755</v>
      </c>
      <c r="N6" s="22">
        <v>44758</v>
      </c>
      <c r="O6" s="22">
        <v>44760</v>
      </c>
      <c r="P6" s="22">
        <v>44757</v>
      </c>
      <c r="Q6" s="22">
        <v>44759</v>
      </c>
      <c r="R6" s="22">
        <v>44754</v>
      </c>
      <c r="S6" s="22">
        <v>44758</v>
      </c>
      <c r="T6" s="22">
        <v>44761</v>
      </c>
      <c r="U6" s="22">
        <v>44763</v>
      </c>
      <c r="V6" s="22">
        <v>44760</v>
      </c>
      <c r="W6" s="22">
        <v>44762</v>
      </c>
      <c r="X6" s="22">
        <v>44757</v>
      </c>
    </row>
    <row r="7" spans="2:24" x14ac:dyDescent="0.3">
      <c r="B7" s="16" t="s">
        <v>5</v>
      </c>
      <c r="C7" s="22">
        <v>5436.33</v>
      </c>
      <c r="D7" s="22">
        <v>6197.4161999999997</v>
      </c>
      <c r="E7" s="22">
        <v>7065.0544679999994</v>
      </c>
      <c r="F7" s="22">
        <v>8054.1620935199981</v>
      </c>
      <c r="G7" s="22">
        <v>9181.7447866127968</v>
      </c>
      <c r="H7" s="22">
        <v>10467.189056738587</v>
      </c>
      <c r="I7" s="22">
        <v>2446.3485000000001</v>
      </c>
      <c r="J7" s="22">
        <v>2690.9833500000004</v>
      </c>
      <c r="K7" s="22">
        <v>2960.0816850000001</v>
      </c>
      <c r="L7" s="22">
        <v>3256.0898535000001</v>
      </c>
      <c r="M7" s="22">
        <v>3581.6988388500008</v>
      </c>
      <c r="N7" s="22">
        <v>3939.8687227350015</v>
      </c>
      <c r="O7" s="22">
        <v>4333.855595008502</v>
      </c>
      <c r="P7" s="22">
        <v>4767.2411545093528</v>
      </c>
      <c r="Q7" s="22">
        <v>5243.9652699602884</v>
      </c>
      <c r="R7" s="22">
        <v>5768.3617969563174</v>
      </c>
      <c r="S7" s="22">
        <v>5191.525617260686</v>
      </c>
      <c r="T7" s="22">
        <v>6748.9833024388909</v>
      </c>
      <c r="U7" s="22">
        <v>8773.6782931705584</v>
      </c>
      <c r="V7" s="22">
        <v>11405.781781121728</v>
      </c>
      <c r="W7" s="22">
        <v>6650</v>
      </c>
      <c r="X7" s="22">
        <v>7341</v>
      </c>
    </row>
    <row r="8" spans="2:24" x14ac:dyDescent="0.3">
      <c r="B8" s="16" t="s">
        <v>4</v>
      </c>
      <c r="C8" s="22">
        <v>1087.2660000000001</v>
      </c>
      <c r="D8" s="22">
        <v>1239.48324</v>
      </c>
      <c r="E8" s="22">
        <v>1413.0108935999999</v>
      </c>
      <c r="F8" s="22">
        <v>1610.8324187039998</v>
      </c>
      <c r="G8" s="22">
        <v>1836.3489573225595</v>
      </c>
      <c r="H8" s="22">
        <v>2093.4378113477173</v>
      </c>
      <c r="I8" s="22">
        <v>489.26970000000006</v>
      </c>
      <c r="J8" s="22">
        <v>538.19667000000015</v>
      </c>
      <c r="K8" s="22">
        <v>592.01633700000002</v>
      </c>
      <c r="L8" s="22">
        <v>651.21797070000002</v>
      </c>
      <c r="M8" s="22">
        <v>716.33976777000021</v>
      </c>
      <c r="N8" s="22">
        <v>787.97374454700036</v>
      </c>
      <c r="O8" s="22">
        <v>866.77111900170041</v>
      </c>
      <c r="P8" s="22">
        <v>953.4482309018706</v>
      </c>
      <c r="Q8" s="22">
        <v>1048.7930539920578</v>
      </c>
      <c r="R8" s="22">
        <v>1153.6723593912636</v>
      </c>
      <c r="S8" s="22">
        <v>1038.3051234521372</v>
      </c>
      <c r="T8" s="22">
        <v>1349.7966604877784</v>
      </c>
      <c r="U8" s="22">
        <v>1754.7356586341118</v>
      </c>
      <c r="V8" s="22">
        <v>2281.1563562243459</v>
      </c>
      <c r="W8" s="22">
        <v>1330</v>
      </c>
      <c r="X8" s="22">
        <v>1468.2</v>
      </c>
    </row>
    <row r="10" spans="2:24" x14ac:dyDescent="0.3">
      <c r="B10" s="16" t="s">
        <v>1</v>
      </c>
      <c r="C10" s="16" t="s">
        <v>4</v>
      </c>
      <c r="D10" s="16" t="s">
        <v>5</v>
      </c>
    </row>
    <row r="11" spans="2:24" x14ac:dyDescent="0.3">
      <c r="B11" t="s">
        <v>21</v>
      </c>
      <c r="C11" s="2">
        <f>HLOOKUP(B11,C4:X8,5,FALSE)</f>
        <v>1413.0108935999999</v>
      </c>
      <c r="D11" s="22">
        <f>HLOOKUP(B11,C4:X8,4,FALSE)</f>
        <v>7065.0544679999994</v>
      </c>
    </row>
    <row r="12" spans="2:24" x14ac:dyDescent="0.3">
      <c r="B12" t="s">
        <v>25</v>
      </c>
      <c r="C12" s="21">
        <f>HLOOKUP(B12,C4:X8,5,FALSE)</f>
        <v>489.26970000000006</v>
      </c>
      <c r="D12" s="22">
        <f>HLOOKUP(B12,C4:X12,4,FALSE)</f>
        <v>2446.3485000000001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sheetPr codeName="Sheet3"/>
  <dimension ref="A3:J29"/>
  <sheetViews>
    <sheetView topLeftCell="C1" workbookViewId="0">
      <selection activeCell="N13" sqref="N13"/>
    </sheetView>
  </sheetViews>
  <sheetFormatPr defaultColWidth="10.59765625" defaultRowHeight="15.6" x14ac:dyDescent="0.3"/>
  <cols>
    <col min="4" max="4" width="11.59765625" bestFit="1" customWidth="1"/>
    <col min="5" max="5" width="11.09765625" bestFit="1" customWidth="1"/>
    <col min="6" max="6" width="15.5" bestFit="1" customWidth="1"/>
    <col min="7" max="7" width="6.8984375" customWidth="1"/>
    <col min="8" max="8" width="12.5" customWidth="1"/>
    <col min="9" max="9" width="12.3984375" bestFit="1" customWidth="1"/>
    <col min="10" max="10" width="8.09765625" customWidth="1"/>
  </cols>
  <sheetData>
    <row r="3" spans="1:10" x14ac:dyDescent="0.3">
      <c r="A3" t="s">
        <v>0</v>
      </c>
    </row>
    <row r="4" spans="1:10" x14ac:dyDescent="0.3">
      <c r="B4" s="12" t="s">
        <v>3</v>
      </c>
      <c r="C4" s="12" t="s">
        <v>2</v>
      </c>
      <c r="D4" s="12" t="s">
        <v>5</v>
      </c>
      <c r="E4" s="12" t="s">
        <v>4</v>
      </c>
      <c r="F4" s="12" t="s">
        <v>1</v>
      </c>
      <c r="H4" s="23" t="s">
        <v>28</v>
      </c>
      <c r="I4" s="23"/>
    </row>
    <row r="5" spans="1:10" x14ac:dyDescent="0.3">
      <c r="B5" s="5">
        <v>124300</v>
      </c>
      <c r="C5" s="6">
        <v>44754</v>
      </c>
      <c r="D5" s="7">
        <v>5436.33</v>
      </c>
      <c r="E5" s="7">
        <f>D5*0.2</f>
        <v>1087.2660000000001</v>
      </c>
      <c r="F5" t="s">
        <v>19</v>
      </c>
      <c r="H5" s="18" t="s">
        <v>1</v>
      </c>
      <c r="I5" s="18" t="s">
        <v>4</v>
      </c>
    </row>
    <row r="6" spans="1:10" x14ac:dyDescent="0.3">
      <c r="B6" s="5">
        <f>B5*1.2</f>
        <v>149160</v>
      </c>
      <c r="C6" s="6">
        <v>44751</v>
      </c>
      <c r="D6" s="7">
        <v>6197.4161999999997</v>
      </c>
      <c r="E6" s="7">
        <f t="shared" ref="E6:E26" si="0">D6*0.2</f>
        <v>1239.48324</v>
      </c>
      <c r="F6" t="s">
        <v>20</v>
      </c>
      <c r="H6" t="s">
        <v>20</v>
      </c>
      <c r="I6" s="2" t="e">
        <f>VLOOKUP(H6,B5:F26,2,FALSE)</f>
        <v>#N/A</v>
      </c>
    </row>
    <row r="7" spans="1:10" x14ac:dyDescent="0.3">
      <c r="B7" s="5">
        <f>B6*1.02</f>
        <v>152143.20000000001</v>
      </c>
      <c r="C7" s="6">
        <v>44753</v>
      </c>
      <c r="D7" s="7">
        <v>7065.0544679999994</v>
      </c>
      <c r="E7" s="7">
        <f t="shared" si="0"/>
        <v>1413.0108935999999</v>
      </c>
      <c r="F7" t="s">
        <v>21</v>
      </c>
    </row>
    <row r="8" spans="1:10" x14ac:dyDescent="0.3">
      <c r="B8" s="5">
        <f>B7*0.8</f>
        <v>121714.56000000001</v>
      </c>
      <c r="C8" s="6">
        <v>44748</v>
      </c>
      <c r="D8" s="7">
        <v>8054.1620935199981</v>
      </c>
      <c r="E8" s="7">
        <f t="shared" si="0"/>
        <v>1610.8324187039998</v>
      </c>
      <c r="F8" t="s">
        <v>22</v>
      </c>
      <c r="H8" s="23" t="s">
        <v>29</v>
      </c>
      <c r="I8" s="23"/>
    </row>
    <row r="9" spans="1:10" x14ac:dyDescent="0.3">
      <c r="B9" s="5">
        <f>B8*0.9</f>
        <v>109543.10400000001</v>
      </c>
      <c r="C9" s="6">
        <v>44752</v>
      </c>
      <c r="D9" s="7">
        <v>9181.7447866127968</v>
      </c>
      <c r="E9" s="7">
        <f t="shared" si="0"/>
        <v>1836.3489573225595</v>
      </c>
      <c r="F9" t="s">
        <v>23</v>
      </c>
      <c r="H9" s="18" t="s">
        <v>1</v>
      </c>
      <c r="I9" s="18" t="s">
        <v>4</v>
      </c>
    </row>
    <row r="10" spans="1:10" x14ac:dyDescent="0.3">
      <c r="B10" s="5">
        <f>B9*1.1</f>
        <v>120497.41440000002</v>
      </c>
      <c r="C10" s="6">
        <v>44755</v>
      </c>
      <c r="D10" s="7">
        <v>10467.189056738587</v>
      </c>
      <c r="E10" s="7">
        <f t="shared" si="0"/>
        <v>2093.4378113477173</v>
      </c>
      <c r="F10" t="s">
        <v>24</v>
      </c>
      <c r="H10" t="s">
        <v>20</v>
      </c>
      <c r="I10" s="2">
        <f>_xlfn.XLOOKUP(H10,F5:F26,E5:E26)</f>
        <v>1239.48324</v>
      </c>
    </row>
    <row r="11" spans="1:10" x14ac:dyDescent="0.3">
      <c r="B11" s="5">
        <f>B10*1.02</f>
        <v>122907.36268800002</v>
      </c>
      <c r="C11" s="6">
        <v>44757</v>
      </c>
      <c r="D11" s="7">
        <v>2446.3485000000001</v>
      </c>
      <c r="E11" s="7">
        <f t="shared" si="0"/>
        <v>489.26970000000006</v>
      </c>
      <c r="F11" t="s">
        <v>25</v>
      </c>
      <c r="H11" t="s">
        <v>48</v>
      </c>
      <c r="I11" t="str">
        <f>_xlfn.XLOOKUP(H11,F5:F26,E5:E26,"Not in the column")</f>
        <v>Not in the column</v>
      </c>
    </row>
    <row r="12" spans="1:10" x14ac:dyDescent="0.3">
      <c r="B12" s="5">
        <f>B11*0.8</f>
        <v>98325.890150400024</v>
      </c>
      <c r="C12" s="6">
        <v>44754</v>
      </c>
      <c r="D12" s="7">
        <v>2690.9833500000004</v>
      </c>
      <c r="E12" s="7">
        <f t="shared" si="0"/>
        <v>538.19667000000015</v>
      </c>
      <c r="F12" t="s">
        <v>26</v>
      </c>
    </row>
    <row r="13" spans="1:10" x14ac:dyDescent="0.3">
      <c r="B13" s="5">
        <f>B12*0.9</f>
        <v>88493.30113536003</v>
      </c>
      <c r="C13" s="6">
        <v>44756</v>
      </c>
      <c r="D13" s="7">
        <v>2960.0816850000001</v>
      </c>
      <c r="E13" s="7">
        <f t="shared" si="0"/>
        <v>592.01633700000002</v>
      </c>
      <c r="F13" t="s">
        <v>27</v>
      </c>
      <c r="H13" s="23" t="s">
        <v>51</v>
      </c>
      <c r="I13" s="23"/>
    </row>
    <row r="14" spans="1:10" x14ac:dyDescent="0.3">
      <c r="B14" s="5">
        <f>B13*1.1</f>
        <v>97342.631248896039</v>
      </c>
      <c r="C14" s="6">
        <v>44751</v>
      </c>
      <c r="D14" s="7">
        <v>3256.0898535000001</v>
      </c>
      <c r="E14" s="7">
        <f t="shared" si="0"/>
        <v>651.21797070000002</v>
      </c>
      <c r="F14" t="s">
        <v>6</v>
      </c>
    </row>
    <row r="15" spans="1:10" x14ac:dyDescent="0.3">
      <c r="B15" s="5">
        <f>B14*1.02</f>
        <v>99289.483873873964</v>
      </c>
      <c r="C15" s="6">
        <v>44755</v>
      </c>
      <c r="D15" s="7">
        <v>3581.6988388500008</v>
      </c>
      <c r="E15" s="7">
        <f t="shared" si="0"/>
        <v>716.33976777000021</v>
      </c>
      <c r="F15" t="s">
        <v>7</v>
      </c>
      <c r="H15" s="12" t="s">
        <v>1</v>
      </c>
      <c r="I15" s="12" t="s">
        <v>4</v>
      </c>
      <c r="J15" s="12"/>
    </row>
    <row r="16" spans="1:10" x14ac:dyDescent="0.3">
      <c r="B16" s="5">
        <f>B15*0.8</f>
        <v>79431.587099099183</v>
      </c>
      <c r="C16" s="6">
        <v>44758</v>
      </c>
      <c r="D16" s="7">
        <v>3939.8687227350015</v>
      </c>
      <c r="E16" s="7">
        <f t="shared" si="0"/>
        <v>787.97374454700036</v>
      </c>
      <c r="F16" t="s">
        <v>8</v>
      </c>
      <c r="H16" t="s">
        <v>13</v>
      </c>
      <c r="I16">
        <f>INDEX(E5:E26,MATCH(H16,F5:F26,0))</f>
        <v>1038.3051234521372</v>
      </c>
    </row>
    <row r="17" spans="2:9" x14ac:dyDescent="0.3">
      <c r="B17" s="5">
        <f>B16*0.9</f>
        <v>71488.42838918927</v>
      </c>
      <c r="C17" s="6">
        <v>44760</v>
      </c>
      <c r="D17" s="7">
        <v>4333.855595008502</v>
      </c>
      <c r="E17" s="7">
        <f t="shared" si="0"/>
        <v>866.77111900170041</v>
      </c>
      <c r="F17" t="s">
        <v>9</v>
      </c>
      <c r="H17" t="s">
        <v>14</v>
      </c>
      <c r="I17">
        <f>INDEX(E5:E26,MATCH(H17,F5:F26, 0))</f>
        <v>1349.7966604877784</v>
      </c>
    </row>
    <row r="18" spans="2:9" x14ac:dyDescent="0.3">
      <c r="B18" s="5">
        <f>B17*1.1</f>
        <v>78637.271228108206</v>
      </c>
      <c r="C18" s="6">
        <v>44757</v>
      </c>
      <c r="D18" s="7">
        <v>4767.2411545093528</v>
      </c>
      <c r="E18" s="7">
        <f t="shared" si="0"/>
        <v>953.4482309018706</v>
      </c>
      <c r="F18" t="s">
        <v>10</v>
      </c>
    </row>
    <row r="19" spans="2:9" x14ac:dyDescent="0.3">
      <c r="B19" s="5">
        <f>B18*1.02</f>
        <v>80210.016652670369</v>
      </c>
      <c r="C19" s="6">
        <v>44759</v>
      </c>
      <c r="D19" s="7">
        <v>5243.9652699602884</v>
      </c>
      <c r="E19" s="7">
        <f t="shared" si="0"/>
        <v>1048.7930539920578</v>
      </c>
      <c r="F19" t="s">
        <v>11</v>
      </c>
    </row>
    <row r="20" spans="2:9" x14ac:dyDescent="0.3">
      <c r="B20" s="5">
        <f>B19*0.8</f>
        <v>64168.013322136299</v>
      </c>
      <c r="C20" s="6">
        <v>44754</v>
      </c>
      <c r="D20" s="7">
        <v>5768.3617969563174</v>
      </c>
      <c r="E20" s="7">
        <f t="shared" si="0"/>
        <v>1153.6723593912636</v>
      </c>
      <c r="F20" t="s">
        <v>12</v>
      </c>
    </row>
    <row r="21" spans="2:9" x14ac:dyDescent="0.3">
      <c r="B21" s="5">
        <f>B20*0.9</f>
        <v>57751.211989922667</v>
      </c>
      <c r="C21" s="6">
        <v>44758</v>
      </c>
      <c r="D21" s="7">
        <v>5191.525617260686</v>
      </c>
      <c r="E21" s="7">
        <f t="shared" si="0"/>
        <v>1038.3051234521372</v>
      </c>
      <c r="F21" t="s">
        <v>13</v>
      </c>
    </row>
    <row r="22" spans="2:9" x14ac:dyDescent="0.3">
      <c r="B22" s="5">
        <f>B21*1.1</f>
        <v>63526.333188914941</v>
      </c>
      <c r="C22" s="6">
        <v>44761</v>
      </c>
      <c r="D22" s="7">
        <v>6748.9833024388909</v>
      </c>
      <c r="E22" s="7">
        <f t="shared" si="0"/>
        <v>1349.7966604877784</v>
      </c>
      <c r="F22" t="s">
        <v>14</v>
      </c>
    </row>
    <row r="23" spans="2:9" x14ac:dyDescent="0.3">
      <c r="B23" s="5">
        <f>B22*1.02</f>
        <v>64796.85985269324</v>
      </c>
      <c r="C23" s="6">
        <v>44763</v>
      </c>
      <c r="D23" s="7">
        <v>8773.6782931705584</v>
      </c>
      <c r="E23" s="7">
        <f t="shared" si="0"/>
        <v>1754.7356586341118</v>
      </c>
      <c r="F23" t="s">
        <v>15</v>
      </c>
    </row>
    <row r="24" spans="2:9" x14ac:dyDescent="0.3">
      <c r="B24" s="5">
        <f>B23*0.8</f>
        <v>51837.487882154594</v>
      </c>
      <c r="C24" s="6">
        <v>44760</v>
      </c>
      <c r="D24" s="7">
        <v>11405.781781121728</v>
      </c>
      <c r="E24" s="7">
        <f t="shared" si="0"/>
        <v>2281.1563562243459</v>
      </c>
      <c r="F24" t="s">
        <v>16</v>
      </c>
    </row>
    <row r="25" spans="2:9" x14ac:dyDescent="0.3">
      <c r="B25" s="5">
        <f>B24*0.9</f>
        <v>46653.739093939133</v>
      </c>
      <c r="C25" s="6">
        <v>44762</v>
      </c>
      <c r="D25" s="7">
        <v>6650</v>
      </c>
      <c r="E25" s="7">
        <f t="shared" si="0"/>
        <v>1330</v>
      </c>
      <c r="F25" t="s">
        <v>17</v>
      </c>
    </row>
    <row r="26" spans="2:9" x14ac:dyDescent="0.3">
      <c r="B26" s="5">
        <f>B25*1.1</f>
        <v>51319.113003333048</v>
      </c>
      <c r="C26" s="6">
        <v>44757</v>
      </c>
      <c r="D26" s="7">
        <v>7341</v>
      </c>
      <c r="E26" s="7">
        <f t="shared" si="0"/>
        <v>1468.2</v>
      </c>
      <c r="F26" t="s">
        <v>18</v>
      </c>
    </row>
    <row r="27" spans="2:9" x14ac:dyDescent="0.3">
      <c r="C27" s="3"/>
    </row>
    <row r="28" spans="2:9" x14ac:dyDescent="0.3">
      <c r="C28" s="3"/>
    </row>
    <row r="29" spans="2:9" x14ac:dyDescent="0.3">
      <c r="C29" s="3"/>
    </row>
  </sheetData>
  <mergeCells count="3">
    <mergeCell ref="H4:I4"/>
    <mergeCell ref="H8:I8"/>
    <mergeCell ref="H13:I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sheetPr codeName="Sheet4"/>
  <dimension ref="A3:J29"/>
  <sheetViews>
    <sheetView workbookViewId="0">
      <selection activeCell="I7" sqref="I7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9" max="9" width="12.3984375" bestFit="1" customWidth="1"/>
    <col min="10" max="10" width="11.09765625" bestFit="1" customWidth="1"/>
  </cols>
  <sheetData>
    <row r="3" spans="1:10" x14ac:dyDescent="0.3">
      <c r="A3" t="s">
        <v>0</v>
      </c>
    </row>
    <row r="4" spans="1:10" x14ac:dyDescent="0.3">
      <c r="B4" s="12" t="s">
        <v>1</v>
      </c>
      <c r="C4" s="12" t="s">
        <v>3</v>
      </c>
      <c r="D4" s="12" t="s">
        <v>2</v>
      </c>
      <c r="E4" s="12" t="s">
        <v>5</v>
      </c>
      <c r="F4" s="12" t="s">
        <v>4</v>
      </c>
      <c r="H4" s="12" t="s">
        <v>1</v>
      </c>
      <c r="I4" s="12" t="s">
        <v>5</v>
      </c>
      <c r="J4" s="12" t="s">
        <v>4</v>
      </c>
    </row>
    <row r="5" spans="1:10" x14ac:dyDescent="0.3">
      <c r="B5" t="s">
        <v>19</v>
      </c>
      <c r="C5" s="5">
        <v>124300</v>
      </c>
      <c r="D5" s="6">
        <v>44754</v>
      </c>
      <c r="E5" s="7">
        <v>5436.33</v>
      </c>
      <c r="F5" s="7">
        <f>E5*0.2</f>
        <v>1087.2660000000001</v>
      </c>
      <c r="H5" t="s">
        <v>20</v>
      </c>
      <c r="I5" s="2" cm="1">
        <f t="array" ref="I5:J5">_xlfn.XLOOKUP(H5,B5:B26,E5:F26,,0)</f>
        <v>6197.4161999999997</v>
      </c>
      <c r="J5" s="2">
        <v>1239.48324</v>
      </c>
    </row>
    <row r="6" spans="1:10" x14ac:dyDescent="0.3">
      <c r="B6" t="s">
        <v>20</v>
      </c>
      <c r="C6" s="5">
        <f>C5*1.2</f>
        <v>149160</v>
      </c>
      <c r="D6" s="6">
        <v>44751</v>
      </c>
      <c r="E6" s="7">
        <v>6197.4161999999997</v>
      </c>
      <c r="F6" s="7">
        <f t="shared" ref="F6:F26" si="0">E6*0.2</f>
        <v>1239.48324</v>
      </c>
      <c r="H6" t="s">
        <v>8</v>
      </c>
      <c r="I6" cm="1">
        <f t="array" ref="I6:J6">_xlfn.XLOOKUP(H6,B5:B26,E5:F26,,0)</f>
        <v>3939.8687227350015</v>
      </c>
      <c r="J6">
        <v>787.97374454700036</v>
      </c>
    </row>
    <row r="7" spans="1:10" x14ac:dyDescent="0.3">
      <c r="B7" t="s">
        <v>21</v>
      </c>
      <c r="C7" s="5">
        <f>C6*1.02</f>
        <v>152143.20000000001</v>
      </c>
      <c r="D7" s="6">
        <v>44753</v>
      </c>
      <c r="E7" s="7">
        <v>7065.0544679999994</v>
      </c>
      <c r="F7" s="7">
        <f t="shared" si="0"/>
        <v>1413.0108935999999</v>
      </c>
    </row>
    <row r="8" spans="1:10" x14ac:dyDescent="0.3">
      <c r="B8" t="s">
        <v>22</v>
      </c>
      <c r="C8" s="5">
        <f>C7*0.8</f>
        <v>121714.56000000001</v>
      </c>
      <c r="D8" s="6">
        <v>44748</v>
      </c>
      <c r="E8" s="7">
        <v>8054.1620935199981</v>
      </c>
      <c r="F8" s="7">
        <f t="shared" si="0"/>
        <v>1610.8324187039998</v>
      </c>
    </row>
    <row r="9" spans="1:10" x14ac:dyDescent="0.3">
      <c r="B9" t="s">
        <v>23</v>
      </c>
      <c r="C9" s="5">
        <f>C8*0.9</f>
        <v>109543.10400000001</v>
      </c>
      <c r="D9" s="6">
        <v>44752</v>
      </c>
      <c r="E9" s="7">
        <v>9181.7447866127968</v>
      </c>
      <c r="F9" s="7">
        <f t="shared" si="0"/>
        <v>1836.3489573225595</v>
      </c>
    </row>
    <row r="10" spans="1:10" x14ac:dyDescent="0.3">
      <c r="B10" t="s">
        <v>24</v>
      </c>
      <c r="C10" s="5">
        <f>C9*1.1</f>
        <v>120497.41440000002</v>
      </c>
      <c r="D10" s="6">
        <v>44755</v>
      </c>
      <c r="E10" s="7">
        <v>10467.189056738587</v>
      </c>
      <c r="F10" s="7">
        <f t="shared" si="0"/>
        <v>2093.4378113477173</v>
      </c>
    </row>
    <row r="11" spans="1:10" x14ac:dyDescent="0.3">
      <c r="B11" t="s">
        <v>25</v>
      </c>
      <c r="C11" s="5">
        <f>C10*1.02</f>
        <v>122907.36268800002</v>
      </c>
      <c r="D11" s="6">
        <v>44757</v>
      </c>
      <c r="E11" s="7">
        <v>2446.3485000000001</v>
      </c>
      <c r="F11" s="7">
        <f t="shared" si="0"/>
        <v>489.26970000000006</v>
      </c>
    </row>
    <row r="12" spans="1:10" x14ac:dyDescent="0.3">
      <c r="B12" t="s">
        <v>26</v>
      </c>
      <c r="C12" s="5">
        <f>C11*0.8</f>
        <v>98325.890150400024</v>
      </c>
      <c r="D12" s="6">
        <v>44754</v>
      </c>
      <c r="E12" s="7">
        <v>2690.9833500000004</v>
      </c>
      <c r="F12" s="7">
        <f t="shared" si="0"/>
        <v>538.19667000000015</v>
      </c>
    </row>
    <row r="13" spans="1:10" x14ac:dyDescent="0.3">
      <c r="B13" t="s">
        <v>27</v>
      </c>
      <c r="C13" s="5">
        <f>C12*0.9</f>
        <v>88493.30113536003</v>
      </c>
      <c r="D13" s="6">
        <v>44756</v>
      </c>
      <c r="E13" s="7">
        <v>2960.0816850000001</v>
      </c>
      <c r="F13" s="7">
        <f t="shared" si="0"/>
        <v>592.01633700000002</v>
      </c>
    </row>
    <row r="14" spans="1:10" x14ac:dyDescent="0.3">
      <c r="B14" t="s">
        <v>6</v>
      </c>
      <c r="C14" s="5">
        <f>C13*1.1</f>
        <v>97342.631248896039</v>
      </c>
      <c r="D14" s="6">
        <v>44751</v>
      </c>
      <c r="E14" s="7">
        <v>3256.0898535000001</v>
      </c>
      <c r="F14" s="7">
        <f t="shared" si="0"/>
        <v>651.21797070000002</v>
      </c>
    </row>
    <row r="15" spans="1:10" x14ac:dyDescent="0.3">
      <c r="B15" t="s">
        <v>7</v>
      </c>
      <c r="C15" s="5">
        <f>C14*1.02</f>
        <v>99289.483873873964</v>
      </c>
      <c r="D15" s="6">
        <v>44755</v>
      </c>
      <c r="E15" s="7">
        <v>3581.6988388500008</v>
      </c>
      <c r="F15" s="7">
        <f t="shared" si="0"/>
        <v>716.33976777000021</v>
      </c>
    </row>
    <row r="16" spans="1:10" x14ac:dyDescent="0.3">
      <c r="B16" t="s">
        <v>8</v>
      </c>
      <c r="C16" s="5">
        <f>C15*0.8</f>
        <v>79431.587099099183</v>
      </c>
      <c r="D16" s="6">
        <v>44758</v>
      </c>
      <c r="E16" s="7">
        <v>3939.8687227350015</v>
      </c>
      <c r="F16" s="7">
        <f t="shared" si="0"/>
        <v>787.97374454700036</v>
      </c>
    </row>
    <row r="17" spans="2:6" x14ac:dyDescent="0.3">
      <c r="B17" t="s">
        <v>9</v>
      </c>
      <c r="C17" s="5">
        <f>C16*0.9</f>
        <v>71488.42838918927</v>
      </c>
      <c r="D17" s="6">
        <v>44760</v>
      </c>
      <c r="E17" s="7">
        <v>4333.855595008502</v>
      </c>
      <c r="F17" s="7">
        <f t="shared" si="0"/>
        <v>866.77111900170041</v>
      </c>
    </row>
    <row r="18" spans="2:6" x14ac:dyDescent="0.3">
      <c r="B18" t="s">
        <v>10</v>
      </c>
      <c r="C18" s="5">
        <f>C17*1.1</f>
        <v>78637.271228108206</v>
      </c>
      <c r="D18" s="6">
        <v>44757</v>
      </c>
      <c r="E18" s="7">
        <v>4767.2411545093528</v>
      </c>
      <c r="F18" s="7">
        <f t="shared" si="0"/>
        <v>953.4482309018706</v>
      </c>
    </row>
    <row r="19" spans="2:6" x14ac:dyDescent="0.3">
      <c r="B19" t="s">
        <v>11</v>
      </c>
      <c r="C19" s="5">
        <f>C18*1.02</f>
        <v>80210.016652670369</v>
      </c>
      <c r="D19" s="6">
        <v>44759</v>
      </c>
      <c r="E19" s="7">
        <v>5243.9652699602884</v>
      </c>
      <c r="F19" s="7">
        <f t="shared" si="0"/>
        <v>1048.7930539920578</v>
      </c>
    </row>
    <row r="20" spans="2:6" x14ac:dyDescent="0.3">
      <c r="B20" t="s">
        <v>12</v>
      </c>
      <c r="C20" s="5">
        <f>C19*0.8</f>
        <v>64168.013322136299</v>
      </c>
      <c r="D20" s="6">
        <v>44754</v>
      </c>
      <c r="E20" s="7">
        <v>5768.3617969563174</v>
      </c>
      <c r="F20" s="7">
        <f t="shared" si="0"/>
        <v>1153.6723593912636</v>
      </c>
    </row>
    <row r="21" spans="2:6" x14ac:dyDescent="0.3">
      <c r="B21" t="s">
        <v>13</v>
      </c>
      <c r="C21" s="5">
        <f>C20*0.9</f>
        <v>57751.211989922667</v>
      </c>
      <c r="D21" s="6">
        <v>44758</v>
      </c>
      <c r="E21" s="7">
        <v>5191.525617260686</v>
      </c>
      <c r="F21" s="7">
        <f t="shared" si="0"/>
        <v>1038.3051234521372</v>
      </c>
    </row>
    <row r="22" spans="2:6" x14ac:dyDescent="0.3">
      <c r="B22" t="s">
        <v>14</v>
      </c>
      <c r="C22" s="5">
        <f>C21*1.1</f>
        <v>63526.333188914941</v>
      </c>
      <c r="D22" s="6">
        <v>44761</v>
      </c>
      <c r="E22" s="7">
        <v>6748.9833024388909</v>
      </c>
      <c r="F22" s="7">
        <f t="shared" si="0"/>
        <v>1349.7966604877784</v>
      </c>
    </row>
    <row r="23" spans="2:6" x14ac:dyDescent="0.3">
      <c r="B23" t="s">
        <v>15</v>
      </c>
      <c r="C23" s="5">
        <f>C22*1.02</f>
        <v>64796.85985269324</v>
      </c>
      <c r="D23" s="6">
        <v>44763</v>
      </c>
      <c r="E23" s="7">
        <v>8773.6782931705584</v>
      </c>
      <c r="F23" s="7">
        <f t="shared" si="0"/>
        <v>1754.7356586341118</v>
      </c>
    </row>
    <row r="24" spans="2:6" x14ac:dyDescent="0.3">
      <c r="B24" t="s">
        <v>16</v>
      </c>
      <c r="C24" s="5">
        <f>C23*0.8</f>
        <v>51837.487882154594</v>
      </c>
      <c r="D24" s="6">
        <v>44760</v>
      </c>
      <c r="E24" s="7">
        <v>11405.781781121728</v>
      </c>
      <c r="F24" s="7">
        <f t="shared" si="0"/>
        <v>2281.1563562243459</v>
      </c>
    </row>
    <row r="25" spans="2:6" x14ac:dyDescent="0.3">
      <c r="B25" t="s">
        <v>17</v>
      </c>
      <c r="C25" s="5">
        <f>C24*0.9</f>
        <v>46653.739093939133</v>
      </c>
      <c r="D25" s="6">
        <v>44762</v>
      </c>
      <c r="E25" s="7">
        <v>6650</v>
      </c>
      <c r="F25" s="7">
        <f t="shared" si="0"/>
        <v>1330</v>
      </c>
    </row>
    <row r="26" spans="2:6" x14ac:dyDescent="0.3">
      <c r="B26" t="s">
        <v>18</v>
      </c>
      <c r="C26" s="5">
        <f>C25*1.1</f>
        <v>51319.113003333048</v>
      </c>
      <c r="D26" s="6">
        <v>44757</v>
      </c>
      <c r="E26" s="7">
        <v>7341</v>
      </c>
      <c r="F26" s="7">
        <f t="shared" si="0"/>
        <v>1468.2</v>
      </c>
    </row>
    <row r="27" spans="2:6" x14ac:dyDescent="0.3">
      <c r="D27" s="3"/>
    </row>
    <row r="28" spans="2:6" x14ac:dyDescent="0.3">
      <c r="D28" s="3"/>
    </row>
    <row r="29" spans="2:6" x14ac:dyDescent="0.3">
      <c r="D29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sheetPr codeName="Sheet5"/>
  <dimension ref="A3:I26"/>
  <sheetViews>
    <sheetView workbookViewId="0">
      <selection activeCell="I5" sqref="I5"/>
    </sheetView>
  </sheetViews>
  <sheetFormatPr defaultColWidth="10.59765625" defaultRowHeight="15.6" x14ac:dyDescent="0.3"/>
  <cols>
    <col min="2" max="2" width="17.09765625" customWidth="1"/>
    <col min="5" max="5" width="11.59765625" bestFit="1" customWidth="1"/>
    <col min="6" max="6" width="11.09765625" bestFit="1" customWidth="1"/>
    <col min="7" max="7" width="6.8984375" customWidth="1"/>
    <col min="9" max="9" width="16.5" bestFit="1" customWidth="1"/>
  </cols>
  <sheetData>
    <row r="3" spans="1:9" x14ac:dyDescent="0.3">
      <c r="A3" t="s">
        <v>0</v>
      </c>
    </row>
    <row r="4" spans="1:9" x14ac:dyDescent="0.3">
      <c r="B4" s="12" t="s">
        <v>44</v>
      </c>
      <c r="C4" s="12" t="s">
        <v>3</v>
      </c>
      <c r="D4" s="12" t="s">
        <v>2</v>
      </c>
      <c r="E4" s="12" t="s">
        <v>5</v>
      </c>
      <c r="F4" s="12" t="s">
        <v>4</v>
      </c>
      <c r="H4" s="12" t="s">
        <v>43</v>
      </c>
      <c r="I4" s="12" t="s">
        <v>5</v>
      </c>
    </row>
    <row r="5" spans="1:9" x14ac:dyDescent="0.3">
      <c r="B5" s="8" t="s">
        <v>35</v>
      </c>
      <c r="C5" s="5">
        <v>124300</v>
      </c>
      <c r="D5" s="6">
        <v>44754</v>
      </c>
      <c r="E5" s="7">
        <v>5436.33</v>
      </c>
      <c r="F5" s="7">
        <f>E5*0.2</f>
        <v>1087.2660000000001</v>
      </c>
      <c r="H5" s="4" t="s">
        <v>49</v>
      </c>
      <c r="I5" s="7">
        <f>_xlfn.XLOOKUP(H5&amp;"*",B5:B16,E5:E16,,2)</f>
        <v>2960.0816850000001</v>
      </c>
    </row>
    <row r="6" spans="1:9" x14ac:dyDescent="0.3">
      <c r="B6" s="8" t="s">
        <v>34</v>
      </c>
      <c r="C6" s="5">
        <f>C5*1.2</f>
        <v>149160</v>
      </c>
      <c r="D6" s="6">
        <v>44751</v>
      </c>
      <c r="E6" s="7">
        <v>6197.4161999999997</v>
      </c>
      <c r="F6" s="7">
        <f t="shared" ref="F6:F16" si="0">E6*0.2</f>
        <v>1239.48324</v>
      </c>
      <c r="H6" s="4" t="s">
        <v>50</v>
      </c>
      <c r="I6" s="7">
        <f>_xlfn.XLOOKUP(H6&amp;"*",B6:B17,E6:E17,,2)</f>
        <v>2690.9833500000004</v>
      </c>
    </row>
    <row r="7" spans="1:9" x14ac:dyDescent="0.3">
      <c r="B7" s="8" t="s">
        <v>36</v>
      </c>
      <c r="C7" s="5">
        <f>C6*1.02</f>
        <v>152143.20000000001</v>
      </c>
      <c r="D7" s="6">
        <v>44753</v>
      </c>
      <c r="E7" s="7">
        <v>7065.0544679999994</v>
      </c>
      <c r="F7" s="7">
        <f t="shared" si="0"/>
        <v>1413.0108935999999</v>
      </c>
    </row>
    <row r="8" spans="1:9" x14ac:dyDescent="0.3">
      <c r="B8" s="8" t="s">
        <v>37</v>
      </c>
      <c r="C8" s="5">
        <f>C7*0.8</f>
        <v>121714.56000000001</v>
      </c>
      <c r="D8" s="6">
        <v>44748</v>
      </c>
      <c r="E8" s="7">
        <v>8054.1620935199981</v>
      </c>
      <c r="F8" s="7">
        <f t="shared" si="0"/>
        <v>1610.8324187039998</v>
      </c>
    </row>
    <row r="9" spans="1:9" x14ac:dyDescent="0.3">
      <c r="B9" s="8" t="s">
        <v>38</v>
      </c>
      <c r="C9" s="5">
        <f>C8*0.9</f>
        <v>109543.10400000001</v>
      </c>
      <c r="D9" s="6">
        <v>44752</v>
      </c>
      <c r="E9" s="7">
        <v>9181.7447866127968</v>
      </c>
      <c r="F9" s="7">
        <f t="shared" si="0"/>
        <v>1836.3489573225595</v>
      </c>
    </row>
    <row r="10" spans="1:9" x14ac:dyDescent="0.3">
      <c r="B10" s="8" t="s">
        <v>39</v>
      </c>
      <c r="C10" s="5">
        <f>C9*1.1</f>
        <v>120497.41440000002</v>
      </c>
      <c r="D10" s="6">
        <v>44755</v>
      </c>
      <c r="E10" s="7">
        <v>10467.189056738587</v>
      </c>
      <c r="F10" s="7">
        <f t="shared" si="0"/>
        <v>2093.4378113477173</v>
      </c>
    </row>
    <row r="11" spans="1:9" x14ac:dyDescent="0.3">
      <c r="B11" s="8" t="s">
        <v>40</v>
      </c>
      <c r="C11" s="5">
        <f>C10*1.02</f>
        <v>122907.36268800002</v>
      </c>
      <c r="D11" s="6">
        <v>44757</v>
      </c>
      <c r="E11" s="7">
        <v>2446.3485000000001</v>
      </c>
      <c r="F11" s="7">
        <f t="shared" si="0"/>
        <v>489.26970000000006</v>
      </c>
    </row>
    <row r="12" spans="1:9" x14ac:dyDescent="0.3">
      <c r="B12" s="8" t="s">
        <v>41</v>
      </c>
      <c r="C12" s="5">
        <f>C11*0.8</f>
        <v>98325.890150400024</v>
      </c>
      <c r="D12" s="6">
        <v>44754</v>
      </c>
      <c r="E12" s="7">
        <v>2690.9833500000004</v>
      </c>
      <c r="F12" s="7">
        <f t="shared" si="0"/>
        <v>538.19667000000015</v>
      </c>
    </row>
    <row r="13" spans="1:9" x14ac:dyDescent="0.3">
      <c r="B13" s="8" t="s">
        <v>42</v>
      </c>
      <c r="C13" s="5">
        <f>C12*0.9</f>
        <v>88493.30113536003</v>
      </c>
      <c r="D13" s="6">
        <v>44756</v>
      </c>
      <c r="E13" s="7">
        <v>2960.0816850000001</v>
      </c>
      <c r="F13" s="7">
        <f t="shared" si="0"/>
        <v>592.01633700000002</v>
      </c>
    </row>
    <row r="14" spans="1:9" x14ac:dyDescent="0.3">
      <c r="B14" s="8" t="s">
        <v>45</v>
      </c>
      <c r="C14" s="5">
        <f>C13*1.1</f>
        <v>97342.631248896039</v>
      </c>
      <c r="D14" s="6">
        <v>44751</v>
      </c>
      <c r="E14" s="7">
        <v>3256.0898535000001</v>
      </c>
      <c r="F14" s="7">
        <f t="shared" si="0"/>
        <v>651.21797070000002</v>
      </c>
    </row>
    <row r="15" spans="1:9" x14ac:dyDescent="0.3">
      <c r="B15" s="8" t="s">
        <v>46</v>
      </c>
      <c r="C15" s="5">
        <f>C14*1.02</f>
        <v>99289.483873873964</v>
      </c>
      <c r="D15" s="6">
        <v>44755</v>
      </c>
      <c r="E15" s="7">
        <v>3581.6988388500008</v>
      </c>
      <c r="F15" s="7">
        <f t="shared" si="0"/>
        <v>716.33976777000021</v>
      </c>
    </row>
    <row r="16" spans="1:9" x14ac:dyDescent="0.3">
      <c r="B16" s="8" t="s">
        <v>47</v>
      </c>
      <c r="C16" s="5">
        <f>C15*0.8</f>
        <v>79431.587099099183</v>
      </c>
      <c r="D16" s="6">
        <v>44758</v>
      </c>
      <c r="E16" s="7">
        <v>3939.8687227350015</v>
      </c>
      <c r="F16" s="7">
        <f t="shared" si="0"/>
        <v>787.97374454700036</v>
      </c>
    </row>
    <row r="17" spans="2:6" x14ac:dyDescent="0.3">
      <c r="B17" s="8"/>
      <c r="C17" s="7"/>
      <c r="D17" s="7"/>
      <c r="E17" s="7"/>
      <c r="F17" s="7"/>
    </row>
    <row r="18" spans="2:6" x14ac:dyDescent="0.3">
      <c r="B18" s="8"/>
      <c r="C18" s="7"/>
      <c r="D18" s="7"/>
      <c r="E18" s="7"/>
      <c r="F18" s="7"/>
    </row>
    <row r="19" spans="2:6" x14ac:dyDescent="0.3">
      <c r="B19" s="8"/>
      <c r="C19" s="7"/>
      <c r="D19" s="7"/>
      <c r="E19" s="7"/>
      <c r="F19" s="7"/>
    </row>
    <row r="20" spans="2:6" x14ac:dyDescent="0.3">
      <c r="B20" s="8"/>
      <c r="C20" s="7"/>
      <c r="D20" s="7"/>
      <c r="E20" s="7"/>
      <c r="F20" s="7"/>
    </row>
    <row r="21" spans="2:6" x14ac:dyDescent="0.3">
      <c r="B21" s="8"/>
      <c r="C21" s="7"/>
      <c r="D21" s="7"/>
      <c r="E21" s="7"/>
      <c r="F21" s="7"/>
    </row>
    <row r="22" spans="2:6" x14ac:dyDescent="0.3">
      <c r="B22" s="8"/>
      <c r="C22" s="7"/>
      <c r="D22" s="7"/>
      <c r="E22" s="7"/>
      <c r="F22" s="7"/>
    </row>
    <row r="23" spans="2:6" x14ac:dyDescent="0.3">
      <c r="B23" s="8"/>
      <c r="C23" s="7"/>
      <c r="D23" s="7"/>
      <c r="E23" s="7"/>
      <c r="F23" s="7"/>
    </row>
    <row r="24" spans="2:6" x14ac:dyDescent="0.3">
      <c r="B24" s="8"/>
      <c r="C24" s="7"/>
      <c r="D24" s="7"/>
      <c r="E24" s="7"/>
      <c r="F24" s="7"/>
    </row>
    <row r="25" spans="2:6" x14ac:dyDescent="0.3">
      <c r="B25" s="8"/>
      <c r="C25" s="7"/>
      <c r="D25" s="7"/>
      <c r="E25" s="7"/>
      <c r="F25" s="7"/>
    </row>
    <row r="26" spans="2:6" x14ac:dyDescent="0.3">
      <c r="B26" s="8"/>
      <c r="C26" s="7"/>
      <c r="D26" s="7"/>
      <c r="E26" s="7"/>
      <c r="F26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sheetPr codeName="Sheet6"/>
  <dimension ref="A3:J27"/>
  <sheetViews>
    <sheetView workbookViewId="0">
      <selection activeCell="J5" sqref="J5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9" max="9" width="12.3984375" bestFit="1" customWidth="1"/>
    <col min="10" max="10" width="11.09765625" bestFit="1" customWidth="1"/>
  </cols>
  <sheetData>
    <row r="3" spans="1:10" x14ac:dyDescent="0.3">
      <c r="A3" t="s">
        <v>0</v>
      </c>
    </row>
    <row r="4" spans="1:10" x14ac:dyDescent="0.3">
      <c r="B4" s="24" t="s">
        <v>30</v>
      </c>
      <c r="C4" s="24"/>
      <c r="D4" s="24"/>
      <c r="E4" s="24"/>
      <c r="F4" s="24"/>
      <c r="H4" s="12" t="s">
        <v>1</v>
      </c>
      <c r="I4" s="12" t="s">
        <v>32</v>
      </c>
      <c r="J4" s="12" t="s">
        <v>4</v>
      </c>
    </row>
    <row r="5" spans="1:10" x14ac:dyDescent="0.3">
      <c r="B5" s="9" t="s">
        <v>31</v>
      </c>
      <c r="C5" s="10">
        <v>2019</v>
      </c>
      <c r="D5" s="10">
        <v>2020</v>
      </c>
      <c r="E5" s="10">
        <f>D5+1</f>
        <v>2021</v>
      </c>
      <c r="F5" s="10">
        <f t="shared" ref="F5" si="0">E5+1</f>
        <v>2022</v>
      </c>
      <c r="H5" s="4" t="s">
        <v>20</v>
      </c>
      <c r="I5" s="4">
        <v>2019</v>
      </c>
      <c r="J5" s="20" cm="1">
        <f t="array" ref="J5">_xlfn.XLOOKUP(H5,B6:B27,_xlfn.XLOOKUP(I5,C5:F5,C6:F27))</f>
        <v>1239.48324</v>
      </c>
    </row>
    <row r="6" spans="1:10" x14ac:dyDescent="0.3">
      <c r="B6" s="19" t="s">
        <v>19</v>
      </c>
      <c r="C6" s="20">
        <v>1087.2660000000001</v>
      </c>
      <c r="D6" s="20">
        <v>1250.3559</v>
      </c>
      <c r="E6" s="20">
        <v>1187.838105</v>
      </c>
      <c r="F6" s="20">
        <v>1413.52734495</v>
      </c>
      <c r="H6" t="s">
        <v>10</v>
      </c>
      <c r="I6" s="4">
        <v>2022</v>
      </c>
      <c r="J6" s="13" cm="1">
        <f t="array" ref="J6">_xlfn.XLOOKUP(H6,B6:B27,_xlfn.XLOOKUP(I6,C5:F5,C6:F27))</f>
        <v>1239.5542087897493</v>
      </c>
    </row>
    <row r="7" spans="1:10" x14ac:dyDescent="0.3">
      <c r="B7" s="19" t="s">
        <v>20</v>
      </c>
      <c r="C7" s="20">
        <v>1239.48324</v>
      </c>
      <c r="D7" s="20">
        <v>1425.405726</v>
      </c>
      <c r="E7" s="20">
        <v>1354.1354397</v>
      </c>
      <c r="F7" s="20">
        <v>1611.4211732429999</v>
      </c>
    </row>
    <row r="8" spans="1:10" x14ac:dyDescent="0.3">
      <c r="B8" s="19" t="s">
        <v>21</v>
      </c>
      <c r="C8" s="20">
        <v>1413.0108935999999</v>
      </c>
      <c r="D8" s="20">
        <v>1624.9625276399997</v>
      </c>
      <c r="E8" s="20">
        <v>1543.7144012579997</v>
      </c>
      <c r="F8" s="20">
        <v>1837.0201374970195</v>
      </c>
    </row>
    <row r="9" spans="1:10" x14ac:dyDescent="0.3">
      <c r="B9" s="19" t="s">
        <v>22</v>
      </c>
      <c r="C9" s="20">
        <v>1610.8324187039998</v>
      </c>
      <c r="D9" s="20">
        <v>1852.4572815095996</v>
      </c>
      <c r="E9" s="20">
        <v>1759.8344174341196</v>
      </c>
      <c r="F9" s="20">
        <v>2094.202956746602</v>
      </c>
    </row>
    <row r="10" spans="1:10" x14ac:dyDescent="0.3">
      <c r="B10" s="19" t="s">
        <v>23</v>
      </c>
      <c r="C10" s="20">
        <v>1836.3489573225595</v>
      </c>
      <c r="D10" s="20">
        <v>2111.801300920943</v>
      </c>
      <c r="E10" s="20">
        <v>2006.2112358748957</v>
      </c>
      <c r="F10" s="20">
        <v>2387.3913706911258</v>
      </c>
    </row>
    <row r="11" spans="1:10" x14ac:dyDescent="0.3">
      <c r="B11" s="19" t="s">
        <v>24</v>
      </c>
      <c r="C11" s="20">
        <v>2093.4378113477173</v>
      </c>
      <c r="D11" s="20">
        <v>2407.4534830498746</v>
      </c>
      <c r="E11" s="20">
        <v>2287.0808088973808</v>
      </c>
      <c r="F11" s="20">
        <v>2721.6261625878833</v>
      </c>
    </row>
    <row r="12" spans="1:10" x14ac:dyDescent="0.3">
      <c r="B12" s="19" t="s">
        <v>25</v>
      </c>
      <c r="C12" s="20">
        <v>489.26970000000006</v>
      </c>
      <c r="D12" s="20">
        <v>562.66015500000003</v>
      </c>
      <c r="E12" s="20">
        <v>534.52714724999998</v>
      </c>
      <c r="F12" s="20">
        <v>636.0873052275</v>
      </c>
    </row>
    <row r="13" spans="1:10" x14ac:dyDescent="0.3">
      <c r="B13" s="19" t="s">
        <v>26</v>
      </c>
      <c r="C13" s="20">
        <v>538.19667000000015</v>
      </c>
      <c r="D13" s="20">
        <v>618.92617050000013</v>
      </c>
      <c r="E13" s="20">
        <v>587.97986197500006</v>
      </c>
      <c r="F13" s="20">
        <v>699.69603575025008</v>
      </c>
    </row>
    <row r="14" spans="1:10" x14ac:dyDescent="0.3">
      <c r="B14" s="19" t="s">
        <v>27</v>
      </c>
      <c r="C14" s="20">
        <v>592.01633700000002</v>
      </c>
      <c r="D14" s="20">
        <v>680.81878755000002</v>
      </c>
      <c r="E14" s="20">
        <v>646.77784817249994</v>
      </c>
      <c r="F14" s="20">
        <v>769.66563932527492</v>
      </c>
    </row>
    <row r="15" spans="1:10" x14ac:dyDescent="0.3">
      <c r="B15" s="19" t="s">
        <v>6</v>
      </c>
      <c r="C15" s="20">
        <v>651.21797070000002</v>
      </c>
      <c r="D15" s="20">
        <v>748.90066630499996</v>
      </c>
      <c r="E15" s="20">
        <v>711.45563298974992</v>
      </c>
      <c r="F15" s="20">
        <v>846.63220325780242</v>
      </c>
    </row>
    <row r="16" spans="1:10" x14ac:dyDescent="0.3">
      <c r="B16" s="19" t="s">
        <v>7</v>
      </c>
      <c r="C16" s="20">
        <v>716.33976777000021</v>
      </c>
      <c r="D16" s="20">
        <v>823.79073293550016</v>
      </c>
      <c r="E16" s="20">
        <v>782.60119628872508</v>
      </c>
      <c r="F16" s="20">
        <v>931.29542358358276</v>
      </c>
    </row>
    <row r="17" spans="2:6" x14ac:dyDescent="0.3">
      <c r="B17" s="19" t="s">
        <v>8</v>
      </c>
      <c r="C17" s="20">
        <v>787.97374454700036</v>
      </c>
      <c r="D17" s="20">
        <v>906.16980622905032</v>
      </c>
      <c r="E17" s="20">
        <v>860.86131591759772</v>
      </c>
      <c r="F17" s="20">
        <v>1024.4249659419413</v>
      </c>
    </row>
    <row r="18" spans="2:6" x14ac:dyDescent="0.3">
      <c r="B18" s="19" t="s">
        <v>9</v>
      </c>
      <c r="C18" s="20">
        <v>866.77111900170041</v>
      </c>
      <c r="D18" s="20">
        <v>996.78678685195541</v>
      </c>
      <c r="E18" s="20">
        <v>946.94744750935763</v>
      </c>
      <c r="F18" s="20">
        <v>1126.8674625361355</v>
      </c>
    </row>
    <row r="19" spans="2:6" x14ac:dyDescent="0.3">
      <c r="B19" s="19" t="s">
        <v>10</v>
      </c>
      <c r="C19" s="20">
        <v>953.4482309018706</v>
      </c>
      <c r="D19" s="20">
        <v>1096.4654655371512</v>
      </c>
      <c r="E19" s="20">
        <v>1041.6421922602935</v>
      </c>
      <c r="F19" s="20">
        <v>1239.5542087897493</v>
      </c>
    </row>
    <row r="20" spans="2:6" x14ac:dyDescent="0.3">
      <c r="B20" s="19" t="s">
        <v>11</v>
      </c>
      <c r="C20" s="20">
        <v>1048.7930539920578</v>
      </c>
      <c r="D20" s="20">
        <v>1206.1120120908663</v>
      </c>
      <c r="E20" s="20">
        <v>1145.806411486323</v>
      </c>
      <c r="F20" s="20">
        <v>1363.5096296687243</v>
      </c>
    </row>
    <row r="21" spans="2:6" x14ac:dyDescent="0.3">
      <c r="B21" s="19" t="s">
        <v>12</v>
      </c>
      <c r="C21" s="20">
        <v>1153.6723593912636</v>
      </c>
      <c r="D21" s="20">
        <v>1326.7232132999532</v>
      </c>
      <c r="E21" s="20">
        <v>1260.3870526349554</v>
      </c>
      <c r="F21" s="20">
        <v>1499.8605926355967</v>
      </c>
    </row>
    <row r="22" spans="2:6" x14ac:dyDescent="0.3">
      <c r="B22" s="19" t="s">
        <v>13</v>
      </c>
      <c r="C22" s="20">
        <v>1038.3051234521372</v>
      </c>
      <c r="D22" s="20">
        <v>1194.0508919699578</v>
      </c>
      <c r="E22" s="20">
        <v>1134.3483473714598</v>
      </c>
      <c r="F22" s="20">
        <v>1349.8745333720371</v>
      </c>
    </row>
    <row r="23" spans="2:6" x14ac:dyDescent="0.3">
      <c r="B23" s="19" t="s">
        <v>14</v>
      </c>
      <c r="C23" s="20">
        <v>1349.7966604877784</v>
      </c>
      <c r="D23" s="20">
        <v>1552.266159560945</v>
      </c>
      <c r="E23" s="20">
        <v>1474.6528515828977</v>
      </c>
      <c r="F23" s="20">
        <v>1754.8368933836482</v>
      </c>
    </row>
    <row r="24" spans="2:6" x14ac:dyDescent="0.3">
      <c r="B24" s="19" t="s">
        <v>15</v>
      </c>
      <c r="C24" s="20">
        <v>1754.7356586341118</v>
      </c>
      <c r="D24" s="20">
        <v>2017.9460074292285</v>
      </c>
      <c r="E24" s="20">
        <v>1917.0487070577669</v>
      </c>
      <c r="F24" s="20">
        <v>2281.2879613987425</v>
      </c>
    </row>
    <row r="25" spans="2:6" x14ac:dyDescent="0.3">
      <c r="B25" s="19" t="s">
        <v>16</v>
      </c>
      <c r="C25" s="20">
        <v>2281.1563562243459</v>
      </c>
      <c r="D25" s="20">
        <v>2623.3298096579974</v>
      </c>
      <c r="E25" s="20">
        <v>2492.1633191750975</v>
      </c>
      <c r="F25" s="20">
        <v>2965.674349818366</v>
      </c>
    </row>
    <row r="26" spans="2:6" x14ac:dyDescent="0.3">
      <c r="B26" s="19" t="s">
        <v>17</v>
      </c>
      <c r="C26" s="20">
        <v>1330</v>
      </c>
      <c r="D26" s="20">
        <v>1529.4999999999998</v>
      </c>
      <c r="E26" s="20">
        <v>1453.0249999999996</v>
      </c>
      <c r="F26" s="20">
        <v>1729.0997499999994</v>
      </c>
    </row>
    <row r="27" spans="2:6" x14ac:dyDescent="0.3">
      <c r="B27" s="19" t="s">
        <v>18</v>
      </c>
      <c r="C27" s="20">
        <v>1468.2</v>
      </c>
      <c r="D27" s="20">
        <v>1688.4299999999998</v>
      </c>
      <c r="E27" s="20">
        <v>1604.0084999999997</v>
      </c>
      <c r="F27" s="20">
        <v>1908.7701149999996</v>
      </c>
    </row>
  </sheetData>
  <mergeCells count="1">
    <mergeCell ref="B4:F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sheetPr codeName="Sheet7"/>
  <dimension ref="A3:K27"/>
  <sheetViews>
    <sheetView workbookViewId="0">
      <selection activeCell="J10" sqref="J10"/>
    </sheetView>
  </sheetViews>
  <sheetFormatPr defaultColWidth="10.59765625" defaultRowHeight="15.6" x14ac:dyDescent="0.3"/>
  <cols>
    <col min="2" max="2" width="15.5" bestFit="1" customWidth="1"/>
    <col min="5" max="5" width="11.59765625" bestFit="1" customWidth="1"/>
    <col min="6" max="6" width="11.09765625" bestFit="1" customWidth="1"/>
    <col min="7" max="7" width="6.8984375" customWidth="1"/>
    <col min="9" max="9" width="12.3984375" bestFit="1" customWidth="1"/>
    <col min="10" max="10" width="11.09765625" bestFit="1" customWidth="1"/>
  </cols>
  <sheetData>
    <row r="3" spans="1:11" x14ac:dyDescent="0.3">
      <c r="A3" t="s">
        <v>0</v>
      </c>
    </row>
    <row r="4" spans="1:11" x14ac:dyDescent="0.3">
      <c r="B4" s="24" t="s">
        <v>30</v>
      </c>
      <c r="C4" s="24"/>
      <c r="D4" s="24"/>
      <c r="E4" s="24"/>
      <c r="F4" s="24"/>
      <c r="G4" s="17"/>
      <c r="H4" s="23" t="s">
        <v>29</v>
      </c>
      <c r="I4" s="23"/>
      <c r="J4" s="23"/>
    </row>
    <row r="5" spans="1:11" x14ac:dyDescent="0.3">
      <c r="B5" s="9" t="s">
        <v>31</v>
      </c>
      <c r="C5" s="10">
        <v>2019</v>
      </c>
      <c r="D5" s="10">
        <v>2020</v>
      </c>
      <c r="E5" s="10">
        <f>D5+1</f>
        <v>2021</v>
      </c>
      <c r="F5" s="10">
        <f t="shared" ref="F5" si="0">E5+1</f>
        <v>2022</v>
      </c>
      <c r="H5" s="10" t="s">
        <v>1</v>
      </c>
      <c r="I5" s="10" t="s">
        <v>32</v>
      </c>
      <c r="J5" s="10" t="s">
        <v>4</v>
      </c>
    </row>
    <row r="6" spans="1:11" x14ac:dyDescent="0.3">
      <c r="B6" t="s">
        <v>20</v>
      </c>
      <c r="C6" s="7">
        <v>1087.2660000000001</v>
      </c>
      <c r="D6" s="7">
        <v>1250.3559</v>
      </c>
      <c r="E6" s="7">
        <v>1187.838105</v>
      </c>
      <c r="F6" s="7">
        <v>1413.52734495</v>
      </c>
      <c r="H6" s="4" t="s">
        <v>20</v>
      </c>
      <c r="I6" s="4">
        <v>2019</v>
      </c>
      <c r="J6" s="7" cm="1">
        <f t="array" ref="J6">_xlfn.XLOOKUP(H6,B6:B27,_xlfn.XLOOKUP(I6,C5:F5,C6:F27))</f>
        <v>1087.2660000000001</v>
      </c>
    </row>
    <row r="7" spans="1:11" x14ac:dyDescent="0.3">
      <c r="B7" t="s">
        <v>20</v>
      </c>
      <c r="C7" s="7">
        <v>1239.48324</v>
      </c>
      <c r="D7" s="7">
        <v>1425.405726</v>
      </c>
      <c r="E7" s="7">
        <v>1354.1354397</v>
      </c>
      <c r="F7" s="7">
        <v>1611.4211732429999</v>
      </c>
    </row>
    <row r="8" spans="1:11" x14ac:dyDescent="0.3">
      <c r="B8" t="s">
        <v>20</v>
      </c>
      <c r="C8" s="7">
        <v>1413.0108935999999</v>
      </c>
      <c r="D8" s="7">
        <v>1624.9625276399997</v>
      </c>
      <c r="E8" s="7">
        <v>1543.7144012579997</v>
      </c>
      <c r="F8" s="7">
        <v>1837.0201374970195</v>
      </c>
      <c r="H8" s="23" t="s">
        <v>33</v>
      </c>
      <c r="I8" s="23"/>
      <c r="J8" s="23"/>
    </row>
    <row r="9" spans="1:11" x14ac:dyDescent="0.3">
      <c r="B9" t="s">
        <v>20</v>
      </c>
      <c r="C9" s="7">
        <v>1610.8324187039998</v>
      </c>
      <c r="D9" s="7">
        <v>1852.4572815095996</v>
      </c>
      <c r="E9" s="7">
        <v>1759.8344174341196</v>
      </c>
      <c r="F9" s="7">
        <v>2094.202956746602</v>
      </c>
      <c r="H9" s="10" t="s">
        <v>1</v>
      </c>
      <c r="I9" s="10" t="s">
        <v>32</v>
      </c>
      <c r="J9" s="10" t="s">
        <v>4</v>
      </c>
    </row>
    <row r="10" spans="1:11" x14ac:dyDescent="0.3">
      <c r="B10" t="s">
        <v>21</v>
      </c>
      <c r="C10" s="7">
        <v>1836.3489573225595</v>
      </c>
      <c r="D10" s="7">
        <v>2111.801300920943</v>
      </c>
      <c r="E10" s="7">
        <v>2006.2112358748957</v>
      </c>
      <c r="F10" s="7">
        <v>2387.3913706911258</v>
      </c>
      <c r="H10" s="4" t="s">
        <v>20</v>
      </c>
      <c r="I10" s="4">
        <v>2019</v>
      </c>
      <c r="J10" s="7" cm="1">
        <f t="array" ref="J10">SUM(_xlfn._xlws.FILTER(_xlfn._xlws.FILTER(C6:F27,B6:B27=H10),C5:F5=I10))</f>
        <v>5350.5925523039996</v>
      </c>
      <c r="K10" s="11"/>
    </row>
    <row r="11" spans="1:11" x14ac:dyDescent="0.3">
      <c r="B11" t="s">
        <v>24</v>
      </c>
      <c r="C11" s="7">
        <v>2093.4378113477173</v>
      </c>
      <c r="D11" s="7">
        <v>2407.4534830498746</v>
      </c>
      <c r="E11" s="7">
        <v>2287.0808088973808</v>
      </c>
      <c r="F11" s="7">
        <v>2721.6261625878833</v>
      </c>
    </row>
    <row r="12" spans="1:11" x14ac:dyDescent="0.3">
      <c r="B12" t="s">
        <v>24</v>
      </c>
      <c r="C12" s="7">
        <v>489.26970000000006</v>
      </c>
      <c r="D12" s="7">
        <v>562.66015500000003</v>
      </c>
      <c r="E12" s="7">
        <v>534.52714724999998</v>
      </c>
      <c r="F12" s="7">
        <v>636.0873052275</v>
      </c>
    </row>
    <row r="13" spans="1:11" x14ac:dyDescent="0.3">
      <c r="B13" t="s">
        <v>24</v>
      </c>
      <c r="C13" s="7">
        <v>538.19667000000015</v>
      </c>
      <c r="D13" s="7">
        <v>618.92617050000013</v>
      </c>
      <c r="E13" s="7">
        <v>587.97986197500006</v>
      </c>
      <c r="F13" s="7">
        <v>699.69603575025008</v>
      </c>
    </row>
    <row r="14" spans="1:11" x14ac:dyDescent="0.3">
      <c r="B14" t="s">
        <v>27</v>
      </c>
      <c r="C14" s="7">
        <v>592.01633700000002</v>
      </c>
      <c r="D14" s="7">
        <v>680.81878755000002</v>
      </c>
      <c r="E14" s="7">
        <v>646.77784817249994</v>
      </c>
      <c r="F14" s="7">
        <v>769.66563932527492</v>
      </c>
    </row>
    <row r="15" spans="1:11" x14ac:dyDescent="0.3">
      <c r="B15" t="s">
        <v>6</v>
      </c>
      <c r="C15" s="7">
        <v>651.21797070000002</v>
      </c>
      <c r="D15" s="7">
        <v>748.90066630499996</v>
      </c>
      <c r="E15" s="7">
        <v>711.45563298974992</v>
      </c>
      <c r="F15" s="7">
        <v>846.63220325780242</v>
      </c>
    </row>
    <row r="16" spans="1:11" x14ac:dyDescent="0.3">
      <c r="B16" t="s">
        <v>6</v>
      </c>
      <c r="C16" s="7">
        <v>716.33976777000021</v>
      </c>
      <c r="D16" s="7">
        <v>823.79073293550016</v>
      </c>
      <c r="E16" s="7">
        <v>782.60119628872508</v>
      </c>
      <c r="F16" s="7">
        <v>931.29542358358276</v>
      </c>
    </row>
    <row r="17" spans="2:6" x14ac:dyDescent="0.3">
      <c r="B17" t="s">
        <v>6</v>
      </c>
      <c r="C17" s="7">
        <v>787.97374454700036</v>
      </c>
      <c r="D17" s="7">
        <v>906.16980622905032</v>
      </c>
      <c r="E17" s="7">
        <v>860.86131591759772</v>
      </c>
      <c r="F17" s="7">
        <v>1024.4249659419413</v>
      </c>
    </row>
    <row r="18" spans="2:6" x14ac:dyDescent="0.3">
      <c r="B18" t="s">
        <v>6</v>
      </c>
      <c r="C18" s="7">
        <v>866.77111900170041</v>
      </c>
      <c r="D18" s="7">
        <v>996.78678685195541</v>
      </c>
      <c r="E18" s="7">
        <v>946.94744750935763</v>
      </c>
      <c r="F18" s="7">
        <v>1126.8674625361355</v>
      </c>
    </row>
    <row r="19" spans="2:6" x14ac:dyDescent="0.3">
      <c r="B19" t="s">
        <v>6</v>
      </c>
      <c r="C19" s="7">
        <v>953.4482309018706</v>
      </c>
      <c r="D19" s="7">
        <v>1096.4654655371512</v>
      </c>
      <c r="E19" s="7">
        <v>1041.6421922602935</v>
      </c>
      <c r="F19" s="7">
        <v>1239.5542087897493</v>
      </c>
    </row>
    <row r="20" spans="2:6" x14ac:dyDescent="0.3">
      <c r="B20" t="s">
        <v>6</v>
      </c>
      <c r="C20" s="7">
        <v>1048.7930539920578</v>
      </c>
      <c r="D20" s="7">
        <v>1206.1120120908663</v>
      </c>
      <c r="E20" s="7">
        <v>1145.806411486323</v>
      </c>
      <c r="F20" s="7">
        <v>1363.5096296687243</v>
      </c>
    </row>
    <row r="21" spans="2:6" x14ac:dyDescent="0.3">
      <c r="B21" t="s">
        <v>12</v>
      </c>
      <c r="C21" s="7">
        <v>1153.6723593912636</v>
      </c>
      <c r="D21" s="7">
        <v>1326.7232132999532</v>
      </c>
      <c r="E21" s="7">
        <v>1260.3870526349554</v>
      </c>
      <c r="F21" s="7">
        <v>1499.8605926355967</v>
      </c>
    </row>
    <row r="22" spans="2:6" x14ac:dyDescent="0.3">
      <c r="B22" t="s">
        <v>12</v>
      </c>
      <c r="C22" s="7">
        <v>1038.3051234521372</v>
      </c>
      <c r="D22" s="7">
        <v>1194.0508919699578</v>
      </c>
      <c r="E22" s="7">
        <v>1134.3483473714598</v>
      </c>
      <c r="F22" s="7">
        <v>1349.8745333720371</v>
      </c>
    </row>
    <row r="23" spans="2:6" x14ac:dyDescent="0.3">
      <c r="B23" t="s">
        <v>12</v>
      </c>
      <c r="C23" s="7">
        <v>1349.7966604877784</v>
      </c>
      <c r="D23" s="7">
        <v>1552.266159560945</v>
      </c>
      <c r="E23" s="7">
        <v>1474.6528515828977</v>
      </c>
      <c r="F23" s="7">
        <v>1754.8368933836482</v>
      </c>
    </row>
    <row r="24" spans="2:6" x14ac:dyDescent="0.3">
      <c r="B24" t="s">
        <v>12</v>
      </c>
      <c r="C24" s="7">
        <v>1754.7356586341118</v>
      </c>
      <c r="D24" s="7">
        <v>2017.9460074292285</v>
      </c>
      <c r="E24" s="7">
        <v>1917.0487070577669</v>
      </c>
      <c r="F24" s="7">
        <v>2281.2879613987425</v>
      </c>
    </row>
    <row r="25" spans="2:6" x14ac:dyDescent="0.3">
      <c r="B25" t="s">
        <v>12</v>
      </c>
      <c r="C25" s="7">
        <v>2281.1563562243459</v>
      </c>
      <c r="D25" s="7">
        <v>2623.3298096579974</v>
      </c>
      <c r="E25" s="7">
        <v>2492.1633191750975</v>
      </c>
      <c r="F25" s="7">
        <v>2965.674349818366</v>
      </c>
    </row>
    <row r="26" spans="2:6" x14ac:dyDescent="0.3">
      <c r="B26" t="s">
        <v>12</v>
      </c>
      <c r="C26" s="7">
        <v>1330</v>
      </c>
      <c r="D26" s="7">
        <v>1529.4999999999998</v>
      </c>
      <c r="E26" s="7">
        <v>1453.0249999999996</v>
      </c>
      <c r="F26" s="7">
        <v>1729.0997499999994</v>
      </c>
    </row>
    <row r="27" spans="2:6" x14ac:dyDescent="0.3">
      <c r="B27" t="s">
        <v>12</v>
      </c>
      <c r="C27" s="7">
        <v>1468.2</v>
      </c>
      <c r="D27" s="7">
        <v>1688.4299999999998</v>
      </c>
      <c r="E27" s="7">
        <v>1604.0084999999997</v>
      </c>
      <c r="F27" s="7">
        <v>1908.7701149999996</v>
      </c>
    </row>
  </sheetData>
  <mergeCells count="3">
    <mergeCell ref="B4:F4"/>
    <mergeCell ref="H4:J4"/>
    <mergeCell ref="H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Vlookup</vt:lpstr>
      <vt:lpstr>Hlookup</vt:lpstr>
      <vt:lpstr>Xlookup</vt:lpstr>
      <vt:lpstr>Xlookup 1</vt:lpstr>
      <vt:lpstr>Xlookup 2</vt:lpstr>
      <vt:lpstr>Xlookup 3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Ghimire, Abhishek</cp:lastModifiedBy>
  <dcterms:created xsi:type="dcterms:W3CDTF">2022-08-01T09:40:24Z</dcterms:created>
  <dcterms:modified xsi:type="dcterms:W3CDTF">2025-01-04T23:59:14Z</dcterms:modified>
</cp:coreProperties>
</file>