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Model 1" sheetId="2" r:id="rId5"/>
    <sheet state="visible" name="Model 8" sheetId="3" r:id="rId6"/>
    <sheet state="visible" name="Model 9" sheetId="4" r:id="rId7"/>
    <sheet state="visible" name="Model 10" sheetId="5" r:id="rId8"/>
  </sheets>
  <definedNames>
    <definedName localSheetId="1" name="___autoF">0</definedName>
    <definedName localSheetId="4" name="___autoF">0</definedName>
    <definedName localSheetId="2" name="___autoF">0</definedName>
    <definedName localSheetId="3" name="___autoF">0</definedName>
    <definedName localSheetId="1" name="___Coef___">1</definedName>
    <definedName localSheetId="4" name="___Coef___">1</definedName>
    <definedName localSheetId="2" name="___Coef___">1</definedName>
    <definedName localSheetId="3" name="___Coef___">1</definedName>
    <definedName name="__nSelect_">0</definedName>
    <definedName name="nRegMod">14</definedName>
    <definedName name="OKtoForecast">1</definedName>
    <definedName name="X1_">Sheet1!$B$2:$B$101</definedName>
    <definedName name="f1_">Sheet1!$H$2:$H$101</definedName>
    <definedName name="f2_">Sheet1!$I$2:$I$101</definedName>
    <definedName name="Y">Sheet1!$A$2:$A$101</definedName>
    <definedName name="X2_MeanImputed">Sheet1!$G$2:$G$101</definedName>
    <definedName name="X2_">Sheet1!$C$2:$C$101</definedName>
    <definedName name="X2_MV">Sheet1!$E$2:$E$101</definedName>
    <definedName name="X1_MV">Sheet1!$D$2:$D$101</definedName>
    <definedName name="X1_MeanImputed">Sheet1!$F$2:$F$101</definedName>
    <definedName name="g2_">Sheet1!$K$2:$K$101</definedName>
    <definedName name="g1_">Sheet1!$J$2:$J$101</definedName>
  </definedNames>
  <calcPr/>
  <extLst>
    <ext uri="GoogleSheetsCustomDataVersion1">
      <go:sheetsCustomData xmlns:go="http://customooxmlschemas.google.com/" r:id="rId9" roundtripDataSignature="AMtx7mhjBUVRo8vt5dEiLuszTOTRclKEU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======
ID#AAAAhKLOsEA
Raghavendra Udupa    (2022-10-03 07:17:30)
Model 1 (#vars=2, n=100, AdjRsq=0.532)
Dependent variable = Y 
Run time = 02-10-2022 11:49:31
File name = Example1.xlsx
Computer name = DESKTOP-CKVT21U
Program file name = RegressItLogistic
Version number = 2021.06.18
Execution time = 00h:00m:05s</t>
      </text>
    </comment>
  </commentList>
  <extLst>
    <ext uri="GoogleSheetsCustomDataVersion1">
      <go:sheetsCustomData xmlns:go="http://customooxmlschemas.google.com/" r:id="rId1" roundtripDataSignature="AMtx7mhcaiYTLiaFZMMjx+Z8vjMN4DRG1w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======
ID#AAAAhKLOsD8
Raghavendra Udupa    (2022-10-03 07:17:30)
Model 8 (#vars=2, n=100, AdjRsq=0)
Dependent variable = Y 
Run time = 02-10-2022 11:50:04
File name = Example1.xlsx
Computer name = DESKTOP-CKVT21U
Program file name = RegressItLogistic
Version number = 2021.06.18
Execution time = 00h:00m:05s</t>
      </text>
    </comment>
  </commentList>
  <extLst>
    <ext uri="GoogleSheetsCustomDataVersion1">
      <go:sheetsCustomData xmlns:go="http://customooxmlschemas.google.com/" r:id="rId1" roundtripDataSignature="AMtx7mgJ390wu761ZJxuHOhJc0zU70Wx/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======
ID#AAAAhKLOsD4
Raghavendra Udupa    (2022-10-03 07:17:30)
Model 9 (#vars=2, n=100, AdjRsq=0.253)
Dependent variable = Y 
Run time = 02-10-2022 11:50:40
File name = Example1.xlsx
Computer name = DESKTOP-CKVT21U
Program file name = RegressItLogistic
Version number = 2021.06.18
Execution time = 00h:00m:05s</t>
      </text>
    </comment>
  </commentList>
  <extLst>
    <ext uri="GoogleSheetsCustomDataVersion1">
      <go:sheetsCustomData xmlns:go="http://customooxmlschemas.google.com/" r:id="rId1" roundtripDataSignature="AMtx7mhseoh4BaW/uq9jrcFIDjLjjDzFzg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======
ID#AAAAhKLOsD0
Raghavendra Udupa    (2022-10-03 07:17:30)
Model 10 (#vars=4, n=100, AdjRsq=0.232)
Dependent variable = Y 
Run time = 02-10-2022 11:51:18
File name = Example1.xlsx
Computer name = DESKTOP-CKVT21U
Program file name = RegressItLogistic
Version number = 2021.06.18
Execution time = 00h:00m:03s</t>
      </text>
    </comment>
  </commentList>
  <extLst>
    <ext uri="GoogleSheetsCustomDataVersion1">
      <go:sheetsCustomData xmlns:go="http://customooxmlschemas.google.com/" r:id="rId1" roundtripDataSignature="AMtx7mib2M0fr3rKoMyaJFz5+8ANCjuMVg=="/>
    </ext>
  </extLst>
</comments>
</file>

<file path=xl/sharedStrings.xml><?xml version="1.0" encoding="utf-8"?>
<sst xmlns="http://schemas.openxmlformats.org/spreadsheetml/2006/main" count="608" uniqueCount="173">
  <si>
    <t>Y</t>
  </si>
  <si>
    <t>X1</t>
  </si>
  <si>
    <t>X2</t>
  </si>
  <si>
    <t>X1_MV</t>
  </si>
  <si>
    <t>X2_MV</t>
  </si>
  <si>
    <t>X1_MeanImputed</t>
  </si>
  <si>
    <t>X2_MeanImputed</t>
  </si>
  <si>
    <t>f1</t>
  </si>
  <si>
    <t>f2</t>
  </si>
  <si>
    <t>g1</t>
  </si>
  <si>
    <t>g2</t>
  </si>
  <si>
    <t>Model:</t>
  </si>
  <si>
    <t>Model 1</t>
  </si>
  <si>
    <t>Hi-res picture</t>
  </si>
  <si>
    <t>10-2-22 11:49 AM + DESKTOP-CKVT21U + Example1.xlsx + Sheet1 + RegressItLogistic 2021.06.18</t>
  </si>
  <si>
    <t>Binary Dependent Variable:</t>
  </si>
  <si>
    <t>0-1 value labels:</t>
  </si>
  <si>
    <t>No</t>
  </si>
  <si>
    <t>Yes</t>
  </si>
  <si>
    <t>Independent Variables:</t>
  </si>
  <si>
    <t>X1_, X2_</t>
  </si>
  <si>
    <t>Logistic Regression Equation:</t>
  </si>
  <si>
    <t>Predicted probability of "Y = Yes" is equal to exp(LogOdds)/(1+exp(LogOdds)) = 1/(1+exp(-LogOdds))</t>
  </si>
  <si>
    <t>where LogOdds = -1.801 + 0.009929*X1_ - 0.012*X2_</t>
  </si>
  <si>
    <t>R code:</t>
  </si>
  <si>
    <t>Model.1 &lt;- glm(Y ~ X1_+X2_, family = binomial, data = Sheet1)</t>
  </si>
  <si>
    <t>Logistic Regression Statistics:    Model 1 for Y    (2 variables, n=100)</t>
  </si>
  <si>
    <t>Confidence Index</t>
  </si>
  <si>
    <t>Confidence Level</t>
  </si>
  <si>
    <t>R-squared (McFadden)</t>
  </si>
  <si>
    <t>Adj.R-Sqr.</t>
  </si>
  <si>
    <t>RMSE</t>
  </si>
  <si>
    <t>Mean</t>
  </si>
  <si>
    <t># Fitted</t>
  </si>
  <si>
    <t>ROC area</t>
  </si>
  <si>
    <t>Critical z</t>
  </si>
  <si>
    <t>Conf. level</t>
  </si>
  <si>
    <t>Logistic Regression Coefficient Estimates:    Model 1 for Y    (2 variables, n=100)</t>
  </si>
  <si>
    <t>Variance/Covariance Matrix</t>
  </si>
  <si>
    <t>Variable</t>
  </si>
  <si>
    <t>Coefficient</t>
  </si>
  <si>
    <t>Std.Err.</t>
  </si>
  <si>
    <t>z-statistic</t>
  </si>
  <si>
    <t>P-value</t>
  </si>
  <si>
    <t>VIF</t>
  </si>
  <si>
    <t>Std. coeff.</t>
  </si>
  <si>
    <t>X1_</t>
  </si>
  <si>
    <t>X2_</t>
  </si>
  <si>
    <t xml:space="preserve"> Constant</t>
  </si>
  <si>
    <t>Exponentiated Coefficients (Odds Ratios):     Model 1 for Y    (2 variables, n=100)</t>
  </si>
  <si>
    <t>Exp(Coeff)</t>
  </si>
  <si>
    <t>Exp(z*SE)</t>
  </si>
  <si>
    <t xml:space="preserve">  Exp(Std.coeff.)</t>
  </si>
  <si>
    <t>Analysis of Deviance:     Model 1 for Y    (2 variables, n=100)</t>
  </si>
  <si>
    <t>Source</t>
  </si>
  <si>
    <t>Deg.Freedom</t>
  </si>
  <si>
    <t>Deviance</t>
  </si>
  <si>
    <t>AIC</t>
  </si>
  <si>
    <t>R-squared</t>
  </si>
  <si>
    <t>Regression</t>
  </si>
  <si>
    <t>= Chi-square</t>
  </si>
  <si>
    <t>McFadden</t>
  </si>
  <si>
    <t>Residual</t>
  </si>
  <si>
    <t>= -2 * log likelihood</t>
  </si>
  <si>
    <t>Cox-Snell</t>
  </si>
  <si>
    <t>Null</t>
  </si>
  <si>
    <t>= -2 * null model log likelihood</t>
  </si>
  <si>
    <t>Nagelkerke</t>
  </si>
  <si>
    <t>Correlation Matrix of Coefficient Estimates : Model 1 for Y    (2 variables, n=100)</t>
  </si>
  <si>
    <t xml:space="preserve">       Constant</t>
  </si>
  <si>
    <t xml:space="preserve">           X1_</t>
  </si>
  <si>
    <t xml:space="preserve">           X2_</t>
  </si>
  <si>
    <t>Classification Table: Model 1 for Y    (2 variables, n=100)</t>
  </si>
  <si>
    <t>Data for Classification Table</t>
  </si>
  <si>
    <t>RMSE =</t>
  </si>
  <si>
    <t>Cutoff</t>
  </si>
  <si>
    <t>Predicted:</t>
  </si>
  <si>
    <t>Predicted true</t>
  </si>
  <si>
    <t xml:space="preserve">           Actual:</t>
  </si>
  <si>
    <t>Total</t>
  </si>
  <si>
    <t>Actual:</t>
  </si>
  <si>
    <t>True positive</t>
  </si>
  <si>
    <t>False positive</t>
  </si>
  <si>
    <t>True negative</t>
  </si>
  <si>
    <t>False negative</t>
  </si>
  <si>
    <t>Percent correct =</t>
  </si>
  <si>
    <t>True positive rate =</t>
  </si>
  <si>
    <t>True negative rate =</t>
  </si>
  <si>
    <t>Receiver Operating Characteristic (ROC) Curve</t>
  </si>
  <si>
    <t>Data for ROC curve chart:</t>
  </si>
  <si>
    <t>True positive rate</t>
  </si>
  <si>
    <t>Total area</t>
  </si>
  <si>
    <t>False positive rate</t>
  </si>
  <si>
    <t>Chart legend:</t>
  </si>
  <si>
    <t>Area</t>
  </si>
  <si>
    <t>Chart title:</t>
  </si>
  <si>
    <t>Coordinates for plotting:</t>
  </si>
  <si>
    <t>Logistic Curve Plot</t>
  </si>
  <si>
    <t>Variable number</t>
  </si>
  <si>
    <t>Name</t>
  </si>
  <si>
    <t>Variable name</t>
  </si>
  <si>
    <t>Chart titles:</t>
  </si>
  <si>
    <t>Min</t>
  </si>
  <si>
    <t>Max</t>
  </si>
  <si>
    <t>Start and step values can be overtyped to customize x-axis scale</t>
  </si>
  <si>
    <t>START</t>
  </si>
  <si>
    <t>Forecast</t>
  </si>
  <si>
    <t>Log Odds</t>
  </si>
  <si>
    <t>Default limits are min and max for integer data, mean +/- 3 std. dev. for continuous data</t>
  </si>
  <si>
    <t>STEP</t>
  </si>
  <si>
    <t>Distribution of Outcomes -vs- Predictions</t>
  </si>
  <si>
    <t>Data for distribution of outcomes chart:</t>
  </si>
  <si>
    <t>Cumulative</t>
  </si>
  <si>
    <t>1's</t>
  </si>
  <si>
    <t>0's</t>
  </si>
  <si>
    <t>Non-cumulative</t>
  </si>
  <si>
    <t>Actual and Predicted -vs- Observation #</t>
  </si>
  <si>
    <t>Sensitivity and Specificity -vs- Cutoff Value</t>
  </si>
  <si>
    <t>Relative weight on % false negatives for weighted average:</t>
  </si>
  <si>
    <t>Relative weight on specificity for weighted average:</t>
  </si>
  <si>
    <t>Sensitivity</t>
  </si>
  <si>
    <t>Specificity</t>
  </si>
  <si>
    <t>Percentage of False Positives and False Negatives -vs- Cutoff Value</t>
  </si>
  <si>
    <t xml:space="preserve">Relative weight on % false negatives for weighted average: </t>
  </si>
  <si>
    <t>% False Positive</t>
  </si>
  <si>
    <t>% False Negative</t>
  </si>
  <si>
    <t>Total % False</t>
  </si>
  <si>
    <t>Model 8</t>
  </si>
  <si>
    <t>10-2-22 11:50 AM + DESKTOP-CKVT21U + Example1.xlsx + Sheet1 + RegressItLogistic 2021.06.18</t>
  </si>
  <si>
    <t>X1_MV, X2_MV</t>
  </si>
  <si>
    <t>where LogOdds = -1.245 - 0.000012*X1_MV + 0.000019*X2_MV</t>
  </si>
  <si>
    <t>Model.8 &lt;- glm(Y ~ X1_MV+X2_MV, family = binomial, data = Sheet1)</t>
  </si>
  <si>
    <t>Logistic Regression Statistics:    Model 8 for Y    (2 variables, n=100)</t>
  </si>
  <si>
    <t>Logistic Regression Coefficient Estimates:    Model 8 for Y    (2 variables, n=100)</t>
  </si>
  <si>
    <t>Exponentiated Coefficients (Odds Ratios):     Model 8 for Y    (2 variables, n=100)</t>
  </si>
  <si>
    <t>Analysis of Deviance:     Model 8 for Y    (2 variables, n=100)</t>
  </si>
  <si>
    <t>Correlation Matrix of Coefficient Estimates : Model 8 for Y    (2 variables, n=100)</t>
  </si>
  <si>
    <t xml:space="preserve">         X1_MV</t>
  </si>
  <si>
    <t xml:space="preserve">         X2_MV</t>
  </si>
  <si>
    <t>Classification Table: Model 8 for Y    (2 variables, n=100)</t>
  </si>
  <si>
    <t>Model 9</t>
  </si>
  <si>
    <t>X1_MeanImputed, X2_MeanImputed</t>
  </si>
  <si>
    <t>where LogOdds = -1.281 + 0.005874*X1_MeanImputed - 0.006725*X2_MeanImputed</t>
  </si>
  <si>
    <t>Model.9 &lt;- glm(Y ~ X1_MeanImputed+X2_MeanImputed, family = binomial, data = Sheet1)</t>
  </si>
  <si>
    <t>Logistic Regression Statistics:    Model 9 for Y    (2 variables, n=100)</t>
  </si>
  <si>
    <t>Logistic Regression Coefficient Estimates:    Model 9 for Y    (2 variables, n=100)</t>
  </si>
  <si>
    <t>Exponentiated Coefficients (Odds Ratios):     Model 9 for Y    (2 variables, n=100)</t>
  </si>
  <si>
    <t>Analysis of Deviance:     Model 9 for Y    (2 variables, n=100)</t>
  </si>
  <si>
    <t>Correlation Matrix of Coefficient Estimates : Model 9 for Y    (2 variables, n=100)</t>
  </si>
  <si>
    <t xml:space="preserve">      X1_MeanImputed</t>
  </si>
  <si>
    <t xml:space="preserve">      X2_MeanImputed</t>
  </si>
  <si>
    <t>Classification Table: Model 9 for Y    (2 variables, n=100)</t>
  </si>
  <si>
    <t>Model 10</t>
  </si>
  <si>
    <t>Editable</t>
  </si>
  <si>
    <t>10-2-22 11:51 AM + DESKTOP-CKVT21U + Example1.xlsx + Sheet1 + RegressItLogistic 2021.06.18</t>
  </si>
  <si>
    <t>f1_, f2_, g1_, g2_</t>
  </si>
  <si>
    <t>where LogOdds = -1.987 + 4.174*f1_ + 0.006672*f2_ - 3.635*g1_ - 0.007252*g2_</t>
  </si>
  <si>
    <t>Model.10 &lt;- glm(Y ~ f1_+f2_+g1_+g2_, family = binomial, data = Sheet1)</t>
  </si>
  <si>
    <t>Logistic Regression Statistics:    Model 10 for Y    (4 variables, n=100)</t>
  </si>
  <si>
    <t>Logistic Regression Coefficient Estimates:    Model 10 for Y    (4 variables, n=100)</t>
  </si>
  <si>
    <t>f1_</t>
  </si>
  <si>
    <t>f2_</t>
  </si>
  <si>
    <t>g1_</t>
  </si>
  <si>
    <t>g2_</t>
  </si>
  <si>
    <t>Exponentiated Coefficients (Odds Ratios):     Model 10 for Y    (4 variables, n=100)</t>
  </si>
  <si>
    <t>Analysis of Deviance:     Model 10 for Y    (4 variables, n=100)</t>
  </si>
  <si>
    <t>Correlation Matrix of Coefficient Estimates : Model 10 for Y    (4 variables, n=100)</t>
  </si>
  <si>
    <t xml:space="preserve">           f1_</t>
  </si>
  <si>
    <t xml:space="preserve">           f2_</t>
  </si>
  <si>
    <t xml:space="preserve">           g1_</t>
  </si>
  <si>
    <t xml:space="preserve">           g2_</t>
  </si>
  <si>
    <t>Classification Table: Model 10 for Y    (4 variables, n=100)</t>
  </si>
  <si>
    <t>Variable Selector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</si>
</sst>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#,##0.000"/>
    <numFmt numFmtId="165" formatCode="0.000"/>
    <numFmt numFmtId="166" formatCode="0.0%"/>
    <numFmt numFmtId="167" formatCode="0.000000"/>
    <numFmt numFmtId="168" formatCode="#,###"/>
  </numFmts>
  <fonts count="13">
    <font>
      <sz val="11.0"/>
      <color theme="1"/>
      <name val="Calibri"/>
      <scheme val="minor"/>
    </font>
    <font>
      <color theme="1"/>
      <name val="Calibri"/>
      <scheme val="minor"/>
    </font>
    <font>
      <b/>
      <sz val="8.0"/>
      <color theme="1"/>
      <name val="Arial"/>
    </font>
    <font>
      <sz val="8.0"/>
      <color theme="1"/>
      <name val="Arial"/>
    </font>
    <font>
      <sz val="8.0"/>
      <color rgb="FFFFFFFF"/>
      <name val="Arial"/>
    </font>
    <font>
      <sz val="8.0"/>
      <color theme="0"/>
      <name val="Arial"/>
    </font>
    <font>
      <i/>
      <sz val="8.0"/>
      <color theme="1"/>
      <name val="Arial"/>
    </font>
    <font>
      <sz val="8.0"/>
      <color rgb="FF010101"/>
      <name val="Arial"/>
    </font>
    <font>
      <b/>
      <u/>
      <sz val="8.0"/>
      <color theme="1"/>
      <name val="Arial"/>
    </font>
    <font>
      <sz val="8.0"/>
      <color rgb="FFB4B4B4"/>
      <name val="Arial"/>
    </font>
    <font>
      <b/>
      <sz val="7.0"/>
      <color theme="1"/>
      <name val="Arial"/>
    </font>
    <font>
      <sz val="8.0"/>
      <color rgb="FFB2B2B2"/>
      <name val="Arial"/>
    </font>
    <font>
      <sz val="8.0"/>
      <color rgb="FF020202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D2D2"/>
        <bgColor rgb="FFFFD2D2"/>
      </patternFill>
    </fill>
    <fill>
      <patternFill patternType="solid">
        <fgColor rgb="FFF2F2F2"/>
        <bgColor rgb="FFF2F2F2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medium">
        <color rgb="FF000080"/>
      </bottom>
    </border>
    <border>
      <left style="medium">
        <color rgb="FF000080"/>
      </left>
      <bottom style="medium">
        <color rgb="FF00008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3" numFmtId="164" xfId="0" applyFont="1" applyNumberFormat="1"/>
    <xf borderId="0" fillId="0" fontId="4" numFmtId="164" xfId="0" applyFont="1" applyNumberFormat="1"/>
    <xf borderId="0" fillId="0" fontId="5" numFmtId="164" xfId="0" applyFont="1" applyNumberFormat="1"/>
    <xf borderId="0" fillId="0" fontId="6" numFmtId="164" xfId="0" applyFont="1" applyNumberFormat="1"/>
    <xf quotePrefix="1" borderId="0" fillId="0" fontId="2" numFmtId="164" xfId="0" applyAlignment="1" applyFont="1" applyNumberFormat="1">
      <alignment horizontal="right"/>
    </xf>
    <xf borderId="1" fillId="2" fontId="3" numFmtId="164" xfId="0" applyAlignment="1" applyBorder="1" applyFill="1" applyFont="1" applyNumberFormat="1">
      <alignment horizontal="center"/>
    </xf>
    <xf borderId="1" fillId="3" fontId="3" numFmtId="164" xfId="0" applyAlignment="1" applyBorder="1" applyFill="1" applyFont="1" applyNumberFormat="1">
      <alignment horizontal="center"/>
    </xf>
    <xf borderId="0" fillId="0" fontId="7" numFmtId="164" xfId="0" applyFont="1" applyNumberFormat="1"/>
    <xf borderId="0" fillId="0" fontId="8" numFmtId="164" xfId="0" applyFont="1" applyNumberFormat="1"/>
    <xf borderId="0" fillId="0" fontId="9" numFmtId="164" xfId="0" applyFont="1" applyNumberFormat="1"/>
    <xf borderId="2" fillId="0" fontId="3" numFmtId="164" xfId="0" applyBorder="1" applyFont="1" applyNumberFormat="1"/>
    <xf borderId="2" fillId="0" fontId="10" numFmtId="164" xfId="0" applyAlignment="1" applyBorder="1" applyFont="1" applyNumberFormat="1">
      <alignment horizontal="right"/>
    </xf>
    <xf borderId="2" fillId="0" fontId="10" numFmtId="164" xfId="0" applyAlignment="1" applyBorder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3" numFmtId="2" xfId="0" applyAlignment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2" fillId="0" fontId="10" numFmtId="164" xfId="0" applyAlignment="1" applyBorder="1" applyFont="1" applyNumberFormat="1">
      <alignment horizontal="left"/>
    </xf>
    <xf borderId="0" fillId="0" fontId="3" numFmtId="164" xfId="0" applyAlignment="1" applyFont="1" applyNumberFormat="1">
      <alignment horizontal="left"/>
    </xf>
    <xf borderId="0" fillId="0" fontId="3" numFmtId="165" xfId="0" applyFont="1" applyNumberFormat="1"/>
    <xf borderId="0" fillId="0" fontId="3" numFmtId="167" xfId="0" applyFont="1" applyNumberFormat="1"/>
    <xf quotePrefix="1" borderId="0" fillId="0" fontId="3" numFmtId="164" xfId="0" applyFont="1" applyNumberFormat="1"/>
    <xf borderId="0" fillId="0" fontId="3" numFmtId="1" xfId="0" applyFont="1" applyNumberFormat="1"/>
    <xf borderId="2" fillId="0" fontId="3" numFmtId="164" xfId="0" applyAlignment="1" applyBorder="1" applyFont="1" applyNumberFormat="1">
      <alignment horizontal="right"/>
    </xf>
    <xf borderId="0" fillId="0" fontId="3" numFmtId="164" xfId="0" applyAlignment="1" applyFont="1" applyNumberFormat="1">
      <alignment horizontal="right"/>
    </xf>
    <xf borderId="0" fillId="0" fontId="11" numFmtId="164" xfId="0" applyAlignment="1" applyFont="1" applyNumberFormat="1">
      <alignment horizontal="center"/>
    </xf>
    <xf borderId="3" fillId="0" fontId="3" numFmtId="164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4" fillId="3" fontId="3" numFmtId="164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right"/>
    </xf>
    <xf borderId="1" fillId="0" fontId="3" numFmtId="2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left"/>
    </xf>
    <xf borderId="6" fillId="3" fontId="3" numFmtId="164" xfId="0" applyAlignment="1" applyBorder="1" applyFont="1" applyNumberFormat="1">
      <alignment horizontal="center"/>
    </xf>
    <xf borderId="7" fillId="3" fontId="3" numFmtId="164" xfId="0" applyAlignment="1" applyBorder="1" applyFont="1" applyNumberFormat="1">
      <alignment horizontal="center"/>
    </xf>
    <xf borderId="8" fillId="3" fontId="3" numFmtId="164" xfId="0" applyAlignment="1" applyBorder="1" applyFont="1" applyNumberFormat="1">
      <alignment horizontal="left"/>
    </xf>
    <xf borderId="8" fillId="3" fontId="3" numFmtId="164" xfId="0" applyAlignment="1" applyBorder="1" applyFont="1" applyNumberFormat="1">
      <alignment horizontal="center"/>
    </xf>
    <xf borderId="9" fillId="3" fontId="3" numFmtId="164" xfId="0" applyAlignment="1" applyBorder="1" applyFont="1" applyNumberFormat="1">
      <alignment horizontal="center"/>
    </xf>
    <xf borderId="0" fillId="0" fontId="9" numFmtId="164" xfId="0" applyAlignment="1" applyFont="1" applyNumberFormat="1">
      <alignment horizontal="right"/>
    </xf>
    <xf borderId="7" fillId="3" fontId="3" numFmtId="164" xfId="0" applyAlignment="1" applyBorder="1" applyFont="1" applyNumberFormat="1">
      <alignment horizontal="left"/>
    </xf>
    <xf borderId="7" fillId="3" fontId="3" numFmtId="164" xfId="0" applyAlignment="1" applyBorder="1" applyFont="1" applyNumberFormat="1">
      <alignment horizontal="right"/>
    </xf>
    <xf borderId="10" fillId="0" fontId="3" numFmtId="1" xfId="0" applyAlignment="1" applyBorder="1" applyFont="1" applyNumberFormat="1">
      <alignment horizontal="center"/>
    </xf>
    <xf borderId="11" fillId="0" fontId="2" numFmtId="1" xfId="0" applyAlignment="1" applyBorder="1" applyFont="1" applyNumberFormat="1">
      <alignment horizontal="center"/>
    </xf>
    <xf borderId="8" fillId="3" fontId="3" numFmtId="1" xfId="0" applyAlignment="1" applyBorder="1" applyFont="1" applyNumberFormat="1">
      <alignment horizontal="center"/>
    </xf>
    <xf borderId="8" fillId="3" fontId="3" numFmtId="164" xfId="0" applyAlignment="1" applyBorder="1" applyFont="1" applyNumberFormat="1">
      <alignment horizontal="right"/>
    </xf>
    <xf borderId="10" fillId="0" fontId="3" numFmtId="9" xfId="0" applyAlignment="1" applyBorder="1" applyFont="1" applyNumberFormat="1">
      <alignment horizontal="center"/>
    </xf>
    <xf borderId="11" fillId="0" fontId="3" numFmtId="9" xfId="0" applyAlignment="1" applyBorder="1" applyFont="1" applyNumberFormat="1">
      <alignment horizontal="center"/>
    </xf>
    <xf borderId="9" fillId="3" fontId="3" numFmtId="9" xfId="0" applyAlignment="1" applyBorder="1" applyFont="1" applyNumberFormat="1">
      <alignment horizontal="center"/>
    </xf>
    <xf borderId="12" fillId="0" fontId="3" numFmtId="1" xfId="0" applyAlignment="1" applyBorder="1" applyFont="1" applyNumberFormat="1">
      <alignment horizontal="center"/>
    </xf>
    <xf borderId="1" fillId="0" fontId="3" numFmtId="1" xfId="0" applyAlignment="1" applyBorder="1" applyFont="1" applyNumberFormat="1">
      <alignment horizontal="center"/>
    </xf>
    <xf borderId="12" fillId="0" fontId="3" numFmtId="9" xfId="0" applyAlignment="1" applyBorder="1" applyFont="1" applyNumberFormat="1">
      <alignment horizontal="center"/>
    </xf>
    <xf borderId="1" fillId="0" fontId="3" numFmtId="9" xfId="0" applyAlignment="1" applyBorder="1" applyFont="1" applyNumberFormat="1">
      <alignment horizontal="center"/>
    </xf>
    <xf borderId="8" fillId="3" fontId="3" numFmtId="9" xfId="0" applyAlignment="1" applyBorder="1" applyFont="1" applyNumberFormat="1">
      <alignment horizontal="center"/>
    </xf>
    <xf borderId="13" fillId="3" fontId="3" numFmtId="164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center"/>
    </xf>
    <xf borderId="14" fillId="3" fontId="3" numFmtId="164" xfId="0" applyAlignment="1" applyBorder="1" applyFont="1" applyNumberFormat="1">
      <alignment horizontal="center"/>
    </xf>
    <xf borderId="14" fillId="3" fontId="3" numFmtId="164" xfId="0" applyAlignment="1" applyBorder="1" applyFont="1" applyNumberFormat="1">
      <alignment horizontal="right"/>
    </xf>
    <xf borderId="15" fillId="3" fontId="3" numFmtId="164" xfId="0" applyAlignment="1" applyBorder="1" applyFont="1" applyNumberFormat="1">
      <alignment horizontal="center"/>
    </xf>
    <xf borderId="0" fillId="0" fontId="12" numFmtId="164" xfId="0" applyFont="1" applyNumberFormat="1"/>
    <xf borderId="0" fillId="0" fontId="10" numFmtId="164" xfId="0" applyAlignment="1" applyFont="1" applyNumberFormat="1">
      <alignment horizontal="right"/>
    </xf>
    <xf borderId="1" fillId="0" fontId="2" numFmtId="9" xfId="0" applyBorder="1" applyFont="1" applyNumberFormat="1"/>
    <xf borderId="0" fillId="0" fontId="3" numFmtId="168" xfId="0" applyFont="1" applyNumberForma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Logistic Regression Curve -vs- f1_ 
Model 10 for Y    (4 variables, n=100)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Upper 95%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10'!$B$81:$B$93</c:f>
            </c:numRef>
          </c:xVal>
          <c:yVal>
            <c:numRef>
              <c:f>'Model 10'!$E$81:$E$93</c:f>
              <c:numCache/>
            </c:numRef>
          </c:yVal>
        </c:ser>
        <c:ser>
          <c:idx val="1"/>
          <c:order val="1"/>
          <c:tx>
            <c:v>Forecast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'Model 10'!$B$81:$B$93</c:f>
            </c:numRef>
          </c:xVal>
          <c:yVal>
            <c:numRef>
              <c:f>'Model 10'!$D$81:$D$93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233886"/>
        <c:axId val="1699290086"/>
      </c:scatterChart>
      <c:valAx>
        <c:axId val="9002338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f1_ (min to max) 
Other Variables = Means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9290086"/>
      </c:valAx>
      <c:valAx>
        <c:axId val="169929008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02338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ROC curve:  area under curve = 0.88 
Model 10 for Y    (4 variables, n=100)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Blue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10'!$AN$54:$EJ$54</c:f>
            </c:numRef>
          </c:xVal>
          <c:yVal>
            <c:numRef>
              <c:f>'Model 10'!$AN$53:$EJ$53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434543"/>
        <c:axId val="1924474327"/>
      </c:scatterChart>
      <c:valAx>
        <c:axId val="25443454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False Positive Rate (1 - Specificity)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474327"/>
      </c:valAx>
      <c:valAx>
        <c:axId val="192447432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True Positive Rate (Sensitivity)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4345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000">
                <a:solidFill>
                  <a:srgbClr val="757575"/>
                </a:solidFill>
                <a:latin typeface="+mn-lt"/>
              </a:defRPr>
            </a:pPr>
            <a:r>
              <a:rPr b="1" i="0" sz="1000">
                <a:solidFill>
                  <a:srgbClr val="757575"/>
                </a:solidFill>
                <a:latin typeface="+mn-lt"/>
              </a:rPr>
              <a:t>Distribution of Outcomes -vs- Prediction Interval
Model 10 for Y    (4 variables, n=100)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Yes</c:v>
          </c:tx>
          <c:spPr>
            <a:solidFill>
              <a:srgbClr val="9999FF"/>
            </a:solidFill>
            <a:ln cmpd="sng">
              <a:solidFill>
                <a:srgbClr val="000000"/>
              </a:solidFill>
            </a:ln>
          </c:spPr>
          <c:cat>
            <c:strRef>
              <c:f>'Model 10'!$AN$101:$BG$101</c:f>
            </c:strRef>
          </c:cat>
          <c:val>
            <c:numRef>
              <c:f>'Model 10'!$AN$102:$BG$102</c:f>
              <c:numCache/>
            </c:numRef>
          </c:val>
        </c:ser>
        <c:ser>
          <c:idx val="1"/>
          <c:order val="1"/>
          <c:tx>
            <c:v>No</c:v>
          </c:tx>
          <c:spPr>
            <a:solidFill>
              <a:srgbClr val="FFD2D2"/>
            </a:solidFill>
            <a:ln cmpd="sng">
              <a:solidFill>
                <a:srgbClr val="000000"/>
              </a:solidFill>
            </a:ln>
          </c:spPr>
          <c:cat>
            <c:strRef>
              <c:f>'Model 10'!$AN$101:$BG$101</c:f>
            </c:strRef>
          </c:cat>
          <c:val>
            <c:numRef>
              <c:f>'Model 10'!$AN$103:$BG$103</c:f>
              <c:numCache/>
            </c:numRef>
          </c:val>
        </c:ser>
        <c:axId val="1410827731"/>
        <c:axId val="1130287755"/>
      </c:barChart>
      <c:catAx>
        <c:axId val="1410827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Prediction</a:t>
                </a:r>
              </a:p>
            </c:rich>
          </c:tx>
          <c:overlay val="0"/>
        </c:title>
        <c:numFmt formatCode=".00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0287755"/>
      </c:catAx>
      <c:valAx>
        <c:axId val="1130287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;[Red]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08277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000">
                <a:solidFill>
                  <a:srgbClr val="757575"/>
                </a:solidFill>
                <a:latin typeface="+mn-lt"/>
              </a:defRPr>
            </a:pPr>
            <a:r>
              <a:rPr b="1" i="0" sz="1000">
                <a:solidFill>
                  <a:srgbClr val="757575"/>
                </a:solidFill>
                <a:latin typeface="+mn-lt"/>
              </a:rPr>
              <a:t>Sensitivity and Specificity -vs- Cutoff Value
Model 10 for Y    (4 variables, n=100)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Sensitivity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10'!$AN$141:$EJ$141</c:f>
            </c:numRef>
          </c:xVal>
          <c:yVal>
            <c:numRef>
              <c:f>'Model 10'!$AN$142:$EJ$142</c:f>
              <c:numCache/>
            </c:numRef>
          </c:yVal>
        </c:ser>
        <c:ser>
          <c:idx val="1"/>
          <c:order val="1"/>
          <c:tx>
            <c:v>Specificity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'Model 10'!$AN$141:$EJ$141</c:f>
            </c:numRef>
          </c:xVal>
          <c:yVal>
            <c:numRef>
              <c:f>'Model 10'!$AN$143:$EJ$143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316048"/>
        <c:axId val="945878409"/>
      </c:scatterChart>
      <c:valAx>
        <c:axId val="45931604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5878409"/>
      </c:valAx>
      <c:valAx>
        <c:axId val="9458784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9316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000">
                <a:solidFill>
                  <a:srgbClr val="757575"/>
                </a:solidFill>
                <a:latin typeface="+mn-lt"/>
              </a:defRPr>
            </a:pPr>
            <a:r>
              <a:rPr b="1" i="0" sz="1000">
                <a:solidFill>
                  <a:srgbClr val="757575"/>
                </a:solidFill>
                <a:latin typeface="+mn-lt"/>
              </a:rPr>
              <a:t>Error Rates- vs- Cutoff Value
Model 10 for Y    (4 variables, n=100)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v>% False Positive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10'!$AN$164:$EJ$164</c:f>
            </c:numRef>
          </c:xVal>
          <c:yVal>
            <c:numRef>
              <c:f>'Model 10'!$AN$165:$EJ$165</c:f>
              <c:numCache/>
            </c:numRef>
          </c:yVal>
        </c:ser>
        <c:ser>
          <c:idx val="1"/>
          <c:order val="1"/>
          <c:tx>
            <c:v>% False Negative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'Model 10'!$AN$164:$EJ$164</c:f>
            </c:numRef>
          </c:xVal>
          <c:yVal>
            <c:numRef>
              <c:f>'Model 10'!$AN$166:$EJ$166</c:f>
              <c:numCache/>
            </c:numRef>
          </c:yVal>
        </c:ser>
        <c:ser>
          <c:idx val="2"/>
          <c:order val="2"/>
          <c:tx>
            <c:v>Total % False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'Model 10'!$AN$164:$EJ$164</c:f>
            </c:numRef>
          </c:xVal>
          <c:yVal>
            <c:numRef>
              <c:f>'Model 10'!$AN$167:$EJ$167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37371"/>
        <c:axId val="266124759"/>
      </c:scatterChart>
      <c:valAx>
        <c:axId val="49263737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Cutoff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6124759"/>
      </c:valAx>
      <c:valAx>
        <c:axId val="26612475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26373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8.png"/><Relationship Id="rId6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4.png"/><Relationship Id="rId3" Type="http://schemas.openxmlformats.org/officeDocument/2006/relationships/image" Target="../media/image13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68</xdr:row>
      <xdr:rowOff>0</xdr:rowOff>
    </xdr:from>
    <xdr:ext cx="5962650" cy="24765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46</xdr:row>
      <xdr:rowOff>0</xdr:rowOff>
    </xdr:from>
    <xdr:ext cx="5962650" cy="2476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91</xdr:row>
      <xdr:rowOff>0</xdr:rowOff>
    </xdr:from>
    <xdr:ext cx="5962650" cy="2476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113</xdr:row>
      <xdr:rowOff>0</xdr:rowOff>
    </xdr:from>
    <xdr:ext cx="5962650" cy="24765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135</xdr:row>
      <xdr:rowOff>57150</xdr:rowOff>
    </xdr:from>
    <xdr:ext cx="5962650" cy="24765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158</xdr:row>
      <xdr:rowOff>57150</xdr:rowOff>
    </xdr:from>
    <xdr:ext cx="5962650" cy="247650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68</xdr:row>
      <xdr:rowOff>0</xdr:rowOff>
    </xdr:from>
    <xdr:ext cx="5962650" cy="24765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46</xdr:row>
      <xdr:rowOff>0</xdr:rowOff>
    </xdr:from>
    <xdr:ext cx="5962650" cy="24765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91</xdr:row>
      <xdr:rowOff>0</xdr:rowOff>
    </xdr:from>
    <xdr:ext cx="5962650" cy="247650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113</xdr:row>
      <xdr:rowOff>0</xdr:rowOff>
    </xdr:from>
    <xdr:ext cx="5962650" cy="2476500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135</xdr:row>
      <xdr:rowOff>57150</xdr:rowOff>
    </xdr:from>
    <xdr:ext cx="5962650" cy="2476500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158</xdr:row>
      <xdr:rowOff>57150</xdr:rowOff>
    </xdr:from>
    <xdr:ext cx="5962650" cy="247650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68</xdr:row>
      <xdr:rowOff>0</xdr:rowOff>
    </xdr:from>
    <xdr:ext cx="5962650" cy="24765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46</xdr:row>
      <xdr:rowOff>0</xdr:rowOff>
    </xdr:from>
    <xdr:ext cx="5962650" cy="2476500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91</xdr:row>
      <xdr:rowOff>0</xdr:rowOff>
    </xdr:from>
    <xdr:ext cx="5962650" cy="2476500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113</xdr:row>
      <xdr:rowOff>0</xdr:rowOff>
    </xdr:from>
    <xdr:ext cx="5962650" cy="2476500"/>
    <xdr:pic>
      <xdr:nvPicPr>
        <xdr:cNvPr id="0" name="image1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135</xdr:row>
      <xdr:rowOff>57150</xdr:rowOff>
    </xdr:from>
    <xdr:ext cx="5962650" cy="2476500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158</xdr:row>
      <xdr:rowOff>57150</xdr:rowOff>
    </xdr:from>
    <xdr:ext cx="5962650" cy="2476500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74</xdr:row>
      <xdr:rowOff>0</xdr:rowOff>
    </xdr:from>
    <xdr:ext cx="5962650" cy="2466975"/>
    <xdr:graphicFrame>
      <xdr:nvGraphicFramePr>
        <xdr:cNvPr id="28766629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123825</xdr:colOff>
      <xdr:row>52</xdr:row>
      <xdr:rowOff>0</xdr:rowOff>
    </xdr:from>
    <xdr:ext cx="5962650" cy="2466975"/>
    <xdr:graphicFrame>
      <xdr:nvGraphicFramePr>
        <xdr:cNvPr id="1266903749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123825</xdr:colOff>
      <xdr:row>97</xdr:row>
      <xdr:rowOff>0</xdr:rowOff>
    </xdr:from>
    <xdr:ext cx="5962650" cy="2466975"/>
    <xdr:graphicFrame>
      <xdr:nvGraphicFramePr>
        <xdr:cNvPr id="177352415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123825</xdr:colOff>
      <xdr:row>141</xdr:row>
      <xdr:rowOff>57150</xdr:rowOff>
    </xdr:from>
    <xdr:ext cx="5962650" cy="2476500"/>
    <xdr:graphicFrame>
      <xdr:nvGraphicFramePr>
        <xdr:cNvPr id="11793815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123825</xdr:colOff>
      <xdr:row>164</xdr:row>
      <xdr:rowOff>57150</xdr:rowOff>
    </xdr:from>
    <xdr:ext cx="5962650" cy="2476500"/>
    <xdr:graphicFrame>
      <xdr:nvGraphicFramePr>
        <xdr:cNvPr id="94657716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123825</xdr:colOff>
      <xdr:row>119</xdr:row>
      <xdr:rowOff>0</xdr:rowOff>
    </xdr:from>
    <xdr:ext cx="5962650" cy="2476500"/>
    <xdr:pic>
      <xdr:nvPicPr>
        <xdr:cNvPr id="0" name="image1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7" width="15.86"/>
    <col customWidth="1" min="8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4.25" customHeight="1">
      <c r="A2" s="1">
        <f t="shared" ref="A2:A101" si="1">IF(AND(B2&gt;500,C2&lt;=500),1,0)</f>
        <v>0</v>
      </c>
      <c r="B2" s="1">
        <v>360.0</v>
      </c>
      <c r="C2" s="1">
        <v>725.0</v>
      </c>
      <c r="D2" s="1">
        <v>-9999.0</v>
      </c>
      <c r="E2" s="1">
        <f t="shared" ref="E2:E21" si="2">C2</f>
        <v>725</v>
      </c>
      <c r="F2" s="1">
        <v>512.4745762711865</v>
      </c>
      <c r="G2" s="1">
        <f t="shared" ref="G2:G21" si="3">C2</f>
        <v>725</v>
      </c>
      <c r="H2" s="1">
        <f t="shared" ref="H2:H101" si="4">IF(D2&lt;0,1,0)</f>
        <v>1</v>
      </c>
      <c r="I2" s="1">
        <f t="shared" ref="I2:I101" si="5">IF(D2&lt;0,0,D2)</f>
        <v>0</v>
      </c>
      <c r="J2" s="1">
        <f t="shared" ref="J2:J101" si="6">IF(E2&lt;0,1,0)</f>
        <v>0</v>
      </c>
      <c r="K2" s="1">
        <f t="shared" ref="K2:K101" si="7">IF(E2&lt;0,0,E2)</f>
        <v>725</v>
      </c>
    </row>
    <row r="3" ht="14.25" customHeight="1">
      <c r="A3" s="1">
        <f t="shared" si="1"/>
        <v>0</v>
      </c>
      <c r="B3" s="1">
        <v>858.0</v>
      </c>
      <c r="C3" s="1">
        <v>979.0</v>
      </c>
      <c r="D3" s="1">
        <v>-9999.0</v>
      </c>
      <c r="E3" s="1">
        <f t="shared" si="2"/>
        <v>979</v>
      </c>
      <c r="F3" s="1">
        <v>512.4745762711865</v>
      </c>
      <c r="G3" s="1">
        <f t="shared" si="3"/>
        <v>979</v>
      </c>
      <c r="H3" s="1">
        <f t="shared" si="4"/>
        <v>1</v>
      </c>
      <c r="I3" s="1">
        <f t="shared" si="5"/>
        <v>0</v>
      </c>
      <c r="J3" s="1">
        <f t="shared" si="6"/>
        <v>0</v>
      </c>
      <c r="K3" s="1">
        <f t="shared" si="7"/>
        <v>979</v>
      </c>
    </row>
    <row r="4" ht="14.25" customHeight="1">
      <c r="A4" s="1">
        <f t="shared" si="1"/>
        <v>0</v>
      </c>
      <c r="B4" s="1">
        <v>160.0</v>
      </c>
      <c r="C4" s="1">
        <v>608.0</v>
      </c>
      <c r="D4" s="1">
        <v>-9999.0</v>
      </c>
      <c r="E4" s="1">
        <f t="shared" si="2"/>
        <v>608</v>
      </c>
      <c r="F4" s="1">
        <v>512.4745762711865</v>
      </c>
      <c r="G4" s="1">
        <f t="shared" si="3"/>
        <v>608</v>
      </c>
      <c r="H4" s="1">
        <f t="shared" si="4"/>
        <v>1</v>
      </c>
      <c r="I4" s="1">
        <f t="shared" si="5"/>
        <v>0</v>
      </c>
      <c r="J4" s="1">
        <f t="shared" si="6"/>
        <v>0</v>
      </c>
      <c r="K4" s="1">
        <f t="shared" si="7"/>
        <v>608</v>
      </c>
    </row>
    <row r="5" ht="14.25" customHeight="1">
      <c r="A5" s="1">
        <f t="shared" si="1"/>
        <v>1</v>
      </c>
      <c r="B5" s="1">
        <v>653.0</v>
      </c>
      <c r="C5" s="1">
        <v>226.0</v>
      </c>
      <c r="D5" s="1">
        <v>-9999.0</v>
      </c>
      <c r="E5" s="1">
        <f t="shared" si="2"/>
        <v>226</v>
      </c>
      <c r="F5" s="1">
        <v>512.4745762711865</v>
      </c>
      <c r="G5" s="1">
        <f t="shared" si="3"/>
        <v>226</v>
      </c>
      <c r="H5" s="1">
        <f t="shared" si="4"/>
        <v>1</v>
      </c>
      <c r="I5" s="1">
        <f t="shared" si="5"/>
        <v>0</v>
      </c>
      <c r="J5" s="1">
        <f t="shared" si="6"/>
        <v>0</v>
      </c>
      <c r="K5" s="1">
        <f t="shared" si="7"/>
        <v>226</v>
      </c>
    </row>
    <row r="6" ht="14.25" customHeight="1">
      <c r="A6" s="1">
        <f t="shared" si="1"/>
        <v>0</v>
      </c>
      <c r="B6" s="1">
        <v>114.0</v>
      </c>
      <c r="C6" s="1">
        <v>105.0</v>
      </c>
      <c r="D6" s="1">
        <v>-9999.0</v>
      </c>
      <c r="E6" s="1">
        <f t="shared" si="2"/>
        <v>105</v>
      </c>
      <c r="F6" s="1">
        <v>512.4745762711865</v>
      </c>
      <c r="G6" s="1">
        <f t="shared" si="3"/>
        <v>105</v>
      </c>
      <c r="H6" s="1">
        <f t="shared" si="4"/>
        <v>1</v>
      </c>
      <c r="I6" s="1">
        <f t="shared" si="5"/>
        <v>0</v>
      </c>
      <c r="J6" s="1">
        <f t="shared" si="6"/>
        <v>0</v>
      </c>
      <c r="K6" s="1">
        <f t="shared" si="7"/>
        <v>105</v>
      </c>
    </row>
    <row r="7" ht="14.25" customHeight="1">
      <c r="A7" s="1">
        <f t="shared" si="1"/>
        <v>0</v>
      </c>
      <c r="B7" s="1">
        <v>985.0</v>
      </c>
      <c r="C7" s="1">
        <v>975.0</v>
      </c>
      <c r="D7" s="1">
        <v>-9999.0</v>
      </c>
      <c r="E7" s="1">
        <f t="shared" si="2"/>
        <v>975</v>
      </c>
      <c r="F7" s="1">
        <v>512.4745762711865</v>
      </c>
      <c r="G7" s="1">
        <f t="shared" si="3"/>
        <v>975</v>
      </c>
      <c r="H7" s="1">
        <f t="shared" si="4"/>
        <v>1</v>
      </c>
      <c r="I7" s="1">
        <f t="shared" si="5"/>
        <v>0</v>
      </c>
      <c r="J7" s="1">
        <f t="shared" si="6"/>
        <v>0</v>
      </c>
      <c r="K7" s="1">
        <f t="shared" si="7"/>
        <v>975</v>
      </c>
    </row>
    <row r="8" ht="14.25" customHeight="1">
      <c r="A8" s="1">
        <f t="shared" si="1"/>
        <v>0</v>
      </c>
      <c r="B8" s="1">
        <v>270.0</v>
      </c>
      <c r="C8" s="1">
        <v>7.0</v>
      </c>
      <c r="D8" s="1">
        <v>-9999.0</v>
      </c>
      <c r="E8" s="1">
        <f t="shared" si="2"/>
        <v>7</v>
      </c>
      <c r="F8" s="1">
        <v>512.4745762711865</v>
      </c>
      <c r="G8" s="1">
        <f t="shared" si="3"/>
        <v>7</v>
      </c>
      <c r="H8" s="1">
        <f t="shared" si="4"/>
        <v>1</v>
      </c>
      <c r="I8" s="1">
        <f t="shared" si="5"/>
        <v>0</v>
      </c>
      <c r="J8" s="1">
        <f t="shared" si="6"/>
        <v>0</v>
      </c>
      <c r="K8" s="1">
        <f t="shared" si="7"/>
        <v>7</v>
      </c>
    </row>
    <row r="9" ht="14.25" customHeight="1">
      <c r="A9" s="1">
        <f t="shared" si="1"/>
        <v>1</v>
      </c>
      <c r="B9" s="1">
        <v>714.0</v>
      </c>
      <c r="C9" s="1">
        <v>63.0</v>
      </c>
      <c r="D9" s="1">
        <v>-9999.0</v>
      </c>
      <c r="E9" s="1">
        <f t="shared" si="2"/>
        <v>63</v>
      </c>
      <c r="F9" s="1">
        <v>512.4745762711865</v>
      </c>
      <c r="G9" s="1">
        <f t="shared" si="3"/>
        <v>63</v>
      </c>
      <c r="H9" s="1">
        <f t="shared" si="4"/>
        <v>1</v>
      </c>
      <c r="I9" s="1">
        <f t="shared" si="5"/>
        <v>0</v>
      </c>
      <c r="J9" s="1">
        <f t="shared" si="6"/>
        <v>0</v>
      </c>
      <c r="K9" s="1">
        <f t="shared" si="7"/>
        <v>63</v>
      </c>
    </row>
    <row r="10" ht="14.25" customHeight="1">
      <c r="A10" s="1">
        <f t="shared" si="1"/>
        <v>0</v>
      </c>
      <c r="B10" s="1">
        <v>399.0</v>
      </c>
      <c r="C10" s="1">
        <v>831.0</v>
      </c>
      <c r="D10" s="1">
        <v>-9999.0</v>
      </c>
      <c r="E10" s="1">
        <f t="shared" si="2"/>
        <v>831</v>
      </c>
      <c r="F10" s="1">
        <v>512.4745762711865</v>
      </c>
      <c r="G10" s="1">
        <f t="shared" si="3"/>
        <v>831</v>
      </c>
      <c r="H10" s="1">
        <f t="shared" si="4"/>
        <v>1</v>
      </c>
      <c r="I10" s="1">
        <f t="shared" si="5"/>
        <v>0</v>
      </c>
      <c r="J10" s="1">
        <f t="shared" si="6"/>
        <v>0</v>
      </c>
      <c r="K10" s="1">
        <f t="shared" si="7"/>
        <v>831</v>
      </c>
    </row>
    <row r="11" ht="14.25" customHeight="1">
      <c r="A11" s="1">
        <f t="shared" si="1"/>
        <v>0</v>
      </c>
      <c r="B11" s="1">
        <v>171.0</v>
      </c>
      <c r="C11" s="1">
        <v>276.0</v>
      </c>
      <c r="D11" s="1">
        <v>-9999.0</v>
      </c>
      <c r="E11" s="1">
        <f t="shared" si="2"/>
        <v>276</v>
      </c>
      <c r="F11" s="1">
        <v>512.4745762711865</v>
      </c>
      <c r="G11" s="1">
        <f t="shared" si="3"/>
        <v>276</v>
      </c>
      <c r="H11" s="1">
        <f t="shared" si="4"/>
        <v>1</v>
      </c>
      <c r="I11" s="1">
        <f t="shared" si="5"/>
        <v>0</v>
      </c>
      <c r="J11" s="1">
        <f t="shared" si="6"/>
        <v>0</v>
      </c>
      <c r="K11" s="1">
        <f t="shared" si="7"/>
        <v>276</v>
      </c>
    </row>
    <row r="12" ht="14.25" customHeight="1">
      <c r="A12" s="1">
        <f t="shared" si="1"/>
        <v>0</v>
      </c>
      <c r="B12" s="1">
        <v>906.0</v>
      </c>
      <c r="C12" s="1">
        <v>562.0</v>
      </c>
      <c r="D12" s="1">
        <v>-9999.0</v>
      </c>
      <c r="E12" s="1">
        <f t="shared" si="2"/>
        <v>562</v>
      </c>
      <c r="F12" s="1">
        <v>512.4745762711865</v>
      </c>
      <c r="G12" s="1">
        <f t="shared" si="3"/>
        <v>562</v>
      </c>
      <c r="H12" s="1">
        <f t="shared" si="4"/>
        <v>1</v>
      </c>
      <c r="I12" s="1">
        <f t="shared" si="5"/>
        <v>0</v>
      </c>
      <c r="J12" s="1">
        <f t="shared" si="6"/>
        <v>0</v>
      </c>
      <c r="K12" s="1">
        <f t="shared" si="7"/>
        <v>562</v>
      </c>
    </row>
    <row r="13" ht="14.25" customHeight="1">
      <c r="A13" s="1">
        <f t="shared" si="1"/>
        <v>0</v>
      </c>
      <c r="B13" s="1">
        <v>224.0</v>
      </c>
      <c r="C13" s="1">
        <v>782.0</v>
      </c>
      <c r="D13" s="1">
        <v>-9999.0</v>
      </c>
      <c r="E13" s="1">
        <f t="shared" si="2"/>
        <v>782</v>
      </c>
      <c r="F13" s="1">
        <v>512.4745762711865</v>
      </c>
      <c r="G13" s="1">
        <f t="shared" si="3"/>
        <v>782</v>
      </c>
      <c r="H13" s="1">
        <f t="shared" si="4"/>
        <v>1</v>
      </c>
      <c r="I13" s="1">
        <f t="shared" si="5"/>
        <v>0</v>
      </c>
      <c r="J13" s="1">
        <f t="shared" si="6"/>
        <v>0</v>
      </c>
      <c r="K13" s="1">
        <f t="shared" si="7"/>
        <v>782</v>
      </c>
    </row>
    <row r="14" ht="14.25" customHeight="1">
      <c r="A14" s="1">
        <f t="shared" si="1"/>
        <v>0</v>
      </c>
      <c r="B14" s="1">
        <v>70.0</v>
      </c>
      <c r="C14" s="1">
        <v>973.0</v>
      </c>
      <c r="D14" s="1">
        <v>-9999.0</v>
      </c>
      <c r="E14" s="1">
        <f t="shared" si="2"/>
        <v>973</v>
      </c>
      <c r="F14" s="1">
        <v>512.4745762711865</v>
      </c>
      <c r="G14" s="1">
        <f t="shared" si="3"/>
        <v>973</v>
      </c>
      <c r="H14" s="1">
        <f t="shared" si="4"/>
        <v>1</v>
      </c>
      <c r="I14" s="1">
        <f t="shared" si="5"/>
        <v>0</v>
      </c>
      <c r="J14" s="1">
        <f t="shared" si="6"/>
        <v>0</v>
      </c>
      <c r="K14" s="1">
        <f t="shared" si="7"/>
        <v>973</v>
      </c>
    </row>
    <row r="15" ht="14.25" customHeight="1">
      <c r="A15" s="1">
        <f t="shared" si="1"/>
        <v>0</v>
      </c>
      <c r="B15" s="1">
        <v>337.0</v>
      </c>
      <c r="C15" s="1">
        <v>734.0</v>
      </c>
      <c r="D15" s="1">
        <v>-9999.0</v>
      </c>
      <c r="E15" s="1">
        <f t="shared" si="2"/>
        <v>734</v>
      </c>
      <c r="F15" s="1">
        <v>512.4745762711865</v>
      </c>
      <c r="G15" s="1">
        <f t="shared" si="3"/>
        <v>734</v>
      </c>
      <c r="H15" s="1">
        <f t="shared" si="4"/>
        <v>1</v>
      </c>
      <c r="I15" s="1">
        <f t="shared" si="5"/>
        <v>0</v>
      </c>
      <c r="J15" s="1">
        <f t="shared" si="6"/>
        <v>0</v>
      </c>
      <c r="K15" s="1">
        <f t="shared" si="7"/>
        <v>734</v>
      </c>
    </row>
    <row r="16" ht="14.25" customHeight="1">
      <c r="A16" s="1">
        <f t="shared" si="1"/>
        <v>0</v>
      </c>
      <c r="B16" s="1">
        <v>764.0</v>
      </c>
      <c r="C16" s="1">
        <v>586.0</v>
      </c>
      <c r="D16" s="1">
        <v>-9999.0</v>
      </c>
      <c r="E16" s="1">
        <f t="shared" si="2"/>
        <v>586</v>
      </c>
      <c r="F16" s="1">
        <v>512.4745762711865</v>
      </c>
      <c r="G16" s="1">
        <f t="shared" si="3"/>
        <v>586</v>
      </c>
      <c r="H16" s="1">
        <f t="shared" si="4"/>
        <v>1</v>
      </c>
      <c r="I16" s="1">
        <f t="shared" si="5"/>
        <v>0</v>
      </c>
      <c r="J16" s="1">
        <f t="shared" si="6"/>
        <v>0</v>
      </c>
      <c r="K16" s="1">
        <f t="shared" si="7"/>
        <v>586</v>
      </c>
    </row>
    <row r="17" ht="14.25" customHeight="1">
      <c r="A17" s="1">
        <f t="shared" si="1"/>
        <v>1</v>
      </c>
      <c r="B17" s="1">
        <v>552.0</v>
      </c>
      <c r="C17" s="1">
        <v>483.0</v>
      </c>
      <c r="D17" s="1">
        <v>-9999.0</v>
      </c>
      <c r="E17" s="1">
        <f t="shared" si="2"/>
        <v>483</v>
      </c>
      <c r="F17" s="1">
        <v>512.4745762711865</v>
      </c>
      <c r="G17" s="1">
        <f t="shared" si="3"/>
        <v>483</v>
      </c>
      <c r="H17" s="1">
        <f t="shared" si="4"/>
        <v>1</v>
      </c>
      <c r="I17" s="1">
        <f t="shared" si="5"/>
        <v>0</v>
      </c>
      <c r="J17" s="1">
        <f t="shared" si="6"/>
        <v>0</v>
      </c>
      <c r="K17" s="1">
        <f t="shared" si="7"/>
        <v>483</v>
      </c>
    </row>
    <row r="18" ht="14.25" customHeight="1">
      <c r="A18" s="1">
        <f t="shared" si="1"/>
        <v>0</v>
      </c>
      <c r="B18" s="1">
        <v>151.0</v>
      </c>
      <c r="C18" s="1">
        <v>750.0</v>
      </c>
      <c r="D18" s="1">
        <v>-9999.0</v>
      </c>
      <c r="E18" s="1">
        <f t="shared" si="2"/>
        <v>750</v>
      </c>
      <c r="F18" s="1">
        <v>512.4745762711865</v>
      </c>
      <c r="G18" s="1">
        <f t="shared" si="3"/>
        <v>750</v>
      </c>
      <c r="H18" s="1">
        <f t="shared" si="4"/>
        <v>1</v>
      </c>
      <c r="I18" s="1">
        <f t="shared" si="5"/>
        <v>0</v>
      </c>
      <c r="J18" s="1">
        <f t="shared" si="6"/>
        <v>0</v>
      </c>
      <c r="K18" s="1">
        <f t="shared" si="7"/>
        <v>750</v>
      </c>
    </row>
    <row r="19" ht="14.25" customHeight="1">
      <c r="A19" s="1">
        <f t="shared" si="1"/>
        <v>0</v>
      </c>
      <c r="B19" s="1">
        <v>59.0</v>
      </c>
      <c r="C19" s="1">
        <v>709.0</v>
      </c>
      <c r="D19" s="1">
        <v>-9999.0</v>
      </c>
      <c r="E19" s="1">
        <f t="shared" si="2"/>
        <v>709</v>
      </c>
      <c r="F19" s="1">
        <v>512.4745762711865</v>
      </c>
      <c r="G19" s="1">
        <f t="shared" si="3"/>
        <v>709</v>
      </c>
      <c r="H19" s="1">
        <f t="shared" si="4"/>
        <v>1</v>
      </c>
      <c r="I19" s="1">
        <f t="shared" si="5"/>
        <v>0</v>
      </c>
      <c r="J19" s="1">
        <f t="shared" si="6"/>
        <v>0</v>
      </c>
      <c r="K19" s="1">
        <f t="shared" si="7"/>
        <v>709</v>
      </c>
    </row>
    <row r="20" ht="14.25" customHeight="1">
      <c r="A20" s="1">
        <f t="shared" si="1"/>
        <v>1</v>
      </c>
      <c r="B20" s="1">
        <v>578.0</v>
      </c>
      <c r="C20" s="1">
        <v>373.0</v>
      </c>
      <c r="D20" s="1">
        <v>-9999.0</v>
      </c>
      <c r="E20" s="1">
        <f t="shared" si="2"/>
        <v>373</v>
      </c>
      <c r="F20" s="1">
        <v>512.4745762711865</v>
      </c>
      <c r="G20" s="1">
        <f t="shared" si="3"/>
        <v>373</v>
      </c>
      <c r="H20" s="1">
        <f t="shared" si="4"/>
        <v>1</v>
      </c>
      <c r="I20" s="1">
        <f t="shared" si="5"/>
        <v>0</v>
      </c>
      <c r="J20" s="1">
        <f t="shared" si="6"/>
        <v>0</v>
      </c>
      <c r="K20" s="1">
        <f t="shared" si="7"/>
        <v>373</v>
      </c>
    </row>
    <row r="21" ht="14.25" customHeight="1">
      <c r="A21" s="1">
        <f t="shared" si="1"/>
        <v>1</v>
      </c>
      <c r="B21" s="1">
        <v>588.0</v>
      </c>
      <c r="C21" s="1">
        <v>442.0</v>
      </c>
      <c r="D21" s="1">
        <v>-9999.0</v>
      </c>
      <c r="E21" s="1">
        <f t="shared" si="2"/>
        <v>442</v>
      </c>
      <c r="F21" s="1">
        <v>512.4745762711865</v>
      </c>
      <c r="G21" s="1">
        <f t="shared" si="3"/>
        <v>442</v>
      </c>
      <c r="H21" s="1">
        <f t="shared" si="4"/>
        <v>1</v>
      </c>
      <c r="I21" s="1">
        <f t="shared" si="5"/>
        <v>0</v>
      </c>
      <c r="J21" s="1">
        <f t="shared" si="6"/>
        <v>0</v>
      </c>
      <c r="K21" s="1">
        <f t="shared" si="7"/>
        <v>442</v>
      </c>
    </row>
    <row r="22" ht="14.25" customHeight="1">
      <c r="A22" s="1">
        <f t="shared" si="1"/>
        <v>0</v>
      </c>
      <c r="B22" s="1">
        <v>688.0</v>
      </c>
      <c r="C22" s="1">
        <v>574.0</v>
      </c>
      <c r="D22" s="1">
        <v>-9999.0</v>
      </c>
      <c r="E22" s="1">
        <v>-9999.0</v>
      </c>
      <c r="F22" s="1">
        <v>512.4745762711865</v>
      </c>
      <c r="G22" s="1">
        <v>524.367088607595</v>
      </c>
      <c r="H22" s="1">
        <f t="shared" si="4"/>
        <v>1</v>
      </c>
      <c r="I22" s="1">
        <f t="shared" si="5"/>
        <v>0</v>
      </c>
      <c r="J22" s="1">
        <f t="shared" si="6"/>
        <v>1</v>
      </c>
      <c r="K22" s="1">
        <f t="shared" si="7"/>
        <v>0</v>
      </c>
    </row>
    <row r="23" ht="14.25" customHeight="1">
      <c r="A23" s="1">
        <f t="shared" si="1"/>
        <v>0</v>
      </c>
      <c r="B23" s="1">
        <v>57.0</v>
      </c>
      <c r="C23" s="1">
        <v>676.0</v>
      </c>
      <c r="D23" s="1">
        <v>-9999.0</v>
      </c>
      <c r="E23" s="1">
        <v>-9999.0</v>
      </c>
      <c r="F23" s="1">
        <v>512.4745762711865</v>
      </c>
      <c r="G23" s="1">
        <v>524.367088607595</v>
      </c>
      <c r="H23" s="1">
        <f t="shared" si="4"/>
        <v>1</v>
      </c>
      <c r="I23" s="1">
        <f t="shared" si="5"/>
        <v>0</v>
      </c>
      <c r="J23" s="1">
        <f t="shared" si="6"/>
        <v>1</v>
      </c>
      <c r="K23" s="1">
        <f t="shared" si="7"/>
        <v>0</v>
      </c>
    </row>
    <row r="24" ht="14.25" customHeight="1">
      <c r="A24" s="1">
        <f t="shared" si="1"/>
        <v>0</v>
      </c>
      <c r="B24" s="1">
        <v>814.0</v>
      </c>
      <c r="C24" s="1">
        <v>931.0</v>
      </c>
      <c r="D24" s="1">
        <v>-9999.0</v>
      </c>
      <c r="E24" s="1">
        <v>-9999.0</v>
      </c>
      <c r="F24" s="1">
        <v>512.4745762711865</v>
      </c>
      <c r="G24" s="1">
        <v>524.367088607595</v>
      </c>
      <c r="H24" s="1">
        <f t="shared" si="4"/>
        <v>1</v>
      </c>
      <c r="I24" s="1">
        <f t="shared" si="5"/>
        <v>0</v>
      </c>
      <c r="J24" s="1">
        <f t="shared" si="6"/>
        <v>1</v>
      </c>
      <c r="K24" s="1">
        <f t="shared" si="7"/>
        <v>0</v>
      </c>
    </row>
    <row r="25" ht="14.25" customHeight="1">
      <c r="A25" s="1">
        <f t="shared" si="1"/>
        <v>0</v>
      </c>
      <c r="B25" s="1">
        <v>105.0</v>
      </c>
      <c r="C25" s="1">
        <v>999.0</v>
      </c>
      <c r="D25" s="1">
        <v>-9999.0</v>
      </c>
      <c r="E25" s="1">
        <v>-9999.0</v>
      </c>
      <c r="F25" s="1">
        <v>512.4745762711865</v>
      </c>
      <c r="G25" s="1">
        <v>524.367088607595</v>
      </c>
      <c r="H25" s="1">
        <f t="shared" si="4"/>
        <v>1</v>
      </c>
      <c r="I25" s="1">
        <f t="shared" si="5"/>
        <v>0</v>
      </c>
      <c r="J25" s="1">
        <f t="shared" si="6"/>
        <v>1</v>
      </c>
      <c r="K25" s="1">
        <f t="shared" si="7"/>
        <v>0</v>
      </c>
    </row>
    <row r="26" ht="14.25" customHeight="1">
      <c r="A26" s="1">
        <f t="shared" si="1"/>
        <v>1</v>
      </c>
      <c r="B26" s="1">
        <v>962.0</v>
      </c>
      <c r="C26" s="1">
        <v>289.0</v>
      </c>
      <c r="D26" s="1">
        <v>-9999.0</v>
      </c>
      <c r="E26" s="1">
        <v>-9999.0</v>
      </c>
      <c r="F26" s="1">
        <v>512.4745762711865</v>
      </c>
      <c r="G26" s="1">
        <v>524.367088607595</v>
      </c>
      <c r="H26" s="1">
        <f t="shared" si="4"/>
        <v>1</v>
      </c>
      <c r="I26" s="1">
        <f t="shared" si="5"/>
        <v>0</v>
      </c>
      <c r="J26" s="1">
        <f t="shared" si="6"/>
        <v>1</v>
      </c>
      <c r="K26" s="1">
        <f t="shared" si="7"/>
        <v>0</v>
      </c>
    </row>
    <row r="27" ht="14.25" customHeight="1">
      <c r="A27" s="1">
        <f t="shared" si="1"/>
        <v>0</v>
      </c>
      <c r="B27" s="1">
        <v>101.0</v>
      </c>
      <c r="C27" s="1">
        <v>763.0</v>
      </c>
      <c r="D27" s="1">
        <v>-9999.0</v>
      </c>
      <c r="E27" s="1">
        <v>-9999.0</v>
      </c>
      <c r="F27" s="1">
        <v>512.4745762711865</v>
      </c>
      <c r="G27" s="1">
        <v>524.367088607595</v>
      </c>
      <c r="H27" s="1">
        <f t="shared" si="4"/>
        <v>1</v>
      </c>
      <c r="I27" s="1">
        <f t="shared" si="5"/>
        <v>0</v>
      </c>
      <c r="J27" s="1">
        <f t="shared" si="6"/>
        <v>1</v>
      </c>
      <c r="K27" s="1">
        <f t="shared" si="7"/>
        <v>0</v>
      </c>
    </row>
    <row r="28" ht="14.25" customHeight="1">
      <c r="A28" s="1">
        <f t="shared" si="1"/>
        <v>0</v>
      </c>
      <c r="B28" s="1">
        <v>177.0</v>
      </c>
      <c r="C28" s="1">
        <v>856.0</v>
      </c>
      <c r="D28" s="1">
        <v>-9999.0</v>
      </c>
      <c r="E28" s="1">
        <v>-9999.0</v>
      </c>
      <c r="F28" s="1">
        <v>512.4745762711865</v>
      </c>
      <c r="G28" s="1">
        <v>524.367088607595</v>
      </c>
      <c r="H28" s="1">
        <f t="shared" si="4"/>
        <v>1</v>
      </c>
      <c r="I28" s="1">
        <f t="shared" si="5"/>
        <v>0</v>
      </c>
      <c r="J28" s="1">
        <f t="shared" si="6"/>
        <v>1</v>
      </c>
      <c r="K28" s="1">
        <f t="shared" si="7"/>
        <v>0</v>
      </c>
    </row>
    <row r="29" ht="14.25" customHeight="1">
      <c r="A29" s="1">
        <f t="shared" si="1"/>
        <v>1</v>
      </c>
      <c r="B29" s="1">
        <v>749.0</v>
      </c>
      <c r="C29" s="1">
        <v>256.0</v>
      </c>
      <c r="D29" s="1">
        <v>-9999.0</v>
      </c>
      <c r="E29" s="1">
        <v>-9999.0</v>
      </c>
      <c r="F29" s="1">
        <v>512.4745762711865</v>
      </c>
      <c r="G29" s="1">
        <v>524.367088607595</v>
      </c>
      <c r="H29" s="1">
        <f t="shared" si="4"/>
        <v>1</v>
      </c>
      <c r="I29" s="1">
        <f t="shared" si="5"/>
        <v>0</v>
      </c>
      <c r="J29" s="1">
        <f t="shared" si="6"/>
        <v>1</v>
      </c>
      <c r="K29" s="1">
        <f t="shared" si="7"/>
        <v>0</v>
      </c>
    </row>
    <row r="30" ht="14.25" customHeight="1">
      <c r="A30" s="1">
        <f t="shared" si="1"/>
        <v>0</v>
      </c>
      <c r="B30" s="1">
        <v>548.0</v>
      </c>
      <c r="C30" s="1">
        <v>616.0</v>
      </c>
      <c r="D30" s="1">
        <v>-9999.0</v>
      </c>
      <c r="E30" s="1">
        <v>-9999.0</v>
      </c>
      <c r="F30" s="1">
        <v>512.4745762711865</v>
      </c>
      <c r="G30" s="1">
        <v>524.367088607595</v>
      </c>
      <c r="H30" s="1">
        <f t="shared" si="4"/>
        <v>1</v>
      </c>
      <c r="I30" s="1">
        <f t="shared" si="5"/>
        <v>0</v>
      </c>
      <c r="J30" s="1">
        <f t="shared" si="6"/>
        <v>1</v>
      </c>
      <c r="K30" s="1">
        <f t="shared" si="7"/>
        <v>0</v>
      </c>
    </row>
    <row r="31" ht="14.25" customHeight="1">
      <c r="A31" s="1">
        <f t="shared" si="1"/>
        <v>1</v>
      </c>
      <c r="B31" s="1">
        <v>558.0</v>
      </c>
      <c r="C31" s="1">
        <v>482.0</v>
      </c>
      <c r="D31" s="1">
        <v>-9999.0</v>
      </c>
      <c r="E31" s="1">
        <v>-9999.0</v>
      </c>
      <c r="F31" s="1">
        <v>512.4745762711865</v>
      </c>
      <c r="G31" s="1">
        <v>524.367088607595</v>
      </c>
      <c r="H31" s="1">
        <f t="shared" si="4"/>
        <v>1</v>
      </c>
      <c r="I31" s="1">
        <f t="shared" si="5"/>
        <v>0</v>
      </c>
      <c r="J31" s="1">
        <f t="shared" si="6"/>
        <v>1</v>
      </c>
      <c r="K31" s="1">
        <f t="shared" si="7"/>
        <v>0</v>
      </c>
    </row>
    <row r="32" ht="14.25" customHeight="1">
      <c r="A32" s="1">
        <f t="shared" si="1"/>
        <v>0</v>
      </c>
      <c r="B32" s="1">
        <v>578.0</v>
      </c>
      <c r="C32" s="1">
        <v>925.0</v>
      </c>
      <c r="D32" s="1">
        <v>-9999.0</v>
      </c>
      <c r="E32" s="1">
        <v>-9999.0</v>
      </c>
      <c r="F32" s="1">
        <v>512.4745762711865</v>
      </c>
      <c r="G32" s="1">
        <v>524.367088607595</v>
      </c>
      <c r="H32" s="1">
        <f t="shared" si="4"/>
        <v>1</v>
      </c>
      <c r="I32" s="1">
        <f t="shared" si="5"/>
        <v>0</v>
      </c>
      <c r="J32" s="1">
        <f t="shared" si="6"/>
        <v>1</v>
      </c>
      <c r="K32" s="1">
        <f t="shared" si="7"/>
        <v>0</v>
      </c>
    </row>
    <row r="33" ht="14.25" customHeight="1">
      <c r="A33" s="1">
        <f t="shared" si="1"/>
        <v>0</v>
      </c>
      <c r="B33" s="1">
        <v>991.0</v>
      </c>
      <c r="C33" s="1">
        <v>780.0</v>
      </c>
      <c r="D33" s="1">
        <v>-9999.0</v>
      </c>
      <c r="E33" s="1">
        <v>-9999.0</v>
      </c>
      <c r="F33" s="1">
        <v>512.4745762711865</v>
      </c>
      <c r="G33" s="1">
        <v>524.367088607595</v>
      </c>
      <c r="H33" s="1">
        <f t="shared" si="4"/>
        <v>1</v>
      </c>
      <c r="I33" s="1">
        <f t="shared" si="5"/>
        <v>0</v>
      </c>
      <c r="J33" s="1">
        <f t="shared" si="6"/>
        <v>1</v>
      </c>
      <c r="K33" s="1">
        <f t="shared" si="7"/>
        <v>0</v>
      </c>
    </row>
    <row r="34" ht="14.25" customHeight="1">
      <c r="A34" s="1">
        <f t="shared" si="1"/>
        <v>0</v>
      </c>
      <c r="B34" s="1">
        <v>684.0</v>
      </c>
      <c r="C34" s="1">
        <v>982.0</v>
      </c>
      <c r="D34" s="1">
        <v>-9999.0</v>
      </c>
      <c r="E34" s="1">
        <v>-9999.0</v>
      </c>
      <c r="F34" s="1">
        <v>512.4745762711865</v>
      </c>
      <c r="G34" s="1">
        <v>524.367088607595</v>
      </c>
      <c r="H34" s="1">
        <f t="shared" si="4"/>
        <v>1</v>
      </c>
      <c r="I34" s="1">
        <f t="shared" si="5"/>
        <v>0</v>
      </c>
      <c r="J34" s="1">
        <f t="shared" si="6"/>
        <v>1</v>
      </c>
      <c r="K34" s="1">
        <f t="shared" si="7"/>
        <v>0</v>
      </c>
    </row>
    <row r="35" ht="14.25" customHeight="1">
      <c r="A35" s="1">
        <f t="shared" si="1"/>
        <v>0</v>
      </c>
      <c r="B35" s="1">
        <v>893.0</v>
      </c>
      <c r="C35" s="1">
        <v>755.0</v>
      </c>
      <c r="D35" s="1">
        <v>-9999.0</v>
      </c>
      <c r="E35" s="1">
        <v>-9999.0</v>
      </c>
      <c r="F35" s="1">
        <v>512.4745762711865</v>
      </c>
      <c r="G35" s="1">
        <v>524.367088607595</v>
      </c>
      <c r="H35" s="1">
        <f t="shared" si="4"/>
        <v>1</v>
      </c>
      <c r="I35" s="1">
        <f t="shared" si="5"/>
        <v>0</v>
      </c>
      <c r="J35" s="1">
        <f t="shared" si="6"/>
        <v>1</v>
      </c>
      <c r="K35" s="1">
        <f t="shared" si="7"/>
        <v>0</v>
      </c>
    </row>
    <row r="36" ht="14.25" customHeight="1">
      <c r="A36" s="1">
        <f t="shared" si="1"/>
        <v>0</v>
      </c>
      <c r="B36" s="1">
        <v>323.0</v>
      </c>
      <c r="C36" s="1">
        <v>494.0</v>
      </c>
      <c r="D36" s="1">
        <v>-9999.0</v>
      </c>
      <c r="E36" s="1">
        <v>-9999.0</v>
      </c>
      <c r="F36" s="1">
        <v>512.4745762711865</v>
      </c>
      <c r="G36" s="1">
        <v>524.367088607595</v>
      </c>
      <c r="H36" s="1">
        <f t="shared" si="4"/>
        <v>1</v>
      </c>
      <c r="I36" s="1">
        <f t="shared" si="5"/>
        <v>0</v>
      </c>
      <c r="J36" s="1">
        <f t="shared" si="6"/>
        <v>1</v>
      </c>
      <c r="K36" s="1">
        <f t="shared" si="7"/>
        <v>0</v>
      </c>
    </row>
    <row r="37" ht="14.25" customHeight="1">
      <c r="A37" s="1">
        <f t="shared" si="1"/>
        <v>1</v>
      </c>
      <c r="B37" s="1">
        <v>556.0</v>
      </c>
      <c r="C37" s="1">
        <v>135.0</v>
      </c>
      <c r="D37" s="1">
        <v>-9999.0</v>
      </c>
      <c r="E37" s="1">
        <v>-9999.0</v>
      </c>
      <c r="F37" s="1">
        <v>512.4745762711865</v>
      </c>
      <c r="G37" s="1">
        <v>524.367088607595</v>
      </c>
      <c r="H37" s="1">
        <f t="shared" si="4"/>
        <v>1</v>
      </c>
      <c r="I37" s="1">
        <f t="shared" si="5"/>
        <v>0</v>
      </c>
      <c r="J37" s="1">
        <f t="shared" si="6"/>
        <v>1</v>
      </c>
      <c r="K37" s="1">
        <f t="shared" si="7"/>
        <v>0</v>
      </c>
    </row>
    <row r="38" ht="14.25" customHeight="1">
      <c r="A38" s="1">
        <f t="shared" si="1"/>
        <v>0</v>
      </c>
      <c r="B38" s="1">
        <v>247.0</v>
      </c>
      <c r="C38" s="1">
        <v>944.0</v>
      </c>
      <c r="D38" s="1">
        <v>-9999.0</v>
      </c>
      <c r="E38" s="1">
        <v>-9999.0</v>
      </c>
      <c r="F38" s="1">
        <v>512.4745762711865</v>
      </c>
      <c r="G38" s="1">
        <v>524.367088607595</v>
      </c>
      <c r="H38" s="1">
        <f t="shared" si="4"/>
        <v>1</v>
      </c>
      <c r="I38" s="1">
        <f t="shared" si="5"/>
        <v>0</v>
      </c>
      <c r="J38" s="1">
        <f t="shared" si="6"/>
        <v>1</v>
      </c>
      <c r="K38" s="1">
        <f t="shared" si="7"/>
        <v>0</v>
      </c>
    </row>
    <row r="39" ht="14.25" customHeight="1">
      <c r="A39" s="1">
        <f t="shared" si="1"/>
        <v>0</v>
      </c>
      <c r="B39" s="1">
        <v>104.0</v>
      </c>
      <c r="C39" s="1">
        <v>353.0</v>
      </c>
      <c r="D39" s="1">
        <v>-9999.0</v>
      </c>
      <c r="E39" s="1">
        <v>-9999.0</v>
      </c>
      <c r="F39" s="1">
        <v>512.4745762711865</v>
      </c>
      <c r="G39" s="1">
        <v>524.367088607595</v>
      </c>
      <c r="H39" s="1">
        <f t="shared" si="4"/>
        <v>1</v>
      </c>
      <c r="I39" s="1">
        <f t="shared" si="5"/>
        <v>0</v>
      </c>
      <c r="J39" s="1">
        <f t="shared" si="6"/>
        <v>1</v>
      </c>
      <c r="K39" s="1">
        <f t="shared" si="7"/>
        <v>0</v>
      </c>
    </row>
    <row r="40" ht="14.25" customHeight="1">
      <c r="A40" s="1">
        <f t="shared" si="1"/>
        <v>0</v>
      </c>
      <c r="B40" s="1">
        <v>885.0</v>
      </c>
      <c r="C40" s="1">
        <v>862.0</v>
      </c>
      <c r="D40" s="1">
        <v>-9999.0</v>
      </c>
      <c r="E40" s="1">
        <v>-9999.0</v>
      </c>
      <c r="F40" s="1">
        <v>512.4745762711865</v>
      </c>
      <c r="G40" s="1">
        <v>524.367088607595</v>
      </c>
      <c r="H40" s="1">
        <f t="shared" si="4"/>
        <v>1</v>
      </c>
      <c r="I40" s="1">
        <f t="shared" si="5"/>
        <v>0</v>
      </c>
      <c r="J40" s="1">
        <f t="shared" si="6"/>
        <v>1</v>
      </c>
      <c r="K40" s="1">
        <f t="shared" si="7"/>
        <v>0</v>
      </c>
    </row>
    <row r="41" ht="14.25" customHeight="1">
      <c r="A41" s="1">
        <f t="shared" si="1"/>
        <v>0</v>
      </c>
      <c r="B41" s="1">
        <v>264.0</v>
      </c>
      <c r="C41" s="1">
        <v>79.0</v>
      </c>
      <c r="D41" s="1">
        <v>-9999.0</v>
      </c>
      <c r="E41" s="1">
        <v>-9999.0</v>
      </c>
      <c r="F41" s="1">
        <v>512.4745762711865</v>
      </c>
      <c r="G41" s="1">
        <v>524.367088607595</v>
      </c>
      <c r="H41" s="1">
        <f t="shared" si="4"/>
        <v>1</v>
      </c>
      <c r="I41" s="1">
        <f t="shared" si="5"/>
        <v>0</v>
      </c>
      <c r="J41" s="1">
        <f t="shared" si="6"/>
        <v>1</v>
      </c>
      <c r="K41" s="1">
        <f t="shared" si="7"/>
        <v>0</v>
      </c>
    </row>
    <row r="42" ht="14.25" customHeight="1">
      <c r="A42" s="1">
        <f t="shared" si="1"/>
        <v>0</v>
      </c>
      <c r="B42" s="1">
        <v>109.0</v>
      </c>
      <c r="C42" s="1">
        <v>311.0</v>
      </c>
      <c r="D42" s="1">
        <v>-9999.0</v>
      </c>
      <c r="E42" s="1">
        <v>-9999.0</v>
      </c>
      <c r="F42" s="1">
        <v>512.4745762711865</v>
      </c>
      <c r="G42" s="1">
        <v>524.367088607595</v>
      </c>
      <c r="H42" s="1">
        <f t="shared" si="4"/>
        <v>1</v>
      </c>
      <c r="I42" s="1">
        <f t="shared" si="5"/>
        <v>0</v>
      </c>
      <c r="J42" s="1">
        <f t="shared" si="6"/>
        <v>1</v>
      </c>
      <c r="K42" s="1">
        <f t="shared" si="7"/>
        <v>0</v>
      </c>
    </row>
    <row r="43" ht="14.25" customHeight="1">
      <c r="A43" s="1">
        <f t="shared" si="1"/>
        <v>0</v>
      </c>
      <c r="B43" s="1">
        <v>262.0</v>
      </c>
      <c r="C43" s="1">
        <v>413.0</v>
      </c>
      <c r="D43" s="1">
        <v>-9999.0</v>
      </c>
      <c r="E43" s="1">
        <f t="shared" ref="E43:E60" si="8">C43</f>
        <v>413</v>
      </c>
      <c r="F43" s="1">
        <v>512.4745762711865</v>
      </c>
      <c r="G43" s="1">
        <f t="shared" ref="G43:G60" si="9">C43</f>
        <v>413</v>
      </c>
      <c r="H43" s="1">
        <f t="shared" si="4"/>
        <v>1</v>
      </c>
      <c r="I43" s="1">
        <f t="shared" si="5"/>
        <v>0</v>
      </c>
      <c r="J43" s="1">
        <f t="shared" si="6"/>
        <v>0</v>
      </c>
      <c r="K43" s="1">
        <f t="shared" si="7"/>
        <v>413</v>
      </c>
    </row>
    <row r="44" ht="14.25" customHeight="1">
      <c r="A44" s="1">
        <f t="shared" si="1"/>
        <v>0</v>
      </c>
      <c r="B44" s="1">
        <v>305.0</v>
      </c>
      <c r="C44" s="1">
        <v>922.0</v>
      </c>
      <c r="D44" s="1">
        <v>-9999.0</v>
      </c>
      <c r="E44" s="1">
        <f t="shared" si="8"/>
        <v>922</v>
      </c>
      <c r="F44" s="1">
        <v>512.4745762711865</v>
      </c>
      <c r="G44" s="1">
        <f t="shared" si="9"/>
        <v>922</v>
      </c>
      <c r="H44" s="1">
        <f t="shared" si="4"/>
        <v>1</v>
      </c>
      <c r="I44" s="1">
        <f t="shared" si="5"/>
        <v>0</v>
      </c>
      <c r="J44" s="1">
        <f t="shared" si="6"/>
        <v>0</v>
      </c>
      <c r="K44" s="1">
        <f t="shared" si="7"/>
        <v>922</v>
      </c>
    </row>
    <row r="45" ht="14.25" customHeight="1">
      <c r="A45" s="1">
        <f t="shared" si="1"/>
        <v>1</v>
      </c>
      <c r="B45" s="1">
        <v>768.0</v>
      </c>
      <c r="C45" s="1">
        <v>60.0</v>
      </c>
      <c r="D45" s="1">
        <v>-9999.0</v>
      </c>
      <c r="E45" s="1">
        <f t="shared" si="8"/>
        <v>60</v>
      </c>
      <c r="F45" s="1">
        <v>512.4745762711865</v>
      </c>
      <c r="G45" s="1">
        <f t="shared" si="9"/>
        <v>60</v>
      </c>
      <c r="H45" s="1">
        <f t="shared" si="4"/>
        <v>1</v>
      </c>
      <c r="I45" s="1">
        <f t="shared" si="5"/>
        <v>0</v>
      </c>
      <c r="J45" s="1">
        <f t="shared" si="6"/>
        <v>0</v>
      </c>
      <c r="K45" s="1">
        <f t="shared" si="7"/>
        <v>60</v>
      </c>
    </row>
    <row r="46" ht="14.25" customHeight="1">
      <c r="A46" s="1">
        <f t="shared" si="1"/>
        <v>1</v>
      </c>
      <c r="B46" s="1">
        <v>648.0</v>
      </c>
      <c r="C46" s="1">
        <v>39.0</v>
      </c>
      <c r="D46" s="1">
        <v>-9999.0</v>
      </c>
      <c r="E46" s="1">
        <f t="shared" si="8"/>
        <v>39</v>
      </c>
      <c r="F46" s="1">
        <v>512.4745762711865</v>
      </c>
      <c r="G46" s="1">
        <f t="shared" si="9"/>
        <v>39</v>
      </c>
      <c r="H46" s="1">
        <f t="shared" si="4"/>
        <v>1</v>
      </c>
      <c r="I46" s="1">
        <f t="shared" si="5"/>
        <v>0</v>
      </c>
      <c r="J46" s="1">
        <f t="shared" si="6"/>
        <v>0</v>
      </c>
      <c r="K46" s="1">
        <f t="shared" si="7"/>
        <v>39</v>
      </c>
    </row>
    <row r="47" ht="14.25" customHeight="1">
      <c r="A47" s="1">
        <f t="shared" si="1"/>
        <v>0</v>
      </c>
      <c r="B47" s="1">
        <v>23.0</v>
      </c>
      <c r="C47" s="1">
        <v>129.0</v>
      </c>
      <c r="D47" s="1">
        <v>-9999.0</v>
      </c>
      <c r="E47" s="1">
        <f t="shared" si="8"/>
        <v>129</v>
      </c>
      <c r="F47" s="1">
        <v>512.4745762711865</v>
      </c>
      <c r="G47" s="1">
        <f t="shared" si="9"/>
        <v>129</v>
      </c>
      <c r="H47" s="1">
        <f t="shared" si="4"/>
        <v>1</v>
      </c>
      <c r="I47" s="1">
        <f t="shared" si="5"/>
        <v>0</v>
      </c>
      <c r="J47" s="1">
        <f t="shared" si="6"/>
        <v>0</v>
      </c>
      <c r="K47" s="1">
        <f t="shared" si="7"/>
        <v>129</v>
      </c>
    </row>
    <row r="48" ht="14.25" customHeight="1">
      <c r="A48" s="1">
        <f t="shared" si="1"/>
        <v>1</v>
      </c>
      <c r="B48" s="1">
        <v>574.0</v>
      </c>
      <c r="C48" s="1">
        <v>433.0</v>
      </c>
      <c r="D48" s="1">
        <v>-9999.0</v>
      </c>
      <c r="E48" s="1">
        <f t="shared" si="8"/>
        <v>433</v>
      </c>
      <c r="F48" s="1">
        <v>512.4745762711865</v>
      </c>
      <c r="G48" s="1">
        <f t="shared" si="9"/>
        <v>433</v>
      </c>
      <c r="H48" s="1">
        <f t="shared" si="4"/>
        <v>1</v>
      </c>
      <c r="I48" s="1">
        <f t="shared" si="5"/>
        <v>0</v>
      </c>
      <c r="J48" s="1">
        <f t="shared" si="6"/>
        <v>0</v>
      </c>
      <c r="K48" s="1">
        <f t="shared" si="7"/>
        <v>433</v>
      </c>
    </row>
    <row r="49" ht="14.25" customHeight="1">
      <c r="A49" s="1">
        <f t="shared" si="1"/>
        <v>0</v>
      </c>
      <c r="B49" s="1">
        <v>740.0</v>
      </c>
      <c r="C49" s="1">
        <v>884.0</v>
      </c>
      <c r="D49" s="1">
        <v>-9999.0</v>
      </c>
      <c r="E49" s="1">
        <f t="shared" si="8"/>
        <v>884</v>
      </c>
      <c r="F49" s="1">
        <v>512.4745762711865</v>
      </c>
      <c r="G49" s="1">
        <f t="shared" si="9"/>
        <v>884</v>
      </c>
      <c r="H49" s="1">
        <f t="shared" si="4"/>
        <v>1</v>
      </c>
      <c r="I49" s="1">
        <f t="shared" si="5"/>
        <v>0</v>
      </c>
      <c r="J49" s="1">
        <f t="shared" si="6"/>
        <v>0</v>
      </c>
      <c r="K49" s="1">
        <f t="shared" si="7"/>
        <v>884</v>
      </c>
    </row>
    <row r="50" ht="14.25" customHeight="1">
      <c r="A50" s="1">
        <f t="shared" si="1"/>
        <v>0</v>
      </c>
      <c r="B50" s="1">
        <v>521.0</v>
      </c>
      <c r="C50" s="1">
        <v>586.0</v>
      </c>
      <c r="D50" s="1">
        <v>-9999.0</v>
      </c>
      <c r="E50" s="1">
        <f t="shared" si="8"/>
        <v>586</v>
      </c>
      <c r="F50" s="1">
        <v>512.4745762711865</v>
      </c>
      <c r="G50" s="1">
        <f t="shared" si="9"/>
        <v>586</v>
      </c>
      <c r="H50" s="1">
        <f t="shared" si="4"/>
        <v>1</v>
      </c>
      <c r="I50" s="1">
        <f t="shared" si="5"/>
        <v>0</v>
      </c>
      <c r="J50" s="1">
        <f t="shared" si="6"/>
        <v>0</v>
      </c>
      <c r="K50" s="1">
        <f t="shared" si="7"/>
        <v>586</v>
      </c>
    </row>
    <row r="51" ht="14.25" customHeight="1">
      <c r="A51" s="1">
        <f t="shared" si="1"/>
        <v>0</v>
      </c>
      <c r="B51" s="1">
        <v>472.0</v>
      </c>
      <c r="C51" s="1">
        <v>620.0</v>
      </c>
      <c r="D51" s="1">
        <v>-9999.0</v>
      </c>
      <c r="E51" s="1">
        <f t="shared" si="8"/>
        <v>620</v>
      </c>
      <c r="F51" s="1">
        <v>512.4745762711865</v>
      </c>
      <c r="G51" s="1">
        <f t="shared" si="9"/>
        <v>620</v>
      </c>
      <c r="H51" s="1">
        <f t="shared" si="4"/>
        <v>1</v>
      </c>
      <c r="I51" s="1">
        <f t="shared" si="5"/>
        <v>0</v>
      </c>
      <c r="J51" s="1">
        <f t="shared" si="6"/>
        <v>0</v>
      </c>
      <c r="K51" s="1">
        <f t="shared" si="7"/>
        <v>620</v>
      </c>
    </row>
    <row r="52" ht="14.25" customHeight="1">
      <c r="A52" s="1">
        <f t="shared" si="1"/>
        <v>1</v>
      </c>
      <c r="B52" s="1">
        <v>723.0</v>
      </c>
      <c r="C52" s="1">
        <v>367.0</v>
      </c>
      <c r="D52" s="1">
        <v>-9999.0</v>
      </c>
      <c r="E52" s="1">
        <f t="shared" si="8"/>
        <v>367</v>
      </c>
      <c r="F52" s="1">
        <v>512.4745762711865</v>
      </c>
      <c r="G52" s="1">
        <f t="shared" si="9"/>
        <v>367</v>
      </c>
      <c r="H52" s="1">
        <f t="shared" si="4"/>
        <v>1</v>
      </c>
      <c r="I52" s="1">
        <f t="shared" si="5"/>
        <v>0</v>
      </c>
      <c r="J52" s="1">
        <f t="shared" si="6"/>
        <v>0</v>
      </c>
      <c r="K52" s="1">
        <f t="shared" si="7"/>
        <v>367</v>
      </c>
    </row>
    <row r="53" ht="14.25" customHeight="1">
      <c r="A53" s="1">
        <f t="shared" si="1"/>
        <v>0</v>
      </c>
      <c r="B53" s="1">
        <v>321.0</v>
      </c>
      <c r="C53" s="1">
        <v>798.0</v>
      </c>
      <c r="D53" s="1">
        <v>-9999.0</v>
      </c>
      <c r="E53" s="1">
        <f t="shared" si="8"/>
        <v>798</v>
      </c>
      <c r="F53" s="1">
        <v>512.4745762711865</v>
      </c>
      <c r="G53" s="1">
        <f t="shared" si="9"/>
        <v>798</v>
      </c>
      <c r="H53" s="1">
        <f t="shared" si="4"/>
        <v>1</v>
      </c>
      <c r="I53" s="1">
        <f t="shared" si="5"/>
        <v>0</v>
      </c>
      <c r="J53" s="1">
        <f t="shared" si="6"/>
        <v>0</v>
      </c>
      <c r="K53" s="1">
        <f t="shared" si="7"/>
        <v>798</v>
      </c>
    </row>
    <row r="54" ht="14.25" customHeight="1">
      <c r="A54" s="1">
        <f t="shared" si="1"/>
        <v>0</v>
      </c>
      <c r="B54" s="1">
        <v>815.0</v>
      </c>
      <c r="C54" s="1">
        <v>762.0</v>
      </c>
      <c r="D54" s="1">
        <v>-9999.0</v>
      </c>
      <c r="E54" s="1">
        <f t="shared" si="8"/>
        <v>762</v>
      </c>
      <c r="F54" s="1">
        <v>512.4745762711865</v>
      </c>
      <c r="G54" s="1">
        <f t="shared" si="9"/>
        <v>762</v>
      </c>
      <c r="H54" s="1">
        <f t="shared" si="4"/>
        <v>1</v>
      </c>
      <c r="I54" s="1">
        <f t="shared" si="5"/>
        <v>0</v>
      </c>
      <c r="J54" s="1">
        <f t="shared" si="6"/>
        <v>0</v>
      </c>
      <c r="K54" s="1">
        <f t="shared" si="7"/>
        <v>762</v>
      </c>
    </row>
    <row r="55" ht="14.25" customHeight="1">
      <c r="A55" s="1">
        <f t="shared" si="1"/>
        <v>0</v>
      </c>
      <c r="B55" s="1">
        <v>630.0</v>
      </c>
      <c r="C55" s="1">
        <v>909.0</v>
      </c>
      <c r="D55" s="1">
        <v>-9999.0</v>
      </c>
      <c r="E55" s="1">
        <f t="shared" si="8"/>
        <v>909</v>
      </c>
      <c r="F55" s="1">
        <v>512.4745762711865</v>
      </c>
      <c r="G55" s="1">
        <f t="shared" si="9"/>
        <v>909</v>
      </c>
      <c r="H55" s="1">
        <f t="shared" si="4"/>
        <v>1</v>
      </c>
      <c r="I55" s="1">
        <f t="shared" si="5"/>
        <v>0</v>
      </c>
      <c r="J55" s="1">
        <f t="shared" si="6"/>
        <v>0</v>
      </c>
      <c r="K55" s="1">
        <f t="shared" si="7"/>
        <v>909</v>
      </c>
    </row>
    <row r="56" ht="14.25" customHeight="1">
      <c r="A56" s="1">
        <f t="shared" si="1"/>
        <v>0</v>
      </c>
      <c r="B56" s="1">
        <v>432.0</v>
      </c>
      <c r="C56" s="1">
        <v>330.0</v>
      </c>
      <c r="D56" s="1">
        <v>-9999.0</v>
      </c>
      <c r="E56" s="1">
        <f t="shared" si="8"/>
        <v>330</v>
      </c>
      <c r="F56" s="1">
        <v>512.4745762711865</v>
      </c>
      <c r="G56" s="1">
        <f t="shared" si="9"/>
        <v>330</v>
      </c>
      <c r="H56" s="1">
        <f t="shared" si="4"/>
        <v>1</v>
      </c>
      <c r="I56" s="1">
        <f t="shared" si="5"/>
        <v>0</v>
      </c>
      <c r="J56" s="1">
        <f t="shared" si="6"/>
        <v>0</v>
      </c>
      <c r="K56" s="1">
        <f t="shared" si="7"/>
        <v>330</v>
      </c>
    </row>
    <row r="57" ht="14.25" customHeight="1">
      <c r="A57" s="1">
        <f t="shared" si="1"/>
        <v>1</v>
      </c>
      <c r="B57" s="1">
        <v>910.0</v>
      </c>
      <c r="C57" s="1">
        <v>335.0</v>
      </c>
      <c r="D57" s="1">
        <v>-9999.0</v>
      </c>
      <c r="E57" s="1">
        <f t="shared" si="8"/>
        <v>335</v>
      </c>
      <c r="F57" s="1">
        <v>512.4745762711865</v>
      </c>
      <c r="G57" s="1">
        <f t="shared" si="9"/>
        <v>335</v>
      </c>
      <c r="H57" s="1">
        <f t="shared" si="4"/>
        <v>1</v>
      </c>
      <c r="I57" s="1">
        <f t="shared" si="5"/>
        <v>0</v>
      </c>
      <c r="J57" s="1">
        <f t="shared" si="6"/>
        <v>0</v>
      </c>
      <c r="K57" s="1">
        <f t="shared" si="7"/>
        <v>335</v>
      </c>
    </row>
    <row r="58" ht="14.25" customHeight="1">
      <c r="A58" s="1">
        <f t="shared" si="1"/>
        <v>0</v>
      </c>
      <c r="B58" s="1">
        <v>215.0</v>
      </c>
      <c r="C58" s="1">
        <v>548.0</v>
      </c>
      <c r="D58" s="1">
        <v>-9999.0</v>
      </c>
      <c r="E58" s="1">
        <f t="shared" si="8"/>
        <v>548</v>
      </c>
      <c r="F58" s="1">
        <v>512.4745762711865</v>
      </c>
      <c r="G58" s="1">
        <f t="shared" si="9"/>
        <v>548</v>
      </c>
      <c r="H58" s="1">
        <f t="shared" si="4"/>
        <v>1</v>
      </c>
      <c r="I58" s="1">
        <f t="shared" si="5"/>
        <v>0</v>
      </c>
      <c r="J58" s="1">
        <f t="shared" si="6"/>
        <v>0</v>
      </c>
      <c r="K58" s="1">
        <f t="shared" si="7"/>
        <v>548</v>
      </c>
    </row>
    <row r="59" ht="14.25" customHeight="1">
      <c r="A59" s="1">
        <f t="shared" si="1"/>
        <v>0</v>
      </c>
      <c r="B59" s="1">
        <v>44.0</v>
      </c>
      <c r="C59" s="1">
        <v>995.0</v>
      </c>
      <c r="D59" s="1">
        <v>-9999.0</v>
      </c>
      <c r="E59" s="1">
        <f t="shared" si="8"/>
        <v>995</v>
      </c>
      <c r="F59" s="1">
        <v>512.4745762711865</v>
      </c>
      <c r="G59" s="1">
        <f t="shared" si="9"/>
        <v>995</v>
      </c>
      <c r="H59" s="1">
        <f t="shared" si="4"/>
        <v>1</v>
      </c>
      <c r="I59" s="1">
        <f t="shared" si="5"/>
        <v>0</v>
      </c>
      <c r="J59" s="1">
        <f t="shared" si="6"/>
        <v>0</v>
      </c>
      <c r="K59" s="1">
        <f t="shared" si="7"/>
        <v>995</v>
      </c>
    </row>
    <row r="60" ht="14.25" customHeight="1">
      <c r="A60" s="1">
        <f t="shared" si="1"/>
        <v>0</v>
      </c>
      <c r="B60" s="1">
        <v>746.0</v>
      </c>
      <c r="C60" s="1">
        <v>844.0</v>
      </c>
      <c r="D60" s="1">
        <v>-9999.0</v>
      </c>
      <c r="E60" s="1">
        <f t="shared" si="8"/>
        <v>844</v>
      </c>
      <c r="F60" s="1">
        <v>512.4745762711865</v>
      </c>
      <c r="G60" s="1">
        <f t="shared" si="9"/>
        <v>844</v>
      </c>
      <c r="H60" s="1">
        <f t="shared" si="4"/>
        <v>1</v>
      </c>
      <c r="I60" s="1">
        <f t="shared" si="5"/>
        <v>0</v>
      </c>
      <c r="J60" s="1">
        <f t="shared" si="6"/>
        <v>0</v>
      </c>
      <c r="K60" s="1">
        <f t="shared" si="7"/>
        <v>844</v>
      </c>
    </row>
    <row r="61" ht="14.25" customHeight="1">
      <c r="A61" s="1">
        <f t="shared" si="1"/>
        <v>0</v>
      </c>
      <c r="B61" s="1">
        <v>72.0</v>
      </c>
      <c r="C61" s="1">
        <v>997.0</v>
      </c>
      <c r="D61" s="1">
        <f t="shared" ref="D61:E61" si="10">B61</f>
        <v>72</v>
      </c>
      <c r="E61" s="1">
        <f t="shared" si="10"/>
        <v>997</v>
      </c>
      <c r="F61" s="1">
        <f t="shared" ref="F61:G61" si="11">B61</f>
        <v>72</v>
      </c>
      <c r="G61" s="1">
        <f t="shared" si="11"/>
        <v>997</v>
      </c>
      <c r="H61" s="1">
        <f t="shared" si="4"/>
        <v>0</v>
      </c>
      <c r="I61" s="1">
        <f t="shared" si="5"/>
        <v>72</v>
      </c>
      <c r="J61" s="1">
        <f t="shared" si="6"/>
        <v>0</v>
      </c>
      <c r="K61" s="1">
        <f t="shared" si="7"/>
        <v>997</v>
      </c>
    </row>
    <row r="62" ht="14.25" customHeight="1">
      <c r="A62" s="1">
        <f t="shared" si="1"/>
        <v>0</v>
      </c>
      <c r="B62" s="1">
        <v>975.0</v>
      </c>
      <c r="C62" s="1">
        <v>615.0</v>
      </c>
      <c r="D62" s="1">
        <f t="shared" ref="D62:E62" si="12">B62</f>
        <v>975</v>
      </c>
      <c r="E62" s="1">
        <f t="shared" si="12"/>
        <v>615</v>
      </c>
      <c r="F62" s="1">
        <f t="shared" ref="F62:G62" si="13">B62</f>
        <v>975</v>
      </c>
      <c r="G62" s="1">
        <f t="shared" si="13"/>
        <v>615</v>
      </c>
      <c r="H62" s="1">
        <f t="shared" si="4"/>
        <v>0</v>
      </c>
      <c r="I62" s="1">
        <f t="shared" si="5"/>
        <v>975</v>
      </c>
      <c r="J62" s="1">
        <f t="shared" si="6"/>
        <v>0</v>
      </c>
      <c r="K62" s="1">
        <f t="shared" si="7"/>
        <v>615</v>
      </c>
    </row>
    <row r="63" ht="14.25" customHeight="1">
      <c r="A63" s="1">
        <f t="shared" si="1"/>
        <v>1</v>
      </c>
      <c r="B63" s="1">
        <v>527.0</v>
      </c>
      <c r="C63" s="1">
        <v>208.0</v>
      </c>
      <c r="D63" s="1">
        <f t="shared" ref="D63:E63" si="14">B63</f>
        <v>527</v>
      </c>
      <c r="E63" s="1">
        <f t="shared" si="14"/>
        <v>208</v>
      </c>
      <c r="F63" s="1">
        <f t="shared" ref="F63:G63" si="15">B63</f>
        <v>527</v>
      </c>
      <c r="G63" s="1">
        <f t="shared" si="15"/>
        <v>208</v>
      </c>
      <c r="H63" s="1">
        <f t="shared" si="4"/>
        <v>0</v>
      </c>
      <c r="I63" s="1">
        <f t="shared" si="5"/>
        <v>527</v>
      </c>
      <c r="J63" s="1">
        <f t="shared" si="6"/>
        <v>0</v>
      </c>
      <c r="K63" s="1">
        <f t="shared" si="7"/>
        <v>208</v>
      </c>
    </row>
    <row r="64" ht="14.25" customHeight="1">
      <c r="A64" s="1">
        <f t="shared" si="1"/>
        <v>0</v>
      </c>
      <c r="B64" s="1">
        <v>978.0</v>
      </c>
      <c r="C64" s="1">
        <v>738.0</v>
      </c>
      <c r="D64" s="1">
        <f t="shared" ref="D64:E64" si="16">B64</f>
        <v>978</v>
      </c>
      <c r="E64" s="1">
        <f t="shared" si="16"/>
        <v>738</v>
      </c>
      <c r="F64" s="1">
        <f t="shared" ref="F64:G64" si="17">B64</f>
        <v>978</v>
      </c>
      <c r="G64" s="1">
        <f t="shared" si="17"/>
        <v>738</v>
      </c>
      <c r="H64" s="1">
        <f t="shared" si="4"/>
        <v>0</v>
      </c>
      <c r="I64" s="1">
        <f t="shared" si="5"/>
        <v>978</v>
      </c>
      <c r="J64" s="1">
        <f t="shared" si="6"/>
        <v>0</v>
      </c>
      <c r="K64" s="1">
        <f t="shared" si="7"/>
        <v>738</v>
      </c>
    </row>
    <row r="65" ht="14.25" customHeight="1">
      <c r="A65" s="1">
        <f t="shared" si="1"/>
        <v>1</v>
      </c>
      <c r="B65" s="1">
        <v>628.0</v>
      </c>
      <c r="C65" s="1">
        <v>248.0</v>
      </c>
      <c r="D65" s="1">
        <f t="shared" ref="D65:E65" si="18">B65</f>
        <v>628</v>
      </c>
      <c r="E65" s="1">
        <f t="shared" si="18"/>
        <v>248</v>
      </c>
      <c r="F65" s="1">
        <f t="shared" ref="F65:G65" si="19">B65</f>
        <v>628</v>
      </c>
      <c r="G65" s="1">
        <f t="shared" si="19"/>
        <v>248</v>
      </c>
      <c r="H65" s="1">
        <f t="shared" si="4"/>
        <v>0</v>
      </c>
      <c r="I65" s="1">
        <f t="shared" si="5"/>
        <v>628</v>
      </c>
      <c r="J65" s="1">
        <f t="shared" si="6"/>
        <v>0</v>
      </c>
      <c r="K65" s="1">
        <f t="shared" si="7"/>
        <v>248</v>
      </c>
    </row>
    <row r="66" ht="14.25" customHeight="1">
      <c r="A66" s="1">
        <f t="shared" si="1"/>
        <v>0</v>
      </c>
      <c r="B66" s="1">
        <v>866.0</v>
      </c>
      <c r="C66" s="1">
        <v>695.0</v>
      </c>
      <c r="D66" s="1">
        <f t="shared" ref="D66:E66" si="20">B66</f>
        <v>866</v>
      </c>
      <c r="E66" s="1">
        <f t="shared" si="20"/>
        <v>695</v>
      </c>
      <c r="F66" s="1">
        <f t="shared" ref="F66:G66" si="21">B66</f>
        <v>866</v>
      </c>
      <c r="G66" s="1">
        <f t="shared" si="21"/>
        <v>695</v>
      </c>
      <c r="H66" s="1">
        <f t="shared" si="4"/>
        <v>0</v>
      </c>
      <c r="I66" s="1">
        <f t="shared" si="5"/>
        <v>866</v>
      </c>
      <c r="J66" s="1">
        <f t="shared" si="6"/>
        <v>0</v>
      </c>
      <c r="K66" s="1">
        <f t="shared" si="7"/>
        <v>695</v>
      </c>
    </row>
    <row r="67" ht="14.25" customHeight="1">
      <c r="A67" s="1">
        <f t="shared" si="1"/>
        <v>0</v>
      </c>
      <c r="B67" s="1">
        <v>235.0</v>
      </c>
      <c r="C67" s="1">
        <v>434.0</v>
      </c>
      <c r="D67" s="1">
        <f t="shared" ref="D67:E67" si="22">B67</f>
        <v>235</v>
      </c>
      <c r="E67" s="1">
        <f t="shared" si="22"/>
        <v>434</v>
      </c>
      <c r="F67" s="1">
        <f t="shared" ref="F67:G67" si="23">B67</f>
        <v>235</v>
      </c>
      <c r="G67" s="1">
        <f t="shared" si="23"/>
        <v>434</v>
      </c>
      <c r="H67" s="1">
        <f t="shared" si="4"/>
        <v>0</v>
      </c>
      <c r="I67" s="1">
        <f t="shared" si="5"/>
        <v>235</v>
      </c>
      <c r="J67" s="1">
        <f t="shared" si="6"/>
        <v>0</v>
      </c>
      <c r="K67" s="1">
        <f t="shared" si="7"/>
        <v>434</v>
      </c>
    </row>
    <row r="68" ht="14.25" customHeight="1">
      <c r="A68" s="1">
        <f t="shared" si="1"/>
        <v>0</v>
      </c>
      <c r="B68" s="1">
        <v>133.0</v>
      </c>
      <c r="C68" s="1">
        <v>485.0</v>
      </c>
      <c r="D68" s="1">
        <f t="shared" ref="D68:E68" si="24">B68</f>
        <v>133</v>
      </c>
      <c r="E68" s="1">
        <f t="shared" si="24"/>
        <v>485</v>
      </c>
      <c r="F68" s="1">
        <f t="shared" ref="F68:G68" si="25">B68</f>
        <v>133</v>
      </c>
      <c r="G68" s="1">
        <f t="shared" si="25"/>
        <v>485</v>
      </c>
      <c r="H68" s="1">
        <f t="shared" si="4"/>
        <v>0</v>
      </c>
      <c r="I68" s="1">
        <f t="shared" si="5"/>
        <v>133</v>
      </c>
      <c r="J68" s="1">
        <f t="shared" si="6"/>
        <v>0</v>
      </c>
      <c r="K68" s="1">
        <f t="shared" si="7"/>
        <v>485</v>
      </c>
    </row>
    <row r="69" ht="14.25" customHeight="1">
      <c r="A69" s="1">
        <f t="shared" si="1"/>
        <v>0</v>
      </c>
      <c r="B69" s="1">
        <v>115.0</v>
      </c>
      <c r="C69" s="1">
        <v>715.0</v>
      </c>
      <c r="D69" s="1">
        <f t="shared" ref="D69:E69" si="26">B69</f>
        <v>115</v>
      </c>
      <c r="E69" s="1">
        <f t="shared" si="26"/>
        <v>715</v>
      </c>
      <c r="F69" s="1">
        <f t="shared" ref="F69:G69" si="27">B69</f>
        <v>115</v>
      </c>
      <c r="G69" s="1">
        <f t="shared" si="27"/>
        <v>715</v>
      </c>
      <c r="H69" s="1">
        <f t="shared" si="4"/>
        <v>0</v>
      </c>
      <c r="I69" s="1">
        <f t="shared" si="5"/>
        <v>115</v>
      </c>
      <c r="J69" s="1">
        <f t="shared" si="6"/>
        <v>0</v>
      </c>
      <c r="K69" s="1">
        <f t="shared" si="7"/>
        <v>715</v>
      </c>
    </row>
    <row r="70" ht="14.25" customHeight="1">
      <c r="A70" s="1">
        <f t="shared" si="1"/>
        <v>0</v>
      </c>
      <c r="B70" s="1">
        <v>49.0</v>
      </c>
      <c r="C70" s="1">
        <v>288.0</v>
      </c>
      <c r="D70" s="1">
        <f t="shared" ref="D70:E70" si="28">B70</f>
        <v>49</v>
      </c>
      <c r="E70" s="1">
        <f t="shared" si="28"/>
        <v>288</v>
      </c>
      <c r="F70" s="1">
        <f t="shared" ref="F70:G70" si="29">B70</f>
        <v>49</v>
      </c>
      <c r="G70" s="1">
        <f t="shared" si="29"/>
        <v>288</v>
      </c>
      <c r="H70" s="1">
        <f t="shared" si="4"/>
        <v>0</v>
      </c>
      <c r="I70" s="1">
        <f t="shared" si="5"/>
        <v>49</v>
      </c>
      <c r="J70" s="1">
        <f t="shared" si="6"/>
        <v>0</v>
      </c>
      <c r="K70" s="1">
        <f t="shared" si="7"/>
        <v>288</v>
      </c>
    </row>
    <row r="71" ht="14.25" customHeight="1">
      <c r="A71" s="1">
        <f t="shared" si="1"/>
        <v>0</v>
      </c>
      <c r="B71" s="1">
        <v>540.0</v>
      </c>
      <c r="C71" s="1">
        <v>615.0</v>
      </c>
      <c r="D71" s="1">
        <f t="shared" ref="D71:E71" si="30">B71</f>
        <v>540</v>
      </c>
      <c r="E71" s="1">
        <f t="shared" si="30"/>
        <v>615</v>
      </c>
      <c r="F71" s="1">
        <f t="shared" ref="F71:G71" si="31">B71</f>
        <v>540</v>
      </c>
      <c r="G71" s="1">
        <f t="shared" si="31"/>
        <v>615</v>
      </c>
      <c r="H71" s="1">
        <f t="shared" si="4"/>
        <v>0</v>
      </c>
      <c r="I71" s="1">
        <f t="shared" si="5"/>
        <v>540</v>
      </c>
      <c r="J71" s="1">
        <f t="shared" si="6"/>
        <v>0</v>
      </c>
      <c r="K71" s="1">
        <f t="shared" si="7"/>
        <v>615</v>
      </c>
    </row>
    <row r="72" ht="14.25" customHeight="1">
      <c r="A72" s="1">
        <f t="shared" si="1"/>
        <v>0</v>
      </c>
      <c r="B72" s="1">
        <v>93.0</v>
      </c>
      <c r="C72" s="1">
        <v>76.0</v>
      </c>
      <c r="D72" s="1">
        <f t="shared" ref="D72:E72" si="32">B72</f>
        <v>93</v>
      </c>
      <c r="E72" s="1">
        <f t="shared" si="32"/>
        <v>76</v>
      </c>
      <c r="F72" s="1">
        <f t="shared" ref="F72:G72" si="33">B72</f>
        <v>93</v>
      </c>
      <c r="G72" s="1">
        <f t="shared" si="33"/>
        <v>76</v>
      </c>
      <c r="H72" s="1">
        <f t="shared" si="4"/>
        <v>0</v>
      </c>
      <c r="I72" s="1">
        <f t="shared" si="5"/>
        <v>93</v>
      </c>
      <c r="J72" s="1">
        <f t="shared" si="6"/>
        <v>0</v>
      </c>
      <c r="K72" s="1">
        <f t="shared" si="7"/>
        <v>76</v>
      </c>
    </row>
    <row r="73" ht="14.25" customHeight="1">
      <c r="A73" s="1">
        <f t="shared" si="1"/>
        <v>1</v>
      </c>
      <c r="B73" s="1">
        <v>528.0</v>
      </c>
      <c r="C73" s="1">
        <v>459.0</v>
      </c>
      <c r="D73" s="1">
        <f t="shared" ref="D73:E73" si="34">B73</f>
        <v>528</v>
      </c>
      <c r="E73" s="1">
        <f t="shared" si="34"/>
        <v>459</v>
      </c>
      <c r="F73" s="1">
        <f t="shared" ref="F73:G73" si="35">B73</f>
        <v>528</v>
      </c>
      <c r="G73" s="1">
        <f t="shared" si="35"/>
        <v>459</v>
      </c>
      <c r="H73" s="1">
        <f t="shared" si="4"/>
        <v>0</v>
      </c>
      <c r="I73" s="1">
        <f t="shared" si="5"/>
        <v>528</v>
      </c>
      <c r="J73" s="1">
        <f t="shared" si="6"/>
        <v>0</v>
      </c>
      <c r="K73" s="1">
        <f t="shared" si="7"/>
        <v>459</v>
      </c>
    </row>
    <row r="74" ht="14.25" customHeight="1">
      <c r="A74" s="1">
        <f t="shared" si="1"/>
        <v>0</v>
      </c>
      <c r="B74" s="1">
        <v>988.0</v>
      </c>
      <c r="C74" s="1">
        <v>716.0</v>
      </c>
      <c r="D74" s="1">
        <f t="shared" ref="D74:E74" si="36">B74</f>
        <v>988</v>
      </c>
      <c r="E74" s="1">
        <f t="shared" si="36"/>
        <v>716</v>
      </c>
      <c r="F74" s="1">
        <f t="shared" ref="F74:G74" si="37">B74</f>
        <v>988</v>
      </c>
      <c r="G74" s="1">
        <f t="shared" si="37"/>
        <v>716</v>
      </c>
      <c r="H74" s="1">
        <f t="shared" si="4"/>
        <v>0</v>
      </c>
      <c r="I74" s="1">
        <f t="shared" si="5"/>
        <v>988</v>
      </c>
      <c r="J74" s="1">
        <f t="shared" si="6"/>
        <v>0</v>
      </c>
      <c r="K74" s="1">
        <f t="shared" si="7"/>
        <v>716</v>
      </c>
    </row>
    <row r="75" ht="14.25" customHeight="1">
      <c r="A75" s="1">
        <f t="shared" si="1"/>
        <v>0</v>
      </c>
      <c r="B75" s="1">
        <v>861.0</v>
      </c>
      <c r="C75" s="1">
        <v>655.0</v>
      </c>
      <c r="D75" s="1">
        <f t="shared" ref="D75:E75" si="38">B75</f>
        <v>861</v>
      </c>
      <c r="E75" s="1">
        <f t="shared" si="38"/>
        <v>655</v>
      </c>
      <c r="F75" s="1">
        <f t="shared" ref="F75:G75" si="39">B75</f>
        <v>861</v>
      </c>
      <c r="G75" s="1">
        <f t="shared" si="39"/>
        <v>655</v>
      </c>
      <c r="H75" s="1">
        <f t="shared" si="4"/>
        <v>0</v>
      </c>
      <c r="I75" s="1">
        <f t="shared" si="5"/>
        <v>861</v>
      </c>
      <c r="J75" s="1">
        <f t="shared" si="6"/>
        <v>0</v>
      </c>
      <c r="K75" s="1">
        <f t="shared" si="7"/>
        <v>655</v>
      </c>
    </row>
    <row r="76" ht="14.25" customHeight="1">
      <c r="A76" s="1">
        <f t="shared" si="1"/>
        <v>1</v>
      </c>
      <c r="B76" s="1">
        <v>911.0</v>
      </c>
      <c r="C76" s="1">
        <v>247.0</v>
      </c>
      <c r="D76" s="1">
        <f t="shared" ref="D76:E76" si="40">B76</f>
        <v>911</v>
      </c>
      <c r="E76" s="1">
        <f t="shared" si="40"/>
        <v>247</v>
      </c>
      <c r="F76" s="1">
        <f t="shared" ref="F76:G76" si="41">B76</f>
        <v>911</v>
      </c>
      <c r="G76" s="1">
        <f t="shared" si="41"/>
        <v>247</v>
      </c>
      <c r="H76" s="1">
        <f t="shared" si="4"/>
        <v>0</v>
      </c>
      <c r="I76" s="1">
        <f t="shared" si="5"/>
        <v>911</v>
      </c>
      <c r="J76" s="1">
        <f t="shared" si="6"/>
        <v>0</v>
      </c>
      <c r="K76" s="1">
        <f t="shared" si="7"/>
        <v>247</v>
      </c>
    </row>
    <row r="77" ht="14.25" customHeight="1">
      <c r="A77" s="1">
        <f t="shared" si="1"/>
        <v>0</v>
      </c>
      <c r="B77" s="1">
        <v>685.0</v>
      </c>
      <c r="C77" s="1">
        <v>788.0</v>
      </c>
      <c r="D77" s="1">
        <f t="shared" ref="D77:E77" si="42">B77</f>
        <v>685</v>
      </c>
      <c r="E77" s="1">
        <f t="shared" si="42"/>
        <v>788</v>
      </c>
      <c r="F77" s="1">
        <f t="shared" ref="F77:G77" si="43">B77</f>
        <v>685</v>
      </c>
      <c r="G77" s="1">
        <f t="shared" si="43"/>
        <v>788</v>
      </c>
      <c r="H77" s="1">
        <f t="shared" si="4"/>
        <v>0</v>
      </c>
      <c r="I77" s="1">
        <f t="shared" si="5"/>
        <v>685</v>
      </c>
      <c r="J77" s="1">
        <f t="shared" si="6"/>
        <v>0</v>
      </c>
      <c r="K77" s="1">
        <f t="shared" si="7"/>
        <v>788</v>
      </c>
    </row>
    <row r="78" ht="14.25" customHeight="1">
      <c r="A78" s="1">
        <f t="shared" si="1"/>
        <v>1</v>
      </c>
      <c r="B78" s="1">
        <v>636.0</v>
      </c>
      <c r="C78" s="1">
        <v>256.0</v>
      </c>
      <c r="D78" s="1">
        <f t="shared" ref="D78:E78" si="44">B78</f>
        <v>636</v>
      </c>
      <c r="E78" s="1">
        <f t="shared" si="44"/>
        <v>256</v>
      </c>
      <c r="F78" s="1">
        <f t="shared" ref="F78:G78" si="45">B78</f>
        <v>636</v>
      </c>
      <c r="G78" s="1">
        <f t="shared" si="45"/>
        <v>256</v>
      </c>
      <c r="H78" s="1">
        <f t="shared" si="4"/>
        <v>0</v>
      </c>
      <c r="I78" s="1">
        <f t="shared" si="5"/>
        <v>636</v>
      </c>
      <c r="J78" s="1">
        <f t="shared" si="6"/>
        <v>0</v>
      </c>
      <c r="K78" s="1">
        <f t="shared" si="7"/>
        <v>256</v>
      </c>
    </row>
    <row r="79" ht="14.25" customHeight="1">
      <c r="A79" s="1">
        <f t="shared" si="1"/>
        <v>0</v>
      </c>
      <c r="B79" s="1">
        <v>234.0</v>
      </c>
      <c r="C79" s="1">
        <v>826.0</v>
      </c>
      <c r="D79" s="1">
        <f t="shared" ref="D79:E79" si="46">B79</f>
        <v>234</v>
      </c>
      <c r="E79" s="1">
        <f t="shared" si="46"/>
        <v>826</v>
      </c>
      <c r="F79" s="1">
        <f t="shared" ref="F79:G79" si="47">B79</f>
        <v>234</v>
      </c>
      <c r="G79" s="1">
        <f t="shared" si="47"/>
        <v>826</v>
      </c>
      <c r="H79" s="1">
        <f t="shared" si="4"/>
        <v>0</v>
      </c>
      <c r="I79" s="1">
        <f t="shared" si="5"/>
        <v>234</v>
      </c>
      <c r="J79" s="1">
        <f t="shared" si="6"/>
        <v>0</v>
      </c>
      <c r="K79" s="1">
        <f t="shared" si="7"/>
        <v>826</v>
      </c>
    </row>
    <row r="80" ht="14.25" customHeight="1">
      <c r="A80" s="1">
        <f t="shared" si="1"/>
        <v>0</v>
      </c>
      <c r="B80" s="1">
        <v>77.0</v>
      </c>
      <c r="C80" s="1">
        <v>369.0</v>
      </c>
      <c r="D80" s="1">
        <f t="shared" ref="D80:E80" si="48">B80</f>
        <v>77</v>
      </c>
      <c r="E80" s="1">
        <f t="shared" si="48"/>
        <v>369</v>
      </c>
      <c r="F80" s="1">
        <f t="shared" ref="F80:G80" si="49">B80</f>
        <v>77</v>
      </c>
      <c r="G80" s="1">
        <f t="shared" si="49"/>
        <v>369</v>
      </c>
      <c r="H80" s="1">
        <f t="shared" si="4"/>
        <v>0</v>
      </c>
      <c r="I80" s="1">
        <f t="shared" si="5"/>
        <v>77</v>
      </c>
      <c r="J80" s="1">
        <f t="shared" si="6"/>
        <v>0</v>
      </c>
      <c r="K80" s="1">
        <f t="shared" si="7"/>
        <v>369</v>
      </c>
    </row>
    <row r="81" ht="14.25" customHeight="1">
      <c r="A81" s="1">
        <f t="shared" si="1"/>
        <v>0</v>
      </c>
      <c r="B81" s="1">
        <v>719.0</v>
      </c>
      <c r="C81" s="1">
        <v>778.0</v>
      </c>
      <c r="D81" s="1">
        <f t="shared" ref="D81:E81" si="50">B81</f>
        <v>719</v>
      </c>
      <c r="E81" s="1">
        <f t="shared" si="50"/>
        <v>778</v>
      </c>
      <c r="F81" s="1">
        <f t="shared" ref="F81:G81" si="51">B81</f>
        <v>719</v>
      </c>
      <c r="G81" s="1">
        <f t="shared" si="51"/>
        <v>778</v>
      </c>
      <c r="H81" s="1">
        <f t="shared" si="4"/>
        <v>0</v>
      </c>
      <c r="I81" s="1">
        <f t="shared" si="5"/>
        <v>719</v>
      </c>
      <c r="J81" s="1">
        <f t="shared" si="6"/>
        <v>0</v>
      </c>
      <c r="K81" s="1">
        <f t="shared" si="7"/>
        <v>778</v>
      </c>
    </row>
    <row r="82" ht="14.25" customHeight="1">
      <c r="A82" s="1">
        <f t="shared" si="1"/>
        <v>0</v>
      </c>
      <c r="B82" s="1">
        <v>384.0</v>
      </c>
      <c r="C82" s="1">
        <v>596.0</v>
      </c>
      <c r="D82" s="1">
        <f t="shared" ref="D82:E82" si="52">B82</f>
        <v>384</v>
      </c>
      <c r="E82" s="1">
        <f t="shared" si="52"/>
        <v>596</v>
      </c>
      <c r="F82" s="1">
        <f t="shared" ref="F82:G82" si="53">B82</f>
        <v>384</v>
      </c>
      <c r="G82" s="1">
        <f t="shared" si="53"/>
        <v>596</v>
      </c>
      <c r="H82" s="1">
        <f t="shared" si="4"/>
        <v>0</v>
      </c>
      <c r="I82" s="1">
        <f t="shared" si="5"/>
        <v>384</v>
      </c>
      <c r="J82" s="1">
        <f t="shared" si="6"/>
        <v>0</v>
      </c>
      <c r="K82" s="1">
        <f t="shared" si="7"/>
        <v>596</v>
      </c>
    </row>
    <row r="83" ht="14.25" customHeight="1">
      <c r="A83" s="1">
        <f t="shared" si="1"/>
        <v>0</v>
      </c>
      <c r="B83" s="1">
        <v>268.0</v>
      </c>
      <c r="C83" s="1">
        <v>86.0</v>
      </c>
      <c r="D83" s="1">
        <f t="shared" ref="D83:E83" si="54">B83</f>
        <v>268</v>
      </c>
      <c r="E83" s="1">
        <f t="shared" si="54"/>
        <v>86</v>
      </c>
      <c r="F83" s="1">
        <f t="shared" ref="F83:G83" si="55">B83</f>
        <v>268</v>
      </c>
      <c r="G83" s="1">
        <f t="shared" si="55"/>
        <v>86</v>
      </c>
      <c r="H83" s="1">
        <f t="shared" si="4"/>
        <v>0</v>
      </c>
      <c r="I83" s="1">
        <f t="shared" si="5"/>
        <v>268</v>
      </c>
      <c r="J83" s="1">
        <f t="shared" si="6"/>
        <v>0</v>
      </c>
      <c r="K83" s="1">
        <f t="shared" si="7"/>
        <v>86</v>
      </c>
    </row>
    <row r="84" ht="14.25" customHeight="1">
      <c r="A84" s="1">
        <f t="shared" si="1"/>
        <v>0</v>
      </c>
      <c r="B84" s="1">
        <v>322.0</v>
      </c>
      <c r="C84" s="1">
        <v>195.0</v>
      </c>
      <c r="D84" s="1">
        <f t="shared" ref="D84:E84" si="56">B84</f>
        <v>322</v>
      </c>
      <c r="E84" s="1">
        <f t="shared" si="56"/>
        <v>195</v>
      </c>
      <c r="F84" s="1">
        <f t="shared" ref="F84:G84" si="57">B84</f>
        <v>322</v>
      </c>
      <c r="G84" s="1">
        <f t="shared" si="57"/>
        <v>195</v>
      </c>
      <c r="H84" s="1">
        <f t="shared" si="4"/>
        <v>0</v>
      </c>
      <c r="I84" s="1">
        <f t="shared" si="5"/>
        <v>322</v>
      </c>
      <c r="J84" s="1">
        <f t="shared" si="6"/>
        <v>0</v>
      </c>
      <c r="K84" s="1">
        <f t="shared" si="7"/>
        <v>195</v>
      </c>
    </row>
    <row r="85" ht="14.25" customHeight="1">
      <c r="A85" s="1">
        <f t="shared" si="1"/>
        <v>0</v>
      </c>
      <c r="B85" s="1">
        <v>855.0</v>
      </c>
      <c r="C85" s="1">
        <v>800.0</v>
      </c>
      <c r="D85" s="1">
        <f t="shared" ref="D85:E85" si="58">B85</f>
        <v>855</v>
      </c>
      <c r="E85" s="1">
        <f t="shared" si="58"/>
        <v>800</v>
      </c>
      <c r="F85" s="1">
        <f t="shared" ref="F85:G85" si="59">B85</f>
        <v>855</v>
      </c>
      <c r="G85" s="1">
        <f t="shared" si="59"/>
        <v>800</v>
      </c>
      <c r="H85" s="1">
        <f t="shared" si="4"/>
        <v>0</v>
      </c>
      <c r="I85" s="1">
        <f t="shared" si="5"/>
        <v>855</v>
      </c>
      <c r="J85" s="1">
        <f t="shared" si="6"/>
        <v>0</v>
      </c>
      <c r="K85" s="1">
        <f t="shared" si="7"/>
        <v>800</v>
      </c>
    </row>
    <row r="86" ht="14.25" customHeight="1">
      <c r="A86" s="1">
        <f t="shared" si="1"/>
        <v>0</v>
      </c>
      <c r="B86" s="1">
        <v>6.0</v>
      </c>
      <c r="C86" s="1">
        <v>675.0</v>
      </c>
      <c r="D86" s="1">
        <f t="shared" ref="D86:E86" si="60">B86</f>
        <v>6</v>
      </c>
      <c r="E86" s="1">
        <f t="shared" si="60"/>
        <v>675</v>
      </c>
      <c r="F86" s="1">
        <f t="shared" ref="F86:G86" si="61">B86</f>
        <v>6</v>
      </c>
      <c r="G86" s="1">
        <f t="shared" si="61"/>
        <v>675</v>
      </c>
      <c r="H86" s="1">
        <f t="shared" si="4"/>
        <v>0</v>
      </c>
      <c r="I86" s="1">
        <f t="shared" si="5"/>
        <v>6</v>
      </c>
      <c r="J86" s="1">
        <f t="shared" si="6"/>
        <v>0</v>
      </c>
      <c r="K86" s="1">
        <f t="shared" si="7"/>
        <v>675</v>
      </c>
    </row>
    <row r="87" ht="14.25" customHeight="1">
      <c r="A87" s="1">
        <f t="shared" si="1"/>
        <v>0</v>
      </c>
      <c r="B87" s="1">
        <v>31.0</v>
      </c>
      <c r="C87" s="1">
        <v>616.0</v>
      </c>
      <c r="D87" s="1">
        <f t="shared" ref="D87:E87" si="62">B87</f>
        <v>31</v>
      </c>
      <c r="E87" s="1">
        <f t="shared" si="62"/>
        <v>616</v>
      </c>
      <c r="F87" s="1">
        <f t="shared" ref="F87:G87" si="63">B87</f>
        <v>31</v>
      </c>
      <c r="G87" s="1">
        <f t="shared" si="63"/>
        <v>616</v>
      </c>
      <c r="H87" s="1">
        <f t="shared" si="4"/>
        <v>0</v>
      </c>
      <c r="I87" s="1">
        <f t="shared" si="5"/>
        <v>31</v>
      </c>
      <c r="J87" s="1">
        <f t="shared" si="6"/>
        <v>0</v>
      </c>
      <c r="K87" s="1">
        <f t="shared" si="7"/>
        <v>616</v>
      </c>
    </row>
    <row r="88" ht="14.25" customHeight="1">
      <c r="A88" s="1">
        <f t="shared" si="1"/>
        <v>0</v>
      </c>
      <c r="B88" s="1">
        <v>845.0</v>
      </c>
      <c r="C88" s="1">
        <v>843.0</v>
      </c>
      <c r="D88" s="1">
        <f t="shared" ref="D88:E88" si="64">B88</f>
        <v>845</v>
      </c>
      <c r="E88" s="1">
        <f t="shared" si="64"/>
        <v>843</v>
      </c>
      <c r="F88" s="1">
        <f t="shared" ref="F88:G88" si="65">B88</f>
        <v>845</v>
      </c>
      <c r="G88" s="1">
        <f t="shared" si="65"/>
        <v>843</v>
      </c>
      <c r="H88" s="1">
        <f t="shared" si="4"/>
        <v>0</v>
      </c>
      <c r="I88" s="1">
        <f t="shared" si="5"/>
        <v>845</v>
      </c>
      <c r="J88" s="1">
        <f t="shared" si="6"/>
        <v>0</v>
      </c>
      <c r="K88" s="1">
        <f t="shared" si="7"/>
        <v>843</v>
      </c>
    </row>
    <row r="89" ht="14.25" customHeight="1">
      <c r="A89" s="1">
        <f t="shared" si="1"/>
        <v>0</v>
      </c>
      <c r="B89" s="1">
        <v>623.0</v>
      </c>
      <c r="C89" s="1">
        <v>975.0</v>
      </c>
      <c r="D89" s="1">
        <f t="shared" ref="D89:E89" si="66">B89</f>
        <v>623</v>
      </c>
      <c r="E89" s="1">
        <f t="shared" si="66"/>
        <v>975</v>
      </c>
      <c r="F89" s="1">
        <f t="shared" ref="F89:G89" si="67">B89</f>
        <v>623</v>
      </c>
      <c r="G89" s="1">
        <f t="shared" si="67"/>
        <v>975</v>
      </c>
      <c r="H89" s="1">
        <f t="shared" si="4"/>
        <v>0</v>
      </c>
      <c r="I89" s="1">
        <f t="shared" si="5"/>
        <v>623</v>
      </c>
      <c r="J89" s="1">
        <f t="shared" si="6"/>
        <v>0</v>
      </c>
      <c r="K89" s="1">
        <f t="shared" si="7"/>
        <v>975</v>
      </c>
    </row>
    <row r="90" ht="14.25" customHeight="1">
      <c r="A90" s="1">
        <f t="shared" si="1"/>
        <v>0</v>
      </c>
      <c r="B90" s="1">
        <v>77.0</v>
      </c>
      <c r="C90" s="1">
        <v>90.0</v>
      </c>
      <c r="D90" s="1">
        <f t="shared" ref="D90:E90" si="68">B90</f>
        <v>77</v>
      </c>
      <c r="E90" s="1">
        <f t="shared" si="68"/>
        <v>90</v>
      </c>
      <c r="F90" s="1">
        <f t="shared" ref="F90:G90" si="69">B90</f>
        <v>77</v>
      </c>
      <c r="G90" s="1">
        <f t="shared" si="69"/>
        <v>90</v>
      </c>
      <c r="H90" s="1">
        <f t="shared" si="4"/>
        <v>0</v>
      </c>
      <c r="I90" s="1">
        <f t="shared" si="5"/>
        <v>77</v>
      </c>
      <c r="J90" s="1">
        <f t="shared" si="6"/>
        <v>0</v>
      </c>
      <c r="K90" s="1">
        <f t="shared" si="7"/>
        <v>90</v>
      </c>
    </row>
    <row r="91" ht="14.25" customHeight="1">
      <c r="A91" s="1">
        <f t="shared" si="1"/>
        <v>1</v>
      </c>
      <c r="B91" s="1">
        <v>691.0</v>
      </c>
      <c r="C91" s="1">
        <v>488.0</v>
      </c>
      <c r="D91" s="1">
        <f t="shared" ref="D91:E91" si="70">B91</f>
        <v>691</v>
      </c>
      <c r="E91" s="1">
        <f t="shared" si="70"/>
        <v>488</v>
      </c>
      <c r="F91" s="1">
        <f t="shared" ref="F91:G91" si="71">B91</f>
        <v>691</v>
      </c>
      <c r="G91" s="1">
        <f t="shared" si="71"/>
        <v>488</v>
      </c>
      <c r="H91" s="1">
        <f t="shared" si="4"/>
        <v>0</v>
      </c>
      <c r="I91" s="1">
        <f t="shared" si="5"/>
        <v>691</v>
      </c>
      <c r="J91" s="1">
        <f t="shared" si="6"/>
        <v>0</v>
      </c>
      <c r="K91" s="1">
        <f t="shared" si="7"/>
        <v>488</v>
      </c>
    </row>
    <row r="92" ht="14.25" customHeight="1">
      <c r="A92" s="1">
        <f t="shared" si="1"/>
        <v>0</v>
      </c>
      <c r="B92" s="1">
        <v>171.0</v>
      </c>
      <c r="C92" s="1">
        <v>260.0</v>
      </c>
      <c r="D92" s="1">
        <f t="shared" ref="D92:E92" si="72">B92</f>
        <v>171</v>
      </c>
      <c r="E92" s="1">
        <f t="shared" si="72"/>
        <v>260</v>
      </c>
      <c r="F92" s="1">
        <f t="shared" ref="F92:G92" si="73">B92</f>
        <v>171</v>
      </c>
      <c r="G92" s="1">
        <f t="shared" si="73"/>
        <v>260</v>
      </c>
      <c r="H92" s="1">
        <f t="shared" si="4"/>
        <v>0</v>
      </c>
      <c r="I92" s="1">
        <f t="shared" si="5"/>
        <v>171</v>
      </c>
      <c r="J92" s="1">
        <f t="shared" si="6"/>
        <v>0</v>
      </c>
      <c r="K92" s="1">
        <f t="shared" si="7"/>
        <v>260</v>
      </c>
    </row>
    <row r="93" ht="14.25" customHeight="1">
      <c r="A93" s="1">
        <f t="shared" si="1"/>
        <v>0</v>
      </c>
      <c r="B93" s="1">
        <v>665.0</v>
      </c>
      <c r="C93" s="1">
        <v>502.0</v>
      </c>
      <c r="D93" s="1">
        <f t="shared" ref="D93:E93" si="74">B93</f>
        <v>665</v>
      </c>
      <c r="E93" s="1">
        <f t="shared" si="74"/>
        <v>502</v>
      </c>
      <c r="F93" s="1">
        <f t="shared" ref="F93:G93" si="75">B93</f>
        <v>665</v>
      </c>
      <c r="G93" s="1">
        <f t="shared" si="75"/>
        <v>502</v>
      </c>
      <c r="H93" s="1">
        <f t="shared" si="4"/>
        <v>0</v>
      </c>
      <c r="I93" s="1">
        <f t="shared" si="5"/>
        <v>665</v>
      </c>
      <c r="J93" s="1">
        <f t="shared" si="6"/>
        <v>0</v>
      </c>
      <c r="K93" s="1">
        <f t="shared" si="7"/>
        <v>502</v>
      </c>
    </row>
    <row r="94" ht="14.25" customHeight="1">
      <c r="A94" s="1">
        <f t="shared" si="1"/>
        <v>1</v>
      </c>
      <c r="B94" s="1">
        <v>784.0</v>
      </c>
      <c r="C94" s="1">
        <v>59.0</v>
      </c>
      <c r="D94" s="1">
        <f t="shared" ref="D94:E94" si="76">B94</f>
        <v>784</v>
      </c>
      <c r="E94" s="1">
        <f t="shared" si="76"/>
        <v>59</v>
      </c>
      <c r="F94" s="1">
        <f t="shared" ref="F94:G94" si="77">B94</f>
        <v>784</v>
      </c>
      <c r="G94" s="1">
        <f t="shared" si="77"/>
        <v>59</v>
      </c>
      <c r="H94" s="1">
        <f t="shared" si="4"/>
        <v>0</v>
      </c>
      <c r="I94" s="1">
        <f t="shared" si="5"/>
        <v>784</v>
      </c>
      <c r="J94" s="1">
        <f t="shared" si="6"/>
        <v>0</v>
      </c>
      <c r="K94" s="1">
        <f t="shared" si="7"/>
        <v>59</v>
      </c>
    </row>
    <row r="95" ht="14.25" customHeight="1">
      <c r="A95" s="1">
        <f t="shared" si="1"/>
        <v>1</v>
      </c>
      <c r="B95" s="1">
        <v>758.0</v>
      </c>
      <c r="C95" s="1">
        <v>435.0</v>
      </c>
      <c r="D95" s="1">
        <f t="shared" ref="D95:E95" si="78">B95</f>
        <v>758</v>
      </c>
      <c r="E95" s="1">
        <f t="shared" si="78"/>
        <v>435</v>
      </c>
      <c r="F95" s="1">
        <f t="shared" ref="F95:G95" si="79">B95</f>
        <v>758</v>
      </c>
      <c r="G95" s="1">
        <f t="shared" si="79"/>
        <v>435</v>
      </c>
      <c r="H95" s="1">
        <f t="shared" si="4"/>
        <v>0</v>
      </c>
      <c r="I95" s="1">
        <f t="shared" si="5"/>
        <v>758</v>
      </c>
      <c r="J95" s="1">
        <f t="shared" si="6"/>
        <v>0</v>
      </c>
      <c r="K95" s="1">
        <f t="shared" si="7"/>
        <v>435</v>
      </c>
    </row>
    <row r="96" ht="14.25" customHeight="1">
      <c r="A96" s="1">
        <f t="shared" si="1"/>
        <v>0</v>
      </c>
      <c r="B96" s="1">
        <v>35.0</v>
      </c>
      <c r="C96" s="1">
        <v>47.0</v>
      </c>
      <c r="D96" s="1">
        <f t="shared" ref="D96:E96" si="80">B96</f>
        <v>35</v>
      </c>
      <c r="E96" s="1">
        <f t="shared" si="80"/>
        <v>47</v>
      </c>
      <c r="F96" s="1">
        <f t="shared" ref="F96:G96" si="81">B96</f>
        <v>35</v>
      </c>
      <c r="G96" s="1">
        <f t="shared" si="81"/>
        <v>47</v>
      </c>
      <c r="H96" s="1">
        <f t="shared" si="4"/>
        <v>0</v>
      </c>
      <c r="I96" s="1">
        <f t="shared" si="5"/>
        <v>35</v>
      </c>
      <c r="J96" s="1">
        <f t="shared" si="6"/>
        <v>0</v>
      </c>
      <c r="K96" s="1">
        <f t="shared" si="7"/>
        <v>47</v>
      </c>
    </row>
    <row r="97" ht="14.25" customHeight="1">
      <c r="A97" s="1">
        <f t="shared" si="1"/>
        <v>0</v>
      </c>
      <c r="B97" s="1">
        <v>406.0</v>
      </c>
      <c r="C97" s="1">
        <v>555.0</v>
      </c>
      <c r="D97" s="1">
        <f t="shared" ref="D97:E97" si="82">B97</f>
        <v>406</v>
      </c>
      <c r="E97" s="1">
        <f t="shared" si="82"/>
        <v>555</v>
      </c>
      <c r="F97" s="1">
        <f t="shared" ref="F97:G97" si="83">B97</f>
        <v>406</v>
      </c>
      <c r="G97" s="1">
        <f t="shared" si="83"/>
        <v>555</v>
      </c>
      <c r="H97" s="1">
        <f t="shared" si="4"/>
        <v>0</v>
      </c>
      <c r="I97" s="1">
        <f t="shared" si="5"/>
        <v>406</v>
      </c>
      <c r="J97" s="1">
        <f t="shared" si="6"/>
        <v>0</v>
      </c>
      <c r="K97" s="1">
        <f t="shared" si="7"/>
        <v>555</v>
      </c>
    </row>
    <row r="98" ht="14.25" customHeight="1">
      <c r="A98" s="1">
        <f t="shared" si="1"/>
        <v>0</v>
      </c>
      <c r="B98" s="1">
        <v>91.0</v>
      </c>
      <c r="C98" s="1">
        <v>28.0</v>
      </c>
      <c r="D98" s="1">
        <f t="shared" ref="D98:E98" si="84">B98</f>
        <v>91</v>
      </c>
      <c r="E98" s="1">
        <f t="shared" si="84"/>
        <v>28</v>
      </c>
      <c r="F98" s="1">
        <f t="shared" ref="F98:G98" si="85">B98</f>
        <v>91</v>
      </c>
      <c r="G98" s="1">
        <f t="shared" si="85"/>
        <v>28</v>
      </c>
      <c r="H98" s="1">
        <f t="shared" si="4"/>
        <v>0</v>
      </c>
      <c r="I98" s="1">
        <f t="shared" si="5"/>
        <v>91</v>
      </c>
      <c r="J98" s="1">
        <f t="shared" si="6"/>
        <v>0</v>
      </c>
      <c r="K98" s="1">
        <f t="shared" si="7"/>
        <v>28</v>
      </c>
    </row>
    <row r="99" ht="14.25" customHeight="1">
      <c r="A99" s="1">
        <f t="shared" si="1"/>
        <v>1</v>
      </c>
      <c r="B99" s="1">
        <v>962.0</v>
      </c>
      <c r="C99" s="1">
        <v>273.0</v>
      </c>
      <c r="D99" s="1">
        <f t="shared" ref="D99:E99" si="86">B99</f>
        <v>962</v>
      </c>
      <c r="E99" s="1">
        <f t="shared" si="86"/>
        <v>273</v>
      </c>
      <c r="F99" s="1">
        <f t="shared" ref="F99:G99" si="87">B99</f>
        <v>962</v>
      </c>
      <c r="G99" s="1">
        <f t="shared" si="87"/>
        <v>273</v>
      </c>
      <c r="H99" s="1">
        <f t="shared" si="4"/>
        <v>0</v>
      </c>
      <c r="I99" s="1">
        <f t="shared" si="5"/>
        <v>962</v>
      </c>
      <c r="J99" s="1">
        <f t="shared" si="6"/>
        <v>0</v>
      </c>
      <c r="K99" s="1">
        <f t="shared" si="7"/>
        <v>273</v>
      </c>
    </row>
    <row r="100" ht="14.25" customHeight="1">
      <c r="A100" s="1">
        <f t="shared" si="1"/>
        <v>0</v>
      </c>
      <c r="B100" s="1">
        <v>516.0</v>
      </c>
      <c r="C100" s="1">
        <v>541.0</v>
      </c>
      <c r="D100" s="1">
        <f t="shared" ref="D100:E100" si="88">B100</f>
        <v>516</v>
      </c>
      <c r="E100" s="1">
        <f t="shared" si="88"/>
        <v>541</v>
      </c>
      <c r="F100" s="1">
        <f t="shared" ref="F100:G100" si="89">B100</f>
        <v>516</v>
      </c>
      <c r="G100" s="1">
        <f t="shared" si="89"/>
        <v>541</v>
      </c>
      <c r="H100" s="1">
        <f t="shared" si="4"/>
        <v>0</v>
      </c>
      <c r="I100" s="1">
        <f t="shared" si="5"/>
        <v>516</v>
      </c>
      <c r="J100" s="1">
        <f t="shared" si="6"/>
        <v>0</v>
      </c>
      <c r="K100" s="1">
        <f t="shared" si="7"/>
        <v>541</v>
      </c>
    </row>
    <row r="101" ht="14.25" customHeight="1">
      <c r="A101" s="1">
        <f t="shared" si="1"/>
        <v>0</v>
      </c>
      <c r="B101" s="1">
        <v>892.0</v>
      </c>
      <c r="C101" s="1">
        <v>990.0</v>
      </c>
      <c r="D101" s="1">
        <f t="shared" ref="D101:E101" si="90">B101</f>
        <v>892</v>
      </c>
      <c r="E101" s="1">
        <f t="shared" si="90"/>
        <v>990</v>
      </c>
      <c r="F101" s="1">
        <f t="shared" ref="F101:G101" si="91">B101</f>
        <v>892</v>
      </c>
      <c r="G101" s="1">
        <f t="shared" si="91"/>
        <v>990</v>
      </c>
      <c r="H101" s="1">
        <f t="shared" si="4"/>
        <v>0</v>
      </c>
      <c r="I101" s="1">
        <f t="shared" si="5"/>
        <v>892</v>
      </c>
      <c r="J101" s="1">
        <f t="shared" si="6"/>
        <v>0</v>
      </c>
      <c r="K101" s="1">
        <f t="shared" si="7"/>
        <v>990</v>
      </c>
    </row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15.57"/>
    <col customWidth="1" min="2" max="9" width="9.57"/>
    <col customWidth="1" min="10" max="138" width="8.71"/>
  </cols>
  <sheetData>
    <row r="1" ht="9.75" customHeight="1">
      <c r="A1" s="2" t="s">
        <v>11</v>
      </c>
      <c r="B1" s="3" t="s">
        <v>12</v>
      </c>
      <c r="C1" s="3"/>
      <c r="D1" s="3"/>
      <c r="E1" s="3"/>
      <c r="F1" s="4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 t="s">
        <v>13</v>
      </c>
      <c r="S1" s="3"/>
      <c r="T1" s="3"/>
      <c r="U1" s="3"/>
      <c r="V1" s="3"/>
      <c r="W1" s="3"/>
      <c r="X1" s="3"/>
      <c r="Y1" s="3"/>
      <c r="Z1" s="5" t="s">
        <v>14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6" t="s">
        <v>14</v>
      </c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</row>
    <row r="2" ht="9.75" customHeight="1">
      <c r="A2" s="2" t="s">
        <v>15</v>
      </c>
      <c r="B2" s="3"/>
      <c r="C2" s="3" t="s">
        <v>0</v>
      </c>
      <c r="D2" s="3"/>
      <c r="E2" s="3"/>
      <c r="F2" s="3"/>
      <c r="G2" s="7" t="s">
        <v>16</v>
      </c>
      <c r="H2" s="8" t="s">
        <v>17</v>
      </c>
      <c r="I2" s="9" t="s">
        <v>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</row>
    <row r="3" ht="9.75" hidden="1" customHeight="1" outlineLevel="1">
      <c r="A3" s="2" t="s">
        <v>19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</row>
    <row r="4" ht="9.75" hidden="1" customHeight="1" outlineLevel="1">
      <c r="A4" s="3" t="s">
        <v>20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</row>
    <row r="5" ht="9.75" hidden="1" customHeight="1" outlineLevel="1">
      <c r="A5" s="2" t="s">
        <v>21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</row>
    <row r="6" ht="9.75" hidden="1" customHeight="1" outlineLevel="1">
      <c r="A6" s="3" t="s">
        <v>22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</row>
    <row r="7" ht="9.75" hidden="1" customHeight="1" outlineLevel="1">
      <c r="A7" s="3" t="s">
        <v>23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</row>
    <row r="8" ht="9.75" customHeight="1" collapsed="1">
      <c r="A8" s="10"/>
      <c r="B8" s="3"/>
      <c r="C8" s="3"/>
      <c r="D8" s="3"/>
      <c r="E8" s="3"/>
      <c r="F8" s="3"/>
      <c r="G8" s="3"/>
      <c r="H8" s="3"/>
      <c r="I8" s="3"/>
      <c r="J8" s="4" t="s">
        <v>24</v>
      </c>
      <c r="K8" s="4" t="s">
        <v>25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</row>
    <row r="9" ht="9.75" customHeight="1">
      <c r="A9" s="11" t="s">
        <v>26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2" t="s">
        <v>27</v>
      </c>
      <c r="AL9" s="12" t="s">
        <v>28</v>
      </c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</row>
    <row r="10" ht="9.75" customHeight="1" outlineLevel="1">
      <c r="A10" s="13"/>
      <c r="B10" s="14" t="s">
        <v>29</v>
      </c>
      <c r="C10" s="15" t="s">
        <v>30</v>
      </c>
      <c r="D10" s="15" t="s">
        <v>31</v>
      </c>
      <c r="E10" s="15" t="s">
        <v>32</v>
      </c>
      <c r="F10" s="15" t="s">
        <v>33</v>
      </c>
      <c r="G10" s="15" t="s">
        <v>34</v>
      </c>
      <c r="H10" s="15" t="s">
        <v>35</v>
      </c>
      <c r="I10" s="15" t="s">
        <v>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2">
        <v>7.0</v>
      </c>
      <c r="AL10" s="12">
        <f>CHOOSE(AK10,0,0.25,0.5,0.68,0.8,0.9,0.95,0.98,0.99,0.997,0.999)</f>
        <v>0.95</v>
      </c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</row>
    <row r="11" ht="9.75" customHeight="1" outlineLevel="1">
      <c r="A11" s="3"/>
      <c r="B11" s="16">
        <f> 1 - $C$27 / $C$28</f>
        <v>0.5874069289</v>
      </c>
      <c r="C11" s="16">
        <f> MAX(0,1 - ($C$27 + 2*($B$26+1))/$C$28)</f>
        <v>0.531776823</v>
      </c>
      <c r="D11" s="17">
        <v>0.26963340534020913</v>
      </c>
      <c r="E11" s="17">
        <v>0.23</v>
      </c>
      <c r="F11" s="18">
        <v>100.0</v>
      </c>
      <c r="G11" s="19">
        <f>$AL$50</f>
        <v>0.9463579898</v>
      </c>
      <c r="H11" s="16">
        <f>NORMSINV(1-(1-I11)/2)</f>
        <v>1.959963986</v>
      </c>
      <c r="I11" s="20">
        <f>$AL$10</f>
        <v>0.95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</row>
    <row r="12" ht="9.75" customHeight="1">
      <c r="A12" s="1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</row>
    <row r="13" ht="9.75" customHeight="1">
      <c r="A13" s="11" t="s">
        <v>37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2" t="s">
        <v>38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</row>
    <row r="14" ht="9.75" customHeight="1" outlineLevel="1">
      <c r="A14" s="21" t="s">
        <v>39</v>
      </c>
      <c r="B14" s="15" t="s">
        <v>40</v>
      </c>
      <c r="C14" s="15" t="s">
        <v>41</v>
      </c>
      <c r="D14" s="15" t="s">
        <v>42</v>
      </c>
      <c r="E14" s="15" t="s">
        <v>43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44</v>
      </c>
      <c r="I14" s="15" t="s">
        <v>45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2" t="s">
        <v>46</v>
      </c>
      <c r="AL14" s="12" t="s">
        <v>47</v>
      </c>
      <c r="AM14" s="12" t="s">
        <v>48</v>
      </c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</row>
    <row r="15" ht="9.75" customHeight="1" outlineLevel="1">
      <c r="A15" s="22" t="s">
        <v>48</v>
      </c>
      <c r="B15" s="23">
        <v>-1.8011184029882794</v>
      </c>
      <c r="C15" s="23">
        <v>0.9086950215243332</v>
      </c>
      <c r="D15" s="23">
        <f t="shared" ref="D15:D17" si="1">B15 / C15</f>
        <v>-1.982093398</v>
      </c>
      <c r="E15" s="23" t="str">
        <f t="shared" ref="E15:E17" si="2">2*(1-_xlfn.NORM.S.DIST(ABS(B15)/C15,1))</f>
        <v>#N/A</v>
      </c>
      <c r="F15" s="23">
        <f t="shared" ref="F15:F17" si="3">B15 - $H$11 * C15</f>
        <v>-3.58212792</v>
      </c>
      <c r="G15" s="23">
        <f t="shared" ref="G15:G17" si="4">B15 + $H$11 * C15</f>
        <v>-0.02010888643</v>
      </c>
      <c r="H15" s="23"/>
      <c r="I15" s="2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2">
        <v>6.5727503113001985E-6</v>
      </c>
      <c r="AL15" s="12">
        <v>-6.342645501334696E-6</v>
      </c>
      <c r="AM15" s="12">
        <v>-0.0013470031165805176</v>
      </c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</row>
    <row r="16" ht="9.75" customHeight="1" outlineLevel="1">
      <c r="A16" s="22" t="s">
        <v>46</v>
      </c>
      <c r="B16" s="24">
        <v>0.009928704933800206</v>
      </c>
      <c r="C16" s="24">
        <v>0.0025637375667763264</v>
      </c>
      <c r="D16" s="23">
        <f t="shared" si="1"/>
        <v>3.872746206</v>
      </c>
      <c r="E16" s="23" t="str">
        <f t="shared" si="2"/>
        <v>#N/A</v>
      </c>
      <c r="F16" s="24">
        <f t="shared" si="3"/>
        <v>0.004903871633</v>
      </c>
      <c r="G16" s="23">
        <f t="shared" si="4"/>
        <v>0.01495353823</v>
      </c>
      <c r="H16" s="23">
        <v>1.019236744495405</v>
      </c>
      <c r="I16" s="23">
        <f>(B16*309.552549511534)/(PI()/SQRT(3))</f>
        <v>1.694485061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2">
        <v>-6.342645501334696E-6</v>
      </c>
      <c r="AL16" s="12">
        <v>8.527002494061015E-6</v>
      </c>
      <c r="AM16" s="12">
        <v>3.139034684753806E-4</v>
      </c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</row>
    <row r="17" ht="9.75" customHeight="1" outlineLevel="1">
      <c r="A17" s="22" t="s">
        <v>47</v>
      </c>
      <c r="B17" s="23">
        <v>-0.011750291462367394</v>
      </c>
      <c r="C17" s="24">
        <v>0.002920103164968836</v>
      </c>
      <c r="D17" s="23">
        <f t="shared" si="1"/>
        <v>-4.023930251</v>
      </c>
      <c r="E17" s="23" t="str">
        <f t="shared" si="2"/>
        <v>#N/A</v>
      </c>
      <c r="F17" s="23">
        <f t="shared" si="3"/>
        <v>-0.0174735885</v>
      </c>
      <c r="G17" s="24">
        <f t="shared" si="4"/>
        <v>-0.006026994423</v>
      </c>
      <c r="H17" s="23">
        <v>1.0192367444954047</v>
      </c>
      <c r="I17" s="23">
        <f>(B17*293.234578934389)/(PI()/SQRT(3))</f>
        <v>-1.899654304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2">
        <v>-0.0013470031165805172</v>
      </c>
      <c r="AL17" s="12">
        <v>3.139034684753802E-4</v>
      </c>
      <c r="AM17" s="12">
        <v>0.8257266421431085</v>
      </c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</row>
    <row r="18" ht="9.75" customHeight="1">
      <c r="A18" s="10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</row>
    <row r="19" ht="9.75" customHeight="1">
      <c r="A19" s="11" t="s">
        <v>49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</row>
    <row r="20" ht="9.75" customHeight="1" outlineLevel="1">
      <c r="A20" s="21" t="s">
        <v>39</v>
      </c>
      <c r="B20" s="14" t="s">
        <v>50</v>
      </c>
      <c r="C20" s="14" t="s">
        <v>51</v>
      </c>
      <c r="D20" s="14" t="str">
        <f>IF($I$10&gt;99%,("Lower"&amp;TEXT($I$11,"0.0%")),("Lower"&amp;TEXT($I$11,"0%")))</f>
        <v>Lower95.0%</v>
      </c>
      <c r="E20" s="14" t="str">
        <f>IF($I$10&gt;99%,("Upper"&amp;TEXT($I$11,"0.0%")),("Upper"&amp;TEXT($I$11,"0%")))</f>
        <v>Upper95.0%</v>
      </c>
      <c r="F20" s="21" t="s">
        <v>52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</row>
    <row r="21" ht="9.75" customHeight="1" outlineLevel="1">
      <c r="A21" s="22" t="s">
        <v>46</v>
      </c>
      <c r="B21" s="23">
        <f t="shared" ref="B21:B22" si="6">EXP(B16)</f>
        <v>1.009978158</v>
      </c>
      <c r="C21" s="23">
        <f t="shared" ref="C21:C22" si="7">EXP(C16*$H$11)</f>
        <v>1.005037479</v>
      </c>
      <c r="D21" s="23">
        <f t="shared" ref="D21:E21" si="5">EXP(F16)</f>
        <v>1.004915915</v>
      </c>
      <c r="E21" s="23">
        <f t="shared" si="5"/>
        <v>1.015065902</v>
      </c>
      <c r="F21" s="3">
        <f t="shared" ref="F21:F22" si="9">EXP(I16)</f>
        <v>5.443841995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</row>
    <row r="22" ht="9.75" customHeight="1" outlineLevel="1">
      <c r="A22" s="22" t="s">
        <v>47</v>
      </c>
      <c r="B22" s="23">
        <f t="shared" si="6"/>
        <v>0.9883184736</v>
      </c>
      <c r="C22" s="23">
        <f t="shared" si="7"/>
        <v>1.005739706</v>
      </c>
      <c r="D22" s="23">
        <f t="shared" ref="D22:E22" si="8">EXP(F17)</f>
        <v>0.9826781893</v>
      </c>
      <c r="E22" s="23">
        <f t="shared" si="8"/>
        <v>0.9939911315</v>
      </c>
      <c r="F22" s="3">
        <f t="shared" si="9"/>
        <v>0.1496203334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</row>
    <row r="23" ht="9.75" customHeight="1">
      <c r="A23" s="10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</row>
    <row r="24" ht="9.75" customHeight="1">
      <c r="A24" s="11" t="s">
        <v>53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</row>
    <row r="25" ht="9.75" hidden="1" customHeight="1" outlineLevel="1">
      <c r="A25" s="21" t="s">
        <v>54</v>
      </c>
      <c r="B25" s="15" t="s">
        <v>55</v>
      </c>
      <c r="C25" s="15" t="s">
        <v>56</v>
      </c>
      <c r="D25" s="13"/>
      <c r="E25" s="15" t="s">
        <v>43</v>
      </c>
      <c r="F25" s="15" t="s">
        <v>57</v>
      </c>
      <c r="G25" s="15" t="s">
        <v>34</v>
      </c>
      <c r="H25" s="13"/>
      <c r="I25" s="15" t="s">
        <v>58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</row>
    <row r="26" ht="9.75" hidden="1" customHeight="1" outlineLevel="1">
      <c r="A26" s="22" t="s">
        <v>59</v>
      </c>
      <c r="B26" s="18">
        <v>2.0</v>
      </c>
      <c r="C26" s="17">
        <f>C28 - C27</f>
        <v>63.35493192</v>
      </c>
      <c r="D26" s="25" t="s">
        <v>60</v>
      </c>
      <c r="E26" s="17">
        <f>_xlfn.CHISQ.DIST.RT(C26,B26)</f>
        <v>0</v>
      </c>
      <c r="F26" s="17">
        <f>C27+2*(1+B26)</f>
        <v>50.50033638</v>
      </c>
      <c r="G26" s="19">
        <f>$AL$50</f>
        <v>0.9463579898</v>
      </c>
      <c r="H26" s="17" t="s">
        <v>61</v>
      </c>
      <c r="I26" s="17">
        <f>1-C27/C28</f>
        <v>0.5874069289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</row>
    <row r="27" ht="9.75" hidden="1" customHeight="1" outlineLevel="1">
      <c r="A27" s="22" t="s">
        <v>62</v>
      </c>
      <c r="B27" s="18">
        <v>97.0</v>
      </c>
      <c r="C27" s="17">
        <v>44.50033637927727</v>
      </c>
      <c r="D27" s="25" t="s">
        <v>63</v>
      </c>
      <c r="E27" s="17"/>
      <c r="F27" s="17"/>
      <c r="G27" s="17"/>
      <c r="H27" s="17" t="s">
        <v>64</v>
      </c>
      <c r="I27" s="17">
        <f>1-EXP(((C27/2)-(C28/2))*(2/$F$11))</f>
        <v>0.4692951866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</row>
    <row r="28" ht="9.75" hidden="1" customHeight="1" outlineLevel="1">
      <c r="A28" s="22" t="s">
        <v>65</v>
      </c>
      <c r="B28" s="18">
        <v>99.0</v>
      </c>
      <c r="C28" s="17">
        <f>-2*(($F$11*(1-$E$11))*LN(1-$E$11)+$F$11*$E$11*LN($E$11))</f>
        <v>107.8552683</v>
      </c>
      <c r="D28" s="25" t="s">
        <v>66</v>
      </c>
      <c r="E28" s="17"/>
      <c r="F28" s="17"/>
      <c r="G28" s="17"/>
      <c r="H28" s="17" t="s">
        <v>67</v>
      </c>
      <c r="I28" s="17">
        <f> I27/(1-(($E$11^$E$11)*((1-$E$11)^(1-$E$11)))^2)</f>
        <v>0.7111474688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</row>
    <row r="29" ht="9.75" customHeight="1" collapsed="1">
      <c r="A29" s="10"/>
      <c r="B29" s="26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</row>
    <row r="30" ht="9.75" customHeight="1">
      <c r="A30" s="11" t="s">
        <v>68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</row>
    <row r="31" ht="9.75" hidden="1" customHeight="1" outlineLevel="1">
      <c r="A31" s="27" t="s">
        <v>39</v>
      </c>
      <c r="B31" s="13" t="s">
        <v>69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</row>
    <row r="32" ht="9.75" hidden="1" customHeight="1" outlineLevel="1">
      <c r="A32" s="28" t="s">
        <v>48</v>
      </c>
      <c r="B32" s="29">
        <v>1.0</v>
      </c>
      <c r="C32" s="30" t="s">
        <v>70</v>
      </c>
      <c r="D32" s="1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</row>
    <row r="33" ht="9.75" hidden="1" customHeight="1" outlineLevel="1">
      <c r="A33" s="28" t="s">
        <v>46</v>
      </c>
      <c r="B33" s="29">
        <v>-0.5781983988227192</v>
      </c>
      <c r="C33" s="29">
        <v>1.0</v>
      </c>
      <c r="D33" s="30" t="s">
        <v>71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</row>
    <row r="34" ht="9.75" hidden="1" customHeight="1" outlineLevel="1">
      <c r="A34" s="28" t="s">
        <v>47</v>
      </c>
      <c r="B34" s="29">
        <v>0.11829864514997575</v>
      </c>
      <c r="C34" s="31">
        <v>-0.8472248324066937</v>
      </c>
      <c r="D34" s="29">
        <v>1.0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</row>
    <row r="35" ht="9.75" customHeight="1" collapsed="1">
      <c r="A35" s="10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</row>
    <row r="36" ht="9.75" customHeight="1">
      <c r="A36" s="11" t="s">
        <v>72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12" t="s">
        <v>73</v>
      </c>
      <c r="AL36" s="12"/>
      <c r="AM36" s="12"/>
      <c r="AN36" s="12">
        <v>10.0</v>
      </c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</row>
    <row r="37" ht="9.75" customHeight="1" outlineLevel="1">
      <c r="A37" s="32"/>
      <c r="B37" s="33"/>
      <c r="C37" s="34" t="str">
        <f>"Cutoff value for prediction of "&amp;$I$2&amp;":"</f>
        <v>Cutoff value for prediction of Yes:</v>
      </c>
      <c r="D37" s="35">
        <f>$AN$36/20</f>
        <v>0.5</v>
      </c>
      <c r="E37" s="34" t="s">
        <v>74</v>
      </c>
      <c r="F37" s="36">
        <v>0.26963340534020913</v>
      </c>
      <c r="G37" s="33"/>
      <c r="H37" s="33"/>
      <c r="I37" s="37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12" t="s">
        <v>75</v>
      </c>
      <c r="AL37" s="12">
        <v>-1.0E-7</v>
      </c>
      <c r="AM37" s="12">
        <v>0.0099999</v>
      </c>
      <c r="AN37" s="12">
        <v>0.0199999</v>
      </c>
      <c r="AO37" s="12">
        <v>0.029999900000000003</v>
      </c>
      <c r="AP37" s="12">
        <v>0.039999900000000005</v>
      </c>
      <c r="AQ37" s="12">
        <v>0.04999990000000001</v>
      </c>
      <c r="AR37" s="12">
        <v>0.05999990000000001</v>
      </c>
      <c r="AS37" s="12">
        <v>0.0699999</v>
      </c>
      <c r="AT37" s="12">
        <v>0.0799999</v>
      </c>
      <c r="AU37" s="12">
        <v>0.0899999</v>
      </c>
      <c r="AV37" s="12">
        <v>0.09999989999999999</v>
      </c>
      <c r="AW37" s="12">
        <v>0.10999989999999998</v>
      </c>
      <c r="AX37" s="12">
        <v>0.11999989999999998</v>
      </c>
      <c r="AY37" s="12">
        <v>0.12999989999999997</v>
      </c>
      <c r="AZ37" s="12">
        <v>0.13999989999999998</v>
      </c>
      <c r="BA37" s="12">
        <v>0.1499999</v>
      </c>
      <c r="BB37" s="12">
        <v>0.1599999</v>
      </c>
      <c r="BC37" s="12">
        <v>0.1699999</v>
      </c>
      <c r="BD37" s="12">
        <v>0.17999990000000002</v>
      </c>
      <c r="BE37" s="12">
        <v>0.18999990000000003</v>
      </c>
      <c r="BF37" s="12">
        <v>0.19999990000000004</v>
      </c>
      <c r="BG37" s="12">
        <v>0.20999990000000004</v>
      </c>
      <c r="BH37" s="12">
        <v>0.21999990000000005</v>
      </c>
      <c r="BI37" s="12">
        <v>0.22999990000000006</v>
      </c>
      <c r="BJ37" s="12">
        <v>0.23999990000000007</v>
      </c>
      <c r="BK37" s="12">
        <v>0.24999990000000008</v>
      </c>
      <c r="BL37" s="12">
        <v>0.25999990000000006</v>
      </c>
      <c r="BM37" s="12">
        <v>0.26999990000000007</v>
      </c>
      <c r="BN37" s="12">
        <v>0.2799999000000001</v>
      </c>
      <c r="BO37" s="12">
        <v>0.2899999000000001</v>
      </c>
      <c r="BP37" s="12">
        <v>0.2999999000000001</v>
      </c>
      <c r="BQ37" s="12">
        <v>0.3099999000000001</v>
      </c>
      <c r="BR37" s="12">
        <v>0.3199999000000001</v>
      </c>
      <c r="BS37" s="12">
        <v>0.3299999000000001</v>
      </c>
      <c r="BT37" s="12">
        <v>0.33999990000000013</v>
      </c>
      <c r="BU37" s="12">
        <v>0.34999990000000014</v>
      </c>
      <c r="BV37" s="12">
        <v>0.35999990000000015</v>
      </c>
      <c r="BW37" s="12">
        <v>0.36999990000000016</v>
      </c>
      <c r="BX37" s="12">
        <v>0.37999990000000017</v>
      </c>
      <c r="BY37" s="12">
        <v>0.3899999000000002</v>
      </c>
      <c r="BZ37" s="12">
        <v>0.3999999000000002</v>
      </c>
      <c r="CA37" s="12">
        <v>0.4099999000000002</v>
      </c>
      <c r="CB37" s="12">
        <v>0.4199999000000002</v>
      </c>
      <c r="CC37" s="12">
        <v>0.4299999000000002</v>
      </c>
      <c r="CD37" s="12">
        <v>0.4399999000000002</v>
      </c>
      <c r="CE37" s="12">
        <v>0.44999990000000023</v>
      </c>
      <c r="CF37" s="12">
        <v>0.45999990000000024</v>
      </c>
      <c r="CG37" s="12">
        <v>0.46999990000000025</v>
      </c>
      <c r="CH37" s="12">
        <v>0.47999990000000026</v>
      </c>
      <c r="CI37" s="12">
        <v>0.48999990000000027</v>
      </c>
      <c r="CJ37" s="12">
        <v>0.4999999000000003</v>
      </c>
      <c r="CK37" s="12">
        <v>0.5099999000000003</v>
      </c>
      <c r="CL37" s="12">
        <v>0.5199999000000003</v>
      </c>
      <c r="CM37" s="12">
        <v>0.5299999000000003</v>
      </c>
      <c r="CN37" s="12">
        <v>0.5399999000000003</v>
      </c>
      <c r="CO37" s="12">
        <v>0.5499999000000003</v>
      </c>
      <c r="CP37" s="12">
        <v>0.5599999000000003</v>
      </c>
      <c r="CQ37" s="12">
        <v>0.5699999000000003</v>
      </c>
      <c r="CR37" s="12">
        <v>0.5799999000000003</v>
      </c>
      <c r="CS37" s="12">
        <v>0.5899999000000004</v>
      </c>
      <c r="CT37" s="12">
        <v>0.5999999000000004</v>
      </c>
      <c r="CU37" s="12">
        <v>0.6099999000000004</v>
      </c>
      <c r="CV37" s="12">
        <v>0.6199999000000004</v>
      </c>
      <c r="CW37" s="12">
        <v>0.6299999000000004</v>
      </c>
      <c r="CX37" s="12">
        <v>0.6399999000000004</v>
      </c>
      <c r="CY37" s="12">
        <v>0.6499999000000004</v>
      </c>
      <c r="CZ37" s="12">
        <v>0.6599999000000004</v>
      </c>
      <c r="DA37" s="12">
        <v>0.6699999000000004</v>
      </c>
      <c r="DB37" s="12">
        <v>0.6799999000000004</v>
      </c>
      <c r="DC37" s="12">
        <v>0.6899999000000004</v>
      </c>
      <c r="DD37" s="12">
        <v>0.6999999000000005</v>
      </c>
      <c r="DE37" s="12">
        <v>0.7099999000000005</v>
      </c>
      <c r="DF37" s="12">
        <v>0.7199999000000005</v>
      </c>
      <c r="DG37" s="12">
        <v>0.7299999000000005</v>
      </c>
      <c r="DH37" s="12">
        <v>0.7399999000000005</v>
      </c>
      <c r="DI37" s="12">
        <v>0.7499999000000005</v>
      </c>
      <c r="DJ37" s="12">
        <v>0.7599999000000005</v>
      </c>
      <c r="DK37" s="12">
        <v>0.7699999000000005</v>
      </c>
      <c r="DL37" s="12">
        <v>0.7799999000000005</v>
      </c>
      <c r="DM37" s="12">
        <v>0.7899999000000005</v>
      </c>
      <c r="DN37" s="12">
        <v>0.7999999000000005</v>
      </c>
      <c r="DO37" s="12">
        <v>0.8099999000000006</v>
      </c>
      <c r="DP37" s="12">
        <v>0.8199999000000006</v>
      </c>
      <c r="DQ37" s="12">
        <v>0.8299999000000006</v>
      </c>
      <c r="DR37" s="12">
        <v>0.8399999000000006</v>
      </c>
      <c r="DS37" s="12">
        <v>0.8499999000000006</v>
      </c>
      <c r="DT37" s="12">
        <v>0.8599999000000006</v>
      </c>
      <c r="DU37" s="12">
        <v>0.8699999000000006</v>
      </c>
      <c r="DV37" s="12">
        <v>0.8799999000000006</v>
      </c>
      <c r="DW37" s="12">
        <v>0.8899999000000006</v>
      </c>
      <c r="DX37" s="12">
        <v>0.8999999000000006</v>
      </c>
      <c r="DY37" s="12">
        <v>0.9099999000000006</v>
      </c>
      <c r="DZ37" s="12">
        <v>0.9199999000000006</v>
      </c>
      <c r="EA37" s="12">
        <v>0.9299999000000007</v>
      </c>
      <c r="EB37" s="12">
        <v>0.9399999000000007</v>
      </c>
      <c r="EC37" s="12">
        <v>0.9499999000000007</v>
      </c>
      <c r="ED37" s="12">
        <v>0.9599999000000007</v>
      </c>
      <c r="EE37" s="12">
        <v>0.9699999000000007</v>
      </c>
      <c r="EF37" s="12">
        <v>0.9799999000000007</v>
      </c>
      <c r="EG37" s="12">
        <v>0.9899999000000007</v>
      </c>
      <c r="EH37" s="12">
        <v>0.9999999000000007</v>
      </c>
    </row>
    <row r="38" ht="9.75" customHeight="1" outlineLevel="1">
      <c r="A38" s="38"/>
      <c r="B38" s="39" t="s">
        <v>76</v>
      </c>
      <c r="C38" s="40"/>
      <c r="D38" s="40"/>
      <c r="E38" s="40"/>
      <c r="F38" s="40"/>
      <c r="G38" s="39" t="s">
        <v>76</v>
      </c>
      <c r="H38" s="40"/>
      <c r="I38" s="4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42" t="s">
        <v>77</v>
      </c>
      <c r="AL38" s="12">
        <v>100.0</v>
      </c>
      <c r="AM38" s="12">
        <v>66.0</v>
      </c>
      <c r="AN38" s="12">
        <v>57.0</v>
      </c>
      <c r="AO38" s="12">
        <v>52.0</v>
      </c>
      <c r="AP38" s="12">
        <v>50.0</v>
      </c>
      <c r="AQ38" s="12">
        <v>46.0</v>
      </c>
      <c r="AR38" s="12">
        <v>46.0</v>
      </c>
      <c r="AS38" s="12">
        <v>44.0</v>
      </c>
      <c r="AT38" s="12">
        <v>44.0</v>
      </c>
      <c r="AU38" s="12">
        <v>44.0</v>
      </c>
      <c r="AV38" s="12">
        <v>44.0</v>
      </c>
      <c r="AW38" s="12">
        <v>43.0</v>
      </c>
      <c r="AX38" s="12">
        <v>41.0</v>
      </c>
      <c r="AY38" s="12">
        <v>38.0</v>
      </c>
      <c r="AZ38" s="12">
        <v>38.0</v>
      </c>
      <c r="BA38" s="12">
        <v>36.0</v>
      </c>
      <c r="BB38" s="12">
        <v>35.0</v>
      </c>
      <c r="BC38" s="12">
        <v>35.0</v>
      </c>
      <c r="BD38" s="12">
        <v>35.0</v>
      </c>
      <c r="BE38" s="12">
        <v>35.0</v>
      </c>
      <c r="BF38" s="12">
        <v>34.0</v>
      </c>
      <c r="BG38" s="12">
        <v>33.0</v>
      </c>
      <c r="BH38" s="12">
        <v>33.0</v>
      </c>
      <c r="BI38" s="12">
        <v>32.0</v>
      </c>
      <c r="BJ38" s="12">
        <v>30.0</v>
      </c>
      <c r="BK38" s="12">
        <v>28.0</v>
      </c>
      <c r="BL38" s="12">
        <v>27.0</v>
      </c>
      <c r="BM38" s="12">
        <v>27.0</v>
      </c>
      <c r="BN38" s="12">
        <v>26.0</v>
      </c>
      <c r="BO38" s="12">
        <v>26.0</v>
      </c>
      <c r="BP38" s="12">
        <v>25.0</v>
      </c>
      <c r="BQ38" s="12">
        <v>25.0</v>
      </c>
      <c r="BR38" s="12">
        <v>24.0</v>
      </c>
      <c r="BS38" s="12">
        <v>24.0</v>
      </c>
      <c r="BT38" s="12">
        <v>23.0</v>
      </c>
      <c r="BU38" s="12">
        <v>23.0</v>
      </c>
      <c r="BV38" s="12">
        <v>23.0</v>
      </c>
      <c r="BW38" s="12">
        <v>23.0</v>
      </c>
      <c r="BX38" s="12">
        <v>23.0</v>
      </c>
      <c r="BY38" s="12">
        <v>23.0</v>
      </c>
      <c r="BZ38" s="12">
        <v>22.0</v>
      </c>
      <c r="CA38" s="12">
        <v>21.0</v>
      </c>
      <c r="CB38" s="12">
        <v>21.0</v>
      </c>
      <c r="CC38" s="12">
        <v>21.0</v>
      </c>
      <c r="CD38" s="12">
        <v>21.0</v>
      </c>
      <c r="CE38" s="12">
        <v>21.0</v>
      </c>
      <c r="CF38" s="12">
        <v>21.0</v>
      </c>
      <c r="CG38" s="12">
        <v>20.0</v>
      </c>
      <c r="CH38" s="12">
        <v>19.0</v>
      </c>
      <c r="CI38" s="12">
        <v>19.0</v>
      </c>
      <c r="CJ38" s="12">
        <v>19.0</v>
      </c>
      <c r="CK38" s="12">
        <v>19.0</v>
      </c>
      <c r="CL38" s="12">
        <v>19.0</v>
      </c>
      <c r="CM38" s="12">
        <v>19.0</v>
      </c>
      <c r="CN38" s="12">
        <v>19.0</v>
      </c>
      <c r="CO38" s="12">
        <v>19.0</v>
      </c>
      <c r="CP38" s="12">
        <v>19.0</v>
      </c>
      <c r="CQ38" s="12">
        <v>19.0</v>
      </c>
      <c r="CR38" s="12">
        <v>19.0</v>
      </c>
      <c r="CS38" s="12">
        <v>19.0</v>
      </c>
      <c r="CT38" s="12">
        <v>19.0</v>
      </c>
      <c r="CU38" s="12">
        <v>19.0</v>
      </c>
      <c r="CV38" s="12">
        <v>19.0</v>
      </c>
      <c r="CW38" s="12">
        <v>19.0</v>
      </c>
      <c r="CX38" s="12">
        <v>19.0</v>
      </c>
      <c r="CY38" s="12">
        <v>17.0</v>
      </c>
      <c r="CZ38" s="12">
        <v>16.0</v>
      </c>
      <c r="DA38" s="12">
        <v>16.0</v>
      </c>
      <c r="DB38" s="12">
        <v>16.0</v>
      </c>
      <c r="DC38" s="12">
        <v>15.0</v>
      </c>
      <c r="DD38" s="12">
        <v>15.0</v>
      </c>
      <c r="DE38" s="12">
        <v>15.0</v>
      </c>
      <c r="DF38" s="12">
        <v>15.0</v>
      </c>
      <c r="DG38" s="12">
        <v>14.0</v>
      </c>
      <c r="DH38" s="12">
        <v>14.0</v>
      </c>
      <c r="DI38" s="12">
        <v>13.0</v>
      </c>
      <c r="DJ38" s="12">
        <v>13.0</v>
      </c>
      <c r="DK38" s="12">
        <v>13.0</v>
      </c>
      <c r="DL38" s="12">
        <v>13.0</v>
      </c>
      <c r="DM38" s="12">
        <v>13.0</v>
      </c>
      <c r="DN38" s="12">
        <v>13.0</v>
      </c>
      <c r="DO38" s="12">
        <v>13.0</v>
      </c>
      <c r="DP38" s="12">
        <v>12.0</v>
      </c>
      <c r="DQ38" s="12">
        <v>11.0</v>
      </c>
      <c r="DR38" s="12">
        <v>11.0</v>
      </c>
      <c r="DS38" s="12">
        <v>11.0</v>
      </c>
      <c r="DT38" s="12">
        <v>11.0</v>
      </c>
      <c r="DU38" s="12">
        <v>11.0</v>
      </c>
      <c r="DV38" s="12">
        <v>11.0</v>
      </c>
      <c r="DW38" s="12">
        <v>10.0</v>
      </c>
      <c r="DX38" s="12">
        <v>9.0</v>
      </c>
      <c r="DY38" s="12">
        <v>9.0</v>
      </c>
      <c r="DZ38" s="12">
        <v>9.0</v>
      </c>
      <c r="EA38" s="12">
        <v>9.0</v>
      </c>
      <c r="EB38" s="12">
        <v>8.0</v>
      </c>
      <c r="EC38" s="12">
        <v>8.0</v>
      </c>
      <c r="ED38" s="12">
        <v>8.0</v>
      </c>
      <c r="EE38" s="12">
        <v>7.0</v>
      </c>
      <c r="EF38" s="12">
        <v>7.0</v>
      </c>
      <c r="EG38" s="12">
        <v>2.0</v>
      </c>
      <c r="EH38" s="12">
        <v>0.0</v>
      </c>
    </row>
    <row r="39" ht="9.75" customHeight="1" outlineLevel="1">
      <c r="A39" s="43" t="s">
        <v>78</v>
      </c>
      <c r="B39" s="40" t="str">
        <f>"# "&amp;$H$2</f>
        <v># No</v>
      </c>
      <c r="C39" s="40" t="str">
        <f>"# "&amp;$I$2</f>
        <v># Yes</v>
      </c>
      <c r="D39" s="40" t="s">
        <v>79</v>
      </c>
      <c r="E39" s="40"/>
      <c r="F39" s="39" t="s">
        <v>80</v>
      </c>
      <c r="G39" s="40" t="str">
        <f>"% "&amp;$H$2</f>
        <v>% No</v>
      </c>
      <c r="H39" s="40" t="str">
        <f>"% "&amp;$I$2</f>
        <v>% Yes</v>
      </c>
      <c r="I39" s="41" t="s">
        <v>79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42" t="s">
        <v>81</v>
      </c>
      <c r="AL39" s="12">
        <v>23.0</v>
      </c>
      <c r="AM39" s="12">
        <v>23.0</v>
      </c>
      <c r="AN39" s="12">
        <v>23.0</v>
      </c>
      <c r="AO39" s="12">
        <v>23.0</v>
      </c>
      <c r="AP39" s="12">
        <v>23.0</v>
      </c>
      <c r="AQ39" s="12">
        <v>23.0</v>
      </c>
      <c r="AR39" s="12">
        <v>23.0</v>
      </c>
      <c r="AS39" s="12">
        <v>23.0</v>
      </c>
      <c r="AT39" s="12">
        <v>23.0</v>
      </c>
      <c r="AU39" s="12">
        <v>23.0</v>
      </c>
      <c r="AV39" s="12">
        <v>23.0</v>
      </c>
      <c r="AW39" s="12">
        <v>23.0</v>
      </c>
      <c r="AX39" s="12">
        <v>22.0</v>
      </c>
      <c r="AY39" s="12">
        <v>20.0</v>
      </c>
      <c r="AZ39" s="12">
        <v>20.0</v>
      </c>
      <c r="BA39" s="12">
        <v>20.0</v>
      </c>
      <c r="BB39" s="12">
        <v>20.0</v>
      </c>
      <c r="BC39" s="12">
        <v>20.0</v>
      </c>
      <c r="BD39" s="12">
        <v>20.0</v>
      </c>
      <c r="BE39" s="12">
        <v>20.0</v>
      </c>
      <c r="BF39" s="12">
        <v>20.0</v>
      </c>
      <c r="BG39" s="12">
        <v>20.0</v>
      </c>
      <c r="BH39" s="12">
        <v>20.0</v>
      </c>
      <c r="BI39" s="12">
        <v>20.0</v>
      </c>
      <c r="BJ39" s="12">
        <v>18.0</v>
      </c>
      <c r="BK39" s="12">
        <v>18.0</v>
      </c>
      <c r="BL39" s="12">
        <v>18.0</v>
      </c>
      <c r="BM39" s="12">
        <v>18.0</v>
      </c>
      <c r="BN39" s="12">
        <v>18.0</v>
      </c>
      <c r="BO39" s="12">
        <v>18.0</v>
      </c>
      <c r="BP39" s="12">
        <v>18.0</v>
      </c>
      <c r="BQ39" s="12">
        <v>18.0</v>
      </c>
      <c r="BR39" s="12">
        <v>18.0</v>
      </c>
      <c r="BS39" s="12">
        <v>18.0</v>
      </c>
      <c r="BT39" s="12">
        <v>17.0</v>
      </c>
      <c r="BU39" s="12">
        <v>17.0</v>
      </c>
      <c r="BV39" s="12">
        <v>17.0</v>
      </c>
      <c r="BW39" s="12">
        <v>17.0</v>
      </c>
      <c r="BX39" s="12">
        <v>17.0</v>
      </c>
      <c r="BY39" s="12">
        <v>17.0</v>
      </c>
      <c r="BZ39" s="12">
        <v>16.0</v>
      </c>
      <c r="CA39" s="12">
        <v>16.0</v>
      </c>
      <c r="CB39" s="12">
        <v>16.0</v>
      </c>
      <c r="CC39" s="12">
        <v>16.0</v>
      </c>
      <c r="CD39" s="12">
        <v>16.0</v>
      </c>
      <c r="CE39" s="12">
        <v>16.0</v>
      </c>
      <c r="CF39" s="12">
        <v>16.0</v>
      </c>
      <c r="CG39" s="12">
        <v>16.0</v>
      </c>
      <c r="CH39" s="12">
        <v>16.0</v>
      </c>
      <c r="CI39" s="12">
        <v>16.0</v>
      </c>
      <c r="CJ39" s="12">
        <v>16.0</v>
      </c>
      <c r="CK39" s="12">
        <v>16.0</v>
      </c>
      <c r="CL39" s="12">
        <v>16.0</v>
      </c>
      <c r="CM39" s="12">
        <v>16.0</v>
      </c>
      <c r="CN39" s="12">
        <v>16.0</v>
      </c>
      <c r="CO39" s="12">
        <v>16.0</v>
      </c>
      <c r="CP39" s="12">
        <v>16.0</v>
      </c>
      <c r="CQ39" s="12">
        <v>16.0</v>
      </c>
      <c r="CR39" s="12">
        <v>16.0</v>
      </c>
      <c r="CS39" s="12">
        <v>16.0</v>
      </c>
      <c r="CT39" s="12">
        <v>16.0</v>
      </c>
      <c r="CU39" s="12">
        <v>16.0</v>
      </c>
      <c r="CV39" s="12">
        <v>16.0</v>
      </c>
      <c r="CW39" s="12">
        <v>16.0</v>
      </c>
      <c r="CX39" s="12">
        <v>16.0</v>
      </c>
      <c r="CY39" s="12">
        <v>15.0</v>
      </c>
      <c r="CZ39" s="12">
        <v>15.0</v>
      </c>
      <c r="DA39" s="12">
        <v>15.0</v>
      </c>
      <c r="DB39" s="12">
        <v>15.0</v>
      </c>
      <c r="DC39" s="12">
        <v>15.0</v>
      </c>
      <c r="DD39" s="12">
        <v>15.0</v>
      </c>
      <c r="DE39" s="12">
        <v>15.0</v>
      </c>
      <c r="DF39" s="12">
        <v>15.0</v>
      </c>
      <c r="DG39" s="12">
        <v>14.0</v>
      </c>
      <c r="DH39" s="12">
        <v>14.0</v>
      </c>
      <c r="DI39" s="12">
        <v>13.0</v>
      </c>
      <c r="DJ39" s="12">
        <v>13.0</v>
      </c>
      <c r="DK39" s="12">
        <v>13.0</v>
      </c>
      <c r="DL39" s="12">
        <v>13.0</v>
      </c>
      <c r="DM39" s="12">
        <v>13.0</v>
      </c>
      <c r="DN39" s="12">
        <v>13.0</v>
      </c>
      <c r="DO39" s="12">
        <v>13.0</v>
      </c>
      <c r="DP39" s="12">
        <v>12.0</v>
      </c>
      <c r="DQ39" s="12">
        <v>11.0</v>
      </c>
      <c r="DR39" s="12">
        <v>11.0</v>
      </c>
      <c r="DS39" s="12">
        <v>11.0</v>
      </c>
      <c r="DT39" s="12">
        <v>11.0</v>
      </c>
      <c r="DU39" s="12">
        <v>11.0</v>
      </c>
      <c r="DV39" s="12">
        <v>11.0</v>
      </c>
      <c r="DW39" s="12">
        <v>10.0</v>
      </c>
      <c r="DX39" s="12">
        <v>9.0</v>
      </c>
      <c r="DY39" s="12">
        <v>9.0</v>
      </c>
      <c r="DZ39" s="12">
        <v>9.0</v>
      </c>
      <c r="EA39" s="12">
        <v>9.0</v>
      </c>
      <c r="EB39" s="12">
        <v>8.0</v>
      </c>
      <c r="EC39" s="12">
        <v>8.0</v>
      </c>
      <c r="ED39" s="12">
        <v>8.0</v>
      </c>
      <c r="EE39" s="12">
        <v>7.0</v>
      </c>
      <c r="EF39" s="12">
        <v>7.0</v>
      </c>
      <c r="EG39" s="12">
        <v>2.0</v>
      </c>
      <c r="EH39" s="12">
        <v>0.0</v>
      </c>
    </row>
    <row r="40" ht="9.75" customHeight="1" outlineLevel="1">
      <c r="A40" s="44" t="str">
        <f>"# "&amp;$H$2</f>
        <v># No</v>
      </c>
      <c r="B40" s="45">
        <f t="shared" ref="B40:D40" si="10">B42-B41</f>
        <v>74</v>
      </c>
      <c r="C40" s="46">
        <f t="shared" si="10"/>
        <v>3</v>
      </c>
      <c r="D40" s="47">
        <f t="shared" si="10"/>
        <v>77</v>
      </c>
      <c r="E40" s="40"/>
      <c r="F40" s="48" t="str">
        <f>"% "&amp;$H$2</f>
        <v>% No</v>
      </c>
      <c r="G40" s="49">
        <f>B40/D42</f>
        <v>0.74</v>
      </c>
      <c r="H40" s="50">
        <f>C40/D42</f>
        <v>0.03</v>
      </c>
      <c r="I40" s="51">
        <f>D40/D42</f>
        <v>0.77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42" t="s">
        <v>82</v>
      </c>
      <c r="AL40" s="12">
        <v>77.0</v>
      </c>
      <c r="AM40" s="12">
        <v>43.0</v>
      </c>
      <c r="AN40" s="12">
        <v>34.0</v>
      </c>
      <c r="AO40" s="12">
        <v>29.0</v>
      </c>
      <c r="AP40" s="12">
        <v>27.0</v>
      </c>
      <c r="AQ40" s="12">
        <v>23.0</v>
      </c>
      <c r="AR40" s="12">
        <v>23.0</v>
      </c>
      <c r="AS40" s="12">
        <v>21.0</v>
      </c>
      <c r="AT40" s="12">
        <v>21.0</v>
      </c>
      <c r="AU40" s="12">
        <v>21.0</v>
      </c>
      <c r="AV40" s="12">
        <v>21.0</v>
      </c>
      <c r="AW40" s="12">
        <v>20.0</v>
      </c>
      <c r="AX40" s="12">
        <v>19.0</v>
      </c>
      <c r="AY40" s="12">
        <v>18.0</v>
      </c>
      <c r="AZ40" s="12">
        <v>18.0</v>
      </c>
      <c r="BA40" s="12">
        <v>16.0</v>
      </c>
      <c r="BB40" s="12">
        <v>15.0</v>
      </c>
      <c r="BC40" s="12">
        <v>15.0</v>
      </c>
      <c r="BD40" s="12">
        <v>15.0</v>
      </c>
      <c r="BE40" s="12">
        <v>15.0</v>
      </c>
      <c r="BF40" s="12">
        <v>14.0</v>
      </c>
      <c r="BG40" s="12">
        <v>13.0</v>
      </c>
      <c r="BH40" s="12">
        <v>13.0</v>
      </c>
      <c r="BI40" s="12">
        <v>12.0</v>
      </c>
      <c r="BJ40" s="12">
        <v>12.0</v>
      </c>
      <c r="BK40" s="12">
        <v>10.0</v>
      </c>
      <c r="BL40" s="12">
        <v>9.0</v>
      </c>
      <c r="BM40" s="12">
        <v>9.0</v>
      </c>
      <c r="BN40" s="12">
        <v>8.0</v>
      </c>
      <c r="BO40" s="12">
        <v>8.0</v>
      </c>
      <c r="BP40" s="12">
        <v>7.0</v>
      </c>
      <c r="BQ40" s="12">
        <v>7.0</v>
      </c>
      <c r="BR40" s="12">
        <v>6.0</v>
      </c>
      <c r="BS40" s="12">
        <v>6.0</v>
      </c>
      <c r="BT40" s="12">
        <v>6.0</v>
      </c>
      <c r="BU40" s="12">
        <v>6.0</v>
      </c>
      <c r="BV40" s="12">
        <v>6.0</v>
      </c>
      <c r="BW40" s="12">
        <v>6.0</v>
      </c>
      <c r="BX40" s="12">
        <v>6.0</v>
      </c>
      <c r="BY40" s="12">
        <v>6.0</v>
      </c>
      <c r="BZ40" s="12">
        <v>6.0</v>
      </c>
      <c r="CA40" s="12">
        <v>5.0</v>
      </c>
      <c r="CB40" s="12">
        <v>5.0</v>
      </c>
      <c r="CC40" s="12">
        <v>5.0</v>
      </c>
      <c r="CD40" s="12">
        <v>5.0</v>
      </c>
      <c r="CE40" s="12">
        <v>5.0</v>
      </c>
      <c r="CF40" s="12">
        <v>5.0</v>
      </c>
      <c r="CG40" s="12">
        <v>4.0</v>
      </c>
      <c r="CH40" s="12">
        <v>3.0</v>
      </c>
      <c r="CI40" s="12">
        <v>3.0</v>
      </c>
      <c r="CJ40" s="12">
        <v>3.0</v>
      </c>
      <c r="CK40" s="12">
        <v>3.0</v>
      </c>
      <c r="CL40" s="12">
        <v>3.0</v>
      </c>
      <c r="CM40" s="12">
        <v>3.0</v>
      </c>
      <c r="CN40" s="12">
        <v>3.0</v>
      </c>
      <c r="CO40" s="12">
        <v>3.0</v>
      </c>
      <c r="CP40" s="12">
        <v>3.0</v>
      </c>
      <c r="CQ40" s="12">
        <v>3.0</v>
      </c>
      <c r="CR40" s="12">
        <v>3.0</v>
      </c>
      <c r="CS40" s="12">
        <v>3.0</v>
      </c>
      <c r="CT40" s="12">
        <v>3.0</v>
      </c>
      <c r="CU40" s="12">
        <v>3.0</v>
      </c>
      <c r="CV40" s="12">
        <v>3.0</v>
      </c>
      <c r="CW40" s="12">
        <v>3.0</v>
      </c>
      <c r="CX40" s="12">
        <v>3.0</v>
      </c>
      <c r="CY40" s="12">
        <v>2.0</v>
      </c>
      <c r="CZ40" s="12">
        <v>1.0</v>
      </c>
      <c r="DA40" s="12">
        <v>1.0</v>
      </c>
      <c r="DB40" s="12">
        <v>1.0</v>
      </c>
      <c r="DC40" s="12">
        <v>0.0</v>
      </c>
      <c r="DD40" s="12">
        <v>0.0</v>
      </c>
      <c r="DE40" s="12">
        <v>0.0</v>
      </c>
      <c r="DF40" s="12">
        <v>0.0</v>
      </c>
      <c r="DG40" s="12">
        <v>0.0</v>
      </c>
      <c r="DH40" s="12">
        <v>0.0</v>
      </c>
      <c r="DI40" s="12">
        <v>0.0</v>
      </c>
      <c r="DJ40" s="12">
        <v>0.0</v>
      </c>
      <c r="DK40" s="12">
        <v>0.0</v>
      </c>
      <c r="DL40" s="12">
        <v>0.0</v>
      </c>
      <c r="DM40" s="12">
        <v>0.0</v>
      </c>
      <c r="DN40" s="12">
        <v>0.0</v>
      </c>
      <c r="DO40" s="12">
        <v>0.0</v>
      </c>
      <c r="DP40" s="12">
        <v>0.0</v>
      </c>
      <c r="DQ40" s="12">
        <v>0.0</v>
      </c>
      <c r="DR40" s="12">
        <v>0.0</v>
      </c>
      <c r="DS40" s="12">
        <v>0.0</v>
      </c>
      <c r="DT40" s="12">
        <v>0.0</v>
      </c>
      <c r="DU40" s="12">
        <v>0.0</v>
      </c>
      <c r="DV40" s="12">
        <v>0.0</v>
      </c>
      <c r="DW40" s="12">
        <v>0.0</v>
      </c>
      <c r="DX40" s="12">
        <v>0.0</v>
      </c>
      <c r="DY40" s="12">
        <v>0.0</v>
      </c>
      <c r="DZ40" s="12">
        <v>0.0</v>
      </c>
      <c r="EA40" s="12">
        <v>0.0</v>
      </c>
      <c r="EB40" s="12">
        <v>0.0</v>
      </c>
      <c r="EC40" s="12">
        <v>0.0</v>
      </c>
      <c r="ED40" s="12">
        <v>0.0</v>
      </c>
      <c r="EE40" s="12">
        <v>0.0</v>
      </c>
      <c r="EF40" s="12">
        <v>0.0</v>
      </c>
      <c r="EG40" s="12">
        <v>0.0</v>
      </c>
      <c r="EH40" s="12">
        <v>0.0</v>
      </c>
    </row>
    <row r="41" ht="9.75" customHeight="1" outlineLevel="1">
      <c r="A41" s="44" t="str">
        <f>"# "&amp;$I$2</f>
        <v># Yes</v>
      </c>
      <c r="B41" s="52">
        <f t="shared" ref="B41:B42" si="11">D41-C41</f>
        <v>7</v>
      </c>
      <c r="C41" s="53">
        <f t="array" ref="C41">INDEX($AL$39:$EH$39,MATCH(D37,$AL$37:$EH$37,1))</f>
        <v>16</v>
      </c>
      <c r="D41" s="47">
        <f>$E$11 * $F$11</f>
        <v>23</v>
      </c>
      <c r="E41" s="40"/>
      <c r="F41" s="48" t="str">
        <f>"% "&amp;$I$2</f>
        <v>% Yes</v>
      </c>
      <c r="G41" s="54">
        <f>B41/D42</f>
        <v>0.07</v>
      </c>
      <c r="H41" s="55">
        <f>C41/D42</f>
        <v>0.16</v>
      </c>
      <c r="I41" s="51">
        <f>D41/D42</f>
        <v>0.23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42" t="s">
        <v>83</v>
      </c>
      <c r="AL41" s="12">
        <v>0.0</v>
      </c>
      <c r="AM41" s="12">
        <v>34.0</v>
      </c>
      <c r="AN41" s="12">
        <v>43.0</v>
      </c>
      <c r="AO41" s="12">
        <v>48.0</v>
      </c>
      <c r="AP41" s="12">
        <v>50.0</v>
      </c>
      <c r="AQ41" s="12">
        <v>54.0</v>
      </c>
      <c r="AR41" s="12">
        <v>54.0</v>
      </c>
      <c r="AS41" s="12">
        <v>56.0</v>
      </c>
      <c r="AT41" s="12">
        <v>56.0</v>
      </c>
      <c r="AU41" s="12">
        <v>56.0</v>
      </c>
      <c r="AV41" s="12">
        <v>56.0</v>
      </c>
      <c r="AW41" s="12">
        <v>57.0</v>
      </c>
      <c r="AX41" s="12">
        <v>58.0</v>
      </c>
      <c r="AY41" s="12">
        <v>59.0</v>
      </c>
      <c r="AZ41" s="12">
        <v>59.0</v>
      </c>
      <c r="BA41" s="12">
        <v>61.0</v>
      </c>
      <c r="BB41" s="12">
        <v>62.0</v>
      </c>
      <c r="BC41" s="12">
        <v>62.0</v>
      </c>
      <c r="BD41" s="12">
        <v>62.0</v>
      </c>
      <c r="BE41" s="12">
        <v>62.0</v>
      </c>
      <c r="BF41" s="12">
        <v>63.0</v>
      </c>
      <c r="BG41" s="12">
        <v>64.0</v>
      </c>
      <c r="BH41" s="12">
        <v>64.0</v>
      </c>
      <c r="BI41" s="12">
        <v>65.0</v>
      </c>
      <c r="BJ41" s="12">
        <v>65.0</v>
      </c>
      <c r="BK41" s="12">
        <v>67.0</v>
      </c>
      <c r="BL41" s="12">
        <v>68.0</v>
      </c>
      <c r="BM41" s="12">
        <v>68.0</v>
      </c>
      <c r="BN41" s="12">
        <v>69.0</v>
      </c>
      <c r="BO41" s="12">
        <v>69.0</v>
      </c>
      <c r="BP41" s="12">
        <v>70.0</v>
      </c>
      <c r="BQ41" s="12">
        <v>70.0</v>
      </c>
      <c r="BR41" s="12">
        <v>71.0</v>
      </c>
      <c r="BS41" s="12">
        <v>71.0</v>
      </c>
      <c r="BT41" s="12">
        <v>71.0</v>
      </c>
      <c r="BU41" s="12">
        <v>71.0</v>
      </c>
      <c r="BV41" s="12">
        <v>71.0</v>
      </c>
      <c r="BW41" s="12">
        <v>71.0</v>
      </c>
      <c r="BX41" s="12">
        <v>71.0</v>
      </c>
      <c r="BY41" s="12">
        <v>71.0</v>
      </c>
      <c r="BZ41" s="12">
        <v>71.0</v>
      </c>
      <c r="CA41" s="12">
        <v>72.0</v>
      </c>
      <c r="CB41" s="12">
        <v>72.0</v>
      </c>
      <c r="CC41" s="12">
        <v>72.0</v>
      </c>
      <c r="CD41" s="12">
        <v>72.0</v>
      </c>
      <c r="CE41" s="12">
        <v>72.0</v>
      </c>
      <c r="CF41" s="12">
        <v>72.0</v>
      </c>
      <c r="CG41" s="12">
        <v>73.0</v>
      </c>
      <c r="CH41" s="12">
        <v>74.0</v>
      </c>
      <c r="CI41" s="12">
        <v>74.0</v>
      </c>
      <c r="CJ41" s="12">
        <v>74.0</v>
      </c>
      <c r="CK41" s="12">
        <v>74.0</v>
      </c>
      <c r="CL41" s="12">
        <v>74.0</v>
      </c>
      <c r="CM41" s="12">
        <v>74.0</v>
      </c>
      <c r="CN41" s="12">
        <v>74.0</v>
      </c>
      <c r="CO41" s="12">
        <v>74.0</v>
      </c>
      <c r="CP41" s="12">
        <v>74.0</v>
      </c>
      <c r="CQ41" s="12">
        <v>74.0</v>
      </c>
      <c r="CR41" s="12">
        <v>74.0</v>
      </c>
      <c r="CS41" s="12">
        <v>74.0</v>
      </c>
      <c r="CT41" s="12">
        <v>74.0</v>
      </c>
      <c r="CU41" s="12">
        <v>74.0</v>
      </c>
      <c r="CV41" s="12">
        <v>74.0</v>
      </c>
      <c r="CW41" s="12">
        <v>74.0</v>
      </c>
      <c r="CX41" s="12">
        <v>74.0</v>
      </c>
      <c r="CY41" s="12">
        <v>75.0</v>
      </c>
      <c r="CZ41" s="12">
        <v>76.0</v>
      </c>
      <c r="DA41" s="12">
        <v>76.0</v>
      </c>
      <c r="DB41" s="12">
        <v>76.0</v>
      </c>
      <c r="DC41" s="12">
        <v>77.0</v>
      </c>
      <c r="DD41" s="12">
        <v>77.0</v>
      </c>
      <c r="DE41" s="12">
        <v>77.0</v>
      </c>
      <c r="DF41" s="12">
        <v>77.0</v>
      </c>
      <c r="DG41" s="12">
        <v>77.0</v>
      </c>
      <c r="DH41" s="12">
        <v>77.0</v>
      </c>
      <c r="DI41" s="12">
        <v>77.0</v>
      </c>
      <c r="DJ41" s="12">
        <v>77.0</v>
      </c>
      <c r="DK41" s="12">
        <v>77.0</v>
      </c>
      <c r="DL41" s="12">
        <v>77.0</v>
      </c>
      <c r="DM41" s="12">
        <v>77.0</v>
      </c>
      <c r="DN41" s="12">
        <v>77.0</v>
      </c>
      <c r="DO41" s="12">
        <v>77.0</v>
      </c>
      <c r="DP41" s="12">
        <v>77.0</v>
      </c>
      <c r="DQ41" s="12">
        <v>77.0</v>
      </c>
      <c r="DR41" s="12">
        <v>77.0</v>
      </c>
      <c r="DS41" s="12">
        <v>77.0</v>
      </c>
      <c r="DT41" s="12">
        <v>77.0</v>
      </c>
      <c r="DU41" s="12">
        <v>77.0</v>
      </c>
      <c r="DV41" s="12">
        <v>77.0</v>
      </c>
      <c r="DW41" s="12">
        <v>77.0</v>
      </c>
      <c r="DX41" s="12">
        <v>77.0</v>
      </c>
      <c r="DY41" s="12">
        <v>77.0</v>
      </c>
      <c r="DZ41" s="12">
        <v>77.0</v>
      </c>
      <c r="EA41" s="12">
        <v>77.0</v>
      </c>
      <c r="EB41" s="12">
        <v>77.0</v>
      </c>
      <c r="EC41" s="12">
        <v>77.0</v>
      </c>
      <c r="ED41" s="12">
        <v>77.0</v>
      </c>
      <c r="EE41" s="12">
        <v>77.0</v>
      </c>
      <c r="EF41" s="12">
        <v>77.0</v>
      </c>
      <c r="EG41" s="12">
        <v>77.0</v>
      </c>
      <c r="EH41" s="12">
        <v>77.0</v>
      </c>
    </row>
    <row r="42" ht="9.75" customHeight="1" outlineLevel="1">
      <c r="A42" s="44" t="s">
        <v>79</v>
      </c>
      <c r="B42" s="47">
        <f t="shared" si="11"/>
        <v>81</v>
      </c>
      <c r="C42" s="47">
        <f t="array" ref="C42">INDEX($AL$38:$EH$38,MATCH(D37,$AL$37:$EH$37,1))</f>
        <v>19</v>
      </c>
      <c r="D42" s="47">
        <f>$F$11</f>
        <v>100</v>
      </c>
      <c r="E42" s="40"/>
      <c r="F42" s="48" t="s">
        <v>79</v>
      </c>
      <c r="G42" s="56">
        <f>B42/D42</f>
        <v>0.81</v>
      </c>
      <c r="H42" s="56">
        <f>C42/D42</f>
        <v>0.19</v>
      </c>
      <c r="I42" s="51">
        <f>D42/D42</f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42" t="s">
        <v>84</v>
      </c>
      <c r="AL42" s="12">
        <v>0.0</v>
      </c>
      <c r="AM42" s="12">
        <v>0.0</v>
      </c>
      <c r="AN42" s="12">
        <v>0.0</v>
      </c>
      <c r="AO42" s="12">
        <v>0.0</v>
      </c>
      <c r="AP42" s="12">
        <v>0.0</v>
      </c>
      <c r="AQ42" s="12">
        <v>0.0</v>
      </c>
      <c r="AR42" s="12">
        <v>0.0</v>
      </c>
      <c r="AS42" s="12">
        <v>0.0</v>
      </c>
      <c r="AT42" s="12">
        <v>0.0</v>
      </c>
      <c r="AU42" s="12">
        <v>0.0</v>
      </c>
      <c r="AV42" s="12">
        <v>0.0</v>
      </c>
      <c r="AW42" s="12">
        <v>0.0</v>
      </c>
      <c r="AX42" s="12">
        <v>1.0</v>
      </c>
      <c r="AY42" s="12">
        <v>3.0</v>
      </c>
      <c r="AZ42" s="12">
        <v>3.0</v>
      </c>
      <c r="BA42" s="12">
        <v>3.0</v>
      </c>
      <c r="BB42" s="12">
        <v>3.0</v>
      </c>
      <c r="BC42" s="12">
        <v>3.0</v>
      </c>
      <c r="BD42" s="12">
        <v>3.0</v>
      </c>
      <c r="BE42" s="12">
        <v>3.0</v>
      </c>
      <c r="BF42" s="12">
        <v>3.0</v>
      </c>
      <c r="BG42" s="12">
        <v>3.0</v>
      </c>
      <c r="BH42" s="12">
        <v>3.0</v>
      </c>
      <c r="BI42" s="12">
        <v>3.0</v>
      </c>
      <c r="BJ42" s="12">
        <v>5.0</v>
      </c>
      <c r="BK42" s="12">
        <v>5.0</v>
      </c>
      <c r="BL42" s="12">
        <v>5.0</v>
      </c>
      <c r="BM42" s="12">
        <v>5.0</v>
      </c>
      <c r="BN42" s="12">
        <v>5.0</v>
      </c>
      <c r="BO42" s="12">
        <v>5.0</v>
      </c>
      <c r="BP42" s="12">
        <v>5.0</v>
      </c>
      <c r="BQ42" s="12">
        <v>5.0</v>
      </c>
      <c r="BR42" s="12">
        <v>5.0</v>
      </c>
      <c r="BS42" s="12">
        <v>5.0</v>
      </c>
      <c r="BT42" s="12">
        <v>6.0</v>
      </c>
      <c r="BU42" s="12">
        <v>6.0</v>
      </c>
      <c r="BV42" s="12">
        <v>6.0</v>
      </c>
      <c r="BW42" s="12">
        <v>6.0</v>
      </c>
      <c r="BX42" s="12">
        <v>6.0</v>
      </c>
      <c r="BY42" s="12">
        <v>6.0</v>
      </c>
      <c r="BZ42" s="12">
        <v>7.0</v>
      </c>
      <c r="CA42" s="12">
        <v>7.0</v>
      </c>
      <c r="CB42" s="12">
        <v>7.0</v>
      </c>
      <c r="CC42" s="12">
        <v>7.0</v>
      </c>
      <c r="CD42" s="12">
        <v>7.0</v>
      </c>
      <c r="CE42" s="12">
        <v>7.0</v>
      </c>
      <c r="CF42" s="12">
        <v>7.0</v>
      </c>
      <c r="CG42" s="12">
        <v>7.0</v>
      </c>
      <c r="CH42" s="12">
        <v>7.0</v>
      </c>
      <c r="CI42" s="12">
        <v>7.0</v>
      </c>
      <c r="CJ42" s="12">
        <v>7.0</v>
      </c>
      <c r="CK42" s="12">
        <v>7.0</v>
      </c>
      <c r="CL42" s="12">
        <v>7.0</v>
      </c>
      <c r="CM42" s="12">
        <v>7.0</v>
      </c>
      <c r="CN42" s="12">
        <v>7.0</v>
      </c>
      <c r="CO42" s="12">
        <v>7.0</v>
      </c>
      <c r="CP42" s="12">
        <v>7.0</v>
      </c>
      <c r="CQ42" s="12">
        <v>7.0</v>
      </c>
      <c r="CR42" s="12">
        <v>7.0</v>
      </c>
      <c r="CS42" s="12">
        <v>7.0</v>
      </c>
      <c r="CT42" s="12">
        <v>7.0</v>
      </c>
      <c r="CU42" s="12">
        <v>7.0</v>
      </c>
      <c r="CV42" s="12">
        <v>7.0</v>
      </c>
      <c r="CW42" s="12">
        <v>7.0</v>
      </c>
      <c r="CX42" s="12">
        <v>7.0</v>
      </c>
      <c r="CY42" s="12">
        <v>8.0</v>
      </c>
      <c r="CZ42" s="12">
        <v>8.0</v>
      </c>
      <c r="DA42" s="12">
        <v>8.0</v>
      </c>
      <c r="DB42" s="12">
        <v>8.0</v>
      </c>
      <c r="DC42" s="12">
        <v>8.0</v>
      </c>
      <c r="DD42" s="12">
        <v>8.0</v>
      </c>
      <c r="DE42" s="12">
        <v>8.0</v>
      </c>
      <c r="DF42" s="12">
        <v>8.0</v>
      </c>
      <c r="DG42" s="12">
        <v>9.0</v>
      </c>
      <c r="DH42" s="12">
        <v>9.0</v>
      </c>
      <c r="DI42" s="12">
        <v>10.0</v>
      </c>
      <c r="DJ42" s="12">
        <v>10.0</v>
      </c>
      <c r="DK42" s="12">
        <v>10.0</v>
      </c>
      <c r="DL42" s="12">
        <v>10.0</v>
      </c>
      <c r="DM42" s="12">
        <v>10.0</v>
      </c>
      <c r="DN42" s="12">
        <v>10.0</v>
      </c>
      <c r="DO42" s="12">
        <v>10.0</v>
      </c>
      <c r="DP42" s="12">
        <v>11.0</v>
      </c>
      <c r="DQ42" s="12">
        <v>12.0</v>
      </c>
      <c r="DR42" s="12">
        <v>12.0</v>
      </c>
      <c r="DS42" s="12">
        <v>12.0</v>
      </c>
      <c r="DT42" s="12">
        <v>12.0</v>
      </c>
      <c r="DU42" s="12">
        <v>12.0</v>
      </c>
      <c r="DV42" s="12">
        <v>12.0</v>
      </c>
      <c r="DW42" s="12">
        <v>13.0</v>
      </c>
      <c r="DX42" s="12">
        <v>14.0</v>
      </c>
      <c r="DY42" s="12">
        <v>14.0</v>
      </c>
      <c r="DZ42" s="12">
        <v>14.0</v>
      </c>
      <c r="EA42" s="12">
        <v>14.0</v>
      </c>
      <c r="EB42" s="12">
        <v>15.0</v>
      </c>
      <c r="EC42" s="12">
        <v>15.0</v>
      </c>
      <c r="ED42" s="12">
        <v>15.0</v>
      </c>
      <c r="EE42" s="12">
        <v>16.0</v>
      </c>
      <c r="EF42" s="12">
        <v>16.0</v>
      </c>
      <c r="EG42" s="12">
        <v>21.0</v>
      </c>
      <c r="EH42" s="12">
        <v>23.0</v>
      </c>
    </row>
    <row r="43" ht="9.75" customHeight="1" outlineLevel="1">
      <c r="A43" s="57" t="s">
        <v>85</v>
      </c>
      <c r="B43" s="58">
        <f>G40+H41</f>
        <v>0.9</v>
      </c>
      <c r="C43" s="59"/>
      <c r="D43" s="60" t="s">
        <v>86</v>
      </c>
      <c r="E43" s="58">
        <f>H41/I41</f>
        <v>0.6956521739</v>
      </c>
      <c r="F43" s="59"/>
      <c r="G43" s="60" t="s">
        <v>87</v>
      </c>
      <c r="H43" s="58">
        <f>G40/I40</f>
        <v>0.961038961</v>
      </c>
      <c r="I43" s="61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4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</row>
    <row r="44" ht="9.75" customHeight="1">
      <c r="A44" s="1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</row>
    <row r="45" ht="9.75" customHeight="1">
      <c r="A45" s="11" t="s">
        <v>88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12" t="s">
        <v>89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</row>
    <row r="46" ht="9.75" customHeight="1" outlineLevel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12" t="s">
        <v>75</v>
      </c>
      <c r="AL46" s="12">
        <v>0.0</v>
      </c>
      <c r="AM46" s="12">
        <v>0.01</v>
      </c>
      <c r="AN46" s="12">
        <v>0.02</v>
      </c>
      <c r="AO46" s="12">
        <v>0.03</v>
      </c>
      <c r="AP46" s="12">
        <v>0.04</v>
      </c>
      <c r="AQ46" s="12">
        <v>0.05</v>
      </c>
      <c r="AR46" s="12">
        <v>0.060000000000000005</v>
      </c>
      <c r="AS46" s="12">
        <v>0.07</v>
      </c>
      <c r="AT46" s="12">
        <v>0.08</v>
      </c>
      <c r="AU46" s="12">
        <v>0.09</v>
      </c>
      <c r="AV46" s="12">
        <v>0.09999999999999999</v>
      </c>
      <c r="AW46" s="12">
        <v>0.10999999999999999</v>
      </c>
      <c r="AX46" s="12">
        <v>0.11999999999999998</v>
      </c>
      <c r="AY46" s="12">
        <v>0.12999999999999998</v>
      </c>
      <c r="AZ46" s="12">
        <v>0.13999999999999999</v>
      </c>
      <c r="BA46" s="12">
        <v>0.15</v>
      </c>
      <c r="BB46" s="12">
        <v>0.16</v>
      </c>
      <c r="BC46" s="12">
        <v>0.17</v>
      </c>
      <c r="BD46" s="12">
        <v>0.18000000000000002</v>
      </c>
      <c r="BE46" s="12">
        <v>0.19000000000000003</v>
      </c>
      <c r="BF46" s="12">
        <v>0.20000000000000004</v>
      </c>
      <c r="BG46" s="12">
        <v>0.21000000000000005</v>
      </c>
      <c r="BH46" s="12">
        <v>0.22000000000000006</v>
      </c>
      <c r="BI46" s="12">
        <v>0.23000000000000007</v>
      </c>
      <c r="BJ46" s="12">
        <v>0.24000000000000007</v>
      </c>
      <c r="BK46" s="12">
        <v>0.25000000000000006</v>
      </c>
      <c r="BL46" s="12">
        <v>0.26000000000000006</v>
      </c>
      <c r="BM46" s="12">
        <v>0.2700000000000001</v>
      </c>
      <c r="BN46" s="12">
        <v>0.2800000000000001</v>
      </c>
      <c r="BO46" s="12">
        <v>0.2900000000000001</v>
      </c>
      <c r="BP46" s="12">
        <v>0.3000000000000001</v>
      </c>
      <c r="BQ46" s="12">
        <v>0.3100000000000001</v>
      </c>
      <c r="BR46" s="12">
        <v>0.3200000000000001</v>
      </c>
      <c r="BS46" s="12">
        <v>0.3300000000000001</v>
      </c>
      <c r="BT46" s="12">
        <v>0.34000000000000014</v>
      </c>
      <c r="BU46" s="12">
        <v>0.35000000000000014</v>
      </c>
      <c r="BV46" s="12">
        <v>0.36000000000000015</v>
      </c>
      <c r="BW46" s="12">
        <v>0.37000000000000016</v>
      </c>
      <c r="BX46" s="12">
        <v>0.38000000000000017</v>
      </c>
      <c r="BY46" s="12">
        <v>0.3900000000000002</v>
      </c>
      <c r="BZ46" s="12">
        <v>0.4000000000000002</v>
      </c>
      <c r="CA46" s="12">
        <v>0.4100000000000002</v>
      </c>
      <c r="CB46" s="12">
        <v>0.4200000000000002</v>
      </c>
      <c r="CC46" s="12">
        <v>0.4300000000000002</v>
      </c>
      <c r="CD46" s="12">
        <v>0.4400000000000002</v>
      </c>
      <c r="CE46" s="12">
        <v>0.45000000000000023</v>
      </c>
      <c r="CF46" s="12">
        <v>0.46000000000000024</v>
      </c>
      <c r="CG46" s="12">
        <v>0.47000000000000025</v>
      </c>
      <c r="CH46" s="12">
        <v>0.48000000000000026</v>
      </c>
      <c r="CI46" s="12">
        <v>0.49000000000000027</v>
      </c>
      <c r="CJ46" s="12">
        <v>0.5000000000000002</v>
      </c>
      <c r="CK46" s="12">
        <v>0.5100000000000002</v>
      </c>
      <c r="CL46" s="12">
        <v>0.5200000000000002</v>
      </c>
      <c r="CM46" s="12">
        <v>0.5300000000000002</v>
      </c>
      <c r="CN46" s="12">
        <v>0.5400000000000003</v>
      </c>
      <c r="CO46" s="12">
        <v>0.5500000000000003</v>
      </c>
      <c r="CP46" s="12">
        <v>0.5600000000000003</v>
      </c>
      <c r="CQ46" s="12">
        <v>0.5700000000000003</v>
      </c>
      <c r="CR46" s="12">
        <v>0.5800000000000003</v>
      </c>
      <c r="CS46" s="12">
        <v>0.5900000000000003</v>
      </c>
      <c r="CT46" s="12">
        <v>0.6000000000000003</v>
      </c>
      <c r="CU46" s="12">
        <v>0.6100000000000003</v>
      </c>
      <c r="CV46" s="12">
        <v>0.6200000000000003</v>
      </c>
      <c r="CW46" s="12">
        <v>0.6300000000000003</v>
      </c>
      <c r="CX46" s="12">
        <v>0.6400000000000003</v>
      </c>
      <c r="CY46" s="12">
        <v>0.6500000000000004</v>
      </c>
      <c r="CZ46" s="12">
        <v>0.6600000000000004</v>
      </c>
      <c r="DA46" s="12">
        <v>0.6700000000000004</v>
      </c>
      <c r="DB46" s="12">
        <v>0.6800000000000004</v>
      </c>
      <c r="DC46" s="12">
        <v>0.6900000000000004</v>
      </c>
      <c r="DD46" s="12">
        <v>0.7000000000000004</v>
      </c>
      <c r="DE46" s="12">
        <v>0.7100000000000004</v>
      </c>
      <c r="DF46" s="12">
        <v>0.7200000000000004</v>
      </c>
      <c r="DG46" s="12">
        <v>0.7300000000000004</v>
      </c>
      <c r="DH46" s="12">
        <v>0.7400000000000004</v>
      </c>
      <c r="DI46" s="12">
        <v>0.7500000000000004</v>
      </c>
      <c r="DJ46" s="12">
        <v>0.7600000000000005</v>
      </c>
      <c r="DK46" s="12">
        <v>0.7700000000000005</v>
      </c>
      <c r="DL46" s="12">
        <v>0.7800000000000005</v>
      </c>
      <c r="DM46" s="12">
        <v>0.7900000000000005</v>
      </c>
      <c r="DN46" s="12">
        <v>0.8000000000000005</v>
      </c>
      <c r="DO46" s="12">
        <v>0.8100000000000005</v>
      </c>
      <c r="DP46" s="12">
        <v>0.8200000000000005</v>
      </c>
      <c r="DQ46" s="12">
        <v>0.8300000000000005</v>
      </c>
      <c r="DR46" s="12">
        <v>0.8400000000000005</v>
      </c>
      <c r="DS46" s="12">
        <v>0.8500000000000005</v>
      </c>
      <c r="DT46" s="12">
        <v>0.8600000000000005</v>
      </c>
      <c r="DU46" s="12">
        <v>0.8700000000000006</v>
      </c>
      <c r="DV46" s="12">
        <v>0.8800000000000006</v>
      </c>
      <c r="DW46" s="12">
        <v>0.8900000000000006</v>
      </c>
      <c r="DX46" s="12">
        <v>0.9000000000000006</v>
      </c>
      <c r="DY46" s="12">
        <v>0.9100000000000006</v>
      </c>
      <c r="DZ46" s="12">
        <v>0.9200000000000006</v>
      </c>
      <c r="EA46" s="12">
        <v>0.9300000000000006</v>
      </c>
      <c r="EB46" s="12">
        <v>0.9400000000000006</v>
      </c>
      <c r="EC46" s="12">
        <v>0.9500000000000006</v>
      </c>
      <c r="ED46" s="12">
        <v>0.9600000000000006</v>
      </c>
      <c r="EE46" s="12">
        <v>0.9700000000000006</v>
      </c>
      <c r="EF46" s="12">
        <v>0.9800000000000006</v>
      </c>
      <c r="EG46" s="12">
        <v>0.9900000000000007</v>
      </c>
      <c r="EH46" s="12">
        <v>1.0000000000000007</v>
      </c>
    </row>
    <row r="47" ht="9.75" customHeight="1" outlineLevel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12" t="s">
        <v>90</v>
      </c>
      <c r="AL47" s="12">
        <v>1.0</v>
      </c>
      <c r="AM47" s="12">
        <v>1.0</v>
      </c>
      <c r="AN47" s="12">
        <v>1.0</v>
      </c>
      <c r="AO47" s="12">
        <v>1.0</v>
      </c>
      <c r="AP47" s="12">
        <v>1.0</v>
      </c>
      <c r="AQ47" s="12">
        <v>1.0</v>
      </c>
      <c r="AR47" s="12">
        <v>1.0</v>
      </c>
      <c r="AS47" s="12">
        <v>1.0</v>
      </c>
      <c r="AT47" s="12">
        <v>1.0</v>
      </c>
      <c r="AU47" s="12">
        <v>1.0</v>
      </c>
      <c r="AV47" s="12">
        <v>1.0</v>
      </c>
      <c r="AW47" s="12">
        <v>1.0</v>
      </c>
      <c r="AX47" s="12">
        <v>0.9565217391304348</v>
      </c>
      <c r="AY47" s="12">
        <v>0.8695652173913043</v>
      </c>
      <c r="AZ47" s="12">
        <v>0.8695652173913043</v>
      </c>
      <c r="BA47" s="12">
        <v>0.8695652173913043</v>
      </c>
      <c r="BB47" s="12">
        <v>0.8695652173913043</v>
      </c>
      <c r="BC47" s="12">
        <v>0.8695652173913043</v>
      </c>
      <c r="BD47" s="12">
        <v>0.8695652173913043</v>
      </c>
      <c r="BE47" s="12">
        <v>0.8695652173913043</v>
      </c>
      <c r="BF47" s="12">
        <v>0.8695652173913043</v>
      </c>
      <c r="BG47" s="12">
        <v>0.8695652173913043</v>
      </c>
      <c r="BH47" s="12">
        <v>0.8695652173913043</v>
      </c>
      <c r="BI47" s="12">
        <v>0.8695652173913043</v>
      </c>
      <c r="BJ47" s="12">
        <v>0.782608695652174</v>
      </c>
      <c r="BK47" s="12">
        <v>0.782608695652174</v>
      </c>
      <c r="BL47" s="12">
        <v>0.782608695652174</v>
      </c>
      <c r="BM47" s="12">
        <v>0.782608695652174</v>
      </c>
      <c r="BN47" s="12">
        <v>0.782608695652174</v>
      </c>
      <c r="BO47" s="12">
        <v>0.782608695652174</v>
      </c>
      <c r="BP47" s="12">
        <v>0.782608695652174</v>
      </c>
      <c r="BQ47" s="12">
        <v>0.782608695652174</v>
      </c>
      <c r="BR47" s="12">
        <v>0.782608695652174</v>
      </c>
      <c r="BS47" s="12">
        <v>0.782608695652174</v>
      </c>
      <c r="BT47" s="12">
        <v>0.7391304347826086</v>
      </c>
      <c r="BU47" s="12">
        <v>0.7391304347826086</v>
      </c>
      <c r="BV47" s="12">
        <v>0.7391304347826086</v>
      </c>
      <c r="BW47" s="12">
        <v>0.7391304347826086</v>
      </c>
      <c r="BX47" s="12">
        <v>0.7391304347826086</v>
      </c>
      <c r="BY47" s="12">
        <v>0.7391304347826086</v>
      </c>
      <c r="BZ47" s="12">
        <v>0.6956521739130435</v>
      </c>
      <c r="CA47" s="12">
        <v>0.6956521739130435</v>
      </c>
      <c r="CB47" s="12">
        <v>0.6956521739130435</v>
      </c>
      <c r="CC47" s="12">
        <v>0.6956521739130435</v>
      </c>
      <c r="CD47" s="12">
        <v>0.6956521739130435</v>
      </c>
      <c r="CE47" s="12">
        <v>0.6956521739130435</v>
      </c>
      <c r="CF47" s="12">
        <v>0.6956521739130435</v>
      </c>
      <c r="CG47" s="12">
        <v>0.6956521739130435</v>
      </c>
      <c r="CH47" s="12">
        <v>0.6956521739130435</v>
      </c>
      <c r="CI47" s="12">
        <v>0.6956521739130435</v>
      </c>
      <c r="CJ47" s="12">
        <v>0.6956521739130435</v>
      </c>
      <c r="CK47" s="12">
        <v>0.6956521739130435</v>
      </c>
      <c r="CL47" s="12">
        <v>0.6956521739130435</v>
      </c>
      <c r="CM47" s="12">
        <v>0.6956521739130435</v>
      </c>
      <c r="CN47" s="12">
        <v>0.6956521739130435</v>
      </c>
      <c r="CO47" s="12">
        <v>0.6956521739130435</v>
      </c>
      <c r="CP47" s="12">
        <v>0.6956521739130435</v>
      </c>
      <c r="CQ47" s="12">
        <v>0.6956521739130435</v>
      </c>
      <c r="CR47" s="12">
        <v>0.6956521739130435</v>
      </c>
      <c r="CS47" s="12">
        <v>0.6956521739130435</v>
      </c>
      <c r="CT47" s="12">
        <v>0.6956521739130435</v>
      </c>
      <c r="CU47" s="12">
        <v>0.6956521739130435</v>
      </c>
      <c r="CV47" s="12">
        <v>0.6956521739130435</v>
      </c>
      <c r="CW47" s="12">
        <v>0.6956521739130435</v>
      </c>
      <c r="CX47" s="12">
        <v>0.6956521739130435</v>
      </c>
      <c r="CY47" s="12">
        <v>0.6521739130434783</v>
      </c>
      <c r="CZ47" s="12">
        <v>0.6521739130434783</v>
      </c>
      <c r="DA47" s="12">
        <v>0.6521739130434783</v>
      </c>
      <c r="DB47" s="12">
        <v>0.6521739130434783</v>
      </c>
      <c r="DC47" s="12">
        <v>0.6521739130434783</v>
      </c>
      <c r="DD47" s="12">
        <v>0.6521739130434783</v>
      </c>
      <c r="DE47" s="12">
        <v>0.6521739130434783</v>
      </c>
      <c r="DF47" s="12">
        <v>0.6521739130434783</v>
      </c>
      <c r="DG47" s="12">
        <v>0.6086956521739131</v>
      </c>
      <c r="DH47" s="12">
        <v>0.6086956521739131</v>
      </c>
      <c r="DI47" s="12">
        <v>0.5652173913043478</v>
      </c>
      <c r="DJ47" s="12">
        <v>0.5652173913043478</v>
      </c>
      <c r="DK47" s="12">
        <v>0.5652173913043478</v>
      </c>
      <c r="DL47" s="12">
        <v>0.5652173913043478</v>
      </c>
      <c r="DM47" s="12">
        <v>0.5652173913043478</v>
      </c>
      <c r="DN47" s="12">
        <v>0.5652173913043478</v>
      </c>
      <c r="DO47" s="12">
        <v>0.5652173913043478</v>
      </c>
      <c r="DP47" s="12">
        <v>0.5217391304347826</v>
      </c>
      <c r="DQ47" s="12">
        <v>0.4782608695652174</v>
      </c>
      <c r="DR47" s="12">
        <v>0.4782608695652174</v>
      </c>
      <c r="DS47" s="12">
        <v>0.4782608695652174</v>
      </c>
      <c r="DT47" s="12">
        <v>0.4782608695652174</v>
      </c>
      <c r="DU47" s="12">
        <v>0.4782608695652174</v>
      </c>
      <c r="DV47" s="12">
        <v>0.4782608695652174</v>
      </c>
      <c r="DW47" s="12">
        <v>0.43478260869565216</v>
      </c>
      <c r="DX47" s="12">
        <v>0.391304347826087</v>
      </c>
      <c r="DY47" s="12">
        <v>0.391304347826087</v>
      </c>
      <c r="DZ47" s="12">
        <v>0.391304347826087</v>
      </c>
      <c r="EA47" s="12">
        <v>0.391304347826087</v>
      </c>
      <c r="EB47" s="12">
        <v>0.34782608695652173</v>
      </c>
      <c r="EC47" s="12">
        <v>0.34782608695652173</v>
      </c>
      <c r="ED47" s="12">
        <v>0.34782608695652173</v>
      </c>
      <c r="EE47" s="12">
        <v>0.30434782608695654</v>
      </c>
      <c r="EF47" s="12">
        <v>0.30434782608695654</v>
      </c>
      <c r="EG47" s="12">
        <v>0.08695652173913043</v>
      </c>
      <c r="EH47" s="12">
        <v>0.0</v>
      </c>
    </row>
    <row r="48" ht="9.75" customHeight="1" outlineLevel="1">
      <c r="A48" s="3"/>
      <c r="B48" s="3" t="s">
        <v>91</v>
      </c>
      <c r="C48" s="3">
        <f>$AL$50</f>
        <v>0.9463579898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12" t="s">
        <v>92</v>
      </c>
      <c r="AL48" s="12">
        <v>1.0</v>
      </c>
      <c r="AM48" s="12">
        <v>0.5584415584415584</v>
      </c>
      <c r="AN48" s="12">
        <v>0.44155844155844154</v>
      </c>
      <c r="AO48" s="12">
        <v>0.37662337662337664</v>
      </c>
      <c r="AP48" s="12">
        <v>0.35064935064935066</v>
      </c>
      <c r="AQ48" s="12">
        <v>0.2987012987012987</v>
      </c>
      <c r="AR48" s="12">
        <v>0.2987012987012987</v>
      </c>
      <c r="AS48" s="12">
        <v>0.2727272727272727</v>
      </c>
      <c r="AT48" s="12">
        <v>0.2727272727272727</v>
      </c>
      <c r="AU48" s="12">
        <v>0.2727272727272727</v>
      </c>
      <c r="AV48" s="12">
        <v>0.2727272727272727</v>
      </c>
      <c r="AW48" s="12">
        <v>0.2597402597402597</v>
      </c>
      <c r="AX48" s="12">
        <v>0.24675324675324675</v>
      </c>
      <c r="AY48" s="12">
        <v>0.23376623376623376</v>
      </c>
      <c r="AZ48" s="12">
        <v>0.23376623376623376</v>
      </c>
      <c r="BA48" s="12">
        <v>0.2077922077922078</v>
      </c>
      <c r="BB48" s="12">
        <v>0.19480519480519481</v>
      </c>
      <c r="BC48" s="12">
        <v>0.19480519480519481</v>
      </c>
      <c r="BD48" s="12">
        <v>0.19480519480519481</v>
      </c>
      <c r="BE48" s="12">
        <v>0.19480519480519481</v>
      </c>
      <c r="BF48" s="12">
        <v>0.18181818181818182</v>
      </c>
      <c r="BG48" s="12">
        <v>0.16883116883116883</v>
      </c>
      <c r="BH48" s="12">
        <v>0.16883116883116883</v>
      </c>
      <c r="BI48" s="12">
        <v>0.15584415584415584</v>
      </c>
      <c r="BJ48" s="12">
        <v>0.15584415584415584</v>
      </c>
      <c r="BK48" s="12">
        <v>0.12987012987012986</v>
      </c>
      <c r="BL48" s="12">
        <v>0.11688311688311688</v>
      </c>
      <c r="BM48" s="12">
        <v>0.11688311688311688</v>
      </c>
      <c r="BN48" s="12">
        <v>0.1038961038961039</v>
      </c>
      <c r="BO48" s="12">
        <v>0.1038961038961039</v>
      </c>
      <c r="BP48" s="12">
        <v>0.09090909090909091</v>
      </c>
      <c r="BQ48" s="12">
        <v>0.09090909090909091</v>
      </c>
      <c r="BR48" s="12">
        <v>0.07792207792207792</v>
      </c>
      <c r="BS48" s="12">
        <v>0.07792207792207792</v>
      </c>
      <c r="BT48" s="12">
        <v>0.07792207792207792</v>
      </c>
      <c r="BU48" s="12">
        <v>0.07792207792207792</v>
      </c>
      <c r="BV48" s="12">
        <v>0.07792207792207792</v>
      </c>
      <c r="BW48" s="12">
        <v>0.07792207792207792</v>
      </c>
      <c r="BX48" s="12">
        <v>0.07792207792207792</v>
      </c>
      <c r="BY48" s="12">
        <v>0.07792207792207792</v>
      </c>
      <c r="BZ48" s="12">
        <v>0.07792207792207792</v>
      </c>
      <c r="CA48" s="12">
        <v>0.06493506493506493</v>
      </c>
      <c r="CB48" s="12">
        <v>0.06493506493506493</v>
      </c>
      <c r="CC48" s="12">
        <v>0.06493506493506493</v>
      </c>
      <c r="CD48" s="12">
        <v>0.06493506493506493</v>
      </c>
      <c r="CE48" s="12">
        <v>0.06493506493506493</v>
      </c>
      <c r="CF48" s="12">
        <v>0.06493506493506493</v>
      </c>
      <c r="CG48" s="12">
        <v>0.05194805194805195</v>
      </c>
      <c r="CH48" s="12">
        <v>0.03896103896103896</v>
      </c>
      <c r="CI48" s="12">
        <v>0.03896103896103896</v>
      </c>
      <c r="CJ48" s="12">
        <v>0.03896103896103896</v>
      </c>
      <c r="CK48" s="12">
        <v>0.03896103896103896</v>
      </c>
      <c r="CL48" s="12">
        <v>0.03896103896103896</v>
      </c>
      <c r="CM48" s="12">
        <v>0.03896103896103896</v>
      </c>
      <c r="CN48" s="12">
        <v>0.03896103896103896</v>
      </c>
      <c r="CO48" s="12">
        <v>0.03896103896103896</v>
      </c>
      <c r="CP48" s="12">
        <v>0.03896103896103896</v>
      </c>
      <c r="CQ48" s="12">
        <v>0.03896103896103896</v>
      </c>
      <c r="CR48" s="12">
        <v>0.03896103896103896</v>
      </c>
      <c r="CS48" s="12">
        <v>0.03896103896103896</v>
      </c>
      <c r="CT48" s="12">
        <v>0.03896103896103896</v>
      </c>
      <c r="CU48" s="12">
        <v>0.03896103896103896</v>
      </c>
      <c r="CV48" s="12">
        <v>0.03896103896103896</v>
      </c>
      <c r="CW48" s="12">
        <v>0.03896103896103896</v>
      </c>
      <c r="CX48" s="12">
        <v>0.03896103896103896</v>
      </c>
      <c r="CY48" s="12">
        <v>0.025974025974025976</v>
      </c>
      <c r="CZ48" s="12">
        <v>0.012987012987012988</v>
      </c>
      <c r="DA48" s="12">
        <v>0.012987012987012988</v>
      </c>
      <c r="DB48" s="12">
        <v>0.012987012987012988</v>
      </c>
      <c r="DC48" s="12">
        <v>0.0</v>
      </c>
      <c r="DD48" s="12">
        <v>0.0</v>
      </c>
      <c r="DE48" s="12">
        <v>0.0</v>
      </c>
      <c r="DF48" s="12">
        <v>0.0</v>
      </c>
      <c r="DG48" s="12">
        <v>0.0</v>
      </c>
      <c r="DH48" s="12">
        <v>0.0</v>
      </c>
      <c r="DI48" s="12">
        <v>0.0</v>
      </c>
      <c r="DJ48" s="12">
        <v>0.0</v>
      </c>
      <c r="DK48" s="12">
        <v>0.0</v>
      </c>
      <c r="DL48" s="12">
        <v>0.0</v>
      </c>
      <c r="DM48" s="12">
        <v>0.0</v>
      </c>
      <c r="DN48" s="12">
        <v>0.0</v>
      </c>
      <c r="DO48" s="12">
        <v>0.0</v>
      </c>
      <c r="DP48" s="12">
        <v>0.0</v>
      </c>
      <c r="DQ48" s="12">
        <v>0.0</v>
      </c>
      <c r="DR48" s="12">
        <v>0.0</v>
      </c>
      <c r="DS48" s="12">
        <v>0.0</v>
      </c>
      <c r="DT48" s="12">
        <v>0.0</v>
      </c>
      <c r="DU48" s="12">
        <v>0.0</v>
      </c>
      <c r="DV48" s="12">
        <v>0.0</v>
      </c>
      <c r="DW48" s="12">
        <v>0.0</v>
      </c>
      <c r="DX48" s="12">
        <v>0.0</v>
      </c>
      <c r="DY48" s="12">
        <v>0.0</v>
      </c>
      <c r="DZ48" s="12">
        <v>0.0</v>
      </c>
      <c r="EA48" s="12">
        <v>0.0</v>
      </c>
      <c r="EB48" s="12">
        <v>0.0</v>
      </c>
      <c r="EC48" s="12">
        <v>0.0</v>
      </c>
      <c r="ED48" s="12">
        <v>0.0</v>
      </c>
      <c r="EE48" s="12">
        <v>0.0</v>
      </c>
      <c r="EF48" s="12">
        <v>0.0</v>
      </c>
      <c r="EG48" s="12">
        <v>0.0</v>
      </c>
      <c r="EH48" s="12">
        <v>0.0</v>
      </c>
    </row>
    <row r="49" ht="9.75" customHeight="1" outlineLevel="1">
      <c r="A49" s="3"/>
      <c r="B49" s="3" t="s">
        <v>93</v>
      </c>
      <c r="C49" s="3" t="str">
        <f> "Cutoff = " &amp; TEXT($D$37,"0.00")</f>
        <v>Cutoff = 0.50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12" t="s">
        <v>94</v>
      </c>
      <c r="AL49" s="12">
        <v>0.4415584415584416</v>
      </c>
      <c r="AM49" s="12">
        <v>0.11688311688311687</v>
      </c>
      <c r="AN49" s="12">
        <v>0.0649350649350649</v>
      </c>
      <c r="AO49" s="12">
        <v>0.025974025974025983</v>
      </c>
      <c r="AP49" s="12">
        <v>0.051948051948051965</v>
      </c>
      <c r="AQ49" s="12">
        <v>0.0</v>
      </c>
      <c r="AR49" s="12">
        <v>0.025974025974025983</v>
      </c>
      <c r="AS49" s="12">
        <v>0.0</v>
      </c>
      <c r="AT49" s="12">
        <v>0.0</v>
      </c>
      <c r="AU49" s="12">
        <v>0.0</v>
      </c>
      <c r="AV49" s="12">
        <v>0.012987012987012991</v>
      </c>
      <c r="AW49" s="12">
        <v>0.012704686617730073</v>
      </c>
      <c r="AX49" s="12">
        <v>0.011857707509881427</v>
      </c>
      <c r="AY49" s="12">
        <v>0.0</v>
      </c>
      <c r="AZ49" s="12">
        <v>0.022586109542631263</v>
      </c>
      <c r="BA49" s="12">
        <v>0.011293054771315644</v>
      </c>
      <c r="BB49" s="12">
        <v>0.0</v>
      </c>
      <c r="BC49" s="12">
        <v>0.0</v>
      </c>
      <c r="BD49" s="12">
        <v>0.0</v>
      </c>
      <c r="BE49" s="12">
        <v>0.011293054771315644</v>
      </c>
      <c r="BF49" s="12">
        <v>0.011293054771315644</v>
      </c>
      <c r="BG49" s="12">
        <v>0.0</v>
      </c>
      <c r="BH49" s="12">
        <v>0.011293054771315644</v>
      </c>
      <c r="BI49" s="12">
        <v>0.0</v>
      </c>
      <c r="BJ49" s="12">
        <v>0.020327498588368163</v>
      </c>
      <c r="BK49" s="12">
        <v>0.01016374929418407</v>
      </c>
      <c r="BL49" s="12">
        <v>0.0</v>
      </c>
      <c r="BM49" s="12">
        <v>0.01016374929418407</v>
      </c>
      <c r="BN49" s="12">
        <v>0.0</v>
      </c>
      <c r="BO49" s="12">
        <v>0.010163749294184081</v>
      </c>
      <c r="BP49" s="12">
        <v>0.0</v>
      </c>
      <c r="BQ49" s="12">
        <v>0.010163749294184081</v>
      </c>
      <c r="BR49" s="12">
        <v>0.0</v>
      </c>
      <c r="BS49" s="12">
        <v>0.0</v>
      </c>
      <c r="BT49" s="12">
        <v>0.0</v>
      </c>
      <c r="BU49" s="12">
        <v>0.0</v>
      </c>
      <c r="BV49" s="12">
        <v>0.0</v>
      </c>
      <c r="BW49" s="12">
        <v>0.0</v>
      </c>
      <c r="BX49" s="12">
        <v>0.0</v>
      </c>
      <c r="BY49" s="12">
        <v>0.0</v>
      </c>
      <c r="BZ49" s="12">
        <v>0.009034443817052516</v>
      </c>
      <c r="CA49" s="12">
        <v>0.0</v>
      </c>
      <c r="CB49" s="12">
        <v>0.0</v>
      </c>
      <c r="CC49" s="12">
        <v>0.0</v>
      </c>
      <c r="CD49" s="12">
        <v>0.0</v>
      </c>
      <c r="CE49" s="12">
        <v>0.0</v>
      </c>
      <c r="CF49" s="12">
        <v>0.009034443817052505</v>
      </c>
      <c r="CG49" s="12">
        <v>0.009034443817052516</v>
      </c>
      <c r="CH49" s="12">
        <v>0.0</v>
      </c>
      <c r="CI49" s="12">
        <v>0.0</v>
      </c>
      <c r="CJ49" s="12">
        <v>0.0</v>
      </c>
      <c r="CK49" s="12">
        <v>0.0</v>
      </c>
      <c r="CL49" s="12">
        <v>0.0</v>
      </c>
      <c r="CM49" s="12">
        <v>0.0</v>
      </c>
      <c r="CN49" s="12">
        <v>0.0</v>
      </c>
      <c r="CO49" s="12">
        <v>0.0</v>
      </c>
      <c r="CP49" s="12">
        <v>0.0</v>
      </c>
      <c r="CQ49" s="12">
        <v>0.0</v>
      </c>
      <c r="CR49" s="12">
        <v>0.0</v>
      </c>
      <c r="CS49" s="12">
        <v>0.0</v>
      </c>
      <c r="CT49" s="12">
        <v>0.0</v>
      </c>
      <c r="CU49" s="12">
        <v>0.0</v>
      </c>
      <c r="CV49" s="12">
        <v>0.0</v>
      </c>
      <c r="CW49" s="12">
        <v>0.0</v>
      </c>
      <c r="CX49" s="12">
        <v>0.00875211744776962</v>
      </c>
      <c r="CY49" s="12">
        <v>0.008469791078486732</v>
      </c>
      <c r="CZ49" s="12">
        <v>0.0</v>
      </c>
      <c r="DA49" s="12">
        <v>0.0</v>
      </c>
      <c r="DB49" s="12">
        <v>0.008469791078486732</v>
      </c>
      <c r="DC49" s="12">
        <v>0.0</v>
      </c>
      <c r="DD49" s="12">
        <v>0.0</v>
      </c>
      <c r="DE49" s="12">
        <v>0.0</v>
      </c>
      <c r="DF49" s="12">
        <v>0.0</v>
      </c>
      <c r="DG49" s="12">
        <v>0.0</v>
      </c>
      <c r="DH49" s="12">
        <v>0.0</v>
      </c>
      <c r="DI49" s="12">
        <v>0.0</v>
      </c>
      <c r="DJ49" s="12">
        <v>0.0</v>
      </c>
      <c r="DK49" s="12">
        <v>0.0</v>
      </c>
      <c r="DL49" s="12">
        <v>0.0</v>
      </c>
      <c r="DM49" s="12">
        <v>0.0</v>
      </c>
      <c r="DN49" s="12">
        <v>0.0</v>
      </c>
      <c r="DO49" s="12">
        <v>0.0</v>
      </c>
      <c r="DP49" s="12">
        <v>0.0</v>
      </c>
      <c r="DQ49" s="12">
        <v>0.0</v>
      </c>
      <c r="DR49" s="12">
        <v>0.0</v>
      </c>
      <c r="DS49" s="12">
        <v>0.0</v>
      </c>
      <c r="DT49" s="12">
        <v>0.0</v>
      </c>
      <c r="DU49" s="12">
        <v>0.0</v>
      </c>
      <c r="DV49" s="12">
        <v>0.0</v>
      </c>
      <c r="DW49" s="12">
        <v>0.0</v>
      </c>
      <c r="DX49" s="12">
        <v>0.0</v>
      </c>
      <c r="DY49" s="12">
        <v>0.0</v>
      </c>
      <c r="DZ49" s="12">
        <v>0.0</v>
      </c>
      <c r="EA49" s="12">
        <v>0.0</v>
      </c>
      <c r="EB49" s="12">
        <v>0.0</v>
      </c>
      <c r="EC49" s="12">
        <v>0.0</v>
      </c>
      <c r="ED49" s="12">
        <v>0.0</v>
      </c>
      <c r="EE49" s="12">
        <v>0.0</v>
      </c>
      <c r="EF49" s="12">
        <v>0.0</v>
      </c>
      <c r="EG49" s="12">
        <v>0.0</v>
      </c>
      <c r="EH49" s="12">
        <v>0.0</v>
      </c>
    </row>
    <row r="50" ht="9.75" customHeight="1" outlineLevel="1">
      <c r="A50" s="3"/>
      <c r="B50" s="3" t="s">
        <v>95</v>
      </c>
      <c r="C50" s="3" t="str">
        <f> "ROC curve:  area under curve = " &amp; TEXT(C48,"0.00") &amp; " 
Model 1 for Y    (2 variables, n=100)"</f>
        <v>ROC curve:  area under curve = 0.95 
Model 1 for Y    (2 variables, n=100)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12" t="s">
        <v>91</v>
      </c>
      <c r="AL50" s="12">
        <f>SUM(AL49:EH49)</f>
        <v>0.9463579898</v>
      </c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</row>
    <row r="51" ht="9.75" customHeight="1" outlineLevel="1">
      <c r="A51" s="3"/>
      <c r="B51" s="3" t="s">
        <v>96</v>
      </c>
      <c r="C51" s="3"/>
      <c r="D51" s="3">
        <v>0.0</v>
      </c>
      <c r="E51" s="3">
        <v>1.0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</row>
    <row r="52" ht="9.75" customHeight="1" outlineLevel="1">
      <c r="A52" s="3"/>
      <c r="B52" s="3"/>
      <c r="C52" s="3"/>
      <c r="D52" s="3">
        <v>0.0</v>
      </c>
      <c r="E52" s="3">
        <v>1.0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</row>
    <row r="53" ht="9.75" customHeight="1" outlineLevel="1">
      <c r="A53" s="3"/>
      <c r="B53" s="3"/>
      <c r="C53" s="3"/>
      <c r="D53" s="3">
        <f>1-$H$43</f>
        <v>0.03896103896</v>
      </c>
      <c r="E53" s="3">
        <f>$E$43</f>
        <v>0.6956521739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</row>
    <row r="54" ht="9.75" customHeight="1" outlineLevel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</row>
    <row r="55" ht="9.75" customHeight="1" outlineLevel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</row>
    <row r="56" ht="9.75" customHeight="1" outlineLevel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</row>
    <row r="57" ht="9.75" customHeight="1" outlineLevel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</row>
    <row r="58" ht="9.75" customHeight="1" outlineLevel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</row>
    <row r="59" ht="9.75" customHeight="1" outlineLevel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</row>
    <row r="60" ht="9.75" customHeight="1" outlineLevel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</row>
    <row r="61" ht="9.75" customHeight="1" outlineLevel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</row>
    <row r="62" ht="9.75" customHeight="1" outlineLevel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</row>
    <row r="63" ht="9.75" customHeight="1" outlineLevel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</row>
    <row r="64" ht="9.75" customHeight="1" outlineLevel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</row>
    <row r="65" ht="9.75" customHeight="1" outlineLevel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</row>
    <row r="66" ht="9.75" customHeight="1">
      <c r="A66" s="6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</row>
    <row r="67" ht="9.75" customHeight="1">
      <c r="A67" s="11" t="s">
        <v>97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</row>
    <row r="68" ht="9.75" customHeight="1" outlineLevel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42" t="s">
        <v>98</v>
      </c>
      <c r="AL68" s="42">
        <v>1.0</v>
      </c>
      <c r="AM68" s="12" t="s">
        <v>99</v>
      </c>
      <c r="AN68" s="12" t="s">
        <v>46</v>
      </c>
      <c r="AO68" s="12" t="s">
        <v>47</v>
      </c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</row>
    <row r="69" ht="9.75" customHeight="1" outlineLevel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42" t="s">
        <v>100</v>
      </c>
      <c r="AL69" s="42" t="str">
        <f t="array" ref="AL69">INDEX($AN$68:$AO$68,$AL$68)</f>
        <v>X1_</v>
      </c>
      <c r="AM69" s="12" t="s">
        <v>32</v>
      </c>
      <c r="AN69" s="12">
        <v>486.87</v>
      </c>
      <c r="AO69" s="12">
        <v>544.87</v>
      </c>
      <c r="AP69" s="12">
        <v>1.0</v>
      </c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</row>
    <row r="70" ht="9.75" customHeight="1" outlineLevel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42"/>
      <c r="AL70" s="42" t="s">
        <v>101</v>
      </c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</row>
    <row r="71" ht="9.75" customHeight="1" outlineLevel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42"/>
      <c r="AL71" s="42" t="str">
        <f> "Logistic Regression Curve -vs- " &amp; $AL$69 &amp; " 
Model 1 for Y    (2 variables, n=100)"</f>
        <v>Logistic Regression Curve -vs- X1_ 
Model 1 for Y    (2 variables, n=100)</v>
      </c>
      <c r="AM71" s="12" t="s">
        <v>102</v>
      </c>
      <c r="AN71" s="12">
        <v>6.0</v>
      </c>
      <c r="AO71" s="12">
        <v>7.0</v>
      </c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</row>
    <row r="72" ht="9.75" customHeight="1" outlineLevel="1">
      <c r="A72" s="28" t="s">
        <v>32</v>
      </c>
      <c r="B72" s="3">
        <f>SUMPRODUCT($AN$69:$AO$69,$AN$88:$AO$88)</f>
        <v>486.87</v>
      </c>
      <c r="C72" s="3">
        <f>1/(1+EXP(-F72))</f>
        <v>0.03326202484</v>
      </c>
      <c r="D72" s="3">
        <f>1/(1+EXP(-(F72- $H$11*G72)))</f>
        <v>0.007668912207</v>
      </c>
      <c r="E72" s="3">
        <f>1/(1+EXP(-(F72+ $H$11*G72)))</f>
        <v>0.1328328414</v>
      </c>
      <c r="F72" s="3">
        <f t="array" ref="F72">MMULT($AN$69:$AO$69,$B$16:$B$17) + B15</f>
        <v>-3.369511141</v>
      </c>
      <c r="G72" s="3">
        <f t="array" ref="G72">SQRT(MMULT($AN$69:$AP$69,MMULT($AK$15:$AM$17,TRANSPOSE($AN$69:$AP$69))))</f>
        <v>0.7619379224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42"/>
      <c r="AL72" s="42" t="str">
        <f> $AL$69 &amp; " (min to max) " &amp; CHAR(10) &amp; "Other Variables = Means"</f>
        <v>X1_ (min to max) 
Other Variables = Means</v>
      </c>
      <c r="AM72" s="12" t="s">
        <v>103</v>
      </c>
      <c r="AN72" s="12">
        <v>991.0</v>
      </c>
      <c r="AO72" s="12">
        <v>999.0</v>
      </c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</row>
    <row r="73" ht="9.75" customHeight="1" outlineLevel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42"/>
      <c r="AL73" s="42" t="s">
        <v>104</v>
      </c>
      <c r="AM73" s="12" t="s">
        <v>105</v>
      </c>
      <c r="AN73" s="12">
        <f t="shared" ref="AN73:AO73" si="12">AN71</f>
        <v>6</v>
      </c>
      <c r="AO73" s="12">
        <f t="shared" si="12"/>
        <v>7</v>
      </c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</row>
    <row r="74" ht="9.75" customHeight="1" outlineLevel="1">
      <c r="A74" s="3"/>
      <c r="B74" s="63" t="str">
        <f>$AL$69</f>
        <v>X1_</v>
      </c>
      <c r="C74" s="63" t="s">
        <v>106</v>
      </c>
      <c r="D74" s="63" t="str">
        <f>IF($I$11&gt;99%,("Lower "&amp;TEXT($I$11,"0.0%")),("Lower "&amp;TEXT($I$11,"0%")))</f>
        <v>Lower 95%</v>
      </c>
      <c r="E74" s="63" t="str">
        <f>IF($I$11&gt;99%,("Upper "&amp;TEXT($I$11,"0.0%")),("Upper "&amp;TEXT($I$11,"0%")))</f>
        <v>Upper 95%</v>
      </c>
      <c r="F74" s="63" t="s">
        <v>107</v>
      </c>
      <c r="G74" s="63" t="s">
        <v>41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42"/>
      <c r="AL74" s="42" t="s">
        <v>108</v>
      </c>
      <c r="AM74" s="12" t="s">
        <v>109</v>
      </c>
      <c r="AN74" s="12">
        <f t="shared" ref="AN74:AO74" si="13">(AN72 - AN71)/12</f>
        <v>82.08333333</v>
      </c>
      <c r="AO74" s="12">
        <f t="shared" si="13"/>
        <v>82.66666667</v>
      </c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</row>
    <row r="75" ht="9.75" customHeight="1" outlineLevel="1">
      <c r="A75" s="3"/>
      <c r="B75" s="3">
        <f>SUMPRODUCT($AN$75:$AO$75,$AN$88:$AO$88)</f>
        <v>6</v>
      </c>
      <c r="C75" s="3">
        <f t="shared" ref="C75:C87" si="14">1/(1+EXP(-F75))</f>
        <v>0.0002904096823</v>
      </c>
      <c r="D75" s="3">
        <f t="shared" ref="D75:D87" si="15">1/(1+EXP(-(F75- $H$11*G75)))</f>
        <v>0.000006897879003</v>
      </c>
      <c r="E75" s="3">
        <f t="shared" ref="E75:E87" si="16">1/(1+EXP(-(F75+ $H$11*G75)))</f>
        <v>0.0120857924</v>
      </c>
      <c r="F75" s="3">
        <f t="array" ref="F75">MMULT($AN$75:$AO$75,$B$16:$B$17) + B15</f>
        <v>-8.143927482</v>
      </c>
      <c r="G75" s="3">
        <f t="array" ref="G75">SQRT(MMULT($AN$75:$AP$75,MMULT($AK$15:$AM$17,TRANSPOSE($AN$75:$AP$75))))</f>
        <v>1.908383129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12"/>
      <c r="AL75" s="12">
        <v>1.0</v>
      </c>
      <c r="AM75" s="12"/>
      <c r="AN75" s="12">
        <f>IF($AN$89=$AL$68,$AN$73+($AL$75-1)*$AN$74,$AN$69)</f>
        <v>6</v>
      </c>
      <c r="AO75" s="12">
        <f>IF($AO$89=$AL$68,$AO$73+($AL$75-1)*$AO$74,$AO$69)</f>
        <v>544.87</v>
      </c>
      <c r="AP75" s="12">
        <v>1.0</v>
      </c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</row>
    <row r="76" ht="9.75" customHeight="1" outlineLevel="1">
      <c r="A76" s="3"/>
      <c r="B76" s="3">
        <f>SUMPRODUCT($AN$76:$AO$76,$AN$88:$AO$88)</f>
        <v>88.08333333</v>
      </c>
      <c r="C76" s="3">
        <f t="shared" si="14"/>
        <v>0.0006558343374</v>
      </c>
      <c r="D76" s="3">
        <f t="shared" si="15"/>
        <v>0.00002325274346</v>
      </c>
      <c r="E76" s="3">
        <f t="shared" si="16"/>
        <v>0.01818459705</v>
      </c>
      <c r="F76" s="3">
        <f t="array" ref="F76">MMULT($AN$76:$AO$76,$B$16:$B$17) + B15</f>
        <v>-7.328946286</v>
      </c>
      <c r="G76" s="3">
        <f t="array" ref="G76">SQRT(MMULT($AN$76:$AP$76,MMULT($AK$15:$AM$17,TRANSPOSE($AN$76:$AP$76))))</f>
        <v>1.704173097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12"/>
      <c r="AL76" s="12">
        <v>2.0</v>
      </c>
      <c r="AM76" s="12"/>
      <c r="AN76" s="12">
        <f>IF($AN$89=$AL$68,$AN$73+($AL$76-1)*$AN$74,$AN$69)</f>
        <v>88.08333333</v>
      </c>
      <c r="AO76" s="12">
        <f>IF($AO$89=$AL$68,$AO$73+($AL$76-1)*$AO$74,$AO$69)</f>
        <v>544.87</v>
      </c>
      <c r="AP76" s="12">
        <v>1.0</v>
      </c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</row>
    <row r="77" ht="9.75" customHeight="1" outlineLevel="1">
      <c r="A77" s="3"/>
      <c r="B77" s="3">
        <f>SUMPRODUCT($AN$77:$AO$77,$AN$88:$AO$88)</f>
        <v>170.1666667</v>
      </c>
      <c r="C77" s="3">
        <f t="shared" si="14"/>
        <v>0.001480394636</v>
      </c>
      <c r="D77" s="3">
        <f t="shared" si="15"/>
        <v>0.00007811797239</v>
      </c>
      <c r="E77" s="3">
        <f t="shared" si="16"/>
        <v>0.02736569646</v>
      </c>
      <c r="F77" s="3">
        <f t="array" ref="F77">MMULT($AN$77:$AO$77,$B$16:$B$17) + B15</f>
        <v>-6.513965089</v>
      </c>
      <c r="G77" s="3">
        <f t="array" ref="G77">SQRT(MMULT($AN$77:$AP$77,MMULT($AK$15:$AM$17,TRANSPOSE($AN$77:$AP$77))))</f>
        <v>1.501684326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12"/>
      <c r="AL77" s="12">
        <v>3.0</v>
      </c>
      <c r="AM77" s="12"/>
      <c r="AN77" s="12">
        <f>IF($AN$89=$AL$68,$AN$73+($AL$77-1)*$AN$74,$AN$69)</f>
        <v>170.1666667</v>
      </c>
      <c r="AO77" s="12">
        <f>IF($AO$89=$AL$68,$AO$73+($AL$77-1)*$AO$74,$AO$69)</f>
        <v>544.87</v>
      </c>
      <c r="AP77" s="12">
        <v>1.0</v>
      </c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</row>
    <row r="78" ht="9.75" customHeight="1" outlineLevel="1">
      <c r="A78" s="3"/>
      <c r="B78" s="3">
        <f>SUMPRODUCT($AN$78:$AO$78,$AN$88:$AO$88)</f>
        <v>252.25</v>
      </c>
      <c r="C78" s="3">
        <f t="shared" si="14"/>
        <v>0.003338186235</v>
      </c>
      <c r="D78" s="3">
        <f t="shared" si="15"/>
        <v>0.0002611096894</v>
      </c>
      <c r="E78" s="3">
        <f t="shared" si="16"/>
        <v>0.04118362102</v>
      </c>
      <c r="F78" s="3">
        <f t="array" ref="F78">MMULT($AN$78:$AO$78,$B$16:$B$17) + B15</f>
        <v>-5.698983893</v>
      </c>
      <c r="G78" s="3">
        <f t="array" ref="G78">SQRT(MMULT($AN$78:$AP$78,MMULT($AK$15:$AM$17,TRANSPOSE($AN$78:$AP$78))))</f>
        <v>1.301720315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12"/>
      <c r="AL78" s="12">
        <v>4.0</v>
      </c>
      <c r="AM78" s="12"/>
      <c r="AN78" s="12">
        <f>IF($AN$89=$AL$68,$AN$73+($AL$78-1)*$AN$74,$AN$69)</f>
        <v>252.25</v>
      </c>
      <c r="AO78" s="12">
        <f>IF($AO$89=$AL$68,$AO$73+($AL$78-1)*$AO$74,$AO$69)</f>
        <v>544.87</v>
      </c>
      <c r="AP78" s="12">
        <v>1.0</v>
      </c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</row>
    <row r="79" ht="9.75" customHeight="1" outlineLevel="1">
      <c r="A79" s="3"/>
      <c r="B79" s="3">
        <f>SUMPRODUCT($AN$79:$AO$79,$AN$88:$AO$88)</f>
        <v>334.3333333</v>
      </c>
      <c r="C79" s="3">
        <f t="shared" si="14"/>
        <v>0.007509841801</v>
      </c>
      <c r="D79" s="3">
        <f t="shared" si="15"/>
        <v>0.000865756839</v>
      </c>
      <c r="E79" s="3">
        <f t="shared" si="16"/>
        <v>0.0619796785</v>
      </c>
      <c r="F79" s="3">
        <f t="array" ref="F79">MMULT($AN$79:$AO$79,$B$16:$B$17) + B15</f>
        <v>-4.884002696</v>
      </c>
      <c r="G79" s="3">
        <f t="array" ref="G79">SQRT(MMULT($AN$79:$AP$79,MMULT($AK$15:$AM$17,TRANSPOSE($AN$79:$AP$79))))</f>
        <v>1.105651769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12"/>
      <c r="AL79" s="12">
        <v>5.0</v>
      </c>
      <c r="AM79" s="12"/>
      <c r="AN79" s="12">
        <f>IF($AN$89=$AL$68,$AN$73+($AL$79-1)*$AN$74,$AN$69)</f>
        <v>334.3333333</v>
      </c>
      <c r="AO79" s="12">
        <f>IF($AO$89=$AL$68,$AO$73+($AL$79-1)*$AO$74,$AO$69)</f>
        <v>544.87</v>
      </c>
      <c r="AP79" s="12">
        <v>1.0</v>
      </c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</row>
    <row r="80" ht="9.75" customHeight="1" outlineLevel="1">
      <c r="A80" s="3"/>
      <c r="B80" s="3">
        <f>SUMPRODUCT($AN$80:$AO$80,$AN$88:$AO$88)</f>
        <v>416.4166667</v>
      </c>
      <c r="C80" s="3">
        <f t="shared" si="14"/>
        <v>0.01680680952</v>
      </c>
      <c r="D80" s="3">
        <f t="shared" si="15"/>
        <v>0.002830926216</v>
      </c>
      <c r="E80" s="3">
        <f t="shared" si="16"/>
        <v>0.09332241365</v>
      </c>
      <c r="F80" s="3">
        <f t="array" ref="F80">MMULT($AN$80:$AO$80,$B$16:$B$17) + B15</f>
        <v>-4.069021499</v>
      </c>
      <c r="G80" s="3">
        <f t="array" ref="G80">SQRT(MMULT($AN$80:$AP$80,MMULT($AK$15:$AM$17,TRANSPOSE($AN$80:$AP$80))))</f>
        <v>0.9159836143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12"/>
      <c r="AL80" s="12">
        <v>6.0</v>
      </c>
      <c r="AM80" s="12"/>
      <c r="AN80" s="12">
        <f>IF($AN$89=$AL$68,$AN$73+($AL$80-1)*$AN$74,$AN$69)</f>
        <v>416.4166667</v>
      </c>
      <c r="AO80" s="12">
        <f>IF($AO$89=$AL$68,$AO$73+($AL$80-1)*$AO$74,$AO$69)</f>
        <v>544.87</v>
      </c>
      <c r="AP80" s="12">
        <v>1.0</v>
      </c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</row>
    <row r="81" ht="9.75" customHeight="1" outlineLevel="1">
      <c r="A81" s="3"/>
      <c r="B81" s="3">
        <f>SUMPRODUCT($AN$81:$AO$81,$AN$88:$AO$88)</f>
        <v>498.5</v>
      </c>
      <c r="C81" s="3">
        <f t="shared" si="14"/>
        <v>0.03718197585</v>
      </c>
      <c r="D81" s="3">
        <f t="shared" si="15"/>
        <v>0.009014675497</v>
      </c>
      <c r="E81" s="3">
        <f t="shared" si="16"/>
        <v>0.1408516088</v>
      </c>
      <c r="F81" s="3">
        <f t="array" ref="F81">MMULT($AN$81:$AO$81,$B$16:$B$17) + B15</f>
        <v>-3.254040303</v>
      </c>
      <c r="G81" s="3">
        <f t="array" ref="G81">SQRT(MMULT($AN$81:$AP$81,MMULT($AK$15:$AM$17,TRANSPOSE($AN$81:$AP$81))))</f>
        <v>0.7376694536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12"/>
      <c r="AL81" s="12">
        <v>7.0</v>
      </c>
      <c r="AM81" s="12"/>
      <c r="AN81" s="12">
        <f>IF($AN$89=$AL$68,$AN$73+($AL$81-1)*$AN$74,$AN$69)</f>
        <v>498.5</v>
      </c>
      <c r="AO81" s="12">
        <f>IF($AO$89=$AL$68,$AO$73+($AL$81-1)*$AO$74,$AO$69)</f>
        <v>544.87</v>
      </c>
      <c r="AP81" s="12">
        <v>1.0</v>
      </c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</row>
    <row r="82" ht="9.75" customHeight="1" outlineLevel="1">
      <c r="A82" s="3"/>
      <c r="B82" s="3">
        <f>SUMPRODUCT($AN$82:$AO$82,$AN$88:$AO$88)</f>
        <v>580.5833333</v>
      </c>
      <c r="C82" s="3">
        <f t="shared" si="14"/>
        <v>0.08024232602</v>
      </c>
      <c r="D82" s="3">
        <f t="shared" si="15"/>
        <v>0.02716469653</v>
      </c>
      <c r="E82" s="3">
        <f t="shared" si="16"/>
        <v>0.2141950397</v>
      </c>
      <c r="F82" s="3">
        <f t="array" ref="F82">MMULT($AN$82:$AO$82,$B$16:$B$17) + B15</f>
        <v>-2.439059106</v>
      </c>
      <c r="G82" s="3">
        <f t="array" ref="G82">SQRT(MMULT($AN$82:$AP$82,MMULT($AK$15:$AM$17,TRANSPOSE($AN$82:$AP$82))))</f>
        <v>0.5812542959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12"/>
      <c r="AL82" s="12">
        <v>8.0</v>
      </c>
      <c r="AM82" s="12"/>
      <c r="AN82" s="12">
        <f>IF($AN$89=$AL$68,$AN$73+($AL$82-1)*$AN$74,$AN$69)</f>
        <v>580.5833333</v>
      </c>
      <c r="AO82" s="12">
        <f>IF($AO$89=$AL$68,$AO$73+($AL$82-1)*$AO$74,$AO$69)</f>
        <v>544.87</v>
      </c>
      <c r="AP82" s="12">
        <v>1.0</v>
      </c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</row>
    <row r="83" ht="9.75" customHeight="1" outlineLevel="1">
      <c r="A83" s="3"/>
      <c r="B83" s="3">
        <f>SUMPRODUCT($AN$83:$AO$83,$AN$88:$AO$88)</f>
        <v>662.6666667</v>
      </c>
      <c r="C83" s="3">
        <f t="shared" si="14"/>
        <v>0.1646432442</v>
      </c>
      <c r="D83" s="3">
        <f t="shared" si="15"/>
        <v>0.07285439414</v>
      </c>
      <c r="E83" s="3">
        <f t="shared" si="16"/>
        <v>0.3308134959</v>
      </c>
      <c r="F83" s="3">
        <f t="array" ref="F83">MMULT($AN$83:$AO$83,$B$16:$B$17) + B15</f>
        <v>-1.624077909</v>
      </c>
      <c r="G83" s="3">
        <f t="array" ref="G83">SQRT(MMULT($AN$83:$AP$83,MMULT($AK$15:$AM$17,TRANSPOSE($AN$83:$AP$83))))</f>
        <v>0.4691769207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12"/>
      <c r="AL83" s="12">
        <v>9.0</v>
      </c>
      <c r="AM83" s="12"/>
      <c r="AN83" s="12">
        <f>IF($AN$89=$AL$68,$AN$73+($AL$83-1)*$AN$74,$AN$69)</f>
        <v>662.6666667</v>
      </c>
      <c r="AO83" s="12">
        <f>IF($AO$89=$AL$68,$AO$73+($AL$83-1)*$AO$74,$AO$69)</f>
        <v>544.87</v>
      </c>
      <c r="AP83" s="12">
        <v>1.0</v>
      </c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</row>
    <row r="84" ht="9.75" customHeight="1" outlineLevel="1">
      <c r="A84" s="3"/>
      <c r="B84" s="3">
        <f>SUMPRODUCT($AN$84:$AO$84,$AN$88:$AO$88)</f>
        <v>744.75</v>
      </c>
      <c r="C84" s="3">
        <f t="shared" si="14"/>
        <v>0.3080830142</v>
      </c>
      <c r="D84" s="3">
        <f t="shared" si="15"/>
        <v>0.159012014</v>
      </c>
      <c r="E84" s="3">
        <f t="shared" si="16"/>
        <v>0.5118488287</v>
      </c>
      <c r="F84" s="3">
        <f t="array" ref="F84">MMULT($AN$84:$AO$84,$B$16:$B$17) + B15</f>
        <v>-0.8090967126</v>
      </c>
      <c r="G84" s="3">
        <f t="array" ref="G84">SQRT(MMULT($AN$84:$AP$84,MMULT($AK$15:$AM$17,TRANSPOSE($AN$84:$AP$84))))</f>
        <v>0.4369982859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12"/>
      <c r="AL84" s="12">
        <v>10.0</v>
      </c>
      <c r="AM84" s="12"/>
      <c r="AN84" s="12">
        <f>IF($AN$89=$AL$68,$AN$73+($AL$84-1)*$AN$74,$AN$69)</f>
        <v>744.75</v>
      </c>
      <c r="AO84" s="12">
        <f>IF($AO$89=$AL$68,$AO$73+($AL$84-1)*$AO$74,$AO$69)</f>
        <v>544.87</v>
      </c>
      <c r="AP84" s="12">
        <v>1.0</v>
      </c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</row>
    <row r="85" ht="9.75" customHeight="1" outlineLevel="1">
      <c r="A85" s="3"/>
      <c r="B85" s="3">
        <f>SUMPRODUCT($AN$85:$AO$85,$AN$88:$AO$88)</f>
        <v>826.8333333</v>
      </c>
      <c r="C85" s="3">
        <f t="shared" si="14"/>
        <v>0.5014711168</v>
      </c>
      <c r="D85" s="3">
        <f t="shared" si="15"/>
        <v>0.2739171739</v>
      </c>
      <c r="E85" s="3">
        <f t="shared" si="16"/>
        <v>0.7284172772</v>
      </c>
      <c r="F85" s="3">
        <f t="array" ref="F85">MMULT($AN$85:$AO$85,$B$16:$B$17) + B15</f>
        <v>0.005884484009</v>
      </c>
      <c r="G85" s="3">
        <f t="array" ref="G85">SQRT(MMULT($AN$85:$AP$85,MMULT($AK$15:$AM$17,TRANSPOSE($AN$85:$AP$85))))</f>
        <v>0.5003779707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12"/>
      <c r="AL85" s="12">
        <v>11.0</v>
      </c>
      <c r="AM85" s="12"/>
      <c r="AN85" s="12">
        <f>IF($AN$89=$AL$68,$AN$73+($AL$85-1)*$AN$74,$AN$69)</f>
        <v>826.8333333</v>
      </c>
      <c r="AO85" s="12">
        <f>IF($AO$89=$AL$68,$AO$73+($AL$85-1)*$AO$74,$AO$69)</f>
        <v>544.87</v>
      </c>
      <c r="AP85" s="12">
        <v>1.0</v>
      </c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</row>
    <row r="86" ht="9.75" customHeight="1" outlineLevel="1">
      <c r="A86" s="3"/>
      <c r="B86" s="3">
        <f>SUMPRODUCT($AN$86:$AO$86,$AN$88:$AO$88)</f>
        <v>908.9166667</v>
      </c>
      <c r="C86" s="3">
        <f t="shared" si="14"/>
        <v>0.6944200692</v>
      </c>
      <c r="D86" s="3">
        <f t="shared" si="15"/>
        <v>0.3974314952</v>
      </c>
      <c r="E86" s="3">
        <f t="shared" si="16"/>
        <v>0.8867444576</v>
      </c>
      <c r="F86" s="3">
        <f t="array" ref="F86">MMULT($AN$86:$AO$86,$B$16:$B$17) + B15</f>
        <v>0.8208656807</v>
      </c>
      <c r="G86" s="3">
        <f t="array" ref="G86">SQRT(MMULT($AN$86:$AP$86,MMULT($AK$15:$AM$17,TRANSPOSE($AN$86:$AP$86))))</f>
        <v>0.6311567301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12"/>
      <c r="AL86" s="12">
        <v>12.0</v>
      </c>
      <c r="AM86" s="12"/>
      <c r="AN86" s="12">
        <f>IF($AN$89=$AL$68,$AN$73+($AL$86-1)*$AN$74,$AN$69)</f>
        <v>908.9166667</v>
      </c>
      <c r="AO86" s="12">
        <f>IF($AO$89=$AL$68,$AO$73+($AL$86-1)*$AO$74,$AO$69)</f>
        <v>544.87</v>
      </c>
      <c r="AP86" s="12">
        <v>1.0</v>
      </c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</row>
    <row r="87" ht="9.75" customHeight="1" outlineLevel="1">
      <c r="A87" s="3"/>
      <c r="B87" s="3">
        <f>SUMPRODUCT($AN$87:$AO$87,$AN$88:$AO$88)</f>
        <v>991</v>
      </c>
      <c r="C87" s="3">
        <f t="shared" si="14"/>
        <v>0.8369690288</v>
      </c>
      <c r="D87" s="3">
        <f t="shared" si="15"/>
        <v>0.5185224561</v>
      </c>
      <c r="E87" s="3">
        <f t="shared" si="16"/>
        <v>0.9607427299</v>
      </c>
      <c r="F87" s="3">
        <f t="array" ref="F87">MMULT($AN$87:$AO$87,$B$16:$B$17) + B15</f>
        <v>1.635846877</v>
      </c>
      <c r="G87" s="3">
        <f t="array" ref="G87">SQRT(MMULT($AN$87:$AP$87,MMULT($AK$15:$AM$17,TRANSPOSE($AN$87:$AP$87))))</f>
        <v>0.7968121578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12"/>
      <c r="AL87" s="12">
        <v>13.0</v>
      </c>
      <c r="AM87" s="12"/>
      <c r="AN87" s="12">
        <f>IF($AN$89=$AL$68,$AN$73+($AL$87-1)*$AN$74,$AN$69)</f>
        <v>991</v>
      </c>
      <c r="AO87" s="12">
        <f>IF($AO$89=$AL$68,$AO$73+($AL$87-1)*$AO$74,$AO$69)</f>
        <v>544.87</v>
      </c>
      <c r="AP87" s="12">
        <v>1.0</v>
      </c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</row>
    <row r="88" ht="9.75" customHeight="1" outlineLevel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12"/>
      <c r="AL88" s="12"/>
      <c r="AM88" s="12"/>
      <c r="AN88" s="12">
        <f>IF($AL$68 = $AN$89,1,0)</f>
        <v>1</v>
      </c>
      <c r="AO88" s="12">
        <f>IF($AL$68 = $AO$89,1,0)</f>
        <v>0</v>
      </c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</row>
    <row r="89" ht="9.75" customHeight="1">
      <c r="A89" s="6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12"/>
      <c r="AL89" s="12"/>
      <c r="AM89" s="12"/>
      <c r="AN89" s="12">
        <v>1.0</v>
      </c>
      <c r="AO89" s="12">
        <v>2.0</v>
      </c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</row>
    <row r="90" ht="9.75" customHeight="1">
      <c r="A90" s="11" t="s">
        <v>110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42" t="s">
        <v>111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</row>
    <row r="91" ht="9.75" customHeight="1" outlineLevel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42" t="s">
        <v>112</v>
      </c>
      <c r="AL91" s="12">
        <v>0.0</v>
      </c>
      <c r="AM91" s="12">
        <v>0.05</v>
      </c>
      <c r="AN91" s="12">
        <v>0.1</v>
      </c>
      <c r="AO91" s="12">
        <v>0.15000000000000002</v>
      </c>
      <c r="AP91" s="12">
        <v>0.2</v>
      </c>
      <c r="AQ91" s="12">
        <v>0.25</v>
      </c>
      <c r="AR91" s="12">
        <v>0.3</v>
      </c>
      <c r="AS91" s="12">
        <v>0.35</v>
      </c>
      <c r="AT91" s="12">
        <v>0.39999999999999997</v>
      </c>
      <c r="AU91" s="12">
        <v>0.44999999999999996</v>
      </c>
      <c r="AV91" s="12">
        <v>0.49999999999999994</v>
      </c>
      <c r="AW91" s="12">
        <v>0.5499999999999999</v>
      </c>
      <c r="AX91" s="12">
        <v>0.6</v>
      </c>
      <c r="AY91" s="12">
        <v>0.65</v>
      </c>
      <c r="AZ91" s="12">
        <v>0.7000000000000001</v>
      </c>
      <c r="BA91" s="12">
        <v>0.7500000000000001</v>
      </c>
      <c r="BB91" s="12">
        <v>0.8000000000000002</v>
      </c>
      <c r="BC91" s="12">
        <v>0.8500000000000002</v>
      </c>
      <c r="BD91" s="12">
        <v>0.9000000000000002</v>
      </c>
      <c r="BE91" s="12">
        <v>0.9500000000000003</v>
      </c>
      <c r="BF91" s="12">
        <v>1.0000000000000002</v>
      </c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</row>
    <row r="92" ht="9.75" customHeight="1" outlineLevel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42" t="s">
        <v>113</v>
      </c>
      <c r="AL92" s="12">
        <v>0.0</v>
      </c>
      <c r="AM92" s="12">
        <v>0.0</v>
      </c>
      <c r="AN92" s="12">
        <v>0.0</v>
      </c>
      <c r="AO92" s="12">
        <v>3.0</v>
      </c>
      <c r="AP92" s="12">
        <v>3.0</v>
      </c>
      <c r="AQ92" s="12">
        <v>5.0</v>
      </c>
      <c r="AR92" s="12">
        <v>5.0</v>
      </c>
      <c r="AS92" s="12">
        <v>6.0</v>
      </c>
      <c r="AT92" s="12">
        <v>7.0</v>
      </c>
      <c r="AU92" s="12">
        <v>7.0</v>
      </c>
      <c r="AV92" s="12">
        <v>7.0</v>
      </c>
      <c r="AW92" s="12">
        <v>7.0</v>
      </c>
      <c r="AX92" s="12">
        <v>7.0</v>
      </c>
      <c r="AY92" s="12">
        <v>8.0</v>
      </c>
      <c r="AZ92" s="12">
        <v>8.0</v>
      </c>
      <c r="BA92" s="12">
        <v>10.0</v>
      </c>
      <c r="BB92" s="12">
        <v>10.0</v>
      </c>
      <c r="BC92" s="12">
        <v>12.0</v>
      </c>
      <c r="BD92" s="12">
        <v>14.0</v>
      </c>
      <c r="BE92" s="12">
        <v>15.0</v>
      </c>
      <c r="BF92" s="12">
        <v>23.0</v>
      </c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</row>
    <row r="93" ht="9.75" customHeight="1" outlineLevel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42" t="s">
        <v>114</v>
      </c>
      <c r="AL93" s="12">
        <v>0.0</v>
      </c>
      <c r="AM93" s="12">
        <v>54.0</v>
      </c>
      <c r="AN93" s="12">
        <v>56.0</v>
      </c>
      <c r="AO93" s="12">
        <v>61.0</v>
      </c>
      <c r="AP93" s="12">
        <v>63.0</v>
      </c>
      <c r="AQ93" s="12">
        <v>67.0</v>
      </c>
      <c r="AR93" s="12">
        <v>70.0</v>
      </c>
      <c r="AS93" s="12">
        <v>71.0</v>
      </c>
      <c r="AT93" s="12">
        <v>71.0</v>
      </c>
      <c r="AU93" s="12">
        <v>72.0</v>
      </c>
      <c r="AV93" s="12">
        <v>74.0</v>
      </c>
      <c r="AW93" s="12">
        <v>74.0</v>
      </c>
      <c r="AX93" s="12">
        <v>74.0</v>
      </c>
      <c r="AY93" s="12">
        <v>75.0</v>
      </c>
      <c r="AZ93" s="12">
        <v>77.0</v>
      </c>
      <c r="BA93" s="12">
        <v>77.0</v>
      </c>
      <c r="BB93" s="12">
        <v>77.0</v>
      </c>
      <c r="BC93" s="12">
        <v>77.0</v>
      </c>
      <c r="BD93" s="12">
        <v>77.0</v>
      </c>
      <c r="BE93" s="12">
        <v>77.0</v>
      </c>
      <c r="BF93" s="12">
        <v>77.0</v>
      </c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</row>
    <row r="94" ht="9.75" customHeight="1" outlineLevel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4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</row>
    <row r="95" ht="9.75" customHeight="1" outlineLevel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42" t="s">
        <v>115</v>
      </c>
      <c r="AL95" s="12">
        <v>0.05</v>
      </c>
      <c r="AM95" s="12">
        <v>0.1</v>
      </c>
      <c r="AN95" s="12">
        <v>0.15000000000000002</v>
      </c>
      <c r="AO95" s="12">
        <v>0.2</v>
      </c>
      <c r="AP95" s="12">
        <v>0.25</v>
      </c>
      <c r="AQ95" s="12">
        <v>0.3</v>
      </c>
      <c r="AR95" s="12">
        <v>0.35</v>
      </c>
      <c r="AS95" s="12">
        <v>0.39999999999999997</v>
      </c>
      <c r="AT95" s="12">
        <v>0.44999999999999996</v>
      </c>
      <c r="AU95" s="12">
        <v>0.49999999999999994</v>
      </c>
      <c r="AV95" s="12">
        <v>0.5499999999999999</v>
      </c>
      <c r="AW95" s="12">
        <v>0.6</v>
      </c>
      <c r="AX95" s="12">
        <v>0.65</v>
      </c>
      <c r="AY95" s="12">
        <v>0.7000000000000001</v>
      </c>
      <c r="AZ95" s="12">
        <v>0.7500000000000001</v>
      </c>
      <c r="BA95" s="12">
        <v>0.8000000000000002</v>
      </c>
      <c r="BB95" s="12">
        <v>0.8500000000000002</v>
      </c>
      <c r="BC95" s="12">
        <v>0.9000000000000002</v>
      </c>
      <c r="BD95" s="12">
        <v>0.9500000000000003</v>
      </c>
      <c r="BE95" s="12">
        <v>1.0000000000000002</v>
      </c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</row>
    <row r="96" ht="9.75" customHeight="1" outlineLevel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42" t="s">
        <v>113</v>
      </c>
      <c r="AL96" s="12">
        <v>0.0</v>
      </c>
      <c r="AM96" s="12">
        <v>0.0</v>
      </c>
      <c r="AN96" s="12">
        <v>3.0</v>
      </c>
      <c r="AO96" s="12">
        <v>0.0</v>
      </c>
      <c r="AP96" s="12">
        <v>2.0</v>
      </c>
      <c r="AQ96" s="12">
        <v>0.0</v>
      </c>
      <c r="AR96" s="12">
        <v>1.0</v>
      </c>
      <c r="AS96" s="12">
        <v>1.0</v>
      </c>
      <c r="AT96" s="12">
        <v>0.0</v>
      </c>
      <c r="AU96" s="12">
        <v>0.0</v>
      </c>
      <c r="AV96" s="12">
        <v>0.0</v>
      </c>
      <c r="AW96" s="12">
        <v>0.0</v>
      </c>
      <c r="AX96" s="12">
        <v>1.0</v>
      </c>
      <c r="AY96" s="12">
        <v>0.0</v>
      </c>
      <c r="AZ96" s="12">
        <v>2.0</v>
      </c>
      <c r="BA96" s="12">
        <v>0.0</v>
      </c>
      <c r="BB96" s="12">
        <v>2.0</v>
      </c>
      <c r="BC96" s="12">
        <v>2.0</v>
      </c>
      <c r="BD96" s="12">
        <v>1.0</v>
      </c>
      <c r="BE96" s="12">
        <v>8.0</v>
      </c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</row>
    <row r="97" ht="9.75" customHeight="1" outlineLevel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42" t="s">
        <v>114</v>
      </c>
      <c r="AL97" s="12">
        <v>-54.0</v>
      </c>
      <c r="AM97" s="12">
        <v>-2.0</v>
      </c>
      <c r="AN97" s="12">
        <v>-5.0</v>
      </c>
      <c r="AO97" s="12">
        <v>-2.0</v>
      </c>
      <c r="AP97" s="12">
        <v>-4.0</v>
      </c>
      <c r="AQ97" s="12">
        <v>-3.0</v>
      </c>
      <c r="AR97" s="12">
        <v>-1.0</v>
      </c>
      <c r="AS97" s="12">
        <v>0.0</v>
      </c>
      <c r="AT97" s="12">
        <v>-1.0</v>
      </c>
      <c r="AU97" s="12">
        <v>-2.0</v>
      </c>
      <c r="AV97" s="12">
        <v>0.0</v>
      </c>
      <c r="AW97" s="12">
        <v>0.0</v>
      </c>
      <c r="AX97" s="12">
        <v>-1.0</v>
      </c>
      <c r="AY97" s="12">
        <v>-2.0</v>
      </c>
      <c r="AZ97" s="12">
        <v>0.0</v>
      </c>
      <c r="BA97" s="12">
        <v>0.0</v>
      </c>
      <c r="BB97" s="12">
        <v>0.0</v>
      </c>
      <c r="BC97" s="12">
        <v>0.0</v>
      </c>
      <c r="BD97" s="12">
        <v>0.0</v>
      </c>
      <c r="BE97" s="12">
        <v>0.0</v>
      </c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</row>
    <row r="98" ht="9.75" customHeight="1" outlineLevel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</row>
    <row r="99" ht="9.75" customHeight="1" outlineLevel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</row>
    <row r="100" ht="9.75" customHeight="1" outlineLevel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</row>
    <row r="101" ht="9.75" customHeight="1" outlineLevel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</row>
    <row r="102" ht="9.75" customHeight="1" outlineLevel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</row>
    <row r="103" ht="9.75" customHeight="1" outlineLevel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</row>
    <row r="104" ht="9.75" customHeight="1" outlineLevel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</row>
    <row r="105" ht="9.75" customHeight="1" outlineLevel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</row>
    <row r="106" ht="9.75" customHeight="1" outlineLevel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</row>
    <row r="107" ht="9.75" customHeight="1" outlineLevel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</row>
    <row r="108" ht="9.75" customHeight="1" outlineLevel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</row>
    <row r="109" ht="9.75" customHeight="1" outlineLevel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</row>
    <row r="110" ht="9.75" customHeight="1" outlineLevel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</row>
    <row r="111" ht="9.75" customHeight="1">
      <c r="A111" s="6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</row>
    <row r="112" ht="9.75" customHeight="1">
      <c r="A112" s="11" t="s">
        <v>116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</row>
    <row r="113" ht="9.75" customHeight="1" outlineLevel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</row>
    <row r="114" ht="9.75" customHeight="1" outlineLevel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</row>
    <row r="115" ht="9.75" customHeight="1" outlineLevel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</row>
    <row r="116" ht="9.75" customHeight="1" outlineLevel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</row>
    <row r="117" ht="9.75" customHeight="1" outlineLevel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</row>
    <row r="118" ht="9.75" customHeight="1" outlineLevel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</row>
    <row r="119" ht="9.75" customHeight="1" outlineLevel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</row>
    <row r="120" ht="9.75" customHeight="1" outlineLevel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</row>
    <row r="121" ht="9.75" customHeight="1" outlineLevel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</row>
    <row r="122" ht="9.75" customHeight="1" outlineLevel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</row>
    <row r="123" ht="9.75" customHeight="1" outlineLevel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</row>
    <row r="124" ht="9.75" customHeight="1" outlineLevel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</row>
    <row r="125" ht="9.75" customHeight="1" outlineLevel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</row>
    <row r="126" ht="9.75" customHeight="1" outlineLevel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</row>
    <row r="127" ht="9.75" customHeight="1" outlineLevel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</row>
    <row r="128" ht="9.75" customHeight="1" outlineLevel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</row>
    <row r="129" ht="9.75" customHeight="1" outlineLevel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</row>
    <row r="130" ht="9.75" customHeight="1" outlineLevel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</row>
    <row r="131" ht="9.75" customHeight="1" outlineLevel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</row>
    <row r="132" ht="9.75" customHeight="1" outlineLevel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</row>
    <row r="133" ht="9.75" customHeight="1">
      <c r="A133" s="6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</row>
    <row r="134" ht="9.75" customHeight="1">
      <c r="A134" s="11" t="s">
        <v>117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12" t="s">
        <v>118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</row>
    <row r="135" ht="9.75" customHeight="1" outlineLevel="1">
      <c r="A135" s="3"/>
      <c r="B135" s="3"/>
      <c r="C135" s="3"/>
      <c r="D135" s="3"/>
      <c r="E135" s="28" t="s">
        <v>119</v>
      </c>
      <c r="F135" s="64">
        <v>0.5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12" t="s">
        <v>75</v>
      </c>
      <c r="AL135" s="12">
        <v>0.0</v>
      </c>
      <c r="AM135" s="12">
        <v>0.01</v>
      </c>
      <c r="AN135" s="12">
        <v>0.02</v>
      </c>
      <c r="AO135" s="12">
        <v>0.03</v>
      </c>
      <c r="AP135" s="12">
        <v>0.04</v>
      </c>
      <c r="AQ135" s="12">
        <v>0.05</v>
      </c>
      <c r="AR135" s="12">
        <v>0.060000000000000005</v>
      </c>
      <c r="AS135" s="12">
        <v>0.07</v>
      </c>
      <c r="AT135" s="12">
        <v>0.08</v>
      </c>
      <c r="AU135" s="12">
        <v>0.09</v>
      </c>
      <c r="AV135" s="12">
        <v>0.09999999999999999</v>
      </c>
      <c r="AW135" s="12">
        <v>0.10999999999999999</v>
      </c>
      <c r="AX135" s="12">
        <v>0.11999999999999998</v>
      </c>
      <c r="AY135" s="12">
        <v>0.12999999999999998</v>
      </c>
      <c r="AZ135" s="12">
        <v>0.13999999999999999</v>
      </c>
      <c r="BA135" s="12">
        <v>0.15</v>
      </c>
      <c r="BB135" s="12">
        <v>0.16</v>
      </c>
      <c r="BC135" s="12">
        <v>0.17</v>
      </c>
      <c r="BD135" s="12">
        <v>0.18000000000000002</v>
      </c>
      <c r="BE135" s="12">
        <v>0.19000000000000003</v>
      </c>
      <c r="BF135" s="12">
        <v>0.20000000000000004</v>
      </c>
      <c r="BG135" s="12">
        <v>0.21000000000000005</v>
      </c>
      <c r="BH135" s="12">
        <v>0.22000000000000006</v>
      </c>
      <c r="BI135" s="12">
        <v>0.23000000000000007</v>
      </c>
      <c r="BJ135" s="12">
        <v>0.24000000000000007</v>
      </c>
      <c r="BK135" s="12">
        <v>0.25000000000000006</v>
      </c>
      <c r="BL135" s="12">
        <v>0.26000000000000006</v>
      </c>
      <c r="BM135" s="12">
        <v>0.2700000000000001</v>
      </c>
      <c r="BN135" s="12">
        <v>0.2800000000000001</v>
      </c>
      <c r="BO135" s="12">
        <v>0.2900000000000001</v>
      </c>
      <c r="BP135" s="12">
        <v>0.3000000000000001</v>
      </c>
      <c r="BQ135" s="12">
        <v>0.3100000000000001</v>
      </c>
      <c r="BR135" s="12">
        <v>0.3200000000000001</v>
      </c>
      <c r="BS135" s="12">
        <v>0.3300000000000001</v>
      </c>
      <c r="BT135" s="12">
        <v>0.34000000000000014</v>
      </c>
      <c r="BU135" s="12">
        <v>0.35000000000000014</v>
      </c>
      <c r="BV135" s="12">
        <v>0.36000000000000015</v>
      </c>
      <c r="BW135" s="12">
        <v>0.37000000000000016</v>
      </c>
      <c r="BX135" s="12">
        <v>0.38000000000000017</v>
      </c>
      <c r="BY135" s="12">
        <v>0.3900000000000002</v>
      </c>
      <c r="BZ135" s="12">
        <v>0.4000000000000002</v>
      </c>
      <c r="CA135" s="12">
        <v>0.4100000000000002</v>
      </c>
      <c r="CB135" s="12">
        <v>0.4200000000000002</v>
      </c>
      <c r="CC135" s="12">
        <v>0.4300000000000002</v>
      </c>
      <c r="CD135" s="12">
        <v>0.4400000000000002</v>
      </c>
      <c r="CE135" s="12">
        <v>0.45000000000000023</v>
      </c>
      <c r="CF135" s="12">
        <v>0.46000000000000024</v>
      </c>
      <c r="CG135" s="12">
        <v>0.47000000000000025</v>
      </c>
      <c r="CH135" s="12">
        <v>0.48000000000000026</v>
      </c>
      <c r="CI135" s="12">
        <v>0.49000000000000027</v>
      </c>
      <c r="CJ135" s="12">
        <v>0.5000000000000002</v>
      </c>
      <c r="CK135" s="12">
        <v>0.5100000000000002</v>
      </c>
      <c r="CL135" s="12">
        <v>0.5200000000000002</v>
      </c>
      <c r="CM135" s="12">
        <v>0.5300000000000002</v>
      </c>
      <c r="CN135" s="12">
        <v>0.5400000000000003</v>
      </c>
      <c r="CO135" s="12">
        <v>0.5500000000000003</v>
      </c>
      <c r="CP135" s="12">
        <v>0.5600000000000003</v>
      </c>
      <c r="CQ135" s="12">
        <v>0.5700000000000003</v>
      </c>
      <c r="CR135" s="12">
        <v>0.5800000000000003</v>
      </c>
      <c r="CS135" s="12">
        <v>0.5900000000000003</v>
      </c>
      <c r="CT135" s="12">
        <v>0.6000000000000003</v>
      </c>
      <c r="CU135" s="12">
        <v>0.6100000000000003</v>
      </c>
      <c r="CV135" s="12">
        <v>0.6200000000000003</v>
      </c>
      <c r="CW135" s="12">
        <v>0.6300000000000003</v>
      </c>
      <c r="CX135" s="12">
        <v>0.6400000000000003</v>
      </c>
      <c r="CY135" s="12">
        <v>0.6500000000000004</v>
      </c>
      <c r="CZ135" s="12">
        <v>0.6600000000000004</v>
      </c>
      <c r="DA135" s="12">
        <v>0.6700000000000004</v>
      </c>
      <c r="DB135" s="12">
        <v>0.6800000000000004</v>
      </c>
      <c r="DC135" s="12">
        <v>0.6900000000000004</v>
      </c>
      <c r="DD135" s="12">
        <v>0.7000000000000004</v>
      </c>
      <c r="DE135" s="12">
        <v>0.7100000000000004</v>
      </c>
      <c r="DF135" s="12">
        <v>0.7200000000000004</v>
      </c>
      <c r="DG135" s="12">
        <v>0.7300000000000004</v>
      </c>
      <c r="DH135" s="12">
        <v>0.7400000000000004</v>
      </c>
      <c r="DI135" s="12">
        <v>0.7500000000000004</v>
      </c>
      <c r="DJ135" s="12">
        <v>0.7600000000000005</v>
      </c>
      <c r="DK135" s="12">
        <v>0.7700000000000005</v>
      </c>
      <c r="DL135" s="12">
        <v>0.7800000000000005</v>
      </c>
      <c r="DM135" s="12">
        <v>0.7900000000000005</v>
      </c>
      <c r="DN135" s="12">
        <v>0.8000000000000005</v>
      </c>
      <c r="DO135" s="12">
        <v>0.8100000000000005</v>
      </c>
      <c r="DP135" s="12">
        <v>0.8200000000000005</v>
      </c>
      <c r="DQ135" s="12">
        <v>0.8300000000000005</v>
      </c>
      <c r="DR135" s="12">
        <v>0.8400000000000005</v>
      </c>
      <c r="DS135" s="12">
        <v>0.8500000000000005</v>
      </c>
      <c r="DT135" s="12">
        <v>0.8600000000000005</v>
      </c>
      <c r="DU135" s="12">
        <v>0.8700000000000006</v>
      </c>
      <c r="DV135" s="12">
        <v>0.8800000000000006</v>
      </c>
      <c r="DW135" s="12">
        <v>0.8900000000000006</v>
      </c>
      <c r="DX135" s="12">
        <v>0.9000000000000006</v>
      </c>
      <c r="DY135" s="12">
        <v>0.9100000000000006</v>
      </c>
      <c r="DZ135" s="12">
        <v>0.9200000000000006</v>
      </c>
      <c r="EA135" s="12">
        <v>0.9300000000000006</v>
      </c>
      <c r="EB135" s="12">
        <v>0.9400000000000006</v>
      </c>
      <c r="EC135" s="12">
        <v>0.9500000000000006</v>
      </c>
      <c r="ED135" s="12">
        <v>0.9600000000000006</v>
      </c>
      <c r="EE135" s="12">
        <v>0.9700000000000006</v>
      </c>
      <c r="EF135" s="12">
        <v>0.9800000000000006</v>
      </c>
      <c r="EG135" s="12">
        <v>0.9900000000000007</v>
      </c>
      <c r="EH135" s="12">
        <v>1.0000000000000007</v>
      </c>
    </row>
    <row r="136" ht="9.75" customHeight="1" outlineLevel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12" t="s">
        <v>120</v>
      </c>
      <c r="AL136" s="12">
        <v>1.0</v>
      </c>
      <c r="AM136" s="12">
        <v>1.0</v>
      </c>
      <c r="AN136" s="12">
        <v>1.0</v>
      </c>
      <c r="AO136" s="12">
        <v>1.0</v>
      </c>
      <c r="AP136" s="12">
        <v>1.0</v>
      </c>
      <c r="AQ136" s="12">
        <v>1.0</v>
      </c>
      <c r="AR136" s="12">
        <v>1.0</v>
      </c>
      <c r="AS136" s="12">
        <v>1.0</v>
      </c>
      <c r="AT136" s="12">
        <v>1.0</v>
      </c>
      <c r="AU136" s="12">
        <v>1.0</v>
      </c>
      <c r="AV136" s="12">
        <v>0.991304347826087</v>
      </c>
      <c r="AW136" s="12">
        <v>0.9652173913043478</v>
      </c>
      <c r="AX136" s="12">
        <v>0.9391304347826087</v>
      </c>
      <c r="AY136" s="12">
        <v>0.9130434782608695</v>
      </c>
      <c r="AZ136" s="12">
        <v>0.8869565217391304</v>
      </c>
      <c r="BA136" s="12">
        <v>0.8695652173913043</v>
      </c>
      <c r="BB136" s="12">
        <v>0.8695652173913043</v>
      </c>
      <c r="BC136" s="12">
        <v>0.8695652173913043</v>
      </c>
      <c r="BD136" s="12">
        <v>0.8695652173913043</v>
      </c>
      <c r="BE136" s="12">
        <v>0.8695652173913043</v>
      </c>
      <c r="BF136" s="12">
        <v>0.8695652173913043</v>
      </c>
      <c r="BG136" s="12">
        <v>0.8695652173913043</v>
      </c>
      <c r="BH136" s="12">
        <v>0.8521739130434783</v>
      </c>
      <c r="BI136" s="12">
        <v>0.8347826086956521</v>
      </c>
      <c r="BJ136" s="12">
        <v>0.8173913043478261</v>
      </c>
      <c r="BK136" s="12">
        <v>0.7999999999999999</v>
      </c>
      <c r="BL136" s="12">
        <v>0.782608695652174</v>
      </c>
      <c r="BM136" s="12">
        <v>0.782608695652174</v>
      </c>
      <c r="BN136" s="12">
        <v>0.782608695652174</v>
      </c>
      <c r="BO136" s="12">
        <v>0.782608695652174</v>
      </c>
      <c r="BP136" s="12">
        <v>0.782608695652174</v>
      </c>
      <c r="BQ136" s="12">
        <v>0.782608695652174</v>
      </c>
      <c r="BR136" s="12">
        <v>0.773913043478261</v>
      </c>
      <c r="BS136" s="12">
        <v>0.7652173913043478</v>
      </c>
      <c r="BT136" s="12">
        <v>0.7565217391304347</v>
      </c>
      <c r="BU136" s="12">
        <v>0.7478260869565218</v>
      </c>
      <c r="BV136" s="12">
        <v>0.7391304347826086</v>
      </c>
      <c r="BW136" s="12">
        <v>0.7391304347826086</v>
      </c>
      <c r="BX136" s="12">
        <v>0.7304347826086957</v>
      </c>
      <c r="BY136" s="12">
        <v>0.7217391304347827</v>
      </c>
      <c r="BZ136" s="12">
        <v>0.7130434782608696</v>
      </c>
      <c r="CA136" s="12">
        <v>0.7043478260869565</v>
      </c>
      <c r="CB136" s="12">
        <v>0.6956521739130435</v>
      </c>
      <c r="CC136" s="12">
        <v>0.6956521739130435</v>
      </c>
      <c r="CD136" s="12">
        <v>0.6956521739130435</v>
      </c>
      <c r="CE136" s="12">
        <v>0.6956521739130435</v>
      </c>
      <c r="CF136" s="12">
        <v>0.6956521739130435</v>
      </c>
      <c r="CG136" s="12">
        <v>0.6956521739130435</v>
      </c>
      <c r="CH136" s="12">
        <v>0.6956521739130435</v>
      </c>
      <c r="CI136" s="12">
        <v>0.6956521739130435</v>
      </c>
      <c r="CJ136" s="12">
        <v>0.6956521739130435</v>
      </c>
      <c r="CK136" s="12">
        <v>0.6956521739130435</v>
      </c>
      <c r="CL136" s="12">
        <v>0.6956521739130435</v>
      </c>
      <c r="CM136" s="12">
        <v>0.6956521739130435</v>
      </c>
      <c r="CN136" s="12">
        <v>0.6956521739130435</v>
      </c>
      <c r="CO136" s="12">
        <v>0.6956521739130435</v>
      </c>
      <c r="CP136" s="12">
        <v>0.6956521739130435</v>
      </c>
      <c r="CQ136" s="12">
        <v>0.6956521739130435</v>
      </c>
      <c r="CR136" s="12">
        <v>0.6956521739130435</v>
      </c>
      <c r="CS136" s="12">
        <v>0.6956521739130435</v>
      </c>
      <c r="CT136" s="12">
        <v>0.6956521739130435</v>
      </c>
      <c r="CU136" s="12">
        <v>0.6956521739130435</v>
      </c>
      <c r="CV136" s="12">
        <v>0.6956521739130435</v>
      </c>
      <c r="CW136" s="12">
        <v>0.6869565217391305</v>
      </c>
      <c r="CX136" s="12">
        <v>0.6782608695652174</v>
      </c>
      <c r="CY136" s="12">
        <v>0.6695652173913044</v>
      </c>
      <c r="CZ136" s="12">
        <v>0.6608695652173913</v>
      </c>
      <c r="DA136" s="12">
        <v>0.6521739130434783</v>
      </c>
      <c r="DB136" s="12">
        <v>0.6521739130434783</v>
      </c>
      <c r="DC136" s="12">
        <v>0.6521739130434783</v>
      </c>
      <c r="DD136" s="12">
        <v>0.6521739130434783</v>
      </c>
      <c r="DE136" s="12">
        <v>0.6434782608695653</v>
      </c>
      <c r="DF136" s="12">
        <v>0.6347826086956522</v>
      </c>
      <c r="DG136" s="12">
        <v>0.6173913043478261</v>
      </c>
      <c r="DH136" s="12">
        <v>0.6</v>
      </c>
      <c r="DI136" s="12">
        <v>0.5826086956521739</v>
      </c>
      <c r="DJ136" s="12">
        <v>0.5739130434782609</v>
      </c>
      <c r="DK136" s="12">
        <v>0.5652173913043478</v>
      </c>
      <c r="DL136" s="12">
        <v>0.5652173913043478</v>
      </c>
      <c r="DM136" s="12">
        <v>0.5652173913043478</v>
      </c>
      <c r="DN136" s="12">
        <v>0.5565217391304348</v>
      </c>
      <c r="DO136" s="12">
        <v>0.5391304347826087</v>
      </c>
      <c r="DP136" s="12">
        <v>0.5217391304347826</v>
      </c>
      <c r="DQ136" s="12">
        <v>0.5043478260869565</v>
      </c>
      <c r="DR136" s="12">
        <v>0.4869565217391304</v>
      </c>
      <c r="DS136" s="12">
        <v>0.4782608695652174</v>
      </c>
      <c r="DT136" s="12">
        <v>0.4782608695652174</v>
      </c>
      <c r="DU136" s="12">
        <v>0.46956521739130436</v>
      </c>
      <c r="DV136" s="12">
        <v>0.45217391304347826</v>
      </c>
      <c r="DW136" s="12">
        <v>0.43478260869565216</v>
      </c>
      <c r="DX136" s="12">
        <v>0.41739130434782606</v>
      </c>
      <c r="DY136" s="12">
        <v>0.39999999999999997</v>
      </c>
      <c r="DZ136" s="12">
        <v>0.3826086956521739</v>
      </c>
      <c r="EA136" s="12">
        <v>0.3739130434782609</v>
      </c>
      <c r="EB136" s="12">
        <v>0.3652173913043478</v>
      </c>
      <c r="EC136" s="12">
        <v>0.34782608695652173</v>
      </c>
      <c r="ED136" s="12">
        <v>0.33043478260869563</v>
      </c>
      <c r="EE136" s="12">
        <v>0.2782608695652174</v>
      </c>
      <c r="EF136" s="12">
        <v>0.20869565217391303</v>
      </c>
      <c r="EG136" s="12">
        <v>0.08695652173913043</v>
      </c>
      <c r="EH136" s="12">
        <v>0.0</v>
      </c>
    </row>
    <row r="137" ht="9.75" customHeight="1" outlineLevel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12" t="s">
        <v>121</v>
      </c>
      <c r="AL137" s="12">
        <v>0.0</v>
      </c>
      <c r="AM137" s="12">
        <v>0.44155844155844154</v>
      </c>
      <c r="AN137" s="12">
        <v>0.45454545454545453</v>
      </c>
      <c r="AO137" s="12">
        <v>0.5948051948051948</v>
      </c>
      <c r="AP137" s="12">
        <v>0.6467532467532467</v>
      </c>
      <c r="AQ137" s="12">
        <v>0.6805194805194805</v>
      </c>
      <c r="AR137" s="12">
        <v>0.7012987012987013</v>
      </c>
      <c r="AS137" s="12">
        <v>0.7168831168831169</v>
      </c>
      <c r="AT137" s="12">
        <v>0.7220779220779221</v>
      </c>
      <c r="AU137" s="12">
        <v>0.7298701298701299</v>
      </c>
      <c r="AV137" s="12">
        <v>0.7350649350649351</v>
      </c>
      <c r="AW137" s="12">
        <v>0.7428571428571429</v>
      </c>
      <c r="AX137" s="12">
        <v>0.7506493506493506</v>
      </c>
      <c r="AY137" s="12">
        <v>0.7636363636363636</v>
      </c>
      <c r="AZ137" s="12">
        <v>0.7766233766233765</v>
      </c>
      <c r="BA137" s="12">
        <v>0.787012987012987</v>
      </c>
      <c r="BB137" s="12">
        <v>0.7948051948051948</v>
      </c>
      <c r="BC137" s="12">
        <v>0.8025974025974025</v>
      </c>
      <c r="BD137" s="12">
        <v>0.8077922077922078</v>
      </c>
      <c r="BE137" s="12">
        <v>0.812987012987013</v>
      </c>
      <c r="BF137" s="12">
        <v>0.8181818181818182</v>
      </c>
      <c r="BG137" s="12">
        <v>0.825974025974026</v>
      </c>
      <c r="BH137" s="12">
        <v>0.8337662337662338</v>
      </c>
      <c r="BI137" s="12">
        <v>0.8441558441558441</v>
      </c>
      <c r="BJ137" s="12">
        <v>0.8545454545454545</v>
      </c>
      <c r="BK137" s="12">
        <v>0.8649350649350649</v>
      </c>
      <c r="BL137" s="12">
        <v>0.8753246753246754</v>
      </c>
      <c r="BM137" s="12">
        <v>0.8857142857142858</v>
      </c>
      <c r="BN137" s="12">
        <v>0.8935064935064935</v>
      </c>
      <c r="BO137" s="12">
        <v>0.8987012987012988</v>
      </c>
      <c r="BP137" s="12">
        <v>0.9064935064935065</v>
      </c>
      <c r="BQ137" s="12">
        <v>0.9116883116883118</v>
      </c>
      <c r="BR137" s="12">
        <v>0.9168831168831169</v>
      </c>
      <c r="BS137" s="12">
        <v>0.9194805194805195</v>
      </c>
      <c r="BT137" s="12">
        <v>0.922077922077922</v>
      </c>
      <c r="BU137" s="12">
        <v>0.922077922077922</v>
      </c>
      <c r="BV137" s="12">
        <v>0.922077922077922</v>
      </c>
      <c r="BW137" s="12">
        <v>0.922077922077922</v>
      </c>
      <c r="BX137" s="12">
        <v>0.922077922077922</v>
      </c>
      <c r="BY137" s="12">
        <v>0.9246753246753248</v>
      </c>
      <c r="BZ137" s="12">
        <v>0.9272727272727274</v>
      </c>
      <c r="CA137" s="12">
        <v>0.9298701298701298</v>
      </c>
      <c r="CB137" s="12">
        <v>0.9324675324675324</v>
      </c>
      <c r="CC137" s="12">
        <v>0.935064935064935</v>
      </c>
      <c r="CD137" s="12">
        <v>0.935064935064935</v>
      </c>
      <c r="CE137" s="12">
        <v>0.9376623376623378</v>
      </c>
      <c r="CF137" s="12">
        <v>0.9428571428571428</v>
      </c>
      <c r="CG137" s="12">
        <v>0.948051948051948</v>
      </c>
      <c r="CH137" s="12">
        <v>0.9532467532467533</v>
      </c>
      <c r="CI137" s="12">
        <v>0.9584415584415584</v>
      </c>
      <c r="CJ137" s="12">
        <v>0.961038961038961</v>
      </c>
      <c r="CK137" s="12">
        <v>0.961038961038961</v>
      </c>
      <c r="CL137" s="12">
        <v>0.961038961038961</v>
      </c>
      <c r="CM137" s="12">
        <v>0.961038961038961</v>
      </c>
      <c r="CN137" s="12">
        <v>0.961038961038961</v>
      </c>
      <c r="CO137" s="12">
        <v>0.961038961038961</v>
      </c>
      <c r="CP137" s="12">
        <v>0.961038961038961</v>
      </c>
      <c r="CQ137" s="12">
        <v>0.961038961038961</v>
      </c>
      <c r="CR137" s="12">
        <v>0.961038961038961</v>
      </c>
      <c r="CS137" s="12">
        <v>0.961038961038961</v>
      </c>
      <c r="CT137" s="12">
        <v>0.961038961038961</v>
      </c>
      <c r="CU137" s="12">
        <v>0.961038961038961</v>
      </c>
      <c r="CV137" s="12">
        <v>0.961038961038961</v>
      </c>
      <c r="CW137" s="12">
        <v>0.9636363636363636</v>
      </c>
      <c r="CX137" s="12">
        <v>0.9688311688311687</v>
      </c>
      <c r="CY137" s="12">
        <v>0.974025974025974</v>
      </c>
      <c r="CZ137" s="12">
        <v>0.9792207792207793</v>
      </c>
      <c r="DA137" s="12">
        <v>0.987012987012987</v>
      </c>
      <c r="DB137" s="12">
        <v>0.9922077922077923</v>
      </c>
      <c r="DC137" s="12">
        <v>0.9948051948051947</v>
      </c>
      <c r="DD137" s="12">
        <v>0.9974025974025974</v>
      </c>
      <c r="DE137" s="12">
        <v>1.0</v>
      </c>
      <c r="DF137" s="12">
        <v>1.0</v>
      </c>
      <c r="DG137" s="12">
        <v>1.0</v>
      </c>
      <c r="DH137" s="12">
        <v>1.0</v>
      </c>
      <c r="DI137" s="12">
        <v>1.0</v>
      </c>
      <c r="DJ137" s="12">
        <v>1.0</v>
      </c>
      <c r="DK137" s="12">
        <v>1.0</v>
      </c>
      <c r="DL137" s="12">
        <v>1.0</v>
      </c>
      <c r="DM137" s="12">
        <v>1.0</v>
      </c>
      <c r="DN137" s="12">
        <v>1.0</v>
      </c>
      <c r="DO137" s="12">
        <v>1.0</v>
      </c>
      <c r="DP137" s="12">
        <v>1.0</v>
      </c>
      <c r="DQ137" s="12">
        <v>1.0</v>
      </c>
      <c r="DR137" s="12">
        <v>1.0</v>
      </c>
      <c r="DS137" s="12">
        <v>1.0</v>
      </c>
      <c r="DT137" s="12">
        <v>1.0</v>
      </c>
      <c r="DU137" s="12">
        <v>1.0</v>
      </c>
      <c r="DV137" s="12">
        <v>1.0</v>
      </c>
      <c r="DW137" s="12">
        <v>1.0</v>
      </c>
      <c r="DX137" s="12">
        <v>1.0</v>
      </c>
      <c r="DY137" s="12">
        <v>1.0</v>
      </c>
      <c r="DZ137" s="12">
        <v>1.0</v>
      </c>
      <c r="EA137" s="12">
        <v>1.0</v>
      </c>
      <c r="EB137" s="12">
        <v>1.0</v>
      </c>
      <c r="EC137" s="12">
        <v>1.0</v>
      </c>
      <c r="ED137" s="12">
        <v>1.0</v>
      </c>
      <c r="EE137" s="12">
        <v>1.0</v>
      </c>
      <c r="EF137" s="12">
        <v>1.0</v>
      </c>
      <c r="EG137" s="12">
        <v>1.0</v>
      </c>
      <c r="EH137" s="12">
        <v>1.0</v>
      </c>
    </row>
    <row r="138" ht="9.75" customHeight="1" outlineLevel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12" t="str">
        <f> TEXT($F$135,"0%") &amp; " Wtd.Avg."</f>
        <v>50% Wtd.Avg.</v>
      </c>
      <c r="AL138" s="12">
        <f t="shared" ref="AL138:EH138" si="17">$F$135*AL136+(1-$F$135)*AL137</f>
        <v>0.5</v>
      </c>
      <c r="AM138" s="12">
        <f t="shared" si="17"/>
        <v>0.7207792208</v>
      </c>
      <c r="AN138" s="12">
        <f t="shared" si="17"/>
        <v>0.7272727273</v>
      </c>
      <c r="AO138" s="12">
        <f t="shared" si="17"/>
        <v>0.7974025974</v>
      </c>
      <c r="AP138" s="12">
        <f t="shared" si="17"/>
        <v>0.8233766234</v>
      </c>
      <c r="AQ138" s="12">
        <f t="shared" si="17"/>
        <v>0.8402597403</v>
      </c>
      <c r="AR138" s="12">
        <f t="shared" si="17"/>
        <v>0.8506493506</v>
      </c>
      <c r="AS138" s="12">
        <f t="shared" si="17"/>
        <v>0.8584415584</v>
      </c>
      <c r="AT138" s="12">
        <f t="shared" si="17"/>
        <v>0.861038961</v>
      </c>
      <c r="AU138" s="12">
        <f t="shared" si="17"/>
        <v>0.8649350649</v>
      </c>
      <c r="AV138" s="12">
        <f t="shared" si="17"/>
        <v>0.8631846414</v>
      </c>
      <c r="AW138" s="12">
        <f t="shared" si="17"/>
        <v>0.8540372671</v>
      </c>
      <c r="AX138" s="12">
        <f t="shared" si="17"/>
        <v>0.8448898927</v>
      </c>
      <c r="AY138" s="12">
        <f t="shared" si="17"/>
        <v>0.8383399209</v>
      </c>
      <c r="AZ138" s="12">
        <f t="shared" si="17"/>
        <v>0.8317899492</v>
      </c>
      <c r="BA138" s="12">
        <f t="shared" si="17"/>
        <v>0.8282891022</v>
      </c>
      <c r="BB138" s="12">
        <f t="shared" si="17"/>
        <v>0.8321852061</v>
      </c>
      <c r="BC138" s="12">
        <f t="shared" si="17"/>
        <v>0.83608131</v>
      </c>
      <c r="BD138" s="12">
        <f t="shared" si="17"/>
        <v>0.8386787126</v>
      </c>
      <c r="BE138" s="12">
        <f t="shared" si="17"/>
        <v>0.8412761152</v>
      </c>
      <c r="BF138" s="12">
        <f t="shared" si="17"/>
        <v>0.8438735178</v>
      </c>
      <c r="BG138" s="12">
        <f t="shared" si="17"/>
        <v>0.8477696217</v>
      </c>
      <c r="BH138" s="12">
        <f t="shared" si="17"/>
        <v>0.8429700734</v>
      </c>
      <c r="BI138" s="12">
        <f t="shared" si="17"/>
        <v>0.8394692264</v>
      </c>
      <c r="BJ138" s="12">
        <f t="shared" si="17"/>
        <v>0.8359683794</v>
      </c>
      <c r="BK138" s="12">
        <f t="shared" si="17"/>
        <v>0.8324675325</v>
      </c>
      <c r="BL138" s="12">
        <f t="shared" si="17"/>
        <v>0.8289666855</v>
      </c>
      <c r="BM138" s="12">
        <f t="shared" si="17"/>
        <v>0.8341614907</v>
      </c>
      <c r="BN138" s="12">
        <f t="shared" si="17"/>
        <v>0.8380575946</v>
      </c>
      <c r="BO138" s="12">
        <f t="shared" si="17"/>
        <v>0.8406549972</v>
      </c>
      <c r="BP138" s="12">
        <f t="shared" si="17"/>
        <v>0.8445511011</v>
      </c>
      <c r="BQ138" s="12">
        <f t="shared" si="17"/>
        <v>0.8471485037</v>
      </c>
      <c r="BR138" s="12">
        <f t="shared" si="17"/>
        <v>0.8453980802</v>
      </c>
      <c r="BS138" s="12">
        <f t="shared" si="17"/>
        <v>0.8423489554</v>
      </c>
      <c r="BT138" s="12">
        <f t="shared" si="17"/>
        <v>0.8392998306</v>
      </c>
      <c r="BU138" s="12">
        <f t="shared" si="17"/>
        <v>0.8349520045</v>
      </c>
      <c r="BV138" s="12">
        <f t="shared" si="17"/>
        <v>0.8306041784</v>
      </c>
      <c r="BW138" s="12">
        <f t="shared" si="17"/>
        <v>0.8306041784</v>
      </c>
      <c r="BX138" s="12">
        <f t="shared" si="17"/>
        <v>0.8262563523</v>
      </c>
      <c r="BY138" s="12">
        <f t="shared" si="17"/>
        <v>0.8232072276</v>
      </c>
      <c r="BZ138" s="12">
        <f t="shared" si="17"/>
        <v>0.8201581028</v>
      </c>
      <c r="CA138" s="12">
        <f t="shared" si="17"/>
        <v>0.817108978</v>
      </c>
      <c r="CB138" s="12">
        <f t="shared" si="17"/>
        <v>0.8140598532</v>
      </c>
      <c r="CC138" s="12">
        <f t="shared" si="17"/>
        <v>0.8153585545</v>
      </c>
      <c r="CD138" s="12">
        <f t="shared" si="17"/>
        <v>0.8153585545</v>
      </c>
      <c r="CE138" s="12">
        <f t="shared" si="17"/>
        <v>0.8166572558</v>
      </c>
      <c r="CF138" s="12">
        <f t="shared" si="17"/>
        <v>0.8192546584</v>
      </c>
      <c r="CG138" s="12">
        <f t="shared" si="17"/>
        <v>0.821852061</v>
      </c>
      <c r="CH138" s="12">
        <f t="shared" si="17"/>
        <v>0.8244494636</v>
      </c>
      <c r="CI138" s="12">
        <f t="shared" si="17"/>
        <v>0.8270468662</v>
      </c>
      <c r="CJ138" s="12">
        <f t="shared" si="17"/>
        <v>0.8283455675</v>
      </c>
      <c r="CK138" s="12">
        <f t="shared" si="17"/>
        <v>0.8283455675</v>
      </c>
      <c r="CL138" s="12">
        <f t="shared" si="17"/>
        <v>0.8283455675</v>
      </c>
      <c r="CM138" s="12">
        <f t="shared" si="17"/>
        <v>0.8283455675</v>
      </c>
      <c r="CN138" s="12">
        <f t="shared" si="17"/>
        <v>0.8283455675</v>
      </c>
      <c r="CO138" s="12">
        <f t="shared" si="17"/>
        <v>0.8283455675</v>
      </c>
      <c r="CP138" s="12">
        <f t="shared" si="17"/>
        <v>0.8283455675</v>
      </c>
      <c r="CQ138" s="12">
        <f t="shared" si="17"/>
        <v>0.8283455675</v>
      </c>
      <c r="CR138" s="12">
        <f t="shared" si="17"/>
        <v>0.8283455675</v>
      </c>
      <c r="CS138" s="12">
        <f t="shared" si="17"/>
        <v>0.8283455675</v>
      </c>
      <c r="CT138" s="12">
        <f t="shared" si="17"/>
        <v>0.8283455675</v>
      </c>
      <c r="CU138" s="12">
        <f t="shared" si="17"/>
        <v>0.8283455675</v>
      </c>
      <c r="CV138" s="12">
        <f t="shared" si="17"/>
        <v>0.8283455675</v>
      </c>
      <c r="CW138" s="12">
        <f t="shared" si="17"/>
        <v>0.8252964427</v>
      </c>
      <c r="CX138" s="12">
        <f t="shared" si="17"/>
        <v>0.8235460192</v>
      </c>
      <c r="CY138" s="12">
        <f t="shared" si="17"/>
        <v>0.8217955957</v>
      </c>
      <c r="CZ138" s="12">
        <f t="shared" si="17"/>
        <v>0.8200451722</v>
      </c>
      <c r="DA138" s="12">
        <f t="shared" si="17"/>
        <v>0.81959345</v>
      </c>
      <c r="DB138" s="12">
        <f t="shared" si="17"/>
        <v>0.8221908526</v>
      </c>
      <c r="DC138" s="12">
        <f t="shared" si="17"/>
        <v>0.8234895539</v>
      </c>
      <c r="DD138" s="12">
        <f t="shared" si="17"/>
        <v>0.8247882552</v>
      </c>
      <c r="DE138" s="12">
        <f t="shared" si="17"/>
        <v>0.8217391304</v>
      </c>
      <c r="DF138" s="12">
        <f t="shared" si="17"/>
        <v>0.8173913043</v>
      </c>
      <c r="DG138" s="12">
        <f t="shared" si="17"/>
        <v>0.8086956522</v>
      </c>
      <c r="DH138" s="12">
        <f t="shared" si="17"/>
        <v>0.8</v>
      </c>
      <c r="DI138" s="12">
        <f t="shared" si="17"/>
        <v>0.7913043478</v>
      </c>
      <c r="DJ138" s="12">
        <f t="shared" si="17"/>
        <v>0.7869565217</v>
      </c>
      <c r="DK138" s="12">
        <f t="shared" si="17"/>
        <v>0.7826086957</v>
      </c>
      <c r="DL138" s="12">
        <f t="shared" si="17"/>
        <v>0.7826086957</v>
      </c>
      <c r="DM138" s="12">
        <f t="shared" si="17"/>
        <v>0.7826086957</v>
      </c>
      <c r="DN138" s="12">
        <f t="shared" si="17"/>
        <v>0.7782608696</v>
      </c>
      <c r="DO138" s="12">
        <f t="shared" si="17"/>
        <v>0.7695652174</v>
      </c>
      <c r="DP138" s="12">
        <f t="shared" si="17"/>
        <v>0.7608695652</v>
      </c>
      <c r="DQ138" s="12">
        <f t="shared" si="17"/>
        <v>0.752173913</v>
      </c>
      <c r="DR138" s="12">
        <f t="shared" si="17"/>
        <v>0.7434782609</v>
      </c>
      <c r="DS138" s="12">
        <f t="shared" si="17"/>
        <v>0.7391304348</v>
      </c>
      <c r="DT138" s="12">
        <f t="shared" si="17"/>
        <v>0.7391304348</v>
      </c>
      <c r="DU138" s="12">
        <f t="shared" si="17"/>
        <v>0.7347826087</v>
      </c>
      <c r="DV138" s="12">
        <f t="shared" si="17"/>
        <v>0.7260869565</v>
      </c>
      <c r="DW138" s="12">
        <f t="shared" si="17"/>
        <v>0.7173913043</v>
      </c>
      <c r="DX138" s="12">
        <f t="shared" si="17"/>
        <v>0.7086956522</v>
      </c>
      <c r="DY138" s="12">
        <f t="shared" si="17"/>
        <v>0.7</v>
      </c>
      <c r="DZ138" s="12">
        <f t="shared" si="17"/>
        <v>0.6913043478</v>
      </c>
      <c r="EA138" s="12">
        <f t="shared" si="17"/>
        <v>0.6869565217</v>
      </c>
      <c r="EB138" s="12">
        <f t="shared" si="17"/>
        <v>0.6826086957</v>
      </c>
      <c r="EC138" s="12">
        <f t="shared" si="17"/>
        <v>0.6739130435</v>
      </c>
      <c r="ED138" s="12">
        <f t="shared" si="17"/>
        <v>0.6652173913</v>
      </c>
      <c r="EE138" s="12">
        <f t="shared" si="17"/>
        <v>0.6391304348</v>
      </c>
      <c r="EF138" s="12">
        <f t="shared" si="17"/>
        <v>0.6043478261</v>
      </c>
      <c r="EG138" s="12">
        <f t="shared" si="17"/>
        <v>0.5434782609</v>
      </c>
      <c r="EH138" s="12">
        <f t="shared" si="17"/>
        <v>0.5</v>
      </c>
    </row>
    <row r="139" ht="9.75" customHeight="1" outlineLevel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</row>
    <row r="140" ht="9.75" customHeight="1" outlineLevel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</row>
    <row r="141" ht="9.75" customHeight="1" outlineLevel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</row>
    <row r="142" ht="9.75" customHeight="1" outlineLevel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</row>
    <row r="143" ht="9.75" customHeight="1" outlineLevel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</row>
    <row r="144" ht="9.75" customHeight="1" outlineLevel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</row>
    <row r="145" ht="9.75" customHeight="1" outlineLevel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</row>
    <row r="146" ht="9.75" customHeight="1" outlineLevel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</row>
    <row r="147" ht="9.75" customHeight="1" outlineLevel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</row>
    <row r="148" ht="9.75" customHeight="1" outlineLevel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</row>
    <row r="149" ht="9.75" customHeight="1" outlineLevel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</row>
    <row r="150" ht="9.75" customHeight="1" outlineLevel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</row>
    <row r="151" ht="9.75" customHeight="1" outlineLevel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</row>
    <row r="152" ht="9.75" customHeight="1" outlineLevel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</row>
    <row r="153" ht="9.75" customHeight="1" outlineLevel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</row>
    <row r="154" ht="9.75" customHeight="1" outlineLevel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</row>
    <row r="155" ht="9.75" customHeight="1" outlineLevel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</row>
    <row r="156" ht="9.75" customHeight="1">
      <c r="A156" s="6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</row>
    <row r="157" ht="9.75" customHeight="1">
      <c r="A157" s="11" t="s">
        <v>122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12" t="s">
        <v>123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</row>
    <row r="158" ht="9.75" customHeight="1" outlineLevel="1">
      <c r="A158" s="3"/>
      <c r="B158" s="3"/>
      <c r="C158" s="3"/>
      <c r="D158" s="3"/>
      <c r="E158" s="28" t="s">
        <v>123</v>
      </c>
      <c r="F158" s="64">
        <v>0.5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12" t="s">
        <v>75</v>
      </c>
      <c r="AL158" s="12">
        <v>0.0</v>
      </c>
      <c r="AM158" s="12">
        <v>0.01</v>
      </c>
      <c r="AN158" s="12">
        <v>0.02</v>
      </c>
      <c r="AO158" s="12">
        <v>0.03</v>
      </c>
      <c r="AP158" s="12">
        <v>0.04</v>
      </c>
      <c r="AQ158" s="12">
        <v>0.05</v>
      </c>
      <c r="AR158" s="12">
        <v>0.060000000000000005</v>
      </c>
      <c r="AS158" s="12">
        <v>0.07</v>
      </c>
      <c r="AT158" s="12">
        <v>0.08</v>
      </c>
      <c r="AU158" s="12">
        <v>0.09</v>
      </c>
      <c r="AV158" s="12">
        <v>0.09999999999999999</v>
      </c>
      <c r="AW158" s="12">
        <v>0.10999999999999999</v>
      </c>
      <c r="AX158" s="12">
        <v>0.11999999999999998</v>
      </c>
      <c r="AY158" s="12">
        <v>0.12999999999999998</v>
      </c>
      <c r="AZ158" s="12">
        <v>0.13999999999999999</v>
      </c>
      <c r="BA158" s="12">
        <v>0.15</v>
      </c>
      <c r="BB158" s="12">
        <v>0.16</v>
      </c>
      <c r="BC158" s="12">
        <v>0.17</v>
      </c>
      <c r="BD158" s="12">
        <v>0.18000000000000002</v>
      </c>
      <c r="BE158" s="12">
        <v>0.19000000000000003</v>
      </c>
      <c r="BF158" s="12">
        <v>0.20000000000000004</v>
      </c>
      <c r="BG158" s="12">
        <v>0.21000000000000005</v>
      </c>
      <c r="BH158" s="12">
        <v>0.22000000000000006</v>
      </c>
      <c r="BI158" s="12">
        <v>0.23000000000000007</v>
      </c>
      <c r="BJ158" s="12">
        <v>0.24000000000000007</v>
      </c>
      <c r="BK158" s="12">
        <v>0.25000000000000006</v>
      </c>
      <c r="BL158" s="12">
        <v>0.26000000000000006</v>
      </c>
      <c r="BM158" s="12">
        <v>0.2700000000000001</v>
      </c>
      <c r="BN158" s="12">
        <v>0.2800000000000001</v>
      </c>
      <c r="BO158" s="12">
        <v>0.2900000000000001</v>
      </c>
      <c r="BP158" s="12">
        <v>0.3000000000000001</v>
      </c>
      <c r="BQ158" s="12">
        <v>0.3100000000000001</v>
      </c>
      <c r="BR158" s="12">
        <v>0.3200000000000001</v>
      </c>
      <c r="BS158" s="12">
        <v>0.3300000000000001</v>
      </c>
      <c r="BT158" s="12">
        <v>0.34000000000000014</v>
      </c>
      <c r="BU158" s="12">
        <v>0.35000000000000014</v>
      </c>
      <c r="BV158" s="12">
        <v>0.36000000000000015</v>
      </c>
      <c r="BW158" s="12">
        <v>0.37000000000000016</v>
      </c>
      <c r="BX158" s="12">
        <v>0.38000000000000017</v>
      </c>
      <c r="BY158" s="12">
        <v>0.3900000000000002</v>
      </c>
      <c r="BZ158" s="12">
        <v>0.4000000000000002</v>
      </c>
      <c r="CA158" s="12">
        <v>0.4100000000000002</v>
      </c>
      <c r="CB158" s="12">
        <v>0.4200000000000002</v>
      </c>
      <c r="CC158" s="12">
        <v>0.4300000000000002</v>
      </c>
      <c r="CD158" s="12">
        <v>0.4400000000000002</v>
      </c>
      <c r="CE158" s="12">
        <v>0.45000000000000023</v>
      </c>
      <c r="CF158" s="12">
        <v>0.46000000000000024</v>
      </c>
      <c r="CG158" s="12">
        <v>0.47000000000000025</v>
      </c>
      <c r="CH158" s="12">
        <v>0.48000000000000026</v>
      </c>
      <c r="CI158" s="12">
        <v>0.49000000000000027</v>
      </c>
      <c r="CJ158" s="12">
        <v>0.5000000000000002</v>
      </c>
      <c r="CK158" s="12">
        <v>0.5100000000000002</v>
      </c>
      <c r="CL158" s="12">
        <v>0.5200000000000002</v>
      </c>
      <c r="CM158" s="12">
        <v>0.5300000000000002</v>
      </c>
      <c r="CN158" s="12">
        <v>0.5400000000000003</v>
      </c>
      <c r="CO158" s="12">
        <v>0.5500000000000003</v>
      </c>
      <c r="CP158" s="12">
        <v>0.5600000000000003</v>
      </c>
      <c r="CQ158" s="12">
        <v>0.5700000000000003</v>
      </c>
      <c r="CR158" s="12">
        <v>0.5800000000000003</v>
      </c>
      <c r="CS158" s="12">
        <v>0.5900000000000003</v>
      </c>
      <c r="CT158" s="12">
        <v>0.6000000000000003</v>
      </c>
      <c r="CU158" s="12">
        <v>0.6100000000000003</v>
      </c>
      <c r="CV158" s="12">
        <v>0.6200000000000003</v>
      </c>
      <c r="CW158" s="12">
        <v>0.6300000000000003</v>
      </c>
      <c r="CX158" s="12">
        <v>0.6400000000000003</v>
      </c>
      <c r="CY158" s="12">
        <v>0.6500000000000004</v>
      </c>
      <c r="CZ158" s="12">
        <v>0.6600000000000004</v>
      </c>
      <c r="DA158" s="12">
        <v>0.6700000000000004</v>
      </c>
      <c r="DB158" s="12">
        <v>0.6800000000000004</v>
      </c>
      <c r="DC158" s="12">
        <v>0.6900000000000004</v>
      </c>
      <c r="DD158" s="12">
        <v>0.7000000000000004</v>
      </c>
      <c r="DE158" s="12">
        <v>0.7100000000000004</v>
      </c>
      <c r="DF158" s="12">
        <v>0.7200000000000004</v>
      </c>
      <c r="DG158" s="12">
        <v>0.7300000000000004</v>
      </c>
      <c r="DH158" s="12">
        <v>0.7400000000000004</v>
      </c>
      <c r="DI158" s="12">
        <v>0.7500000000000004</v>
      </c>
      <c r="DJ158" s="12">
        <v>0.7600000000000005</v>
      </c>
      <c r="DK158" s="12">
        <v>0.7700000000000005</v>
      </c>
      <c r="DL158" s="12">
        <v>0.7800000000000005</v>
      </c>
      <c r="DM158" s="12">
        <v>0.7900000000000005</v>
      </c>
      <c r="DN158" s="12">
        <v>0.8000000000000005</v>
      </c>
      <c r="DO158" s="12">
        <v>0.8100000000000005</v>
      </c>
      <c r="DP158" s="12">
        <v>0.8200000000000005</v>
      </c>
      <c r="DQ158" s="12">
        <v>0.8300000000000005</v>
      </c>
      <c r="DR158" s="12">
        <v>0.8400000000000005</v>
      </c>
      <c r="DS158" s="12">
        <v>0.8500000000000005</v>
      </c>
      <c r="DT158" s="12">
        <v>0.8600000000000005</v>
      </c>
      <c r="DU158" s="12">
        <v>0.8700000000000006</v>
      </c>
      <c r="DV158" s="12">
        <v>0.8800000000000006</v>
      </c>
      <c r="DW158" s="12">
        <v>0.8900000000000006</v>
      </c>
      <c r="DX158" s="12">
        <v>0.9000000000000006</v>
      </c>
      <c r="DY158" s="12">
        <v>0.9100000000000006</v>
      </c>
      <c r="DZ158" s="12">
        <v>0.9200000000000006</v>
      </c>
      <c r="EA158" s="12">
        <v>0.9300000000000006</v>
      </c>
      <c r="EB158" s="12">
        <v>0.9400000000000006</v>
      </c>
      <c r="EC158" s="12">
        <v>0.9500000000000006</v>
      </c>
      <c r="ED158" s="12">
        <v>0.9600000000000006</v>
      </c>
      <c r="EE158" s="12">
        <v>0.9700000000000006</v>
      </c>
      <c r="EF158" s="12">
        <v>0.9800000000000006</v>
      </c>
      <c r="EG158" s="12">
        <v>0.9900000000000007</v>
      </c>
      <c r="EH158" s="12">
        <v>1.0000000000000007</v>
      </c>
    </row>
    <row r="159" ht="9.75" customHeight="1" outlineLevel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12" t="s">
        <v>124</v>
      </c>
      <c r="AL159" s="12">
        <v>0.77</v>
      </c>
      <c r="AM159" s="12">
        <v>0.43</v>
      </c>
      <c r="AN159" s="12">
        <v>0.42</v>
      </c>
      <c r="AO159" s="12">
        <v>0.312</v>
      </c>
      <c r="AP159" s="12">
        <v>0.272</v>
      </c>
      <c r="AQ159" s="12">
        <v>0.24600000000000002</v>
      </c>
      <c r="AR159" s="12">
        <v>0.23</v>
      </c>
      <c r="AS159" s="12">
        <v>0.218</v>
      </c>
      <c r="AT159" s="12">
        <v>0.214</v>
      </c>
      <c r="AU159" s="12">
        <v>0.20800000000000002</v>
      </c>
      <c r="AV159" s="12">
        <v>0.204</v>
      </c>
      <c r="AW159" s="12">
        <v>0.198</v>
      </c>
      <c r="AX159" s="12">
        <v>0.192</v>
      </c>
      <c r="AY159" s="12">
        <v>0.182</v>
      </c>
      <c r="AZ159" s="12">
        <v>0.172</v>
      </c>
      <c r="BA159" s="12">
        <v>0.16399999999999998</v>
      </c>
      <c r="BB159" s="12">
        <v>0.158</v>
      </c>
      <c r="BC159" s="12">
        <v>0.152</v>
      </c>
      <c r="BD159" s="12">
        <v>0.14800000000000002</v>
      </c>
      <c r="BE159" s="12">
        <v>0.14400000000000002</v>
      </c>
      <c r="BF159" s="12">
        <v>0.14</v>
      </c>
      <c r="BG159" s="12">
        <v>0.134</v>
      </c>
      <c r="BH159" s="12">
        <v>0.128</v>
      </c>
      <c r="BI159" s="12">
        <v>0.12</v>
      </c>
      <c r="BJ159" s="12">
        <v>0.11199999999999999</v>
      </c>
      <c r="BK159" s="12">
        <v>0.10400000000000001</v>
      </c>
      <c r="BL159" s="12">
        <v>0.096</v>
      </c>
      <c r="BM159" s="12">
        <v>0.08800000000000001</v>
      </c>
      <c r="BN159" s="12">
        <v>0.08199999999999999</v>
      </c>
      <c r="BO159" s="12">
        <v>0.078</v>
      </c>
      <c r="BP159" s="12">
        <v>0.07200000000000001</v>
      </c>
      <c r="BQ159" s="12">
        <v>0.068</v>
      </c>
      <c r="BR159" s="12">
        <v>0.064</v>
      </c>
      <c r="BS159" s="12">
        <v>0.062</v>
      </c>
      <c r="BT159" s="12">
        <v>0.06</v>
      </c>
      <c r="BU159" s="12">
        <v>0.06</v>
      </c>
      <c r="BV159" s="12">
        <v>0.06</v>
      </c>
      <c r="BW159" s="12">
        <v>0.06</v>
      </c>
      <c r="BX159" s="12">
        <v>0.06</v>
      </c>
      <c r="BY159" s="12">
        <v>0.057999999999999996</v>
      </c>
      <c r="BZ159" s="12">
        <v>0.055999999999999994</v>
      </c>
      <c r="CA159" s="12">
        <v>0.054000000000000006</v>
      </c>
      <c r="CB159" s="12">
        <v>0.052000000000000005</v>
      </c>
      <c r="CC159" s="12">
        <v>0.05</v>
      </c>
      <c r="CD159" s="12">
        <v>0.05</v>
      </c>
      <c r="CE159" s="12">
        <v>0.048</v>
      </c>
      <c r="CF159" s="12">
        <v>0.044000000000000004</v>
      </c>
      <c r="CG159" s="12">
        <v>0.04</v>
      </c>
      <c r="CH159" s="12">
        <v>0.036000000000000004</v>
      </c>
      <c r="CI159" s="12">
        <v>0.032</v>
      </c>
      <c r="CJ159" s="12">
        <v>0.03</v>
      </c>
      <c r="CK159" s="12">
        <v>0.03</v>
      </c>
      <c r="CL159" s="12">
        <v>0.03</v>
      </c>
      <c r="CM159" s="12">
        <v>0.03</v>
      </c>
      <c r="CN159" s="12">
        <v>0.03</v>
      </c>
      <c r="CO159" s="12">
        <v>0.03</v>
      </c>
      <c r="CP159" s="12">
        <v>0.03</v>
      </c>
      <c r="CQ159" s="12">
        <v>0.03</v>
      </c>
      <c r="CR159" s="12">
        <v>0.03</v>
      </c>
      <c r="CS159" s="12">
        <v>0.03</v>
      </c>
      <c r="CT159" s="12">
        <v>0.03</v>
      </c>
      <c r="CU159" s="12">
        <v>0.03</v>
      </c>
      <c r="CV159" s="12">
        <v>0.03</v>
      </c>
      <c r="CW159" s="12">
        <v>0.027999999999999997</v>
      </c>
      <c r="CX159" s="12">
        <v>0.024</v>
      </c>
      <c r="CY159" s="12">
        <v>0.02</v>
      </c>
      <c r="CZ159" s="12">
        <v>0.016</v>
      </c>
      <c r="DA159" s="12">
        <v>0.01</v>
      </c>
      <c r="DB159" s="12">
        <v>0.006</v>
      </c>
      <c r="DC159" s="12">
        <v>0.004</v>
      </c>
      <c r="DD159" s="12">
        <v>0.002</v>
      </c>
      <c r="DE159" s="12">
        <v>0.0</v>
      </c>
      <c r="DF159" s="12">
        <v>0.0</v>
      </c>
      <c r="DG159" s="12">
        <v>0.0</v>
      </c>
      <c r="DH159" s="12">
        <v>0.0</v>
      </c>
      <c r="DI159" s="12">
        <v>0.0</v>
      </c>
      <c r="DJ159" s="12">
        <v>0.0</v>
      </c>
      <c r="DK159" s="12">
        <v>0.0</v>
      </c>
      <c r="DL159" s="12">
        <v>0.0</v>
      </c>
      <c r="DM159" s="12">
        <v>0.0</v>
      </c>
      <c r="DN159" s="12">
        <v>0.0</v>
      </c>
      <c r="DO159" s="12">
        <v>0.0</v>
      </c>
      <c r="DP159" s="12">
        <v>0.0</v>
      </c>
      <c r="DQ159" s="12">
        <v>0.0</v>
      </c>
      <c r="DR159" s="12">
        <v>0.0</v>
      </c>
      <c r="DS159" s="12">
        <v>0.0</v>
      </c>
      <c r="DT159" s="12">
        <v>0.0</v>
      </c>
      <c r="DU159" s="12">
        <v>0.0</v>
      </c>
      <c r="DV159" s="12">
        <v>0.0</v>
      </c>
      <c r="DW159" s="12">
        <v>0.0</v>
      </c>
      <c r="DX159" s="12">
        <v>0.0</v>
      </c>
      <c r="DY159" s="12">
        <v>0.0</v>
      </c>
      <c r="DZ159" s="12">
        <v>0.0</v>
      </c>
      <c r="EA159" s="12">
        <v>0.0</v>
      </c>
      <c r="EB159" s="12">
        <v>0.0</v>
      </c>
      <c r="EC159" s="12">
        <v>0.0</v>
      </c>
      <c r="ED159" s="12">
        <v>0.0</v>
      </c>
      <c r="EE159" s="12">
        <v>0.0</v>
      </c>
      <c r="EF159" s="12">
        <v>0.0</v>
      </c>
      <c r="EG159" s="12">
        <v>0.0</v>
      </c>
      <c r="EH159" s="12">
        <v>0.0</v>
      </c>
    </row>
    <row r="160" ht="9.75" customHeight="1" outlineLevel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12" t="s">
        <v>125</v>
      </c>
      <c r="AL160" s="12">
        <v>0.0</v>
      </c>
      <c r="AM160" s="12">
        <v>0.0</v>
      </c>
      <c r="AN160" s="12">
        <v>0.0</v>
      </c>
      <c r="AO160" s="12">
        <v>0.0</v>
      </c>
      <c r="AP160" s="12">
        <v>0.0</v>
      </c>
      <c r="AQ160" s="12">
        <v>0.0</v>
      </c>
      <c r="AR160" s="12">
        <v>0.0</v>
      </c>
      <c r="AS160" s="12">
        <v>0.0</v>
      </c>
      <c r="AT160" s="12">
        <v>0.0</v>
      </c>
      <c r="AU160" s="12">
        <v>0.0</v>
      </c>
      <c r="AV160" s="12">
        <v>0.002</v>
      </c>
      <c r="AW160" s="12">
        <v>0.008</v>
      </c>
      <c r="AX160" s="12">
        <v>0.013999999999999999</v>
      </c>
      <c r="AY160" s="12">
        <v>0.02</v>
      </c>
      <c r="AZ160" s="12">
        <v>0.026000000000000002</v>
      </c>
      <c r="BA160" s="12">
        <v>0.03</v>
      </c>
      <c r="BB160" s="12">
        <v>0.03</v>
      </c>
      <c r="BC160" s="12">
        <v>0.03</v>
      </c>
      <c r="BD160" s="12">
        <v>0.03</v>
      </c>
      <c r="BE160" s="12">
        <v>0.03</v>
      </c>
      <c r="BF160" s="12">
        <v>0.03</v>
      </c>
      <c r="BG160" s="12">
        <v>0.03</v>
      </c>
      <c r="BH160" s="12">
        <v>0.034</v>
      </c>
      <c r="BI160" s="12">
        <v>0.038</v>
      </c>
      <c r="BJ160" s="12">
        <v>0.042</v>
      </c>
      <c r="BK160" s="12">
        <v>0.046</v>
      </c>
      <c r="BL160" s="12">
        <v>0.05</v>
      </c>
      <c r="BM160" s="12">
        <v>0.05</v>
      </c>
      <c r="BN160" s="12">
        <v>0.05</v>
      </c>
      <c r="BO160" s="12">
        <v>0.05</v>
      </c>
      <c r="BP160" s="12">
        <v>0.05</v>
      </c>
      <c r="BQ160" s="12">
        <v>0.05</v>
      </c>
      <c r="BR160" s="12">
        <v>0.052000000000000005</v>
      </c>
      <c r="BS160" s="12">
        <v>0.054000000000000006</v>
      </c>
      <c r="BT160" s="12">
        <v>0.055999999999999994</v>
      </c>
      <c r="BU160" s="12">
        <v>0.057999999999999996</v>
      </c>
      <c r="BV160" s="12">
        <v>0.06</v>
      </c>
      <c r="BW160" s="12">
        <v>0.06</v>
      </c>
      <c r="BX160" s="12">
        <v>0.062</v>
      </c>
      <c r="BY160" s="12">
        <v>0.064</v>
      </c>
      <c r="BZ160" s="12">
        <v>0.066</v>
      </c>
      <c r="CA160" s="12">
        <v>0.068</v>
      </c>
      <c r="CB160" s="12">
        <v>0.07</v>
      </c>
      <c r="CC160" s="12">
        <v>0.07</v>
      </c>
      <c r="CD160" s="12">
        <v>0.07</v>
      </c>
      <c r="CE160" s="12">
        <v>0.07</v>
      </c>
      <c r="CF160" s="12">
        <v>0.07</v>
      </c>
      <c r="CG160" s="12">
        <v>0.07</v>
      </c>
      <c r="CH160" s="12">
        <v>0.07</v>
      </c>
      <c r="CI160" s="12">
        <v>0.07</v>
      </c>
      <c r="CJ160" s="12">
        <v>0.07</v>
      </c>
      <c r="CK160" s="12">
        <v>0.07</v>
      </c>
      <c r="CL160" s="12">
        <v>0.07</v>
      </c>
      <c r="CM160" s="12">
        <v>0.07</v>
      </c>
      <c r="CN160" s="12">
        <v>0.07</v>
      </c>
      <c r="CO160" s="12">
        <v>0.07</v>
      </c>
      <c r="CP160" s="12">
        <v>0.07</v>
      </c>
      <c r="CQ160" s="12">
        <v>0.07</v>
      </c>
      <c r="CR160" s="12">
        <v>0.07</v>
      </c>
      <c r="CS160" s="12">
        <v>0.07</v>
      </c>
      <c r="CT160" s="12">
        <v>0.07</v>
      </c>
      <c r="CU160" s="12">
        <v>0.07</v>
      </c>
      <c r="CV160" s="12">
        <v>0.07</v>
      </c>
      <c r="CW160" s="12">
        <v>0.07200000000000001</v>
      </c>
      <c r="CX160" s="12">
        <v>0.07400000000000001</v>
      </c>
      <c r="CY160" s="12">
        <v>0.076</v>
      </c>
      <c r="CZ160" s="12">
        <v>0.078</v>
      </c>
      <c r="DA160" s="12">
        <v>0.08</v>
      </c>
      <c r="DB160" s="12">
        <v>0.08</v>
      </c>
      <c r="DC160" s="12">
        <v>0.08</v>
      </c>
      <c r="DD160" s="12">
        <v>0.08</v>
      </c>
      <c r="DE160" s="12">
        <v>0.08199999999999999</v>
      </c>
      <c r="DF160" s="12">
        <v>0.084</v>
      </c>
      <c r="DG160" s="12">
        <v>0.08800000000000001</v>
      </c>
      <c r="DH160" s="12">
        <v>0.092</v>
      </c>
      <c r="DI160" s="12">
        <v>0.096</v>
      </c>
      <c r="DJ160" s="12">
        <v>0.098</v>
      </c>
      <c r="DK160" s="12">
        <v>0.1</v>
      </c>
      <c r="DL160" s="12">
        <v>0.1</v>
      </c>
      <c r="DM160" s="12">
        <v>0.1</v>
      </c>
      <c r="DN160" s="12">
        <v>0.102</v>
      </c>
      <c r="DO160" s="12">
        <v>0.106</v>
      </c>
      <c r="DP160" s="12">
        <v>0.11</v>
      </c>
      <c r="DQ160" s="12">
        <v>0.114</v>
      </c>
      <c r="DR160" s="12">
        <v>0.11800000000000001</v>
      </c>
      <c r="DS160" s="12">
        <v>0.12</v>
      </c>
      <c r="DT160" s="12">
        <v>0.12</v>
      </c>
      <c r="DU160" s="12">
        <v>0.122</v>
      </c>
      <c r="DV160" s="12">
        <v>0.126</v>
      </c>
      <c r="DW160" s="12">
        <v>0.13</v>
      </c>
      <c r="DX160" s="12">
        <v>0.134</v>
      </c>
      <c r="DY160" s="12">
        <v>0.138</v>
      </c>
      <c r="DZ160" s="12">
        <v>0.142</v>
      </c>
      <c r="EA160" s="12">
        <v>0.14400000000000002</v>
      </c>
      <c r="EB160" s="12">
        <v>0.146</v>
      </c>
      <c r="EC160" s="12">
        <v>0.15</v>
      </c>
      <c r="ED160" s="12">
        <v>0.154</v>
      </c>
      <c r="EE160" s="12">
        <v>0.166</v>
      </c>
      <c r="EF160" s="12">
        <v>0.182</v>
      </c>
      <c r="EG160" s="12">
        <v>0.21</v>
      </c>
      <c r="EH160" s="12">
        <v>0.23</v>
      </c>
    </row>
    <row r="161" ht="9.75" customHeight="1" outlineLevel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12" t="s">
        <v>126</v>
      </c>
      <c r="AL161" s="12">
        <v>0.77</v>
      </c>
      <c r="AM161" s="12">
        <v>0.43</v>
      </c>
      <c r="AN161" s="12">
        <v>0.42</v>
      </c>
      <c r="AO161" s="12">
        <v>0.312</v>
      </c>
      <c r="AP161" s="12">
        <v>0.272</v>
      </c>
      <c r="AQ161" s="12">
        <v>0.24600000000000002</v>
      </c>
      <c r="AR161" s="12">
        <v>0.23</v>
      </c>
      <c r="AS161" s="12">
        <v>0.218</v>
      </c>
      <c r="AT161" s="12">
        <v>0.214</v>
      </c>
      <c r="AU161" s="12">
        <v>0.20800000000000002</v>
      </c>
      <c r="AV161" s="12">
        <v>0.206</v>
      </c>
      <c r="AW161" s="12">
        <v>0.20600000000000002</v>
      </c>
      <c r="AX161" s="12">
        <v>0.20600000000000002</v>
      </c>
      <c r="AY161" s="12">
        <v>0.20199999999999999</v>
      </c>
      <c r="AZ161" s="12">
        <v>0.19799999999999998</v>
      </c>
      <c r="BA161" s="12">
        <v>0.19399999999999998</v>
      </c>
      <c r="BB161" s="12">
        <v>0.188</v>
      </c>
      <c r="BC161" s="12">
        <v>0.182</v>
      </c>
      <c r="BD161" s="12">
        <v>0.17800000000000002</v>
      </c>
      <c r="BE161" s="12">
        <v>0.17400000000000002</v>
      </c>
      <c r="BF161" s="12">
        <v>0.17</v>
      </c>
      <c r="BG161" s="12">
        <v>0.164</v>
      </c>
      <c r="BH161" s="12">
        <v>0.162</v>
      </c>
      <c r="BI161" s="12">
        <v>0.158</v>
      </c>
      <c r="BJ161" s="12">
        <v>0.154</v>
      </c>
      <c r="BK161" s="12">
        <v>0.15000000000000002</v>
      </c>
      <c r="BL161" s="12">
        <v>0.14600000000000002</v>
      </c>
      <c r="BM161" s="12">
        <v>0.138</v>
      </c>
      <c r="BN161" s="12">
        <v>0.132</v>
      </c>
      <c r="BO161" s="12">
        <v>0.128</v>
      </c>
      <c r="BP161" s="12">
        <v>0.12200000000000001</v>
      </c>
      <c r="BQ161" s="12">
        <v>0.11800000000000001</v>
      </c>
      <c r="BR161" s="12">
        <v>0.116</v>
      </c>
      <c r="BS161" s="12">
        <v>0.116</v>
      </c>
      <c r="BT161" s="12">
        <v>0.11599999999999999</v>
      </c>
      <c r="BU161" s="12">
        <v>0.118</v>
      </c>
      <c r="BV161" s="12">
        <v>0.12</v>
      </c>
      <c r="BW161" s="12">
        <v>0.12</v>
      </c>
      <c r="BX161" s="12">
        <v>0.122</v>
      </c>
      <c r="BY161" s="12">
        <v>0.122</v>
      </c>
      <c r="BZ161" s="12">
        <v>0.122</v>
      </c>
      <c r="CA161" s="12">
        <v>0.12200000000000001</v>
      </c>
      <c r="CB161" s="12">
        <v>0.12200000000000001</v>
      </c>
      <c r="CC161" s="12">
        <v>0.12000000000000001</v>
      </c>
      <c r="CD161" s="12">
        <v>0.12000000000000001</v>
      </c>
      <c r="CE161" s="12">
        <v>0.11800000000000001</v>
      </c>
      <c r="CF161" s="12">
        <v>0.11400000000000002</v>
      </c>
      <c r="CG161" s="12">
        <v>0.11000000000000001</v>
      </c>
      <c r="CH161" s="12">
        <v>0.10600000000000001</v>
      </c>
      <c r="CI161" s="12">
        <v>0.10200000000000001</v>
      </c>
      <c r="CJ161" s="12">
        <v>0.1</v>
      </c>
      <c r="CK161" s="12">
        <v>0.1</v>
      </c>
      <c r="CL161" s="12">
        <v>0.1</v>
      </c>
      <c r="CM161" s="12">
        <v>0.1</v>
      </c>
      <c r="CN161" s="12">
        <v>0.1</v>
      </c>
      <c r="CO161" s="12">
        <v>0.1</v>
      </c>
      <c r="CP161" s="12">
        <v>0.1</v>
      </c>
      <c r="CQ161" s="12">
        <v>0.1</v>
      </c>
      <c r="CR161" s="12">
        <v>0.1</v>
      </c>
      <c r="CS161" s="12">
        <v>0.1</v>
      </c>
      <c r="CT161" s="12">
        <v>0.1</v>
      </c>
      <c r="CU161" s="12">
        <v>0.1</v>
      </c>
      <c r="CV161" s="12">
        <v>0.1</v>
      </c>
      <c r="CW161" s="12">
        <v>0.1</v>
      </c>
      <c r="CX161" s="12">
        <v>0.098</v>
      </c>
      <c r="CY161" s="12">
        <v>0.096</v>
      </c>
      <c r="CZ161" s="12">
        <v>0.094</v>
      </c>
      <c r="DA161" s="12">
        <v>0.09</v>
      </c>
      <c r="DB161" s="12">
        <v>0.08600000000000001</v>
      </c>
      <c r="DC161" s="12">
        <v>0.084</v>
      </c>
      <c r="DD161" s="12">
        <v>0.082</v>
      </c>
      <c r="DE161" s="12">
        <v>0.08199999999999999</v>
      </c>
      <c r="DF161" s="12">
        <v>0.084</v>
      </c>
      <c r="DG161" s="12">
        <v>0.08800000000000001</v>
      </c>
      <c r="DH161" s="12">
        <v>0.092</v>
      </c>
      <c r="DI161" s="12">
        <v>0.096</v>
      </c>
      <c r="DJ161" s="12">
        <v>0.098</v>
      </c>
      <c r="DK161" s="12">
        <v>0.1</v>
      </c>
      <c r="DL161" s="12">
        <v>0.1</v>
      </c>
      <c r="DM161" s="12">
        <v>0.1</v>
      </c>
      <c r="DN161" s="12">
        <v>0.102</v>
      </c>
      <c r="DO161" s="12">
        <v>0.106</v>
      </c>
      <c r="DP161" s="12">
        <v>0.11</v>
      </c>
      <c r="DQ161" s="12">
        <v>0.114</v>
      </c>
      <c r="DR161" s="12">
        <v>0.11800000000000001</v>
      </c>
      <c r="DS161" s="12">
        <v>0.12</v>
      </c>
      <c r="DT161" s="12">
        <v>0.12</v>
      </c>
      <c r="DU161" s="12">
        <v>0.122</v>
      </c>
      <c r="DV161" s="12">
        <v>0.126</v>
      </c>
      <c r="DW161" s="12">
        <v>0.13</v>
      </c>
      <c r="DX161" s="12">
        <v>0.134</v>
      </c>
      <c r="DY161" s="12">
        <v>0.138</v>
      </c>
      <c r="DZ161" s="12">
        <v>0.142</v>
      </c>
      <c r="EA161" s="12">
        <v>0.14400000000000002</v>
      </c>
      <c r="EB161" s="12">
        <v>0.146</v>
      </c>
      <c r="EC161" s="12">
        <v>0.15</v>
      </c>
      <c r="ED161" s="12">
        <v>0.154</v>
      </c>
      <c r="EE161" s="12">
        <v>0.166</v>
      </c>
      <c r="EF161" s="12">
        <v>0.182</v>
      </c>
      <c r="EG161" s="12">
        <v>0.21</v>
      </c>
      <c r="EH161" s="12">
        <v>0.23</v>
      </c>
    </row>
    <row r="162" ht="9.75" customHeight="1" outlineLevel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12" t="str">
        <f> TEXT($F$158,"0%") &amp; " Wtd.Avg."</f>
        <v>50% Wtd.Avg.</v>
      </c>
      <c r="AL162" s="12">
        <f t="shared" ref="AL162:EH162" si="18">$F$158*AL160+(1-$F$158)*AL159</f>
        <v>0.385</v>
      </c>
      <c r="AM162" s="12">
        <f t="shared" si="18"/>
        <v>0.215</v>
      </c>
      <c r="AN162" s="12">
        <f t="shared" si="18"/>
        <v>0.21</v>
      </c>
      <c r="AO162" s="12">
        <f t="shared" si="18"/>
        <v>0.156</v>
      </c>
      <c r="AP162" s="12">
        <f t="shared" si="18"/>
        <v>0.136</v>
      </c>
      <c r="AQ162" s="12">
        <f t="shared" si="18"/>
        <v>0.123</v>
      </c>
      <c r="AR162" s="12">
        <f t="shared" si="18"/>
        <v>0.115</v>
      </c>
      <c r="AS162" s="12">
        <f t="shared" si="18"/>
        <v>0.109</v>
      </c>
      <c r="AT162" s="12">
        <f t="shared" si="18"/>
        <v>0.107</v>
      </c>
      <c r="AU162" s="12">
        <f t="shared" si="18"/>
        <v>0.104</v>
      </c>
      <c r="AV162" s="12">
        <f t="shared" si="18"/>
        <v>0.103</v>
      </c>
      <c r="AW162" s="12">
        <f t="shared" si="18"/>
        <v>0.103</v>
      </c>
      <c r="AX162" s="12">
        <f t="shared" si="18"/>
        <v>0.103</v>
      </c>
      <c r="AY162" s="12">
        <f t="shared" si="18"/>
        <v>0.101</v>
      </c>
      <c r="AZ162" s="12">
        <f t="shared" si="18"/>
        <v>0.099</v>
      </c>
      <c r="BA162" s="12">
        <f t="shared" si="18"/>
        <v>0.097</v>
      </c>
      <c r="BB162" s="12">
        <f t="shared" si="18"/>
        <v>0.094</v>
      </c>
      <c r="BC162" s="12">
        <f t="shared" si="18"/>
        <v>0.091</v>
      </c>
      <c r="BD162" s="12">
        <f t="shared" si="18"/>
        <v>0.089</v>
      </c>
      <c r="BE162" s="12">
        <f t="shared" si="18"/>
        <v>0.087</v>
      </c>
      <c r="BF162" s="12">
        <f t="shared" si="18"/>
        <v>0.085</v>
      </c>
      <c r="BG162" s="12">
        <f t="shared" si="18"/>
        <v>0.082</v>
      </c>
      <c r="BH162" s="12">
        <f t="shared" si="18"/>
        <v>0.081</v>
      </c>
      <c r="BI162" s="12">
        <f t="shared" si="18"/>
        <v>0.079</v>
      </c>
      <c r="BJ162" s="12">
        <f t="shared" si="18"/>
        <v>0.077</v>
      </c>
      <c r="BK162" s="12">
        <f t="shared" si="18"/>
        <v>0.075</v>
      </c>
      <c r="BL162" s="12">
        <f t="shared" si="18"/>
        <v>0.073</v>
      </c>
      <c r="BM162" s="12">
        <f t="shared" si="18"/>
        <v>0.069</v>
      </c>
      <c r="BN162" s="12">
        <f t="shared" si="18"/>
        <v>0.066</v>
      </c>
      <c r="BO162" s="12">
        <f t="shared" si="18"/>
        <v>0.064</v>
      </c>
      <c r="BP162" s="12">
        <f t="shared" si="18"/>
        <v>0.061</v>
      </c>
      <c r="BQ162" s="12">
        <f t="shared" si="18"/>
        <v>0.059</v>
      </c>
      <c r="BR162" s="12">
        <f t="shared" si="18"/>
        <v>0.058</v>
      </c>
      <c r="BS162" s="12">
        <f t="shared" si="18"/>
        <v>0.058</v>
      </c>
      <c r="BT162" s="12">
        <f t="shared" si="18"/>
        <v>0.058</v>
      </c>
      <c r="BU162" s="12">
        <f t="shared" si="18"/>
        <v>0.059</v>
      </c>
      <c r="BV162" s="12">
        <f t="shared" si="18"/>
        <v>0.06</v>
      </c>
      <c r="BW162" s="12">
        <f t="shared" si="18"/>
        <v>0.06</v>
      </c>
      <c r="BX162" s="12">
        <f t="shared" si="18"/>
        <v>0.061</v>
      </c>
      <c r="BY162" s="12">
        <f t="shared" si="18"/>
        <v>0.061</v>
      </c>
      <c r="BZ162" s="12">
        <f t="shared" si="18"/>
        <v>0.061</v>
      </c>
      <c r="CA162" s="12">
        <f t="shared" si="18"/>
        <v>0.061</v>
      </c>
      <c r="CB162" s="12">
        <f t="shared" si="18"/>
        <v>0.061</v>
      </c>
      <c r="CC162" s="12">
        <f t="shared" si="18"/>
        <v>0.06</v>
      </c>
      <c r="CD162" s="12">
        <f t="shared" si="18"/>
        <v>0.06</v>
      </c>
      <c r="CE162" s="12">
        <f t="shared" si="18"/>
        <v>0.059</v>
      </c>
      <c r="CF162" s="12">
        <f t="shared" si="18"/>
        <v>0.057</v>
      </c>
      <c r="CG162" s="12">
        <f t="shared" si="18"/>
        <v>0.055</v>
      </c>
      <c r="CH162" s="12">
        <f t="shared" si="18"/>
        <v>0.053</v>
      </c>
      <c r="CI162" s="12">
        <f t="shared" si="18"/>
        <v>0.051</v>
      </c>
      <c r="CJ162" s="12">
        <f t="shared" si="18"/>
        <v>0.05</v>
      </c>
      <c r="CK162" s="12">
        <f t="shared" si="18"/>
        <v>0.05</v>
      </c>
      <c r="CL162" s="12">
        <f t="shared" si="18"/>
        <v>0.05</v>
      </c>
      <c r="CM162" s="12">
        <f t="shared" si="18"/>
        <v>0.05</v>
      </c>
      <c r="CN162" s="12">
        <f t="shared" si="18"/>
        <v>0.05</v>
      </c>
      <c r="CO162" s="12">
        <f t="shared" si="18"/>
        <v>0.05</v>
      </c>
      <c r="CP162" s="12">
        <f t="shared" si="18"/>
        <v>0.05</v>
      </c>
      <c r="CQ162" s="12">
        <f t="shared" si="18"/>
        <v>0.05</v>
      </c>
      <c r="CR162" s="12">
        <f t="shared" si="18"/>
        <v>0.05</v>
      </c>
      <c r="CS162" s="12">
        <f t="shared" si="18"/>
        <v>0.05</v>
      </c>
      <c r="CT162" s="12">
        <f t="shared" si="18"/>
        <v>0.05</v>
      </c>
      <c r="CU162" s="12">
        <f t="shared" si="18"/>
        <v>0.05</v>
      </c>
      <c r="CV162" s="12">
        <f t="shared" si="18"/>
        <v>0.05</v>
      </c>
      <c r="CW162" s="12">
        <f t="shared" si="18"/>
        <v>0.05</v>
      </c>
      <c r="CX162" s="12">
        <f t="shared" si="18"/>
        <v>0.049</v>
      </c>
      <c r="CY162" s="12">
        <f t="shared" si="18"/>
        <v>0.048</v>
      </c>
      <c r="CZ162" s="12">
        <f t="shared" si="18"/>
        <v>0.047</v>
      </c>
      <c r="DA162" s="12">
        <f t="shared" si="18"/>
        <v>0.045</v>
      </c>
      <c r="DB162" s="12">
        <f t="shared" si="18"/>
        <v>0.043</v>
      </c>
      <c r="DC162" s="12">
        <f t="shared" si="18"/>
        <v>0.042</v>
      </c>
      <c r="DD162" s="12">
        <f t="shared" si="18"/>
        <v>0.041</v>
      </c>
      <c r="DE162" s="12">
        <f t="shared" si="18"/>
        <v>0.041</v>
      </c>
      <c r="DF162" s="12">
        <f t="shared" si="18"/>
        <v>0.042</v>
      </c>
      <c r="DG162" s="12">
        <f t="shared" si="18"/>
        <v>0.044</v>
      </c>
      <c r="DH162" s="12">
        <f t="shared" si="18"/>
        <v>0.046</v>
      </c>
      <c r="DI162" s="12">
        <f t="shared" si="18"/>
        <v>0.048</v>
      </c>
      <c r="DJ162" s="12">
        <f t="shared" si="18"/>
        <v>0.049</v>
      </c>
      <c r="DK162" s="12">
        <f t="shared" si="18"/>
        <v>0.05</v>
      </c>
      <c r="DL162" s="12">
        <f t="shared" si="18"/>
        <v>0.05</v>
      </c>
      <c r="DM162" s="12">
        <f t="shared" si="18"/>
        <v>0.05</v>
      </c>
      <c r="DN162" s="12">
        <f t="shared" si="18"/>
        <v>0.051</v>
      </c>
      <c r="DO162" s="12">
        <f t="shared" si="18"/>
        <v>0.053</v>
      </c>
      <c r="DP162" s="12">
        <f t="shared" si="18"/>
        <v>0.055</v>
      </c>
      <c r="DQ162" s="12">
        <f t="shared" si="18"/>
        <v>0.057</v>
      </c>
      <c r="DR162" s="12">
        <f t="shared" si="18"/>
        <v>0.059</v>
      </c>
      <c r="DS162" s="12">
        <f t="shared" si="18"/>
        <v>0.06</v>
      </c>
      <c r="DT162" s="12">
        <f t="shared" si="18"/>
        <v>0.06</v>
      </c>
      <c r="DU162" s="12">
        <f t="shared" si="18"/>
        <v>0.061</v>
      </c>
      <c r="DV162" s="12">
        <f t="shared" si="18"/>
        <v>0.063</v>
      </c>
      <c r="DW162" s="12">
        <f t="shared" si="18"/>
        <v>0.065</v>
      </c>
      <c r="DX162" s="12">
        <f t="shared" si="18"/>
        <v>0.067</v>
      </c>
      <c r="DY162" s="12">
        <f t="shared" si="18"/>
        <v>0.069</v>
      </c>
      <c r="DZ162" s="12">
        <f t="shared" si="18"/>
        <v>0.071</v>
      </c>
      <c r="EA162" s="12">
        <f t="shared" si="18"/>
        <v>0.072</v>
      </c>
      <c r="EB162" s="12">
        <f t="shared" si="18"/>
        <v>0.073</v>
      </c>
      <c r="EC162" s="12">
        <f t="shared" si="18"/>
        <v>0.075</v>
      </c>
      <c r="ED162" s="12">
        <f t="shared" si="18"/>
        <v>0.077</v>
      </c>
      <c r="EE162" s="12">
        <f t="shared" si="18"/>
        <v>0.083</v>
      </c>
      <c r="EF162" s="12">
        <f t="shared" si="18"/>
        <v>0.091</v>
      </c>
      <c r="EG162" s="12">
        <f t="shared" si="18"/>
        <v>0.105</v>
      </c>
      <c r="EH162" s="12">
        <f t="shared" si="18"/>
        <v>0.115</v>
      </c>
    </row>
    <row r="163" ht="9.75" customHeight="1" outlineLevel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</row>
    <row r="164" ht="9.75" customHeight="1" outlineLevel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</row>
    <row r="165" ht="9.75" customHeight="1" outlineLevel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</row>
    <row r="166" ht="9.75" customHeight="1" outlineLevel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</row>
    <row r="167" ht="9.75" customHeight="1" outlineLevel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</row>
    <row r="168" ht="9.75" customHeight="1" outlineLevel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</row>
    <row r="169" ht="9.75" customHeight="1" outlineLevel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</row>
    <row r="170" ht="9.75" customHeight="1" outlineLevel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</row>
    <row r="171" ht="9.75" customHeight="1" outlineLevel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</row>
    <row r="172" ht="9.75" customHeight="1" outlineLevel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</row>
    <row r="173" ht="9.75" customHeight="1" outlineLevel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</row>
    <row r="174" ht="9.75" customHeight="1" outlineLevel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</row>
    <row r="175" ht="9.75" customHeight="1" outlineLevel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</row>
    <row r="176" ht="9.75" customHeight="1" outlineLevel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</row>
    <row r="177" ht="9.75" customHeight="1" outlineLevel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</row>
    <row r="178" ht="9.75" customHeight="1" outlineLevel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</row>
    <row r="179" ht="9.75" customHeight="1">
      <c r="A179" s="6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</row>
    <row r="180" ht="9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</row>
    <row r="181" ht="9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</row>
    <row r="182" ht="9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</row>
    <row r="183" ht="9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</row>
    <row r="184" ht="9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</row>
    <row r="185" ht="9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</row>
    <row r="186" ht="9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</row>
    <row r="187" ht="9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</row>
    <row r="188" ht="9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</row>
    <row r="189" ht="9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</row>
    <row r="190" ht="9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</row>
    <row r="191" ht="9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</row>
    <row r="192" ht="9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</row>
    <row r="193" ht="9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</row>
    <row r="194" ht="9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</row>
    <row r="195" ht="9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</row>
    <row r="196" ht="9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</row>
    <row r="197" ht="9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</row>
    <row r="198" ht="9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</row>
    <row r="199" ht="9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</row>
    <row r="200" ht="9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</row>
    <row r="201" ht="9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</row>
    <row r="202" ht="9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</row>
    <row r="203" ht="9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</row>
    <row r="204" ht="9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</row>
    <row r="205" ht="9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</row>
    <row r="206" ht="9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</row>
    <row r="207" ht="9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</row>
    <row r="208" ht="9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</row>
    <row r="209" ht="9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</row>
    <row r="210" ht="9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</row>
    <row r="211" ht="9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</row>
    <row r="212" ht="9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</row>
    <row r="213" ht="9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</row>
    <row r="214" ht="9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</row>
    <row r="215" ht="9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</row>
    <row r="216" ht="9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</row>
    <row r="217" ht="9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</row>
    <row r="218" ht="9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</row>
    <row r="219" ht="9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</row>
    <row r="220" ht="9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</row>
    <row r="221" ht="9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</row>
    <row r="222" ht="9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</row>
    <row r="223" ht="9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</row>
    <row r="224" ht="9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</row>
    <row r="225" ht="9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</row>
    <row r="226" ht="9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</row>
    <row r="227" ht="9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</row>
    <row r="228" ht="9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</row>
    <row r="229" ht="9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</row>
    <row r="230" ht="9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</row>
    <row r="231" ht="9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</row>
    <row r="232" ht="9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</row>
    <row r="233" ht="9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</row>
    <row r="234" ht="9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</row>
    <row r="235" ht="9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</row>
    <row r="236" ht="9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</row>
    <row r="237" ht="9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</row>
    <row r="238" ht="9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</row>
    <row r="239" ht="9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</row>
    <row r="240" ht="9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</row>
    <row r="241" ht="9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</row>
    <row r="242" ht="9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</row>
    <row r="243" ht="9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</row>
    <row r="244" ht="9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</row>
    <row r="245" ht="9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</row>
    <row r="246" ht="9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</row>
    <row r="247" ht="9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</row>
    <row r="248" ht="9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</row>
    <row r="249" ht="9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</row>
    <row r="250" ht="9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</row>
    <row r="251" ht="9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</row>
    <row r="252" ht="9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</row>
    <row r="253" ht="9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</row>
    <row r="254" ht="9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</row>
    <row r="255" ht="9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</row>
    <row r="256" ht="9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</row>
    <row r="257" ht="9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</row>
    <row r="258" ht="9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</row>
    <row r="259" ht="9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</row>
    <row r="260" ht="9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</row>
    <row r="261" ht="9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</row>
    <row r="262" ht="9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</row>
    <row r="263" ht="9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</row>
    <row r="264" ht="9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</row>
    <row r="265" ht="9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</row>
    <row r="266" ht="9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</row>
    <row r="267" ht="9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</row>
    <row r="268" ht="9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</row>
    <row r="269" ht="9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</row>
    <row r="270" ht="9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</row>
    <row r="271" ht="9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</row>
    <row r="272" ht="9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</row>
    <row r="273" ht="9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</row>
    <row r="274" ht="9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</row>
    <row r="275" ht="9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</row>
    <row r="276" ht="9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</row>
    <row r="277" ht="9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</row>
    <row r="278" ht="9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</row>
    <row r="279" ht="9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</row>
    <row r="280" ht="9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</row>
    <row r="281" ht="9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</row>
    <row r="282" ht="9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</row>
    <row r="283" ht="9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</row>
    <row r="284" ht="9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</row>
    <row r="285" ht="9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</row>
    <row r="286" ht="9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</row>
    <row r="287" ht="9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</row>
    <row r="288" ht="9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</row>
    <row r="289" ht="9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</row>
    <row r="290" ht="9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</row>
    <row r="291" ht="9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</row>
    <row r="292" ht="9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</row>
    <row r="293" ht="9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</row>
    <row r="294" ht="9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</row>
    <row r="295" ht="9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</row>
    <row r="296" ht="9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</row>
    <row r="297" ht="9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</row>
    <row r="298" ht="9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</row>
    <row r="299" ht="9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</row>
    <row r="300" ht="9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</row>
    <row r="301" ht="9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</row>
    <row r="302" ht="9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</row>
    <row r="303" ht="9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</row>
    <row r="304" ht="9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</row>
    <row r="305" ht="9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</row>
    <row r="306" ht="9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</row>
    <row r="307" ht="9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</row>
    <row r="308" ht="9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</row>
    <row r="309" ht="9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</row>
    <row r="310" ht="9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</row>
    <row r="311" ht="9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</row>
    <row r="312" ht="9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</row>
    <row r="313" ht="9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</row>
    <row r="314" ht="9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</row>
    <row r="315" ht="9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</row>
    <row r="316" ht="9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</row>
    <row r="317" ht="9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</row>
    <row r="318" ht="9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</row>
    <row r="319" ht="9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</row>
    <row r="320" ht="9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</row>
    <row r="321" ht="9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</row>
    <row r="322" ht="9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</row>
    <row r="323" ht="9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</row>
    <row r="324" ht="9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</row>
    <row r="325" ht="9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</row>
    <row r="326" ht="9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</row>
    <row r="327" ht="9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</row>
    <row r="328" ht="9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</row>
    <row r="329" ht="9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</row>
    <row r="330" ht="9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</row>
    <row r="331" ht="9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</row>
    <row r="332" ht="9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</row>
    <row r="333" ht="9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</row>
    <row r="334" ht="9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</row>
    <row r="335" ht="9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</row>
    <row r="336" ht="9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</row>
    <row r="337" ht="9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</row>
    <row r="338" ht="9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</row>
    <row r="339" ht="9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</row>
    <row r="340" ht="9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</row>
    <row r="341" ht="9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</row>
    <row r="342" ht="9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</row>
    <row r="343" ht="9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</row>
    <row r="344" ht="9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</row>
    <row r="345" ht="9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</row>
    <row r="346" ht="9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</row>
    <row r="347" ht="9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</row>
    <row r="348" ht="9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</row>
    <row r="349" ht="9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</row>
    <row r="350" ht="9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</row>
    <row r="351" ht="9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</row>
    <row r="352" ht="9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</row>
    <row r="353" ht="9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</row>
    <row r="354" ht="9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</row>
    <row r="355" ht="9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</row>
    <row r="356" ht="9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</row>
    <row r="357" ht="9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</row>
    <row r="358" ht="9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</row>
    <row r="359" ht="9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</row>
    <row r="360" ht="9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</row>
    <row r="361" ht="9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</row>
    <row r="362" ht="9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</row>
    <row r="363" ht="9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</row>
    <row r="364" ht="9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</row>
    <row r="365" ht="9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</row>
    <row r="366" ht="9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</row>
    <row r="367" ht="9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</row>
    <row r="368" ht="9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</row>
    <row r="369" ht="9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</row>
    <row r="370" ht="9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</row>
    <row r="371" ht="9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</row>
    <row r="372" ht="9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</row>
    <row r="373" ht="9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</row>
    <row r="374" ht="9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</row>
    <row r="375" ht="9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</row>
    <row r="376" ht="9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</row>
    <row r="377" ht="9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</row>
    <row r="378" ht="9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</row>
    <row r="379" ht="9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</row>
    <row r="380" ht="9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</row>
    <row r="381" ht="9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</row>
    <row r="382" ht="9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</row>
    <row r="383" ht="9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</row>
    <row r="384" ht="9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</row>
    <row r="385" ht="9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</row>
    <row r="386" ht="9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</row>
    <row r="387" ht="9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</row>
    <row r="388" ht="9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</row>
    <row r="389" ht="9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</row>
    <row r="390" ht="9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</row>
    <row r="391" ht="9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</row>
    <row r="392" ht="9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</row>
    <row r="393" ht="9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</row>
    <row r="394" ht="9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</row>
    <row r="395" ht="9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</row>
    <row r="396" ht="9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</row>
    <row r="397" ht="9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</row>
    <row r="398" ht="9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</row>
    <row r="399" ht="9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</row>
    <row r="400" ht="9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</row>
    <row r="401" ht="9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</row>
    <row r="402" ht="9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</row>
    <row r="403" ht="9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</row>
    <row r="404" ht="9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</row>
    <row r="405" ht="9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</row>
    <row r="406" ht="9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</row>
    <row r="407" ht="9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</row>
    <row r="408" ht="9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</row>
    <row r="409" ht="9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</row>
    <row r="410" ht="9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</row>
    <row r="411" ht="9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</row>
    <row r="412" ht="9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</row>
    <row r="413" ht="9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</row>
    <row r="414" ht="9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</row>
    <row r="415" ht="9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</row>
    <row r="416" ht="9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</row>
    <row r="417" ht="9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</row>
    <row r="418" ht="9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</row>
    <row r="419" ht="9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</row>
    <row r="420" ht="9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</row>
    <row r="421" ht="9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</row>
    <row r="422" ht="9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</row>
    <row r="423" ht="9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</row>
    <row r="424" ht="9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</row>
    <row r="425" ht="9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</row>
    <row r="426" ht="9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</row>
    <row r="427" ht="9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</row>
    <row r="428" ht="9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</row>
    <row r="429" ht="9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</row>
    <row r="430" ht="9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</row>
    <row r="431" ht="9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</row>
    <row r="432" ht="9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</row>
    <row r="433" ht="9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</row>
    <row r="434" ht="9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</row>
    <row r="435" ht="9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</row>
    <row r="436" ht="9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</row>
    <row r="437" ht="9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</row>
    <row r="438" ht="9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</row>
    <row r="439" ht="9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</row>
    <row r="440" ht="9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</row>
    <row r="441" ht="9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</row>
    <row r="442" ht="9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</row>
    <row r="443" ht="9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</row>
    <row r="444" ht="9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</row>
    <row r="445" ht="9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</row>
    <row r="446" ht="9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</row>
    <row r="447" ht="9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</row>
    <row r="448" ht="9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</row>
    <row r="449" ht="9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</row>
    <row r="450" ht="9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</row>
    <row r="451" ht="9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</row>
    <row r="452" ht="9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</row>
    <row r="453" ht="9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</row>
    <row r="454" ht="9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</row>
    <row r="455" ht="9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</row>
    <row r="456" ht="9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</row>
    <row r="457" ht="9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</row>
    <row r="458" ht="9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</row>
    <row r="459" ht="9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</row>
    <row r="460" ht="9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</row>
    <row r="461" ht="9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</row>
    <row r="462" ht="9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</row>
    <row r="463" ht="9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</row>
    <row r="464" ht="9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</row>
    <row r="465" ht="9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</row>
    <row r="466" ht="9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</row>
    <row r="467" ht="9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</row>
    <row r="468" ht="9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</row>
    <row r="469" ht="9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</row>
    <row r="470" ht="9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</row>
    <row r="471" ht="9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</row>
    <row r="472" ht="9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</row>
    <row r="473" ht="9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</row>
    <row r="474" ht="9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</row>
    <row r="475" ht="9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</row>
    <row r="476" ht="9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</row>
    <row r="477" ht="9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</row>
    <row r="478" ht="9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</row>
    <row r="479" ht="9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</row>
    <row r="480" ht="9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</row>
    <row r="481" ht="9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</row>
    <row r="482" ht="9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</row>
    <row r="483" ht="9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</row>
    <row r="484" ht="9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</row>
    <row r="485" ht="9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</row>
    <row r="486" ht="9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</row>
    <row r="487" ht="9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</row>
    <row r="488" ht="9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</row>
    <row r="489" ht="9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</row>
    <row r="490" ht="9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</row>
    <row r="491" ht="9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</row>
    <row r="492" ht="9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</row>
    <row r="493" ht="9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</row>
    <row r="494" ht="9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</row>
    <row r="495" ht="9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</row>
    <row r="496" ht="9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</row>
    <row r="497" ht="9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</row>
    <row r="498" ht="9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</row>
    <row r="499" ht="9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</row>
    <row r="500" ht="9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</row>
    <row r="501" ht="9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</row>
    <row r="502" ht="9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</row>
    <row r="503" ht="9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</row>
    <row r="504" ht="9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</row>
    <row r="505" ht="9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</row>
    <row r="506" ht="9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</row>
    <row r="507" ht="9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</row>
    <row r="508" ht="9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</row>
    <row r="509" ht="9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</row>
    <row r="510" ht="9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</row>
    <row r="511" ht="9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</row>
    <row r="512" ht="9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</row>
    <row r="513" ht="9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</row>
    <row r="514" ht="9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</row>
    <row r="515" ht="9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</row>
    <row r="516" ht="9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</row>
    <row r="517" ht="9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</row>
    <row r="518" ht="9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</row>
    <row r="519" ht="9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</row>
    <row r="520" ht="9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</row>
    <row r="521" ht="9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</row>
    <row r="522" ht="9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</row>
    <row r="523" ht="9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</row>
    <row r="524" ht="9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</row>
    <row r="525" ht="9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</row>
    <row r="526" ht="9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</row>
    <row r="527" ht="9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</row>
    <row r="528" ht="9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</row>
    <row r="529" ht="9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</row>
    <row r="530" ht="9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</row>
    <row r="531" ht="9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</row>
    <row r="532" ht="9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</row>
    <row r="533" ht="9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</row>
    <row r="534" ht="9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</row>
    <row r="535" ht="9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</row>
    <row r="536" ht="9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</row>
    <row r="537" ht="9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</row>
    <row r="538" ht="9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</row>
    <row r="539" ht="9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</row>
    <row r="540" ht="9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</row>
    <row r="541" ht="9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</row>
    <row r="542" ht="9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</row>
    <row r="543" ht="9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</row>
    <row r="544" ht="9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</row>
    <row r="545" ht="9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</row>
    <row r="546" ht="9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</row>
    <row r="547" ht="9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</row>
    <row r="548" ht="9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</row>
    <row r="549" ht="9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</row>
    <row r="550" ht="9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</row>
    <row r="551" ht="9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</row>
    <row r="552" ht="9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</row>
    <row r="553" ht="9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</row>
    <row r="554" ht="9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</row>
    <row r="555" ht="9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</row>
    <row r="556" ht="9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</row>
    <row r="557" ht="9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</row>
    <row r="558" ht="9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</row>
    <row r="559" ht="9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</row>
    <row r="560" ht="9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</row>
    <row r="561" ht="9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</row>
    <row r="562" ht="9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</row>
    <row r="563" ht="9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</row>
    <row r="564" ht="9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</row>
    <row r="565" ht="9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</row>
    <row r="566" ht="9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</row>
    <row r="567" ht="9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</row>
    <row r="568" ht="9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</row>
    <row r="569" ht="9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</row>
    <row r="570" ht="9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</row>
    <row r="571" ht="9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</row>
    <row r="572" ht="9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</row>
    <row r="573" ht="9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</row>
    <row r="574" ht="9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</row>
    <row r="575" ht="9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</row>
    <row r="576" ht="9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</row>
    <row r="577" ht="9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</row>
    <row r="578" ht="9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</row>
    <row r="579" ht="9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</row>
    <row r="580" ht="9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</row>
    <row r="581" ht="9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</row>
    <row r="582" ht="9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</row>
    <row r="583" ht="9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</row>
    <row r="584" ht="9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</row>
    <row r="585" ht="9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</row>
    <row r="586" ht="9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</row>
    <row r="587" ht="9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</row>
    <row r="588" ht="9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</row>
    <row r="589" ht="9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</row>
    <row r="590" ht="9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</row>
    <row r="591" ht="9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</row>
    <row r="592" ht="9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</row>
    <row r="593" ht="9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</row>
    <row r="594" ht="9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</row>
    <row r="595" ht="9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</row>
    <row r="596" ht="9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</row>
    <row r="597" ht="9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</row>
    <row r="598" ht="9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</row>
    <row r="599" ht="9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</row>
    <row r="600" ht="9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</row>
    <row r="601" ht="9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</row>
    <row r="602" ht="9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</row>
    <row r="603" ht="9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</row>
    <row r="604" ht="9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</row>
    <row r="605" ht="9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</row>
    <row r="606" ht="9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</row>
    <row r="607" ht="9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</row>
    <row r="608" ht="9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</row>
    <row r="609" ht="9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</row>
    <row r="610" ht="9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</row>
    <row r="611" ht="9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</row>
    <row r="612" ht="9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</row>
    <row r="613" ht="9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</row>
    <row r="614" ht="9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</row>
    <row r="615" ht="9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</row>
    <row r="616" ht="9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</row>
    <row r="617" ht="9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</row>
    <row r="618" ht="9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</row>
    <row r="619" ht="9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</row>
    <row r="620" ht="9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</row>
    <row r="621" ht="9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</row>
    <row r="622" ht="9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</row>
    <row r="623" ht="9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</row>
    <row r="624" ht="9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</row>
    <row r="625" ht="9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</row>
    <row r="626" ht="9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</row>
    <row r="627" ht="9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</row>
    <row r="628" ht="9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</row>
    <row r="629" ht="9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</row>
    <row r="630" ht="9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</row>
    <row r="631" ht="9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</row>
    <row r="632" ht="9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</row>
    <row r="633" ht="9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</row>
    <row r="634" ht="9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</row>
    <row r="635" ht="9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</row>
    <row r="636" ht="9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</row>
    <row r="637" ht="9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</row>
    <row r="638" ht="9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</row>
    <row r="639" ht="9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</row>
    <row r="640" ht="9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</row>
    <row r="641" ht="9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</row>
    <row r="642" ht="9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</row>
    <row r="643" ht="9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</row>
    <row r="644" ht="9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</row>
    <row r="645" ht="9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</row>
    <row r="646" ht="9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</row>
    <row r="647" ht="9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</row>
    <row r="648" ht="9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</row>
    <row r="649" ht="9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</row>
    <row r="650" ht="9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</row>
    <row r="651" ht="9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</row>
    <row r="652" ht="9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</row>
    <row r="653" ht="9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</row>
    <row r="654" ht="9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</row>
    <row r="655" ht="9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</row>
    <row r="656" ht="9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</row>
    <row r="657" ht="9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</row>
    <row r="658" ht="9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</row>
    <row r="659" ht="9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</row>
    <row r="660" ht="9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</row>
    <row r="661" ht="9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</row>
    <row r="662" ht="9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</row>
    <row r="663" ht="9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</row>
    <row r="664" ht="9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</row>
    <row r="665" ht="9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</row>
    <row r="666" ht="9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</row>
    <row r="667" ht="9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</row>
    <row r="668" ht="9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</row>
    <row r="669" ht="9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</row>
    <row r="670" ht="9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</row>
    <row r="671" ht="9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</row>
    <row r="672" ht="9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</row>
    <row r="673" ht="9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</row>
    <row r="674" ht="9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</row>
    <row r="675" ht="9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</row>
    <row r="676" ht="9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</row>
    <row r="677" ht="9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</row>
    <row r="678" ht="9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</row>
    <row r="679" ht="9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</row>
    <row r="680" ht="9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</row>
    <row r="681" ht="9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</row>
    <row r="682" ht="9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</row>
    <row r="683" ht="9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</row>
    <row r="684" ht="9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</row>
    <row r="685" ht="9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</row>
    <row r="686" ht="9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</row>
    <row r="687" ht="9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</row>
    <row r="688" ht="9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</row>
    <row r="689" ht="9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</row>
    <row r="690" ht="9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</row>
    <row r="691" ht="9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</row>
    <row r="692" ht="9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</row>
    <row r="693" ht="9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</row>
    <row r="694" ht="9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</row>
    <row r="695" ht="9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</row>
    <row r="696" ht="9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</row>
    <row r="697" ht="9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</row>
    <row r="698" ht="9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</row>
    <row r="699" ht="9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</row>
    <row r="700" ht="9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</row>
    <row r="701" ht="9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</row>
    <row r="702" ht="9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</row>
    <row r="703" ht="9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</row>
    <row r="704" ht="9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</row>
    <row r="705" ht="9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</row>
    <row r="706" ht="9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</row>
    <row r="707" ht="9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</row>
    <row r="708" ht="9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</row>
    <row r="709" ht="9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</row>
    <row r="710" ht="9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</row>
    <row r="711" ht="9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</row>
    <row r="712" ht="9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</row>
    <row r="713" ht="9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</row>
    <row r="714" ht="9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</row>
    <row r="715" ht="9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</row>
    <row r="716" ht="9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</row>
    <row r="717" ht="9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</row>
    <row r="718" ht="9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</row>
    <row r="719" ht="9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</row>
    <row r="720" ht="9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</row>
    <row r="721" ht="9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</row>
    <row r="722" ht="9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</row>
    <row r="723" ht="9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</row>
    <row r="724" ht="9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</row>
    <row r="725" ht="9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</row>
    <row r="726" ht="9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</row>
    <row r="727" ht="9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</row>
    <row r="728" ht="9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</row>
    <row r="729" ht="9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</row>
    <row r="730" ht="9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</row>
    <row r="731" ht="9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</row>
    <row r="732" ht="9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</row>
    <row r="733" ht="9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</row>
    <row r="734" ht="9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</row>
    <row r="735" ht="9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</row>
    <row r="736" ht="9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</row>
    <row r="737" ht="9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</row>
    <row r="738" ht="9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</row>
    <row r="739" ht="9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</row>
    <row r="740" ht="9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</row>
    <row r="741" ht="9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</row>
    <row r="742" ht="9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</row>
    <row r="743" ht="9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</row>
    <row r="744" ht="9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</row>
    <row r="745" ht="9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</row>
    <row r="746" ht="9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</row>
    <row r="747" ht="9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</row>
    <row r="748" ht="9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</row>
    <row r="749" ht="9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</row>
    <row r="750" ht="9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</row>
    <row r="751" ht="9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</row>
    <row r="752" ht="9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</row>
    <row r="753" ht="9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</row>
    <row r="754" ht="9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</row>
    <row r="755" ht="9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</row>
    <row r="756" ht="9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</row>
    <row r="757" ht="9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</row>
    <row r="758" ht="9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</row>
    <row r="759" ht="9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</row>
    <row r="760" ht="9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</row>
    <row r="761" ht="9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</row>
    <row r="762" ht="9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</row>
    <row r="763" ht="9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</row>
    <row r="764" ht="9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</row>
    <row r="765" ht="9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</row>
    <row r="766" ht="9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</row>
    <row r="767" ht="9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</row>
    <row r="768" ht="9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</row>
    <row r="769" ht="9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</row>
    <row r="770" ht="9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</row>
    <row r="771" ht="9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</row>
    <row r="772" ht="9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</row>
    <row r="773" ht="9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</row>
    <row r="774" ht="9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</row>
    <row r="775" ht="9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</row>
    <row r="776" ht="9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</row>
    <row r="777" ht="9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</row>
    <row r="778" ht="9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</row>
    <row r="779" ht="9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</row>
    <row r="780" ht="9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</row>
    <row r="781" ht="9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</row>
    <row r="782" ht="9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</row>
    <row r="783" ht="9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</row>
    <row r="784" ht="9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</row>
    <row r="785" ht="9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</row>
    <row r="786" ht="9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</row>
    <row r="787" ht="9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</row>
    <row r="788" ht="9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</row>
    <row r="789" ht="9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</row>
    <row r="790" ht="9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</row>
    <row r="791" ht="9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</row>
    <row r="792" ht="9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</row>
    <row r="793" ht="9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</row>
    <row r="794" ht="9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</row>
    <row r="795" ht="9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</row>
    <row r="796" ht="9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</row>
    <row r="797" ht="9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</row>
    <row r="798" ht="9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</row>
    <row r="799" ht="9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</row>
    <row r="800" ht="9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</row>
    <row r="801" ht="9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</row>
    <row r="802" ht="9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</row>
    <row r="803" ht="9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</row>
    <row r="804" ht="9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</row>
    <row r="805" ht="9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</row>
    <row r="806" ht="9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</row>
    <row r="807" ht="9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</row>
    <row r="808" ht="9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</row>
    <row r="809" ht="9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</row>
    <row r="810" ht="9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</row>
    <row r="811" ht="9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</row>
    <row r="812" ht="9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</row>
    <row r="813" ht="9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</row>
    <row r="814" ht="9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</row>
    <row r="815" ht="9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</row>
    <row r="816" ht="9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</row>
    <row r="817" ht="9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</row>
    <row r="818" ht="9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</row>
    <row r="819" ht="9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</row>
    <row r="820" ht="9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</row>
    <row r="821" ht="9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</row>
    <row r="822" ht="9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</row>
    <row r="823" ht="9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</row>
    <row r="824" ht="9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</row>
    <row r="825" ht="9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</row>
    <row r="826" ht="9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</row>
    <row r="827" ht="9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</row>
    <row r="828" ht="9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</row>
    <row r="829" ht="9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</row>
    <row r="830" ht="9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</row>
    <row r="831" ht="9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</row>
    <row r="832" ht="9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</row>
    <row r="833" ht="9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</row>
    <row r="834" ht="9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</row>
    <row r="835" ht="9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</row>
    <row r="836" ht="9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</row>
    <row r="837" ht="9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</row>
    <row r="838" ht="9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</row>
    <row r="839" ht="9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</row>
    <row r="840" ht="9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</row>
    <row r="841" ht="9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</row>
    <row r="842" ht="9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</row>
    <row r="843" ht="9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</row>
    <row r="844" ht="9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</row>
    <row r="845" ht="9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</row>
    <row r="846" ht="9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</row>
    <row r="847" ht="9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</row>
    <row r="848" ht="9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</row>
    <row r="849" ht="9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</row>
    <row r="850" ht="9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</row>
    <row r="851" ht="9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</row>
    <row r="852" ht="9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</row>
    <row r="853" ht="9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</row>
    <row r="854" ht="9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</row>
    <row r="855" ht="9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</row>
    <row r="856" ht="9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</row>
    <row r="857" ht="9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</row>
    <row r="858" ht="9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</row>
    <row r="859" ht="9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</row>
    <row r="860" ht="9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</row>
    <row r="861" ht="9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</row>
    <row r="862" ht="9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</row>
    <row r="863" ht="9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</row>
    <row r="864" ht="9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</row>
    <row r="865" ht="9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</row>
    <row r="866" ht="9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</row>
    <row r="867" ht="9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</row>
    <row r="868" ht="9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</row>
    <row r="869" ht="9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</row>
    <row r="870" ht="9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</row>
    <row r="871" ht="9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</row>
    <row r="872" ht="9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</row>
    <row r="873" ht="9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</row>
    <row r="874" ht="9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</row>
    <row r="875" ht="9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</row>
    <row r="876" ht="9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</row>
    <row r="877" ht="9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</row>
    <row r="878" ht="9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</row>
    <row r="879" ht="9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</row>
    <row r="880" ht="9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</row>
    <row r="881" ht="9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</row>
    <row r="882" ht="9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</row>
    <row r="883" ht="9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</row>
    <row r="884" ht="9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</row>
    <row r="885" ht="9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</row>
    <row r="886" ht="9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</row>
    <row r="887" ht="9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</row>
    <row r="888" ht="9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</row>
    <row r="889" ht="9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</row>
    <row r="890" ht="9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</row>
    <row r="891" ht="9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</row>
    <row r="892" ht="9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</row>
    <row r="893" ht="9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</row>
    <row r="894" ht="9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</row>
    <row r="895" ht="9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</row>
    <row r="896" ht="9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</row>
    <row r="897" ht="9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</row>
    <row r="898" ht="9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</row>
    <row r="899" ht="9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</row>
    <row r="900" ht="9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</row>
    <row r="901" ht="9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</row>
    <row r="902" ht="9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</row>
    <row r="903" ht="9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</row>
    <row r="904" ht="9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</row>
    <row r="905" ht="9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</row>
    <row r="906" ht="9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</row>
    <row r="907" ht="9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</row>
    <row r="908" ht="9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</row>
    <row r="909" ht="9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</row>
    <row r="910" ht="9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</row>
    <row r="911" ht="9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</row>
    <row r="912" ht="9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</row>
    <row r="913" ht="9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</row>
    <row r="914" ht="9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</row>
    <row r="915" ht="9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</row>
    <row r="916" ht="9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</row>
    <row r="917" ht="9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</row>
    <row r="918" ht="9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</row>
    <row r="919" ht="9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</row>
    <row r="920" ht="9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</row>
    <row r="921" ht="9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</row>
    <row r="922" ht="9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</row>
    <row r="923" ht="9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</row>
    <row r="924" ht="9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</row>
    <row r="925" ht="9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</row>
    <row r="926" ht="9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</row>
    <row r="927" ht="9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</row>
    <row r="928" ht="9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</row>
    <row r="929" ht="9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</row>
    <row r="930" ht="9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</row>
    <row r="931" ht="9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</row>
    <row r="932" ht="9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</row>
    <row r="933" ht="9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</row>
    <row r="934" ht="9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</row>
    <row r="935" ht="9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</row>
    <row r="936" ht="9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</row>
    <row r="937" ht="9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</row>
    <row r="938" ht="9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</row>
    <row r="939" ht="9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</row>
    <row r="940" ht="9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</row>
    <row r="941" ht="9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</row>
    <row r="942" ht="9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</row>
    <row r="943" ht="9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</row>
    <row r="944" ht="9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</row>
    <row r="945" ht="9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</row>
    <row r="946" ht="9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</row>
    <row r="947" ht="9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</row>
    <row r="948" ht="9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</row>
    <row r="949" ht="9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</row>
    <row r="950" ht="9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</row>
    <row r="951" ht="9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</row>
    <row r="952" ht="9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</row>
    <row r="953" ht="9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</row>
    <row r="954" ht="9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</row>
    <row r="955" ht="9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</row>
    <row r="956" ht="9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</row>
    <row r="957" ht="9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</row>
    <row r="958" ht="9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</row>
    <row r="959" ht="9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</row>
    <row r="960" ht="9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</row>
    <row r="961" ht="9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</row>
    <row r="962" ht="9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</row>
    <row r="963" ht="9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</row>
    <row r="964" ht="9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</row>
    <row r="965" ht="9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</row>
    <row r="966" ht="9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</row>
    <row r="967" ht="9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</row>
    <row r="968" ht="9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</row>
    <row r="969" ht="9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</row>
    <row r="970" ht="9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</row>
    <row r="971" ht="9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</row>
    <row r="972" ht="9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</row>
    <row r="973" ht="9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</row>
    <row r="974" ht="9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</row>
    <row r="975" ht="9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</row>
    <row r="976" ht="9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</row>
    <row r="977" ht="9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</row>
    <row r="978" ht="9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</row>
    <row r="979" ht="9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</row>
    <row r="980" ht="9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</row>
    <row r="981" ht="9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</row>
    <row r="982" ht="9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</row>
    <row r="983" ht="9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</row>
    <row r="984" ht="9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</row>
    <row r="985" ht="9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</row>
    <row r="986" ht="9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</row>
    <row r="987" ht="9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</row>
    <row r="988" ht="9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</row>
    <row r="989" ht="9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</row>
    <row r="990" ht="9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</row>
    <row r="991" ht="9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</row>
    <row r="992" ht="9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</row>
    <row r="993" ht="9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</row>
    <row r="994" ht="9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</row>
    <row r="995" ht="9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</row>
    <row r="996" ht="9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</row>
    <row r="997" ht="9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</row>
    <row r="998" ht="9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</row>
    <row r="999" ht="9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</row>
    <row r="1000" ht="9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</row>
  </sheetData>
  <dataValidations>
    <dataValidation type="decimal" allowBlank="1" showInputMessage="1" showErrorMessage="1" prompt="Confidence level can be adjusted between 0 and 100% to dynamically change confidence limits on this sheet." sqref="I11">
      <formula1>0.0</formula1>
      <formula2>1.0</formula2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15.57"/>
    <col customWidth="1" min="2" max="9" width="9.57"/>
    <col customWidth="1" min="10" max="138" width="8.71"/>
  </cols>
  <sheetData>
    <row r="1" ht="9.75" customHeight="1">
      <c r="A1" s="2" t="s">
        <v>11</v>
      </c>
      <c r="B1" s="3" t="s">
        <v>127</v>
      </c>
      <c r="C1" s="3"/>
      <c r="D1" s="3"/>
      <c r="E1" s="3"/>
      <c r="F1" s="4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 t="s">
        <v>13</v>
      </c>
      <c r="S1" s="3"/>
      <c r="T1" s="3"/>
      <c r="U1" s="3"/>
      <c r="V1" s="3"/>
      <c r="W1" s="3"/>
      <c r="X1" s="3"/>
      <c r="Y1" s="3"/>
      <c r="Z1" s="5" t="s">
        <v>128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6" t="s">
        <v>128</v>
      </c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</row>
    <row r="2" ht="9.75" customHeight="1">
      <c r="A2" s="2" t="s">
        <v>15</v>
      </c>
      <c r="B2" s="3"/>
      <c r="C2" s="3" t="s">
        <v>0</v>
      </c>
      <c r="D2" s="3"/>
      <c r="E2" s="3"/>
      <c r="F2" s="3"/>
      <c r="G2" s="7" t="s">
        <v>16</v>
      </c>
      <c r="H2" s="8" t="s">
        <v>17</v>
      </c>
      <c r="I2" s="9" t="s">
        <v>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</row>
    <row r="3" ht="9.75" hidden="1" customHeight="1" outlineLevel="1">
      <c r="A3" s="2" t="s">
        <v>19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</row>
    <row r="4" ht="9.75" hidden="1" customHeight="1" outlineLevel="1">
      <c r="A4" s="3" t="s">
        <v>129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</row>
    <row r="5" ht="9.75" hidden="1" customHeight="1" outlineLevel="1">
      <c r="A5" s="2" t="s">
        <v>21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</row>
    <row r="6" ht="9.75" hidden="1" customHeight="1" outlineLevel="1">
      <c r="A6" s="3" t="s">
        <v>22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</row>
    <row r="7" ht="9.75" hidden="1" customHeight="1" outlineLevel="1">
      <c r="A7" s="3" t="s">
        <v>130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</row>
    <row r="8" ht="9.75" customHeight="1" collapsed="1">
      <c r="A8" s="10"/>
      <c r="B8" s="3"/>
      <c r="C8" s="3"/>
      <c r="D8" s="3"/>
      <c r="E8" s="3"/>
      <c r="F8" s="3"/>
      <c r="G8" s="3"/>
      <c r="H8" s="3"/>
      <c r="I8" s="3"/>
      <c r="J8" s="4" t="s">
        <v>24</v>
      </c>
      <c r="K8" s="4" t="s">
        <v>131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</row>
    <row r="9" ht="9.75" customHeight="1">
      <c r="A9" s="11" t="s">
        <v>132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2" t="s">
        <v>27</v>
      </c>
      <c r="AL9" s="12" t="s">
        <v>28</v>
      </c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</row>
    <row r="10" ht="9.75" customHeight="1" outlineLevel="1">
      <c r="A10" s="13"/>
      <c r="B10" s="14" t="s">
        <v>29</v>
      </c>
      <c r="C10" s="15" t="s">
        <v>30</v>
      </c>
      <c r="D10" s="15" t="s">
        <v>31</v>
      </c>
      <c r="E10" s="15" t="s">
        <v>32</v>
      </c>
      <c r="F10" s="15" t="s">
        <v>33</v>
      </c>
      <c r="G10" s="15" t="s">
        <v>34</v>
      </c>
      <c r="H10" s="15" t="s">
        <v>35</v>
      </c>
      <c r="I10" s="15" t="s">
        <v>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2">
        <v>7.0</v>
      </c>
      <c r="AL10" s="12">
        <f>CHOOSE(AK10,0,0.25,0.5,0.68,0.8,0.9,0.95,0.98,0.99,0.997,0.999)</f>
        <v>0.95</v>
      </c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</row>
    <row r="11" ht="9.75" customHeight="1" outlineLevel="1">
      <c r="A11" s="3"/>
      <c r="B11" s="16">
        <f> 1 - $C$27 / $C$28</f>
        <v>0.001043951788</v>
      </c>
      <c r="C11" s="16">
        <f> MAX(0,1 - ($C$27 + 2*($B$26+1))/$C$28)</f>
        <v>0</v>
      </c>
      <c r="D11" s="17">
        <v>0.4206020437539338</v>
      </c>
      <c r="E11" s="17">
        <v>0.23</v>
      </c>
      <c r="F11" s="18">
        <v>100.0</v>
      </c>
      <c r="G11" s="19">
        <f>$AL$50</f>
        <v>0.5426312818</v>
      </c>
      <c r="H11" s="16">
        <f>NORMSINV(1-(1-I11)/2)</f>
        <v>1.959963986</v>
      </c>
      <c r="I11" s="20">
        <f>$AL$10</f>
        <v>0.95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</row>
    <row r="12" ht="9.75" customHeight="1">
      <c r="A12" s="1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</row>
    <row r="13" ht="9.75" customHeight="1">
      <c r="A13" s="11" t="s">
        <v>133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2" t="s">
        <v>38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</row>
    <row r="14" ht="9.75" customHeight="1" outlineLevel="1">
      <c r="A14" s="21" t="s">
        <v>39</v>
      </c>
      <c r="B14" s="15" t="s">
        <v>40</v>
      </c>
      <c r="C14" s="15" t="s">
        <v>41</v>
      </c>
      <c r="D14" s="15" t="s">
        <v>42</v>
      </c>
      <c r="E14" s="15" t="s">
        <v>43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44</v>
      </c>
      <c r="I14" s="15" t="s">
        <v>45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2" t="s">
        <v>3</v>
      </c>
      <c r="AL14" s="12" t="s">
        <v>4</v>
      </c>
      <c r="AM14" s="12" t="s">
        <v>48</v>
      </c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</row>
    <row r="15" ht="9.75" customHeight="1" outlineLevel="1">
      <c r="A15" s="22" t="s">
        <v>48</v>
      </c>
      <c r="B15" s="23">
        <v>-1.245398569711561</v>
      </c>
      <c r="C15" s="23">
        <v>0.3576288196624867</v>
      </c>
      <c r="D15" s="23">
        <f t="shared" ref="D15:D17" si="1">B15 / C15</f>
        <v>-3.482377541</v>
      </c>
      <c r="E15" s="23" t="str">
        <f t="shared" ref="E15:E17" si="2">2*(1-_xlfn.NORM.S.DIST(ABS(B15)/C15,1))</f>
        <v>#N/A</v>
      </c>
      <c r="F15" s="23">
        <f t="shared" ref="F15:F17" si="3">B15 - $H$11 * C15</f>
        <v>-1.946338177</v>
      </c>
      <c r="G15" s="23">
        <f t="shared" ref="G15:G17" si="4">B15 + $H$11 * C15</f>
        <v>-0.5444589628</v>
      </c>
      <c r="H15" s="23"/>
      <c r="I15" s="2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2">
        <v>2.5390664780054947E-9</v>
      </c>
      <c r="AL15" s="12">
        <v>-1.249022444228183E-9</v>
      </c>
      <c r="AM15" s="12">
        <v>1.2710964680087321E-5</v>
      </c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</row>
    <row r="16" ht="9.75" customHeight="1" outlineLevel="1">
      <c r="A16" s="22" t="s">
        <v>3</v>
      </c>
      <c r="B16" s="24">
        <v>-1.1927334347401622E-5</v>
      </c>
      <c r="C16" s="24">
        <v>5.038915039971893E-5</v>
      </c>
      <c r="D16" s="23">
        <f t="shared" si="1"/>
        <v>-0.2367044146</v>
      </c>
      <c r="E16" s="23" t="str">
        <f t="shared" si="2"/>
        <v>#N/A</v>
      </c>
      <c r="F16" s="24">
        <f t="shared" si="3"/>
        <v>-0.0001106882544</v>
      </c>
      <c r="G16" s="24">
        <f t="shared" si="4"/>
        <v>0.00008683358573</v>
      </c>
      <c r="H16" s="23">
        <v>1.2183505824498873</v>
      </c>
      <c r="I16" s="23">
        <f>(B16*5190.90136602673)/(PI()/SQRT(3))</f>
        <v>-0.03413476561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2">
        <v>-1.249022444228183E-9</v>
      </c>
      <c r="AL16" s="12">
        <v>3.820805208834522E-9</v>
      </c>
      <c r="AM16" s="12">
        <v>-1.2722791877848051E-6</v>
      </c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</row>
    <row r="17" ht="9.75" customHeight="1" outlineLevel="1">
      <c r="A17" s="22" t="s">
        <v>4</v>
      </c>
      <c r="B17" s="24">
        <v>1.9328276572050823E-5</v>
      </c>
      <c r="C17" s="24">
        <v>6.181266220471759E-5</v>
      </c>
      <c r="D17" s="23">
        <f t="shared" si="1"/>
        <v>0.312691217</v>
      </c>
      <c r="E17" s="23" t="str">
        <f t="shared" si="2"/>
        <v>#N/A</v>
      </c>
      <c r="F17" s="24">
        <f t="shared" si="3"/>
        <v>-0.0001018223152</v>
      </c>
      <c r="G17" s="24">
        <f t="shared" si="4"/>
        <v>0.0001404788684</v>
      </c>
      <c r="H17" s="23">
        <v>1.2183505824498864</v>
      </c>
      <c r="I17" s="23">
        <f>(B17*4315.61314725587)/(PI()/SQRT(3))</f>
        <v>0.04598819811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2">
        <v>1.2710964680087321E-5</v>
      </c>
      <c r="AL17" s="12">
        <v>-1.2722791877848053E-6</v>
      </c>
      <c r="AM17" s="12">
        <v>0.12789837265318346</v>
      </c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</row>
    <row r="18" ht="9.75" customHeight="1">
      <c r="A18" s="10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</row>
    <row r="19" ht="9.75" customHeight="1">
      <c r="A19" s="11" t="s">
        <v>134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</row>
    <row r="20" ht="9.75" customHeight="1" outlineLevel="1">
      <c r="A20" s="21" t="s">
        <v>39</v>
      </c>
      <c r="B20" s="14" t="s">
        <v>50</v>
      </c>
      <c r="C20" s="14" t="s">
        <v>51</v>
      </c>
      <c r="D20" s="14" t="str">
        <f>IF($I$10&gt;99%,("Lower"&amp;TEXT($I$11,"0.0%")),("Lower"&amp;TEXT($I$11,"0%")))</f>
        <v>Lower95.0%</v>
      </c>
      <c r="E20" s="14" t="str">
        <f>IF($I$10&gt;99%,("Upper"&amp;TEXT($I$11,"0.0%")),("Upper"&amp;TEXT($I$11,"0%")))</f>
        <v>Upper95.0%</v>
      </c>
      <c r="F20" s="21" t="s">
        <v>52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</row>
    <row r="21" ht="9.75" customHeight="1" outlineLevel="1">
      <c r="A21" s="22" t="s">
        <v>3</v>
      </c>
      <c r="B21" s="23">
        <f t="shared" ref="B21:B22" si="6">EXP(B16)</f>
        <v>0.9999880727</v>
      </c>
      <c r="C21" s="23">
        <f t="shared" ref="C21:C22" si="7">EXP(C16*$H$11)</f>
        <v>1.000098766</v>
      </c>
      <c r="D21" s="23">
        <f t="shared" ref="D21:E21" si="5">EXP(F16)</f>
        <v>0.9998893179</v>
      </c>
      <c r="E21" s="23">
        <f t="shared" si="5"/>
        <v>1.000086837</v>
      </c>
      <c r="F21" s="3">
        <f t="shared" ref="F21:F22" si="9">EXP(I16)</f>
        <v>0.9664412528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</row>
    <row r="22" ht="9.75" customHeight="1" outlineLevel="1">
      <c r="A22" s="22" t="s">
        <v>4</v>
      </c>
      <c r="B22" s="23">
        <f t="shared" si="6"/>
        <v>1.000019328</v>
      </c>
      <c r="C22" s="23">
        <f t="shared" si="7"/>
        <v>1.000121158</v>
      </c>
      <c r="D22" s="23">
        <f t="shared" ref="D22:E22" si="8">EXP(F17)</f>
        <v>0.9998981829</v>
      </c>
      <c r="E22" s="23">
        <f t="shared" si="8"/>
        <v>1.000140489</v>
      </c>
      <c r="F22" s="3">
        <f t="shared" si="9"/>
        <v>1.047062054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</row>
    <row r="23" ht="9.75" customHeight="1">
      <c r="A23" s="10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</row>
    <row r="24" ht="9.75" customHeight="1">
      <c r="A24" s="11" t="s">
        <v>135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</row>
    <row r="25" ht="9.75" hidden="1" customHeight="1" outlineLevel="1">
      <c r="A25" s="21" t="s">
        <v>54</v>
      </c>
      <c r="B25" s="15" t="s">
        <v>55</v>
      </c>
      <c r="C25" s="15" t="s">
        <v>56</v>
      </c>
      <c r="D25" s="13"/>
      <c r="E25" s="15" t="s">
        <v>43</v>
      </c>
      <c r="F25" s="15" t="s">
        <v>57</v>
      </c>
      <c r="G25" s="15" t="s">
        <v>34</v>
      </c>
      <c r="H25" s="13"/>
      <c r="I25" s="15" t="s">
        <v>58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</row>
    <row r="26" ht="9.75" hidden="1" customHeight="1" outlineLevel="1">
      <c r="A26" s="22" t="s">
        <v>59</v>
      </c>
      <c r="B26" s="18">
        <v>2.0</v>
      </c>
      <c r="C26" s="17">
        <f>C28 - C27</f>
        <v>0.1125957001</v>
      </c>
      <c r="D26" s="25" t="s">
        <v>60</v>
      </c>
      <c r="E26" s="17">
        <f>_xlfn.CHISQ.DIST.RT(C26,B26)</f>
        <v>0.9452575489</v>
      </c>
      <c r="F26" s="17">
        <f>C27+2*(1+B26)</f>
        <v>113.7426726</v>
      </c>
      <c r="G26" s="19">
        <f>$AL$50</f>
        <v>0.5426312818</v>
      </c>
      <c r="H26" s="17" t="s">
        <v>61</v>
      </c>
      <c r="I26" s="17">
        <f>1-C27/C28</f>
        <v>0.001043951788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</row>
    <row r="27" ht="9.75" hidden="1" customHeight="1" outlineLevel="1">
      <c r="A27" s="22" t="s">
        <v>62</v>
      </c>
      <c r="B27" s="18">
        <v>97.0</v>
      </c>
      <c r="C27" s="17">
        <v>107.74267259927316</v>
      </c>
      <c r="D27" s="25" t="s">
        <v>63</v>
      </c>
      <c r="E27" s="17"/>
      <c r="F27" s="17"/>
      <c r="G27" s="17"/>
      <c r="H27" s="17" t="s">
        <v>64</v>
      </c>
      <c r="I27" s="17">
        <f>1-EXP(((C27/2)-(C28/2))*(2/$F$11))</f>
        <v>0.00112532335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</row>
    <row r="28" ht="9.75" hidden="1" customHeight="1" outlineLevel="1">
      <c r="A28" s="22" t="s">
        <v>65</v>
      </c>
      <c r="B28" s="18">
        <v>99.0</v>
      </c>
      <c r="C28" s="17">
        <f>-2*(($F$11*(1-$E$11))*LN(1-$E$11)+$F$11*$E$11*LN($E$11))</f>
        <v>107.8552683</v>
      </c>
      <c r="D28" s="25" t="s">
        <v>66</v>
      </c>
      <c r="E28" s="17"/>
      <c r="F28" s="17"/>
      <c r="G28" s="17"/>
      <c r="H28" s="17" t="s">
        <v>67</v>
      </c>
      <c r="I28" s="17">
        <f> I27/(1-(($E$11^$E$11)*((1-$E$11)^(1-$E$11)))^2)</f>
        <v>0.001705261154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</row>
    <row r="29" ht="9.75" customHeight="1" collapsed="1">
      <c r="A29" s="10"/>
      <c r="B29" s="26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</row>
    <row r="30" ht="9.75" customHeight="1">
      <c r="A30" s="11" t="s">
        <v>136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</row>
    <row r="31" ht="9.75" hidden="1" customHeight="1" outlineLevel="1">
      <c r="A31" s="27" t="s">
        <v>39</v>
      </c>
      <c r="B31" s="13" t="s">
        <v>69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</row>
    <row r="32" ht="9.75" hidden="1" customHeight="1" outlineLevel="1">
      <c r="A32" s="28" t="s">
        <v>48</v>
      </c>
      <c r="B32" s="29">
        <v>1.0</v>
      </c>
      <c r="C32" s="30" t="s">
        <v>137</v>
      </c>
      <c r="D32" s="1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</row>
    <row r="33" ht="9.75" hidden="1" customHeight="1" outlineLevel="1">
      <c r="A33" s="28" t="s">
        <v>3</v>
      </c>
      <c r="B33" s="29">
        <v>0.7053569773974429</v>
      </c>
      <c r="C33" s="29">
        <v>1.0</v>
      </c>
      <c r="D33" s="30" t="s">
        <v>138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</row>
    <row r="34" ht="9.75" hidden="1" customHeight="1" outlineLevel="1">
      <c r="A34" s="28" t="s">
        <v>4</v>
      </c>
      <c r="B34" s="29">
        <v>-0.05755359614786195</v>
      </c>
      <c r="C34" s="17">
        <v>-0.40101051268199034</v>
      </c>
      <c r="D34" s="29">
        <v>1.0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</row>
    <row r="35" ht="9.75" customHeight="1" collapsed="1">
      <c r="A35" s="10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</row>
    <row r="36" ht="9.75" customHeight="1">
      <c r="A36" s="11" t="s">
        <v>139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12" t="s">
        <v>73</v>
      </c>
      <c r="AL36" s="12"/>
      <c r="AM36" s="12"/>
      <c r="AN36" s="12">
        <v>10.0</v>
      </c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</row>
    <row r="37" ht="9.75" customHeight="1" outlineLevel="1">
      <c r="A37" s="32"/>
      <c r="B37" s="33"/>
      <c r="C37" s="34" t="str">
        <f>"Cutoff value for prediction of "&amp;$I$2&amp;":"</f>
        <v>Cutoff value for prediction of Yes:</v>
      </c>
      <c r="D37" s="35">
        <f>$AN$36/20</f>
        <v>0.5</v>
      </c>
      <c r="E37" s="34" t="s">
        <v>74</v>
      </c>
      <c r="F37" s="36">
        <v>0.4206020437539338</v>
      </c>
      <c r="G37" s="33"/>
      <c r="H37" s="33"/>
      <c r="I37" s="37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12" t="s">
        <v>75</v>
      </c>
      <c r="AL37" s="12">
        <v>-1.0E-7</v>
      </c>
      <c r="AM37" s="12">
        <v>0.0099999</v>
      </c>
      <c r="AN37" s="12">
        <v>0.0199999</v>
      </c>
      <c r="AO37" s="12">
        <v>0.029999900000000003</v>
      </c>
      <c r="AP37" s="12">
        <v>0.039999900000000005</v>
      </c>
      <c r="AQ37" s="12">
        <v>0.04999990000000001</v>
      </c>
      <c r="AR37" s="12">
        <v>0.05999990000000001</v>
      </c>
      <c r="AS37" s="12">
        <v>0.0699999</v>
      </c>
      <c r="AT37" s="12">
        <v>0.0799999</v>
      </c>
      <c r="AU37" s="12">
        <v>0.0899999</v>
      </c>
      <c r="AV37" s="12">
        <v>0.09999989999999999</v>
      </c>
      <c r="AW37" s="12">
        <v>0.10999989999999998</v>
      </c>
      <c r="AX37" s="12">
        <v>0.11999989999999998</v>
      </c>
      <c r="AY37" s="12">
        <v>0.12999989999999997</v>
      </c>
      <c r="AZ37" s="12">
        <v>0.13999989999999998</v>
      </c>
      <c r="BA37" s="12">
        <v>0.1499999</v>
      </c>
      <c r="BB37" s="12">
        <v>0.1599999</v>
      </c>
      <c r="BC37" s="12">
        <v>0.1699999</v>
      </c>
      <c r="BD37" s="12">
        <v>0.17999990000000002</v>
      </c>
      <c r="BE37" s="12">
        <v>0.18999990000000003</v>
      </c>
      <c r="BF37" s="12">
        <v>0.19999990000000004</v>
      </c>
      <c r="BG37" s="12">
        <v>0.20999990000000004</v>
      </c>
      <c r="BH37" s="12">
        <v>0.21999990000000005</v>
      </c>
      <c r="BI37" s="12">
        <v>0.22999990000000006</v>
      </c>
      <c r="BJ37" s="12">
        <v>0.23999990000000007</v>
      </c>
      <c r="BK37" s="12">
        <v>0.24999990000000008</v>
      </c>
      <c r="BL37" s="12">
        <v>0.25999990000000006</v>
      </c>
      <c r="BM37" s="12">
        <v>0.26999990000000007</v>
      </c>
      <c r="BN37" s="12">
        <v>0.2799999000000001</v>
      </c>
      <c r="BO37" s="12">
        <v>0.2899999000000001</v>
      </c>
      <c r="BP37" s="12">
        <v>0.2999999000000001</v>
      </c>
      <c r="BQ37" s="12">
        <v>0.3099999000000001</v>
      </c>
      <c r="BR37" s="12">
        <v>0.3199999000000001</v>
      </c>
      <c r="BS37" s="12">
        <v>0.3299999000000001</v>
      </c>
      <c r="BT37" s="12">
        <v>0.33999990000000013</v>
      </c>
      <c r="BU37" s="12">
        <v>0.34999990000000014</v>
      </c>
      <c r="BV37" s="12">
        <v>0.35999990000000015</v>
      </c>
      <c r="BW37" s="12">
        <v>0.36999990000000016</v>
      </c>
      <c r="BX37" s="12">
        <v>0.37999990000000017</v>
      </c>
      <c r="BY37" s="12">
        <v>0.3899999000000002</v>
      </c>
      <c r="BZ37" s="12">
        <v>0.3999999000000002</v>
      </c>
      <c r="CA37" s="12">
        <v>0.4099999000000002</v>
      </c>
      <c r="CB37" s="12">
        <v>0.4199999000000002</v>
      </c>
      <c r="CC37" s="12">
        <v>0.4299999000000002</v>
      </c>
      <c r="CD37" s="12">
        <v>0.4399999000000002</v>
      </c>
      <c r="CE37" s="12">
        <v>0.44999990000000023</v>
      </c>
      <c r="CF37" s="12">
        <v>0.45999990000000024</v>
      </c>
      <c r="CG37" s="12">
        <v>0.46999990000000025</v>
      </c>
      <c r="CH37" s="12">
        <v>0.47999990000000026</v>
      </c>
      <c r="CI37" s="12">
        <v>0.48999990000000027</v>
      </c>
      <c r="CJ37" s="12">
        <v>0.4999999000000003</v>
      </c>
      <c r="CK37" s="12">
        <v>0.5099999000000003</v>
      </c>
      <c r="CL37" s="12">
        <v>0.5199999000000003</v>
      </c>
      <c r="CM37" s="12">
        <v>0.5299999000000003</v>
      </c>
      <c r="CN37" s="12">
        <v>0.5399999000000003</v>
      </c>
      <c r="CO37" s="12">
        <v>0.5499999000000003</v>
      </c>
      <c r="CP37" s="12">
        <v>0.5599999000000003</v>
      </c>
      <c r="CQ37" s="12">
        <v>0.5699999000000003</v>
      </c>
      <c r="CR37" s="12">
        <v>0.5799999000000003</v>
      </c>
      <c r="CS37" s="12">
        <v>0.5899999000000004</v>
      </c>
      <c r="CT37" s="12">
        <v>0.5999999000000004</v>
      </c>
      <c r="CU37" s="12">
        <v>0.6099999000000004</v>
      </c>
      <c r="CV37" s="12">
        <v>0.6199999000000004</v>
      </c>
      <c r="CW37" s="12">
        <v>0.6299999000000004</v>
      </c>
      <c r="CX37" s="12">
        <v>0.6399999000000004</v>
      </c>
      <c r="CY37" s="12">
        <v>0.6499999000000004</v>
      </c>
      <c r="CZ37" s="12">
        <v>0.6599999000000004</v>
      </c>
      <c r="DA37" s="12">
        <v>0.6699999000000004</v>
      </c>
      <c r="DB37" s="12">
        <v>0.6799999000000004</v>
      </c>
      <c r="DC37" s="12">
        <v>0.6899999000000004</v>
      </c>
      <c r="DD37" s="12">
        <v>0.6999999000000005</v>
      </c>
      <c r="DE37" s="12">
        <v>0.7099999000000005</v>
      </c>
      <c r="DF37" s="12">
        <v>0.7199999000000005</v>
      </c>
      <c r="DG37" s="12">
        <v>0.7299999000000005</v>
      </c>
      <c r="DH37" s="12">
        <v>0.7399999000000005</v>
      </c>
      <c r="DI37" s="12">
        <v>0.7499999000000005</v>
      </c>
      <c r="DJ37" s="12">
        <v>0.7599999000000005</v>
      </c>
      <c r="DK37" s="12">
        <v>0.7699999000000005</v>
      </c>
      <c r="DL37" s="12">
        <v>0.7799999000000005</v>
      </c>
      <c r="DM37" s="12">
        <v>0.7899999000000005</v>
      </c>
      <c r="DN37" s="12">
        <v>0.7999999000000005</v>
      </c>
      <c r="DO37" s="12">
        <v>0.8099999000000006</v>
      </c>
      <c r="DP37" s="12">
        <v>0.8199999000000006</v>
      </c>
      <c r="DQ37" s="12">
        <v>0.8299999000000006</v>
      </c>
      <c r="DR37" s="12">
        <v>0.8399999000000006</v>
      </c>
      <c r="DS37" s="12">
        <v>0.8499999000000006</v>
      </c>
      <c r="DT37" s="12">
        <v>0.8599999000000006</v>
      </c>
      <c r="DU37" s="12">
        <v>0.8699999000000006</v>
      </c>
      <c r="DV37" s="12">
        <v>0.8799999000000006</v>
      </c>
      <c r="DW37" s="12">
        <v>0.8899999000000006</v>
      </c>
      <c r="DX37" s="12">
        <v>0.8999999000000006</v>
      </c>
      <c r="DY37" s="12">
        <v>0.9099999000000006</v>
      </c>
      <c r="DZ37" s="12">
        <v>0.9199999000000006</v>
      </c>
      <c r="EA37" s="12">
        <v>0.9299999000000007</v>
      </c>
      <c r="EB37" s="12">
        <v>0.9399999000000007</v>
      </c>
      <c r="EC37" s="12">
        <v>0.9499999000000007</v>
      </c>
      <c r="ED37" s="12">
        <v>0.9599999000000007</v>
      </c>
      <c r="EE37" s="12">
        <v>0.9699999000000007</v>
      </c>
      <c r="EF37" s="12">
        <v>0.9799999000000007</v>
      </c>
      <c r="EG37" s="12">
        <v>0.9899999000000007</v>
      </c>
      <c r="EH37" s="12">
        <v>0.9999999000000007</v>
      </c>
    </row>
    <row r="38" ht="9.75" customHeight="1" outlineLevel="1">
      <c r="A38" s="38"/>
      <c r="B38" s="39" t="s">
        <v>76</v>
      </c>
      <c r="C38" s="40"/>
      <c r="D38" s="40"/>
      <c r="E38" s="40"/>
      <c r="F38" s="40"/>
      <c r="G38" s="39" t="s">
        <v>76</v>
      </c>
      <c r="H38" s="40"/>
      <c r="I38" s="4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42" t="s">
        <v>77</v>
      </c>
      <c r="AL38" s="12">
        <v>100.0</v>
      </c>
      <c r="AM38" s="12">
        <v>100.0</v>
      </c>
      <c r="AN38" s="12">
        <v>100.0</v>
      </c>
      <c r="AO38" s="12">
        <v>100.0</v>
      </c>
      <c r="AP38" s="12">
        <v>100.0</v>
      </c>
      <c r="AQ38" s="12">
        <v>100.0</v>
      </c>
      <c r="AR38" s="12">
        <v>100.0</v>
      </c>
      <c r="AS38" s="12">
        <v>100.0</v>
      </c>
      <c r="AT38" s="12">
        <v>100.0</v>
      </c>
      <c r="AU38" s="12">
        <v>100.0</v>
      </c>
      <c r="AV38" s="12">
        <v>100.0</v>
      </c>
      <c r="AW38" s="12">
        <v>100.0</v>
      </c>
      <c r="AX38" s="12">
        <v>100.0</v>
      </c>
      <c r="AY38" s="12">
        <v>100.0</v>
      </c>
      <c r="AZ38" s="12">
        <v>100.0</v>
      </c>
      <c r="BA38" s="12">
        <v>100.0</v>
      </c>
      <c r="BB38" s="12">
        <v>100.0</v>
      </c>
      <c r="BC38" s="12">
        <v>100.0</v>
      </c>
      <c r="BD38" s="12">
        <v>100.0</v>
      </c>
      <c r="BE38" s="12">
        <v>100.0</v>
      </c>
      <c r="BF38" s="12">
        <v>100.0</v>
      </c>
      <c r="BG38" s="12">
        <v>100.0</v>
      </c>
      <c r="BH38" s="12">
        <v>79.0</v>
      </c>
      <c r="BI38" s="12">
        <v>38.0</v>
      </c>
      <c r="BJ38" s="12">
        <v>38.0</v>
      </c>
      <c r="BK38" s="12">
        <v>0.0</v>
      </c>
      <c r="BL38" s="12">
        <v>0.0</v>
      </c>
      <c r="BM38" s="12">
        <v>0.0</v>
      </c>
      <c r="BN38" s="12">
        <v>0.0</v>
      </c>
      <c r="BO38" s="12">
        <v>0.0</v>
      </c>
      <c r="BP38" s="12">
        <v>0.0</v>
      </c>
      <c r="BQ38" s="12">
        <v>0.0</v>
      </c>
      <c r="BR38" s="12">
        <v>0.0</v>
      </c>
      <c r="BS38" s="12">
        <v>0.0</v>
      </c>
      <c r="BT38" s="12">
        <v>0.0</v>
      </c>
      <c r="BU38" s="12">
        <v>0.0</v>
      </c>
      <c r="BV38" s="12">
        <v>0.0</v>
      </c>
      <c r="BW38" s="12">
        <v>0.0</v>
      </c>
      <c r="BX38" s="12">
        <v>0.0</v>
      </c>
      <c r="BY38" s="12">
        <v>0.0</v>
      </c>
      <c r="BZ38" s="12">
        <v>0.0</v>
      </c>
      <c r="CA38" s="12">
        <v>0.0</v>
      </c>
      <c r="CB38" s="12">
        <v>0.0</v>
      </c>
      <c r="CC38" s="12">
        <v>0.0</v>
      </c>
      <c r="CD38" s="12">
        <v>0.0</v>
      </c>
      <c r="CE38" s="12">
        <v>0.0</v>
      </c>
      <c r="CF38" s="12">
        <v>0.0</v>
      </c>
      <c r="CG38" s="12">
        <v>0.0</v>
      </c>
      <c r="CH38" s="12">
        <v>0.0</v>
      </c>
      <c r="CI38" s="12">
        <v>0.0</v>
      </c>
      <c r="CJ38" s="12">
        <v>0.0</v>
      </c>
      <c r="CK38" s="12">
        <v>0.0</v>
      </c>
      <c r="CL38" s="12">
        <v>0.0</v>
      </c>
      <c r="CM38" s="12">
        <v>0.0</v>
      </c>
      <c r="CN38" s="12">
        <v>0.0</v>
      </c>
      <c r="CO38" s="12">
        <v>0.0</v>
      </c>
      <c r="CP38" s="12">
        <v>0.0</v>
      </c>
      <c r="CQ38" s="12">
        <v>0.0</v>
      </c>
      <c r="CR38" s="12">
        <v>0.0</v>
      </c>
      <c r="CS38" s="12">
        <v>0.0</v>
      </c>
      <c r="CT38" s="12">
        <v>0.0</v>
      </c>
      <c r="CU38" s="12">
        <v>0.0</v>
      </c>
      <c r="CV38" s="12">
        <v>0.0</v>
      </c>
      <c r="CW38" s="12">
        <v>0.0</v>
      </c>
      <c r="CX38" s="12">
        <v>0.0</v>
      </c>
      <c r="CY38" s="12">
        <v>0.0</v>
      </c>
      <c r="CZ38" s="12">
        <v>0.0</v>
      </c>
      <c r="DA38" s="12">
        <v>0.0</v>
      </c>
      <c r="DB38" s="12">
        <v>0.0</v>
      </c>
      <c r="DC38" s="12">
        <v>0.0</v>
      </c>
      <c r="DD38" s="12">
        <v>0.0</v>
      </c>
      <c r="DE38" s="12">
        <v>0.0</v>
      </c>
      <c r="DF38" s="12">
        <v>0.0</v>
      </c>
      <c r="DG38" s="12">
        <v>0.0</v>
      </c>
      <c r="DH38" s="12">
        <v>0.0</v>
      </c>
      <c r="DI38" s="12">
        <v>0.0</v>
      </c>
      <c r="DJ38" s="12">
        <v>0.0</v>
      </c>
      <c r="DK38" s="12">
        <v>0.0</v>
      </c>
      <c r="DL38" s="12">
        <v>0.0</v>
      </c>
      <c r="DM38" s="12">
        <v>0.0</v>
      </c>
      <c r="DN38" s="12">
        <v>0.0</v>
      </c>
      <c r="DO38" s="12">
        <v>0.0</v>
      </c>
      <c r="DP38" s="12">
        <v>0.0</v>
      </c>
      <c r="DQ38" s="12">
        <v>0.0</v>
      </c>
      <c r="DR38" s="12">
        <v>0.0</v>
      </c>
      <c r="DS38" s="12">
        <v>0.0</v>
      </c>
      <c r="DT38" s="12">
        <v>0.0</v>
      </c>
      <c r="DU38" s="12">
        <v>0.0</v>
      </c>
      <c r="DV38" s="12">
        <v>0.0</v>
      </c>
      <c r="DW38" s="12">
        <v>0.0</v>
      </c>
      <c r="DX38" s="12">
        <v>0.0</v>
      </c>
      <c r="DY38" s="12">
        <v>0.0</v>
      </c>
      <c r="DZ38" s="12">
        <v>0.0</v>
      </c>
      <c r="EA38" s="12">
        <v>0.0</v>
      </c>
      <c r="EB38" s="12">
        <v>0.0</v>
      </c>
      <c r="EC38" s="12">
        <v>0.0</v>
      </c>
      <c r="ED38" s="12">
        <v>0.0</v>
      </c>
      <c r="EE38" s="12">
        <v>0.0</v>
      </c>
      <c r="EF38" s="12">
        <v>0.0</v>
      </c>
      <c r="EG38" s="12">
        <v>0.0</v>
      </c>
      <c r="EH38" s="12">
        <v>0.0</v>
      </c>
    </row>
    <row r="39" ht="9.75" customHeight="1" outlineLevel="1">
      <c r="A39" s="43" t="s">
        <v>78</v>
      </c>
      <c r="B39" s="40" t="str">
        <f>"# "&amp;$H$2</f>
        <v># No</v>
      </c>
      <c r="C39" s="40" t="str">
        <f>"# "&amp;$I$2</f>
        <v># Yes</v>
      </c>
      <c r="D39" s="40" t="s">
        <v>79</v>
      </c>
      <c r="E39" s="40"/>
      <c r="F39" s="39" t="s">
        <v>80</v>
      </c>
      <c r="G39" s="40" t="str">
        <f>"% "&amp;$H$2</f>
        <v>% No</v>
      </c>
      <c r="H39" s="40" t="str">
        <f>"% "&amp;$I$2</f>
        <v>% Yes</v>
      </c>
      <c r="I39" s="41" t="s">
        <v>79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42" t="s">
        <v>81</v>
      </c>
      <c r="AL39" s="12">
        <v>23.0</v>
      </c>
      <c r="AM39" s="12">
        <v>23.0</v>
      </c>
      <c r="AN39" s="12">
        <v>23.0</v>
      </c>
      <c r="AO39" s="12">
        <v>23.0</v>
      </c>
      <c r="AP39" s="12">
        <v>23.0</v>
      </c>
      <c r="AQ39" s="12">
        <v>23.0</v>
      </c>
      <c r="AR39" s="12">
        <v>23.0</v>
      </c>
      <c r="AS39" s="12">
        <v>23.0</v>
      </c>
      <c r="AT39" s="12">
        <v>23.0</v>
      </c>
      <c r="AU39" s="12">
        <v>23.0</v>
      </c>
      <c r="AV39" s="12">
        <v>23.0</v>
      </c>
      <c r="AW39" s="12">
        <v>23.0</v>
      </c>
      <c r="AX39" s="12">
        <v>23.0</v>
      </c>
      <c r="AY39" s="12">
        <v>23.0</v>
      </c>
      <c r="AZ39" s="12">
        <v>23.0</v>
      </c>
      <c r="BA39" s="12">
        <v>23.0</v>
      </c>
      <c r="BB39" s="12">
        <v>23.0</v>
      </c>
      <c r="BC39" s="12">
        <v>23.0</v>
      </c>
      <c r="BD39" s="12">
        <v>23.0</v>
      </c>
      <c r="BE39" s="12">
        <v>23.0</v>
      </c>
      <c r="BF39" s="12">
        <v>23.0</v>
      </c>
      <c r="BG39" s="12">
        <v>23.0</v>
      </c>
      <c r="BH39" s="12">
        <v>19.0</v>
      </c>
      <c r="BI39" s="12">
        <v>10.0</v>
      </c>
      <c r="BJ39" s="12">
        <v>10.0</v>
      </c>
      <c r="BK39" s="12">
        <v>0.0</v>
      </c>
      <c r="BL39" s="12">
        <v>0.0</v>
      </c>
      <c r="BM39" s="12">
        <v>0.0</v>
      </c>
      <c r="BN39" s="12">
        <v>0.0</v>
      </c>
      <c r="BO39" s="12">
        <v>0.0</v>
      </c>
      <c r="BP39" s="12">
        <v>0.0</v>
      </c>
      <c r="BQ39" s="12">
        <v>0.0</v>
      </c>
      <c r="BR39" s="12">
        <v>0.0</v>
      </c>
      <c r="BS39" s="12">
        <v>0.0</v>
      </c>
      <c r="BT39" s="12">
        <v>0.0</v>
      </c>
      <c r="BU39" s="12">
        <v>0.0</v>
      </c>
      <c r="BV39" s="12">
        <v>0.0</v>
      </c>
      <c r="BW39" s="12">
        <v>0.0</v>
      </c>
      <c r="BX39" s="12">
        <v>0.0</v>
      </c>
      <c r="BY39" s="12">
        <v>0.0</v>
      </c>
      <c r="BZ39" s="12">
        <v>0.0</v>
      </c>
      <c r="CA39" s="12">
        <v>0.0</v>
      </c>
      <c r="CB39" s="12">
        <v>0.0</v>
      </c>
      <c r="CC39" s="12">
        <v>0.0</v>
      </c>
      <c r="CD39" s="12">
        <v>0.0</v>
      </c>
      <c r="CE39" s="12">
        <v>0.0</v>
      </c>
      <c r="CF39" s="12">
        <v>0.0</v>
      </c>
      <c r="CG39" s="12">
        <v>0.0</v>
      </c>
      <c r="CH39" s="12">
        <v>0.0</v>
      </c>
      <c r="CI39" s="12">
        <v>0.0</v>
      </c>
      <c r="CJ39" s="12">
        <v>0.0</v>
      </c>
      <c r="CK39" s="12">
        <v>0.0</v>
      </c>
      <c r="CL39" s="12">
        <v>0.0</v>
      </c>
      <c r="CM39" s="12">
        <v>0.0</v>
      </c>
      <c r="CN39" s="12">
        <v>0.0</v>
      </c>
      <c r="CO39" s="12">
        <v>0.0</v>
      </c>
      <c r="CP39" s="12">
        <v>0.0</v>
      </c>
      <c r="CQ39" s="12">
        <v>0.0</v>
      </c>
      <c r="CR39" s="12">
        <v>0.0</v>
      </c>
      <c r="CS39" s="12">
        <v>0.0</v>
      </c>
      <c r="CT39" s="12">
        <v>0.0</v>
      </c>
      <c r="CU39" s="12">
        <v>0.0</v>
      </c>
      <c r="CV39" s="12">
        <v>0.0</v>
      </c>
      <c r="CW39" s="12">
        <v>0.0</v>
      </c>
      <c r="CX39" s="12">
        <v>0.0</v>
      </c>
      <c r="CY39" s="12">
        <v>0.0</v>
      </c>
      <c r="CZ39" s="12">
        <v>0.0</v>
      </c>
      <c r="DA39" s="12">
        <v>0.0</v>
      </c>
      <c r="DB39" s="12">
        <v>0.0</v>
      </c>
      <c r="DC39" s="12">
        <v>0.0</v>
      </c>
      <c r="DD39" s="12">
        <v>0.0</v>
      </c>
      <c r="DE39" s="12">
        <v>0.0</v>
      </c>
      <c r="DF39" s="12">
        <v>0.0</v>
      </c>
      <c r="DG39" s="12">
        <v>0.0</v>
      </c>
      <c r="DH39" s="12">
        <v>0.0</v>
      </c>
      <c r="DI39" s="12">
        <v>0.0</v>
      </c>
      <c r="DJ39" s="12">
        <v>0.0</v>
      </c>
      <c r="DK39" s="12">
        <v>0.0</v>
      </c>
      <c r="DL39" s="12">
        <v>0.0</v>
      </c>
      <c r="DM39" s="12">
        <v>0.0</v>
      </c>
      <c r="DN39" s="12">
        <v>0.0</v>
      </c>
      <c r="DO39" s="12">
        <v>0.0</v>
      </c>
      <c r="DP39" s="12">
        <v>0.0</v>
      </c>
      <c r="DQ39" s="12">
        <v>0.0</v>
      </c>
      <c r="DR39" s="12">
        <v>0.0</v>
      </c>
      <c r="DS39" s="12">
        <v>0.0</v>
      </c>
      <c r="DT39" s="12">
        <v>0.0</v>
      </c>
      <c r="DU39" s="12">
        <v>0.0</v>
      </c>
      <c r="DV39" s="12">
        <v>0.0</v>
      </c>
      <c r="DW39" s="12">
        <v>0.0</v>
      </c>
      <c r="DX39" s="12">
        <v>0.0</v>
      </c>
      <c r="DY39" s="12">
        <v>0.0</v>
      </c>
      <c r="DZ39" s="12">
        <v>0.0</v>
      </c>
      <c r="EA39" s="12">
        <v>0.0</v>
      </c>
      <c r="EB39" s="12">
        <v>0.0</v>
      </c>
      <c r="EC39" s="12">
        <v>0.0</v>
      </c>
      <c r="ED39" s="12">
        <v>0.0</v>
      </c>
      <c r="EE39" s="12">
        <v>0.0</v>
      </c>
      <c r="EF39" s="12">
        <v>0.0</v>
      </c>
      <c r="EG39" s="12">
        <v>0.0</v>
      </c>
      <c r="EH39" s="12">
        <v>0.0</v>
      </c>
    </row>
    <row r="40" ht="9.75" customHeight="1" outlineLevel="1">
      <c r="A40" s="44" t="str">
        <f>"# "&amp;$H$2</f>
        <v># No</v>
      </c>
      <c r="B40" s="45">
        <f t="shared" ref="B40:D40" si="10">B42-B41</f>
        <v>77</v>
      </c>
      <c r="C40" s="46">
        <f t="shared" si="10"/>
        <v>0</v>
      </c>
      <c r="D40" s="47">
        <f t="shared" si="10"/>
        <v>77</v>
      </c>
      <c r="E40" s="40"/>
      <c r="F40" s="48" t="str">
        <f>"% "&amp;$H$2</f>
        <v>% No</v>
      </c>
      <c r="G40" s="49">
        <f>B40/D42</f>
        <v>0.77</v>
      </c>
      <c r="H40" s="50">
        <f>C40/D42</f>
        <v>0</v>
      </c>
      <c r="I40" s="51">
        <f>D40/D42</f>
        <v>0.77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42" t="s">
        <v>82</v>
      </c>
      <c r="AL40" s="12">
        <v>77.0</v>
      </c>
      <c r="AM40" s="12">
        <v>77.0</v>
      </c>
      <c r="AN40" s="12">
        <v>77.0</v>
      </c>
      <c r="AO40" s="12">
        <v>77.0</v>
      </c>
      <c r="AP40" s="12">
        <v>77.0</v>
      </c>
      <c r="AQ40" s="12">
        <v>77.0</v>
      </c>
      <c r="AR40" s="12">
        <v>77.0</v>
      </c>
      <c r="AS40" s="12">
        <v>77.0</v>
      </c>
      <c r="AT40" s="12">
        <v>77.0</v>
      </c>
      <c r="AU40" s="12">
        <v>77.0</v>
      </c>
      <c r="AV40" s="12">
        <v>77.0</v>
      </c>
      <c r="AW40" s="12">
        <v>77.0</v>
      </c>
      <c r="AX40" s="12">
        <v>77.0</v>
      </c>
      <c r="AY40" s="12">
        <v>77.0</v>
      </c>
      <c r="AZ40" s="12">
        <v>77.0</v>
      </c>
      <c r="BA40" s="12">
        <v>77.0</v>
      </c>
      <c r="BB40" s="12">
        <v>77.0</v>
      </c>
      <c r="BC40" s="12">
        <v>77.0</v>
      </c>
      <c r="BD40" s="12">
        <v>77.0</v>
      </c>
      <c r="BE40" s="12">
        <v>77.0</v>
      </c>
      <c r="BF40" s="12">
        <v>77.0</v>
      </c>
      <c r="BG40" s="12">
        <v>77.0</v>
      </c>
      <c r="BH40" s="12">
        <v>60.0</v>
      </c>
      <c r="BI40" s="12">
        <v>28.0</v>
      </c>
      <c r="BJ40" s="12">
        <v>28.0</v>
      </c>
      <c r="BK40" s="12">
        <v>0.0</v>
      </c>
      <c r="BL40" s="12">
        <v>0.0</v>
      </c>
      <c r="BM40" s="12">
        <v>0.0</v>
      </c>
      <c r="BN40" s="12">
        <v>0.0</v>
      </c>
      <c r="BO40" s="12">
        <v>0.0</v>
      </c>
      <c r="BP40" s="12">
        <v>0.0</v>
      </c>
      <c r="BQ40" s="12">
        <v>0.0</v>
      </c>
      <c r="BR40" s="12">
        <v>0.0</v>
      </c>
      <c r="BS40" s="12">
        <v>0.0</v>
      </c>
      <c r="BT40" s="12">
        <v>0.0</v>
      </c>
      <c r="BU40" s="12">
        <v>0.0</v>
      </c>
      <c r="BV40" s="12">
        <v>0.0</v>
      </c>
      <c r="BW40" s="12">
        <v>0.0</v>
      </c>
      <c r="BX40" s="12">
        <v>0.0</v>
      </c>
      <c r="BY40" s="12">
        <v>0.0</v>
      </c>
      <c r="BZ40" s="12">
        <v>0.0</v>
      </c>
      <c r="CA40" s="12">
        <v>0.0</v>
      </c>
      <c r="CB40" s="12">
        <v>0.0</v>
      </c>
      <c r="CC40" s="12">
        <v>0.0</v>
      </c>
      <c r="CD40" s="12">
        <v>0.0</v>
      </c>
      <c r="CE40" s="12">
        <v>0.0</v>
      </c>
      <c r="CF40" s="12">
        <v>0.0</v>
      </c>
      <c r="CG40" s="12">
        <v>0.0</v>
      </c>
      <c r="CH40" s="12">
        <v>0.0</v>
      </c>
      <c r="CI40" s="12">
        <v>0.0</v>
      </c>
      <c r="CJ40" s="12">
        <v>0.0</v>
      </c>
      <c r="CK40" s="12">
        <v>0.0</v>
      </c>
      <c r="CL40" s="12">
        <v>0.0</v>
      </c>
      <c r="CM40" s="12">
        <v>0.0</v>
      </c>
      <c r="CN40" s="12">
        <v>0.0</v>
      </c>
      <c r="CO40" s="12">
        <v>0.0</v>
      </c>
      <c r="CP40" s="12">
        <v>0.0</v>
      </c>
      <c r="CQ40" s="12">
        <v>0.0</v>
      </c>
      <c r="CR40" s="12">
        <v>0.0</v>
      </c>
      <c r="CS40" s="12">
        <v>0.0</v>
      </c>
      <c r="CT40" s="12">
        <v>0.0</v>
      </c>
      <c r="CU40" s="12">
        <v>0.0</v>
      </c>
      <c r="CV40" s="12">
        <v>0.0</v>
      </c>
      <c r="CW40" s="12">
        <v>0.0</v>
      </c>
      <c r="CX40" s="12">
        <v>0.0</v>
      </c>
      <c r="CY40" s="12">
        <v>0.0</v>
      </c>
      <c r="CZ40" s="12">
        <v>0.0</v>
      </c>
      <c r="DA40" s="12">
        <v>0.0</v>
      </c>
      <c r="DB40" s="12">
        <v>0.0</v>
      </c>
      <c r="DC40" s="12">
        <v>0.0</v>
      </c>
      <c r="DD40" s="12">
        <v>0.0</v>
      </c>
      <c r="DE40" s="12">
        <v>0.0</v>
      </c>
      <c r="DF40" s="12">
        <v>0.0</v>
      </c>
      <c r="DG40" s="12">
        <v>0.0</v>
      </c>
      <c r="DH40" s="12">
        <v>0.0</v>
      </c>
      <c r="DI40" s="12">
        <v>0.0</v>
      </c>
      <c r="DJ40" s="12">
        <v>0.0</v>
      </c>
      <c r="DK40" s="12">
        <v>0.0</v>
      </c>
      <c r="DL40" s="12">
        <v>0.0</v>
      </c>
      <c r="DM40" s="12">
        <v>0.0</v>
      </c>
      <c r="DN40" s="12">
        <v>0.0</v>
      </c>
      <c r="DO40" s="12">
        <v>0.0</v>
      </c>
      <c r="DP40" s="12">
        <v>0.0</v>
      </c>
      <c r="DQ40" s="12">
        <v>0.0</v>
      </c>
      <c r="DR40" s="12">
        <v>0.0</v>
      </c>
      <c r="DS40" s="12">
        <v>0.0</v>
      </c>
      <c r="DT40" s="12">
        <v>0.0</v>
      </c>
      <c r="DU40" s="12">
        <v>0.0</v>
      </c>
      <c r="DV40" s="12">
        <v>0.0</v>
      </c>
      <c r="DW40" s="12">
        <v>0.0</v>
      </c>
      <c r="DX40" s="12">
        <v>0.0</v>
      </c>
      <c r="DY40" s="12">
        <v>0.0</v>
      </c>
      <c r="DZ40" s="12">
        <v>0.0</v>
      </c>
      <c r="EA40" s="12">
        <v>0.0</v>
      </c>
      <c r="EB40" s="12">
        <v>0.0</v>
      </c>
      <c r="EC40" s="12">
        <v>0.0</v>
      </c>
      <c r="ED40" s="12">
        <v>0.0</v>
      </c>
      <c r="EE40" s="12">
        <v>0.0</v>
      </c>
      <c r="EF40" s="12">
        <v>0.0</v>
      </c>
      <c r="EG40" s="12">
        <v>0.0</v>
      </c>
      <c r="EH40" s="12">
        <v>0.0</v>
      </c>
    </row>
    <row r="41" ht="9.75" customHeight="1" outlineLevel="1">
      <c r="A41" s="44" t="str">
        <f>"# "&amp;$I$2</f>
        <v># Yes</v>
      </c>
      <c r="B41" s="52">
        <f t="shared" ref="B41:B42" si="11">D41-C41</f>
        <v>23</v>
      </c>
      <c r="C41" s="53">
        <f t="array" ref="C41">INDEX($AL$39:$EH$39,MATCH(D37,$AL$37:$EH$37,1))</f>
        <v>0</v>
      </c>
      <c r="D41" s="47">
        <f>$E$11 * $F$11</f>
        <v>23</v>
      </c>
      <c r="E41" s="40"/>
      <c r="F41" s="48" t="str">
        <f>"% "&amp;$I$2</f>
        <v>% Yes</v>
      </c>
      <c r="G41" s="54">
        <f>B41/D42</f>
        <v>0.23</v>
      </c>
      <c r="H41" s="55">
        <f>C41/D42</f>
        <v>0</v>
      </c>
      <c r="I41" s="51">
        <f>D41/D42</f>
        <v>0.23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42" t="s">
        <v>83</v>
      </c>
      <c r="AL41" s="12">
        <v>0.0</v>
      </c>
      <c r="AM41" s="12">
        <v>0.0</v>
      </c>
      <c r="AN41" s="12">
        <v>0.0</v>
      </c>
      <c r="AO41" s="12">
        <v>0.0</v>
      </c>
      <c r="AP41" s="12">
        <v>0.0</v>
      </c>
      <c r="AQ41" s="12">
        <v>0.0</v>
      </c>
      <c r="AR41" s="12">
        <v>0.0</v>
      </c>
      <c r="AS41" s="12">
        <v>0.0</v>
      </c>
      <c r="AT41" s="12">
        <v>0.0</v>
      </c>
      <c r="AU41" s="12">
        <v>0.0</v>
      </c>
      <c r="AV41" s="12">
        <v>0.0</v>
      </c>
      <c r="AW41" s="12">
        <v>0.0</v>
      </c>
      <c r="AX41" s="12">
        <v>0.0</v>
      </c>
      <c r="AY41" s="12">
        <v>0.0</v>
      </c>
      <c r="AZ41" s="12">
        <v>0.0</v>
      </c>
      <c r="BA41" s="12">
        <v>0.0</v>
      </c>
      <c r="BB41" s="12">
        <v>0.0</v>
      </c>
      <c r="BC41" s="12">
        <v>0.0</v>
      </c>
      <c r="BD41" s="12">
        <v>0.0</v>
      </c>
      <c r="BE41" s="12">
        <v>0.0</v>
      </c>
      <c r="BF41" s="12">
        <v>0.0</v>
      </c>
      <c r="BG41" s="12">
        <v>0.0</v>
      </c>
      <c r="BH41" s="12">
        <v>17.0</v>
      </c>
      <c r="BI41" s="12">
        <v>49.0</v>
      </c>
      <c r="BJ41" s="12">
        <v>49.0</v>
      </c>
      <c r="BK41" s="12">
        <v>77.0</v>
      </c>
      <c r="BL41" s="12">
        <v>77.0</v>
      </c>
      <c r="BM41" s="12">
        <v>77.0</v>
      </c>
      <c r="BN41" s="12">
        <v>77.0</v>
      </c>
      <c r="BO41" s="12">
        <v>77.0</v>
      </c>
      <c r="BP41" s="12">
        <v>77.0</v>
      </c>
      <c r="BQ41" s="12">
        <v>77.0</v>
      </c>
      <c r="BR41" s="12">
        <v>77.0</v>
      </c>
      <c r="BS41" s="12">
        <v>77.0</v>
      </c>
      <c r="BT41" s="12">
        <v>77.0</v>
      </c>
      <c r="BU41" s="12">
        <v>77.0</v>
      </c>
      <c r="BV41" s="12">
        <v>77.0</v>
      </c>
      <c r="BW41" s="12">
        <v>77.0</v>
      </c>
      <c r="BX41" s="12">
        <v>77.0</v>
      </c>
      <c r="BY41" s="12">
        <v>77.0</v>
      </c>
      <c r="BZ41" s="12">
        <v>77.0</v>
      </c>
      <c r="CA41" s="12">
        <v>77.0</v>
      </c>
      <c r="CB41" s="12">
        <v>77.0</v>
      </c>
      <c r="CC41" s="12">
        <v>77.0</v>
      </c>
      <c r="CD41" s="12">
        <v>77.0</v>
      </c>
      <c r="CE41" s="12">
        <v>77.0</v>
      </c>
      <c r="CF41" s="12">
        <v>77.0</v>
      </c>
      <c r="CG41" s="12">
        <v>77.0</v>
      </c>
      <c r="CH41" s="12">
        <v>77.0</v>
      </c>
      <c r="CI41" s="12">
        <v>77.0</v>
      </c>
      <c r="CJ41" s="12">
        <v>77.0</v>
      </c>
      <c r="CK41" s="12">
        <v>77.0</v>
      </c>
      <c r="CL41" s="12">
        <v>77.0</v>
      </c>
      <c r="CM41" s="12">
        <v>77.0</v>
      </c>
      <c r="CN41" s="12">
        <v>77.0</v>
      </c>
      <c r="CO41" s="12">
        <v>77.0</v>
      </c>
      <c r="CP41" s="12">
        <v>77.0</v>
      </c>
      <c r="CQ41" s="12">
        <v>77.0</v>
      </c>
      <c r="CR41" s="12">
        <v>77.0</v>
      </c>
      <c r="CS41" s="12">
        <v>77.0</v>
      </c>
      <c r="CT41" s="12">
        <v>77.0</v>
      </c>
      <c r="CU41" s="12">
        <v>77.0</v>
      </c>
      <c r="CV41" s="12">
        <v>77.0</v>
      </c>
      <c r="CW41" s="12">
        <v>77.0</v>
      </c>
      <c r="CX41" s="12">
        <v>77.0</v>
      </c>
      <c r="CY41" s="12">
        <v>77.0</v>
      </c>
      <c r="CZ41" s="12">
        <v>77.0</v>
      </c>
      <c r="DA41" s="12">
        <v>77.0</v>
      </c>
      <c r="DB41" s="12">
        <v>77.0</v>
      </c>
      <c r="DC41" s="12">
        <v>77.0</v>
      </c>
      <c r="DD41" s="12">
        <v>77.0</v>
      </c>
      <c r="DE41" s="12">
        <v>77.0</v>
      </c>
      <c r="DF41" s="12">
        <v>77.0</v>
      </c>
      <c r="DG41" s="12">
        <v>77.0</v>
      </c>
      <c r="DH41" s="12">
        <v>77.0</v>
      </c>
      <c r="DI41" s="12">
        <v>77.0</v>
      </c>
      <c r="DJ41" s="12">
        <v>77.0</v>
      </c>
      <c r="DK41" s="12">
        <v>77.0</v>
      </c>
      <c r="DL41" s="12">
        <v>77.0</v>
      </c>
      <c r="DM41" s="12">
        <v>77.0</v>
      </c>
      <c r="DN41" s="12">
        <v>77.0</v>
      </c>
      <c r="DO41" s="12">
        <v>77.0</v>
      </c>
      <c r="DP41" s="12">
        <v>77.0</v>
      </c>
      <c r="DQ41" s="12">
        <v>77.0</v>
      </c>
      <c r="DR41" s="12">
        <v>77.0</v>
      </c>
      <c r="DS41" s="12">
        <v>77.0</v>
      </c>
      <c r="DT41" s="12">
        <v>77.0</v>
      </c>
      <c r="DU41" s="12">
        <v>77.0</v>
      </c>
      <c r="DV41" s="12">
        <v>77.0</v>
      </c>
      <c r="DW41" s="12">
        <v>77.0</v>
      </c>
      <c r="DX41" s="12">
        <v>77.0</v>
      </c>
      <c r="DY41" s="12">
        <v>77.0</v>
      </c>
      <c r="DZ41" s="12">
        <v>77.0</v>
      </c>
      <c r="EA41" s="12">
        <v>77.0</v>
      </c>
      <c r="EB41" s="12">
        <v>77.0</v>
      </c>
      <c r="EC41" s="12">
        <v>77.0</v>
      </c>
      <c r="ED41" s="12">
        <v>77.0</v>
      </c>
      <c r="EE41" s="12">
        <v>77.0</v>
      </c>
      <c r="EF41" s="12">
        <v>77.0</v>
      </c>
      <c r="EG41" s="12">
        <v>77.0</v>
      </c>
      <c r="EH41" s="12">
        <v>77.0</v>
      </c>
    </row>
    <row r="42" ht="9.75" customHeight="1" outlineLevel="1">
      <c r="A42" s="44" t="s">
        <v>79</v>
      </c>
      <c r="B42" s="47">
        <f t="shared" si="11"/>
        <v>100</v>
      </c>
      <c r="C42" s="47">
        <f t="array" ref="C42">INDEX($AL$38:$EH$38,MATCH(D37,$AL$37:$EH$37,1))</f>
        <v>0</v>
      </c>
      <c r="D42" s="47">
        <f>$F$11</f>
        <v>100</v>
      </c>
      <c r="E42" s="40"/>
      <c r="F42" s="48" t="s">
        <v>79</v>
      </c>
      <c r="G42" s="56">
        <f>B42/D42</f>
        <v>1</v>
      </c>
      <c r="H42" s="56">
        <f>C42/D42</f>
        <v>0</v>
      </c>
      <c r="I42" s="51">
        <f>D42/D42</f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42" t="s">
        <v>84</v>
      </c>
      <c r="AL42" s="12">
        <v>0.0</v>
      </c>
      <c r="AM42" s="12">
        <v>0.0</v>
      </c>
      <c r="AN42" s="12">
        <v>0.0</v>
      </c>
      <c r="AO42" s="12">
        <v>0.0</v>
      </c>
      <c r="AP42" s="12">
        <v>0.0</v>
      </c>
      <c r="AQ42" s="12">
        <v>0.0</v>
      </c>
      <c r="AR42" s="12">
        <v>0.0</v>
      </c>
      <c r="AS42" s="12">
        <v>0.0</v>
      </c>
      <c r="AT42" s="12">
        <v>0.0</v>
      </c>
      <c r="AU42" s="12">
        <v>0.0</v>
      </c>
      <c r="AV42" s="12">
        <v>0.0</v>
      </c>
      <c r="AW42" s="12">
        <v>0.0</v>
      </c>
      <c r="AX42" s="12">
        <v>0.0</v>
      </c>
      <c r="AY42" s="12">
        <v>0.0</v>
      </c>
      <c r="AZ42" s="12">
        <v>0.0</v>
      </c>
      <c r="BA42" s="12">
        <v>0.0</v>
      </c>
      <c r="BB42" s="12">
        <v>0.0</v>
      </c>
      <c r="BC42" s="12">
        <v>0.0</v>
      </c>
      <c r="BD42" s="12">
        <v>0.0</v>
      </c>
      <c r="BE42" s="12">
        <v>0.0</v>
      </c>
      <c r="BF42" s="12">
        <v>0.0</v>
      </c>
      <c r="BG42" s="12">
        <v>0.0</v>
      </c>
      <c r="BH42" s="12">
        <v>4.0</v>
      </c>
      <c r="BI42" s="12">
        <v>13.0</v>
      </c>
      <c r="BJ42" s="12">
        <v>13.0</v>
      </c>
      <c r="BK42" s="12">
        <v>23.0</v>
      </c>
      <c r="BL42" s="12">
        <v>23.0</v>
      </c>
      <c r="BM42" s="12">
        <v>23.0</v>
      </c>
      <c r="BN42" s="12">
        <v>23.0</v>
      </c>
      <c r="BO42" s="12">
        <v>23.0</v>
      </c>
      <c r="BP42" s="12">
        <v>23.0</v>
      </c>
      <c r="BQ42" s="12">
        <v>23.0</v>
      </c>
      <c r="BR42" s="12">
        <v>23.0</v>
      </c>
      <c r="BS42" s="12">
        <v>23.0</v>
      </c>
      <c r="BT42" s="12">
        <v>23.0</v>
      </c>
      <c r="BU42" s="12">
        <v>23.0</v>
      </c>
      <c r="BV42" s="12">
        <v>23.0</v>
      </c>
      <c r="BW42" s="12">
        <v>23.0</v>
      </c>
      <c r="BX42" s="12">
        <v>23.0</v>
      </c>
      <c r="BY42" s="12">
        <v>23.0</v>
      </c>
      <c r="BZ42" s="12">
        <v>23.0</v>
      </c>
      <c r="CA42" s="12">
        <v>23.0</v>
      </c>
      <c r="CB42" s="12">
        <v>23.0</v>
      </c>
      <c r="CC42" s="12">
        <v>23.0</v>
      </c>
      <c r="CD42" s="12">
        <v>23.0</v>
      </c>
      <c r="CE42" s="12">
        <v>23.0</v>
      </c>
      <c r="CF42" s="12">
        <v>23.0</v>
      </c>
      <c r="CG42" s="12">
        <v>23.0</v>
      </c>
      <c r="CH42" s="12">
        <v>23.0</v>
      </c>
      <c r="CI42" s="12">
        <v>23.0</v>
      </c>
      <c r="CJ42" s="12">
        <v>23.0</v>
      </c>
      <c r="CK42" s="12">
        <v>23.0</v>
      </c>
      <c r="CL42" s="12">
        <v>23.0</v>
      </c>
      <c r="CM42" s="12">
        <v>23.0</v>
      </c>
      <c r="CN42" s="12">
        <v>23.0</v>
      </c>
      <c r="CO42" s="12">
        <v>23.0</v>
      </c>
      <c r="CP42" s="12">
        <v>23.0</v>
      </c>
      <c r="CQ42" s="12">
        <v>23.0</v>
      </c>
      <c r="CR42" s="12">
        <v>23.0</v>
      </c>
      <c r="CS42" s="12">
        <v>23.0</v>
      </c>
      <c r="CT42" s="12">
        <v>23.0</v>
      </c>
      <c r="CU42" s="12">
        <v>23.0</v>
      </c>
      <c r="CV42" s="12">
        <v>23.0</v>
      </c>
      <c r="CW42" s="12">
        <v>23.0</v>
      </c>
      <c r="CX42" s="12">
        <v>23.0</v>
      </c>
      <c r="CY42" s="12">
        <v>23.0</v>
      </c>
      <c r="CZ42" s="12">
        <v>23.0</v>
      </c>
      <c r="DA42" s="12">
        <v>23.0</v>
      </c>
      <c r="DB42" s="12">
        <v>23.0</v>
      </c>
      <c r="DC42" s="12">
        <v>23.0</v>
      </c>
      <c r="DD42" s="12">
        <v>23.0</v>
      </c>
      <c r="DE42" s="12">
        <v>23.0</v>
      </c>
      <c r="DF42" s="12">
        <v>23.0</v>
      </c>
      <c r="DG42" s="12">
        <v>23.0</v>
      </c>
      <c r="DH42" s="12">
        <v>23.0</v>
      </c>
      <c r="DI42" s="12">
        <v>23.0</v>
      </c>
      <c r="DJ42" s="12">
        <v>23.0</v>
      </c>
      <c r="DK42" s="12">
        <v>23.0</v>
      </c>
      <c r="DL42" s="12">
        <v>23.0</v>
      </c>
      <c r="DM42" s="12">
        <v>23.0</v>
      </c>
      <c r="DN42" s="12">
        <v>23.0</v>
      </c>
      <c r="DO42" s="12">
        <v>23.0</v>
      </c>
      <c r="DP42" s="12">
        <v>23.0</v>
      </c>
      <c r="DQ42" s="12">
        <v>23.0</v>
      </c>
      <c r="DR42" s="12">
        <v>23.0</v>
      </c>
      <c r="DS42" s="12">
        <v>23.0</v>
      </c>
      <c r="DT42" s="12">
        <v>23.0</v>
      </c>
      <c r="DU42" s="12">
        <v>23.0</v>
      </c>
      <c r="DV42" s="12">
        <v>23.0</v>
      </c>
      <c r="DW42" s="12">
        <v>23.0</v>
      </c>
      <c r="DX42" s="12">
        <v>23.0</v>
      </c>
      <c r="DY42" s="12">
        <v>23.0</v>
      </c>
      <c r="DZ42" s="12">
        <v>23.0</v>
      </c>
      <c r="EA42" s="12">
        <v>23.0</v>
      </c>
      <c r="EB42" s="12">
        <v>23.0</v>
      </c>
      <c r="EC42" s="12">
        <v>23.0</v>
      </c>
      <c r="ED42" s="12">
        <v>23.0</v>
      </c>
      <c r="EE42" s="12">
        <v>23.0</v>
      </c>
      <c r="EF42" s="12">
        <v>23.0</v>
      </c>
      <c r="EG42" s="12">
        <v>23.0</v>
      </c>
      <c r="EH42" s="12">
        <v>23.0</v>
      </c>
    </row>
    <row r="43" ht="9.75" customHeight="1" outlineLevel="1">
      <c r="A43" s="57" t="s">
        <v>85</v>
      </c>
      <c r="B43" s="58">
        <f>G40+H41</f>
        <v>0.77</v>
      </c>
      <c r="C43" s="59"/>
      <c r="D43" s="60" t="s">
        <v>86</v>
      </c>
      <c r="E43" s="58">
        <f>H41/I41</f>
        <v>0</v>
      </c>
      <c r="F43" s="59"/>
      <c r="G43" s="60" t="s">
        <v>87</v>
      </c>
      <c r="H43" s="58">
        <f>G40/I40</f>
        <v>1</v>
      </c>
      <c r="I43" s="61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4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</row>
    <row r="44" ht="9.75" customHeight="1">
      <c r="A44" s="1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</row>
    <row r="45" ht="9.75" customHeight="1">
      <c r="A45" s="11" t="s">
        <v>88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12" t="s">
        <v>89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</row>
    <row r="46" ht="9.75" customHeight="1" outlineLevel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12" t="s">
        <v>75</v>
      </c>
      <c r="AL46" s="12">
        <v>0.0</v>
      </c>
      <c r="AM46" s="12">
        <v>0.01</v>
      </c>
      <c r="AN46" s="12">
        <v>0.02</v>
      </c>
      <c r="AO46" s="12">
        <v>0.03</v>
      </c>
      <c r="AP46" s="12">
        <v>0.04</v>
      </c>
      <c r="AQ46" s="12">
        <v>0.05</v>
      </c>
      <c r="AR46" s="12">
        <v>0.060000000000000005</v>
      </c>
      <c r="AS46" s="12">
        <v>0.07</v>
      </c>
      <c r="AT46" s="12">
        <v>0.08</v>
      </c>
      <c r="AU46" s="12">
        <v>0.09</v>
      </c>
      <c r="AV46" s="12">
        <v>0.09999999999999999</v>
      </c>
      <c r="AW46" s="12">
        <v>0.10999999999999999</v>
      </c>
      <c r="AX46" s="12">
        <v>0.11999999999999998</v>
      </c>
      <c r="AY46" s="12">
        <v>0.12999999999999998</v>
      </c>
      <c r="AZ46" s="12">
        <v>0.13999999999999999</v>
      </c>
      <c r="BA46" s="12">
        <v>0.15</v>
      </c>
      <c r="BB46" s="12">
        <v>0.16</v>
      </c>
      <c r="BC46" s="12">
        <v>0.17</v>
      </c>
      <c r="BD46" s="12">
        <v>0.18000000000000002</v>
      </c>
      <c r="BE46" s="12">
        <v>0.19000000000000003</v>
      </c>
      <c r="BF46" s="12">
        <v>0.20000000000000004</v>
      </c>
      <c r="BG46" s="12">
        <v>0.21000000000000005</v>
      </c>
      <c r="BH46" s="12">
        <v>0.22000000000000006</v>
      </c>
      <c r="BI46" s="12">
        <v>0.23000000000000007</v>
      </c>
      <c r="BJ46" s="12">
        <v>0.24000000000000007</v>
      </c>
      <c r="BK46" s="12">
        <v>0.25000000000000006</v>
      </c>
      <c r="BL46" s="12">
        <v>0.26000000000000006</v>
      </c>
      <c r="BM46" s="12">
        <v>0.2700000000000001</v>
      </c>
      <c r="BN46" s="12">
        <v>0.2800000000000001</v>
      </c>
      <c r="BO46" s="12">
        <v>0.2900000000000001</v>
      </c>
      <c r="BP46" s="12">
        <v>0.3000000000000001</v>
      </c>
      <c r="BQ46" s="12">
        <v>0.3100000000000001</v>
      </c>
      <c r="BR46" s="12">
        <v>0.3200000000000001</v>
      </c>
      <c r="BS46" s="12">
        <v>0.3300000000000001</v>
      </c>
      <c r="BT46" s="12">
        <v>0.34000000000000014</v>
      </c>
      <c r="BU46" s="12">
        <v>0.35000000000000014</v>
      </c>
      <c r="BV46" s="12">
        <v>0.36000000000000015</v>
      </c>
      <c r="BW46" s="12">
        <v>0.37000000000000016</v>
      </c>
      <c r="BX46" s="12">
        <v>0.38000000000000017</v>
      </c>
      <c r="BY46" s="12">
        <v>0.3900000000000002</v>
      </c>
      <c r="BZ46" s="12">
        <v>0.4000000000000002</v>
      </c>
      <c r="CA46" s="12">
        <v>0.4100000000000002</v>
      </c>
      <c r="CB46" s="12">
        <v>0.4200000000000002</v>
      </c>
      <c r="CC46" s="12">
        <v>0.4300000000000002</v>
      </c>
      <c r="CD46" s="12">
        <v>0.4400000000000002</v>
      </c>
      <c r="CE46" s="12">
        <v>0.45000000000000023</v>
      </c>
      <c r="CF46" s="12">
        <v>0.46000000000000024</v>
      </c>
      <c r="CG46" s="12">
        <v>0.47000000000000025</v>
      </c>
      <c r="CH46" s="12">
        <v>0.48000000000000026</v>
      </c>
      <c r="CI46" s="12">
        <v>0.49000000000000027</v>
      </c>
      <c r="CJ46" s="12">
        <v>0.5000000000000002</v>
      </c>
      <c r="CK46" s="12">
        <v>0.5100000000000002</v>
      </c>
      <c r="CL46" s="12">
        <v>0.5200000000000002</v>
      </c>
      <c r="CM46" s="12">
        <v>0.5300000000000002</v>
      </c>
      <c r="CN46" s="12">
        <v>0.5400000000000003</v>
      </c>
      <c r="CO46" s="12">
        <v>0.5500000000000003</v>
      </c>
      <c r="CP46" s="12">
        <v>0.5600000000000003</v>
      </c>
      <c r="CQ46" s="12">
        <v>0.5700000000000003</v>
      </c>
      <c r="CR46" s="12">
        <v>0.5800000000000003</v>
      </c>
      <c r="CS46" s="12">
        <v>0.5900000000000003</v>
      </c>
      <c r="CT46" s="12">
        <v>0.6000000000000003</v>
      </c>
      <c r="CU46" s="12">
        <v>0.6100000000000003</v>
      </c>
      <c r="CV46" s="12">
        <v>0.6200000000000003</v>
      </c>
      <c r="CW46" s="12">
        <v>0.6300000000000003</v>
      </c>
      <c r="CX46" s="12">
        <v>0.6400000000000003</v>
      </c>
      <c r="CY46" s="12">
        <v>0.6500000000000004</v>
      </c>
      <c r="CZ46" s="12">
        <v>0.6600000000000004</v>
      </c>
      <c r="DA46" s="12">
        <v>0.6700000000000004</v>
      </c>
      <c r="DB46" s="12">
        <v>0.6800000000000004</v>
      </c>
      <c r="DC46" s="12">
        <v>0.6900000000000004</v>
      </c>
      <c r="DD46" s="12">
        <v>0.7000000000000004</v>
      </c>
      <c r="DE46" s="12">
        <v>0.7100000000000004</v>
      </c>
      <c r="DF46" s="12">
        <v>0.7200000000000004</v>
      </c>
      <c r="DG46" s="12">
        <v>0.7300000000000004</v>
      </c>
      <c r="DH46" s="12">
        <v>0.7400000000000004</v>
      </c>
      <c r="DI46" s="12">
        <v>0.7500000000000004</v>
      </c>
      <c r="DJ46" s="12">
        <v>0.7600000000000005</v>
      </c>
      <c r="DK46" s="12">
        <v>0.7700000000000005</v>
      </c>
      <c r="DL46" s="12">
        <v>0.7800000000000005</v>
      </c>
      <c r="DM46" s="12">
        <v>0.7900000000000005</v>
      </c>
      <c r="DN46" s="12">
        <v>0.8000000000000005</v>
      </c>
      <c r="DO46" s="12">
        <v>0.8100000000000005</v>
      </c>
      <c r="DP46" s="12">
        <v>0.8200000000000005</v>
      </c>
      <c r="DQ46" s="12">
        <v>0.8300000000000005</v>
      </c>
      <c r="DR46" s="12">
        <v>0.8400000000000005</v>
      </c>
      <c r="DS46" s="12">
        <v>0.8500000000000005</v>
      </c>
      <c r="DT46" s="12">
        <v>0.8600000000000005</v>
      </c>
      <c r="DU46" s="12">
        <v>0.8700000000000006</v>
      </c>
      <c r="DV46" s="12">
        <v>0.8800000000000006</v>
      </c>
      <c r="DW46" s="12">
        <v>0.8900000000000006</v>
      </c>
      <c r="DX46" s="12">
        <v>0.9000000000000006</v>
      </c>
      <c r="DY46" s="12">
        <v>0.9100000000000006</v>
      </c>
      <c r="DZ46" s="12">
        <v>0.9200000000000006</v>
      </c>
      <c r="EA46" s="12">
        <v>0.9300000000000006</v>
      </c>
      <c r="EB46" s="12">
        <v>0.9400000000000006</v>
      </c>
      <c r="EC46" s="12">
        <v>0.9500000000000006</v>
      </c>
      <c r="ED46" s="12">
        <v>0.9600000000000006</v>
      </c>
      <c r="EE46" s="12">
        <v>0.9700000000000006</v>
      </c>
      <c r="EF46" s="12">
        <v>0.9800000000000006</v>
      </c>
      <c r="EG46" s="12">
        <v>0.9900000000000007</v>
      </c>
      <c r="EH46" s="12">
        <v>1.0000000000000007</v>
      </c>
    </row>
    <row r="47" ht="9.75" customHeight="1" outlineLevel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12" t="s">
        <v>90</v>
      </c>
      <c r="AL47" s="12">
        <v>1.0</v>
      </c>
      <c r="AM47" s="12">
        <v>1.0</v>
      </c>
      <c r="AN47" s="12">
        <v>1.0</v>
      </c>
      <c r="AO47" s="12">
        <v>1.0</v>
      </c>
      <c r="AP47" s="12">
        <v>1.0</v>
      </c>
      <c r="AQ47" s="12">
        <v>1.0</v>
      </c>
      <c r="AR47" s="12">
        <v>1.0</v>
      </c>
      <c r="AS47" s="12">
        <v>1.0</v>
      </c>
      <c r="AT47" s="12">
        <v>1.0</v>
      </c>
      <c r="AU47" s="12">
        <v>1.0</v>
      </c>
      <c r="AV47" s="12">
        <v>1.0</v>
      </c>
      <c r="AW47" s="12">
        <v>1.0</v>
      </c>
      <c r="AX47" s="12">
        <v>1.0</v>
      </c>
      <c r="AY47" s="12">
        <v>1.0</v>
      </c>
      <c r="AZ47" s="12">
        <v>1.0</v>
      </c>
      <c r="BA47" s="12">
        <v>1.0</v>
      </c>
      <c r="BB47" s="12">
        <v>1.0</v>
      </c>
      <c r="BC47" s="12">
        <v>1.0</v>
      </c>
      <c r="BD47" s="12">
        <v>1.0</v>
      </c>
      <c r="BE47" s="12">
        <v>1.0</v>
      </c>
      <c r="BF47" s="12">
        <v>1.0</v>
      </c>
      <c r="BG47" s="12">
        <v>1.0</v>
      </c>
      <c r="BH47" s="12">
        <v>0.8260869565217391</v>
      </c>
      <c r="BI47" s="12">
        <v>0.43478260869565216</v>
      </c>
      <c r="BJ47" s="12">
        <v>0.43478260869565216</v>
      </c>
      <c r="BK47" s="12">
        <v>0.0</v>
      </c>
      <c r="BL47" s="12">
        <v>0.0</v>
      </c>
      <c r="BM47" s="12">
        <v>0.0</v>
      </c>
      <c r="BN47" s="12">
        <v>0.0</v>
      </c>
      <c r="BO47" s="12">
        <v>0.0</v>
      </c>
      <c r="BP47" s="12">
        <v>0.0</v>
      </c>
      <c r="BQ47" s="12">
        <v>0.0</v>
      </c>
      <c r="BR47" s="12">
        <v>0.0</v>
      </c>
      <c r="BS47" s="12">
        <v>0.0</v>
      </c>
      <c r="BT47" s="12">
        <v>0.0</v>
      </c>
      <c r="BU47" s="12">
        <v>0.0</v>
      </c>
      <c r="BV47" s="12">
        <v>0.0</v>
      </c>
      <c r="BW47" s="12">
        <v>0.0</v>
      </c>
      <c r="BX47" s="12">
        <v>0.0</v>
      </c>
      <c r="BY47" s="12">
        <v>0.0</v>
      </c>
      <c r="BZ47" s="12">
        <v>0.0</v>
      </c>
      <c r="CA47" s="12">
        <v>0.0</v>
      </c>
      <c r="CB47" s="12">
        <v>0.0</v>
      </c>
      <c r="CC47" s="12">
        <v>0.0</v>
      </c>
      <c r="CD47" s="12">
        <v>0.0</v>
      </c>
      <c r="CE47" s="12">
        <v>0.0</v>
      </c>
      <c r="CF47" s="12">
        <v>0.0</v>
      </c>
      <c r="CG47" s="12">
        <v>0.0</v>
      </c>
      <c r="CH47" s="12">
        <v>0.0</v>
      </c>
      <c r="CI47" s="12">
        <v>0.0</v>
      </c>
      <c r="CJ47" s="12">
        <v>0.0</v>
      </c>
      <c r="CK47" s="12">
        <v>0.0</v>
      </c>
      <c r="CL47" s="12">
        <v>0.0</v>
      </c>
      <c r="CM47" s="12">
        <v>0.0</v>
      </c>
      <c r="CN47" s="12">
        <v>0.0</v>
      </c>
      <c r="CO47" s="12">
        <v>0.0</v>
      </c>
      <c r="CP47" s="12">
        <v>0.0</v>
      </c>
      <c r="CQ47" s="12">
        <v>0.0</v>
      </c>
      <c r="CR47" s="12">
        <v>0.0</v>
      </c>
      <c r="CS47" s="12">
        <v>0.0</v>
      </c>
      <c r="CT47" s="12">
        <v>0.0</v>
      </c>
      <c r="CU47" s="12">
        <v>0.0</v>
      </c>
      <c r="CV47" s="12">
        <v>0.0</v>
      </c>
      <c r="CW47" s="12">
        <v>0.0</v>
      </c>
      <c r="CX47" s="12">
        <v>0.0</v>
      </c>
      <c r="CY47" s="12">
        <v>0.0</v>
      </c>
      <c r="CZ47" s="12">
        <v>0.0</v>
      </c>
      <c r="DA47" s="12">
        <v>0.0</v>
      </c>
      <c r="DB47" s="12">
        <v>0.0</v>
      </c>
      <c r="DC47" s="12">
        <v>0.0</v>
      </c>
      <c r="DD47" s="12">
        <v>0.0</v>
      </c>
      <c r="DE47" s="12">
        <v>0.0</v>
      </c>
      <c r="DF47" s="12">
        <v>0.0</v>
      </c>
      <c r="DG47" s="12">
        <v>0.0</v>
      </c>
      <c r="DH47" s="12">
        <v>0.0</v>
      </c>
      <c r="DI47" s="12">
        <v>0.0</v>
      </c>
      <c r="DJ47" s="12">
        <v>0.0</v>
      </c>
      <c r="DK47" s="12">
        <v>0.0</v>
      </c>
      <c r="DL47" s="12">
        <v>0.0</v>
      </c>
      <c r="DM47" s="12">
        <v>0.0</v>
      </c>
      <c r="DN47" s="12">
        <v>0.0</v>
      </c>
      <c r="DO47" s="12">
        <v>0.0</v>
      </c>
      <c r="DP47" s="12">
        <v>0.0</v>
      </c>
      <c r="DQ47" s="12">
        <v>0.0</v>
      </c>
      <c r="DR47" s="12">
        <v>0.0</v>
      </c>
      <c r="DS47" s="12">
        <v>0.0</v>
      </c>
      <c r="DT47" s="12">
        <v>0.0</v>
      </c>
      <c r="DU47" s="12">
        <v>0.0</v>
      </c>
      <c r="DV47" s="12">
        <v>0.0</v>
      </c>
      <c r="DW47" s="12">
        <v>0.0</v>
      </c>
      <c r="DX47" s="12">
        <v>0.0</v>
      </c>
      <c r="DY47" s="12">
        <v>0.0</v>
      </c>
      <c r="DZ47" s="12">
        <v>0.0</v>
      </c>
      <c r="EA47" s="12">
        <v>0.0</v>
      </c>
      <c r="EB47" s="12">
        <v>0.0</v>
      </c>
      <c r="EC47" s="12">
        <v>0.0</v>
      </c>
      <c r="ED47" s="12">
        <v>0.0</v>
      </c>
      <c r="EE47" s="12">
        <v>0.0</v>
      </c>
      <c r="EF47" s="12">
        <v>0.0</v>
      </c>
      <c r="EG47" s="12">
        <v>0.0</v>
      </c>
      <c r="EH47" s="12">
        <v>0.0</v>
      </c>
    </row>
    <row r="48" ht="9.75" customHeight="1" outlineLevel="1">
      <c r="A48" s="3"/>
      <c r="B48" s="3" t="s">
        <v>91</v>
      </c>
      <c r="C48" s="3">
        <f>$AL$50</f>
        <v>0.5426312818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12" t="s">
        <v>92</v>
      </c>
      <c r="AL48" s="12">
        <v>1.0</v>
      </c>
      <c r="AM48" s="12">
        <v>1.0</v>
      </c>
      <c r="AN48" s="12">
        <v>1.0</v>
      </c>
      <c r="AO48" s="12">
        <v>1.0</v>
      </c>
      <c r="AP48" s="12">
        <v>1.0</v>
      </c>
      <c r="AQ48" s="12">
        <v>1.0</v>
      </c>
      <c r="AR48" s="12">
        <v>1.0</v>
      </c>
      <c r="AS48" s="12">
        <v>1.0</v>
      </c>
      <c r="AT48" s="12">
        <v>1.0</v>
      </c>
      <c r="AU48" s="12">
        <v>1.0</v>
      </c>
      <c r="AV48" s="12">
        <v>1.0</v>
      </c>
      <c r="AW48" s="12">
        <v>1.0</v>
      </c>
      <c r="AX48" s="12">
        <v>1.0</v>
      </c>
      <c r="AY48" s="12">
        <v>1.0</v>
      </c>
      <c r="AZ48" s="12">
        <v>1.0</v>
      </c>
      <c r="BA48" s="12">
        <v>1.0</v>
      </c>
      <c r="BB48" s="12">
        <v>1.0</v>
      </c>
      <c r="BC48" s="12">
        <v>1.0</v>
      </c>
      <c r="BD48" s="12">
        <v>1.0</v>
      </c>
      <c r="BE48" s="12">
        <v>1.0</v>
      </c>
      <c r="BF48" s="12">
        <v>1.0</v>
      </c>
      <c r="BG48" s="12">
        <v>1.0</v>
      </c>
      <c r="BH48" s="12">
        <v>0.7792207792207793</v>
      </c>
      <c r="BI48" s="12">
        <v>0.36363636363636365</v>
      </c>
      <c r="BJ48" s="12">
        <v>0.36363636363636365</v>
      </c>
      <c r="BK48" s="12">
        <v>0.0</v>
      </c>
      <c r="BL48" s="12">
        <v>0.0</v>
      </c>
      <c r="BM48" s="12">
        <v>0.0</v>
      </c>
      <c r="BN48" s="12">
        <v>0.0</v>
      </c>
      <c r="BO48" s="12">
        <v>0.0</v>
      </c>
      <c r="BP48" s="12">
        <v>0.0</v>
      </c>
      <c r="BQ48" s="12">
        <v>0.0</v>
      </c>
      <c r="BR48" s="12">
        <v>0.0</v>
      </c>
      <c r="BS48" s="12">
        <v>0.0</v>
      </c>
      <c r="BT48" s="12">
        <v>0.0</v>
      </c>
      <c r="BU48" s="12">
        <v>0.0</v>
      </c>
      <c r="BV48" s="12">
        <v>0.0</v>
      </c>
      <c r="BW48" s="12">
        <v>0.0</v>
      </c>
      <c r="BX48" s="12">
        <v>0.0</v>
      </c>
      <c r="BY48" s="12">
        <v>0.0</v>
      </c>
      <c r="BZ48" s="12">
        <v>0.0</v>
      </c>
      <c r="CA48" s="12">
        <v>0.0</v>
      </c>
      <c r="CB48" s="12">
        <v>0.0</v>
      </c>
      <c r="CC48" s="12">
        <v>0.0</v>
      </c>
      <c r="CD48" s="12">
        <v>0.0</v>
      </c>
      <c r="CE48" s="12">
        <v>0.0</v>
      </c>
      <c r="CF48" s="12">
        <v>0.0</v>
      </c>
      <c r="CG48" s="12">
        <v>0.0</v>
      </c>
      <c r="CH48" s="12">
        <v>0.0</v>
      </c>
      <c r="CI48" s="12">
        <v>0.0</v>
      </c>
      <c r="CJ48" s="12">
        <v>0.0</v>
      </c>
      <c r="CK48" s="12">
        <v>0.0</v>
      </c>
      <c r="CL48" s="12">
        <v>0.0</v>
      </c>
      <c r="CM48" s="12">
        <v>0.0</v>
      </c>
      <c r="CN48" s="12">
        <v>0.0</v>
      </c>
      <c r="CO48" s="12">
        <v>0.0</v>
      </c>
      <c r="CP48" s="12">
        <v>0.0</v>
      </c>
      <c r="CQ48" s="12">
        <v>0.0</v>
      </c>
      <c r="CR48" s="12">
        <v>0.0</v>
      </c>
      <c r="CS48" s="12">
        <v>0.0</v>
      </c>
      <c r="CT48" s="12">
        <v>0.0</v>
      </c>
      <c r="CU48" s="12">
        <v>0.0</v>
      </c>
      <c r="CV48" s="12">
        <v>0.0</v>
      </c>
      <c r="CW48" s="12">
        <v>0.0</v>
      </c>
      <c r="CX48" s="12">
        <v>0.0</v>
      </c>
      <c r="CY48" s="12">
        <v>0.0</v>
      </c>
      <c r="CZ48" s="12">
        <v>0.0</v>
      </c>
      <c r="DA48" s="12">
        <v>0.0</v>
      </c>
      <c r="DB48" s="12">
        <v>0.0</v>
      </c>
      <c r="DC48" s="12">
        <v>0.0</v>
      </c>
      <c r="DD48" s="12">
        <v>0.0</v>
      </c>
      <c r="DE48" s="12">
        <v>0.0</v>
      </c>
      <c r="DF48" s="12">
        <v>0.0</v>
      </c>
      <c r="DG48" s="12">
        <v>0.0</v>
      </c>
      <c r="DH48" s="12">
        <v>0.0</v>
      </c>
      <c r="DI48" s="12">
        <v>0.0</v>
      </c>
      <c r="DJ48" s="12">
        <v>0.0</v>
      </c>
      <c r="DK48" s="12">
        <v>0.0</v>
      </c>
      <c r="DL48" s="12">
        <v>0.0</v>
      </c>
      <c r="DM48" s="12">
        <v>0.0</v>
      </c>
      <c r="DN48" s="12">
        <v>0.0</v>
      </c>
      <c r="DO48" s="12">
        <v>0.0</v>
      </c>
      <c r="DP48" s="12">
        <v>0.0</v>
      </c>
      <c r="DQ48" s="12">
        <v>0.0</v>
      </c>
      <c r="DR48" s="12">
        <v>0.0</v>
      </c>
      <c r="DS48" s="12">
        <v>0.0</v>
      </c>
      <c r="DT48" s="12">
        <v>0.0</v>
      </c>
      <c r="DU48" s="12">
        <v>0.0</v>
      </c>
      <c r="DV48" s="12">
        <v>0.0</v>
      </c>
      <c r="DW48" s="12">
        <v>0.0</v>
      </c>
      <c r="DX48" s="12">
        <v>0.0</v>
      </c>
      <c r="DY48" s="12">
        <v>0.0</v>
      </c>
      <c r="DZ48" s="12">
        <v>0.0</v>
      </c>
      <c r="EA48" s="12">
        <v>0.0</v>
      </c>
      <c r="EB48" s="12">
        <v>0.0</v>
      </c>
      <c r="EC48" s="12">
        <v>0.0</v>
      </c>
      <c r="ED48" s="12">
        <v>0.0</v>
      </c>
      <c r="EE48" s="12">
        <v>0.0</v>
      </c>
      <c r="EF48" s="12">
        <v>0.0</v>
      </c>
      <c r="EG48" s="12">
        <v>0.0</v>
      </c>
      <c r="EH48" s="12">
        <v>0.0</v>
      </c>
    </row>
    <row r="49" ht="9.75" customHeight="1" outlineLevel="1">
      <c r="A49" s="3"/>
      <c r="B49" s="3" t="s">
        <v>93</v>
      </c>
      <c r="C49" s="3" t="str">
        <f> "Cutoff = " &amp; TEXT($D$37,"0.00")</f>
        <v>Cutoff = 0.50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12" t="s">
        <v>94</v>
      </c>
      <c r="AL49" s="12">
        <v>0.0</v>
      </c>
      <c r="AM49" s="12">
        <v>0.0</v>
      </c>
      <c r="AN49" s="12">
        <v>0.0</v>
      </c>
      <c r="AO49" s="12">
        <v>0.0</v>
      </c>
      <c r="AP49" s="12">
        <v>0.0</v>
      </c>
      <c r="AQ49" s="12">
        <v>0.0</v>
      </c>
      <c r="AR49" s="12">
        <v>0.0</v>
      </c>
      <c r="AS49" s="12">
        <v>0.0</v>
      </c>
      <c r="AT49" s="12">
        <v>0.0</v>
      </c>
      <c r="AU49" s="12">
        <v>0.0</v>
      </c>
      <c r="AV49" s="12">
        <v>0.0</v>
      </c>
      <c r="AW49" s="12">
        <v>0.0</v>
      </c>
      <c r="AX49" s="12">
        <v>0.0</v>
      </c>
      <c r="AY49" s="12">
        <v>0.0</v>
      </c>
      <c r="AZ49" s="12">
        <v>0.0</v>
      </c>
      <c r="BA49" s="12">
        <v>0.0</v>
      </c>
      <c r="BB49" s="12">
        <v>0.0</v>
      </c>
      <c r="BC49" s="12">
        <v>0.0</v>
      </c>
      <c r="BD49" s="12">
        <v>0.0</v>
      </c>
      <c r="BE49" s="12">
        <v>0.0</v>
      </c>
      <c r="BF49" s="12">
        <v>0.0</v>
      </c>
      <c r="BG49" s="12">
        <v>0.20158102766798416</v>
      </c>
      <c r="BH49" s="12">
        <v>0.2619988706945229</v>
      </c>
      <c r="BI49" s="12">
        <v>0.0</v>
      </c>
      <c r="BJ49" s="12">
        <v>0.07905138339920949</v>
      </c>
      <c r="BK49" s="12">
        <v>0.0</v>
      </c>
      <c r="BL49" s="12">
        <v>0.0</v>
      </c>
      <c r="BM49" s="12">
        <v>0.0</v>
      </c>
      <c r="BN49" s="12">
        <v>0.0</v>
      </c>
      <c r="BO49" s="12">
        <v>0.0</v>
      </c>
      <c r="BP49" s="12">
        <v>0.0</v>
      </c>
      <c r="BQ49" s="12">
        <v>0.0</v>
      </c>
      <c r="BR49" s="12">
        <v>0.0</v>
      </c>
      <c r="BS49" s="12">
        <v>0.0</v>
      </c>
      <c r="BT49" s="12">
        <v>0.0</v>
      </c>
      <c r="BU49" s="12">
        <v>0.0</v>
      </c>
      <c r="BV49" s="12">
        <v>0.0</v>
      </c>
      <c r="BW49" s="12">
        <v>0.0</v>
      </c>
      <c r="BX49" s="12">
        <v>0.0</v>
      </c>
      <c r="BY49" s="12">
        <v>0.0</v>
      </c>
      <c r="BZ49" s="12">
        <v>0.0</v>
      </c>
      <c r="CA49" s="12">
        <v>0.0</v>
      </c>
      <c r="CB49" s="12">
        <v>0.0</v>
      </c>
      <c r="CC49" s="12">
        <v>0.0</v>
      </c>
      <c r="CD49" s="12">
        <v>0.0</v>
      </c>
      <c r="CE49" s="12">
        <v>0.0</v>
      </c>
      <c r="CF49" s="12">
        <v>0.0</v>
      </c>
      <c r="CG49" s="12">
        <v>0.0</v>
      </c>
      <c r="CH49" s="12">
        <v>0.0</v>
      </c>
      <c r="CI49" s="12">
        <v>0.0</v>
      </c>
      <c r="CJ49" s="12">
        <v>0.0</v>
      </c>
      <c r="CK49" s="12">
        <v>0.0</v>
      </c>
      <c r="CL49" s="12">
        <v>0.0</v>
      </c>
      <c r="CM49" s="12">
        <v>0.0</v>
      </c>
      <c r="CN49" s="12">
        <v>0.0</v>
      </c>
      <c r="CO49" s="12">
        <v>0.0</v>
      </c>
      <c r="CP49" s="12">
        <v>0.0</v>
      </c>
      <c r="CQ49" s="12">
        <v>0.0</v>
      </c>
      <c r="CR49" s="12">
        <v>0.0</v>
      </c>
      <c r="CS49" s="12">
        <v>0.0</v>
      </c>
      <c r="CT49" s="12">
        <v>0.0</v>
      </c>
      <c r="CU49" s="12">
        <v>0.0</v>
      </c>
      <c r="CV49" s="12">
        <v>0.0</v>
      </c>
      <c r="CW49" s="12">
        <v>0.0</v>
      </c>
      <c r="CX49" s="12">
        <v>0.0</v>
      </c>
      <c r="CY49" s="12">
        <v>0.0</v>
      </c>
      <c r="CZ49" s="12">
        <v>0.0</v>
      </c>
      <c r="DA49" s="12">
        <v>0.0</v>
      </c>
      <c r="DB49" s="12">
        <v>0.0</v>
      </c>
      <c r="DC49" s="12">
        <v>0.0</v>
      </c>
      <c r="DD49" s="12">
        <v>0.0</v>
      </c>
      <c r="DE49" s="12">
        <v>0.0</v>
      </c>
      <c r="DF49" s="12">
        <v>0.0</v>
      </c>
      <c r="DG49" s="12">
        <v>0.0</v>
      </c>
      <c r="DH49" s="12">
        <v>0.0</v>
      </c>
      <c r="DI49" s="12">
        <v>0.0</v>
      </c>
      <c r="DJ49" s="12">
        <v>0.0</v>
      </c>
      <c r="DK49" s="12">
        <v>0.0</v>
      </c>
      <c r="DL49" s="12">
        <v>0.0</v>
      </c>
      <c r="DM49" s="12">
        <v>0.0</v>
      </c>
      <c r="DN49" s="12">
        <v>0.0</v>
      </c>
      <c r="DO49" s="12">
        <v>0.0</v>
      </c>
      <c r="DP49" s="12">
        <v>0.0</v>
      </c>
      <c r="DQ49" s="12">
        <v>0.0</v>
      </c>
      <c r="DR49" s="12">
        <v>0.0</v>
      </c>
      <c r="DS49" s="12">
        <v>0.0</v>
      </c>
      <c r="DT49" s="12">
        <v>0.0</v>
      </c>
      <c r="DU49" s="12">
        <v>0.0</v>
      </c>
      <c r="DV49" s="12">
        <v>0.0</v>
      </c>
      <c r="DW49" s="12">
        <v>0.0</v>
      </c>
      <c r="DX49" s="12">
        <v>0.0</v>
      </c>
      <c r="DY49" s="12">
        <v>0.0</v>
      </c>
      <c r="DZ49" s="12">
        <v>0.0</v>
      </c>
      <c r="EA49" s="12">
        <v>0.0</v>
      </c>
      <c r="EB49" s="12">
        <v>0.0</v>
      </c>
      <c r="EC49" s="12">
        <v>0.0</v>
      </c>
      <c r="ED49" s="12">
        <v>0.0</v>
      </c>
      <c r="EE49" s="12">
        <v>0.0</v>
      </c>
      <c r="EF49" s="12">
        <v>0.0</v>
      </c>
      <c r="EG49" s="12">
        <v>0.0</v>
      </c>
      <c r="EH49" s="12">
        <v>0.0</v>
      </c>
    </row>
    <row r="50" ht="9.75" customHeight="1" outlineLevel="1">
      <c r="A50" s="3"/>
      <c r="B50" s="3" t="s">
        <v>95</v>
      </c>
      <c r="C50" s="3" t="str">
        <f> "ROC curve:  area under curve = " &amp; TEXT(C48,"0.00") &amp; " 
Model 8 for Y    (2 variables, n=100)"</f>
        <v>ROC curve:  area under curve = 0.54 
Model 8 for Y    (2 variables, n=100)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12" t="s">
        <v>91</v>
      </c>
      <c r="AL50" s="12">
        <f>SUM(AL49:EH49)</f>
        <v>0.5426312818</v>
      </c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</row>
    <row r="51" ht="9.75" customHeight="1" outlineLevel="1">
      <c r="A51" s="3"/>
      <c r="B51" s="3" t="s">
        <v>96</v>
      </c>
      <c r="C51" s="3"/>
      <c r="D51" s="3">
        <v>0.0</v>
      </c>
      <c r="E51" s="3">
        <v>1.0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</row>
    <row r="52" ht="9.75" customHeight="1" outlineLevel="1">
      <c r="A52" s="3"/>
      <c r="B52" s="3"/>
      <c r="C52" s="3"/>
      <c r="D52" s="3">
        <v>0.0</v>
      </c>
      <c r="E52" s="3">
        <v>1.0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</row>
    <row r="53" ht="9.75" customHeight="1" outlineLevel="1">
      <c r="A53" s="3"/>
      <c r="B53" s="3"/>
      <c r="C53" s="3"/>
      <c r="D53" s="3">
        <f>1-$H$43</f>
        <v>0</v>
      </c>
      <c r="E53" s="3">
        <f>$E$43</f>
        <v>0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</row>
    <row r="54" ht="9.75" customHeight="1" outlineLevel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</row>
    <row r="55" ht="9.75" customHeight="1" outlineLevel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</row>
    <row r="56" ht="9.75" customHeight="1" outlineLevel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</row>
    <row r="57" ht="9.75" customHeight="1" outlineLevel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</row>
    <row r="58" ht="9.75" customHeight="1" outlineLevel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</row>
    <row r="59" ht="9.75" customHeight="1" outlineLevel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</row>
    <row r="60" ht="9.75" customHeight="1" outlineLevel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</row>
    <row r="61" ht="9.75" customHeight="1" outlineLevel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</row>
    <row r="62" ht="9.75" customHeight="1" outlineLevel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</row>
    <row r="63" ht="9.75" customHeight="1" outlineLevel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</row>
    <row r="64" ht="9.75" customHeight="1" outlineLevel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</row>
    <row r="65" ht="9.75" customHeight="1" outlineLevel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</row>
    <row r="66" ht="9.75" customHeight="1">
      <c r="A66" s="6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</row>
    <row r="67" ht="9.75" customHeight="1">
      <c r="A67" s="11" t="s">
        <v>97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</row>
    <row r="68" ht="9.75" customHeight="1" outlineLevel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42" t="s">
        <v>98</v>
      </c>
      <c r="AL68" s="42">
        <v>1.0</v>
      </c>
      <c r="AM68" s="12" t="s">
        <v>99</v>
      </c>
      <c r="AN68" s="12" t="s">
        <v>3</v>
      </c>
      <c r="AO68" s="12" t="s">
        <v>4</v>
      </c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</row>
    <row r="69" ht="9.75" customHeight="1" outlineLevel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42" t="s">
        <v>100</v>
      </c>
      <c r="AL69" s="42" t="str">
        <f t="array" ref="AL69">INDEX($AN$68:$AO$68,$AL$68)</f>
        <v>X1_MV</v>
      </c>
      <c r="AM69" s="12" t="s">
        <v>32</v>
      </c>
      <c r="AN69" s="12">
        <v>-5697.09</v>
      </c>
      <c r="AO69" s="12">
        <v>-1685.54</v>
      </c>
      <c r="AP69" s="12">
        <v>1.0</v>
      </c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</row>
    <row r="70" ht="9.75" customHeight="1" outlineLevel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42"/>
      <c r="AL70" s="42" t="s">
        <v>101</v>
      </c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</row>
    <row r="71" ht="9.75" customHeight="1" outlineLevel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42"/>
      <c r="AL71" s="42" t="str">
        <f> "Logistic Regression Curve -vs- " &amp; $AL$69 &amp; " 
Model 8 for Y    (2 variables, n=100)"</f>
        <v>Logistic Regression Curve -vs- X1_MV 
Model 8 for Y    (2 variables, n=100)</v>
      </c>
      <c r="AM71" s="12" t="s">
        <v>102</v>
      </c>
      <c r="AN71" s="12">
        <v>-9999.0</v>
      </c>
      <c r="AO71" s="12">
        <v>-9999.0</v>
      </c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</row>
    <row r="72" ht="9.75" customHeight="1" outlineLevel="1">
      <c r="A72" s="28" t="s">
        <v>32</v>
      </c>
      <c r="B72" s="3">
        <f>SUMPRODUCT($AN$69:$AO$69,$AN$88:$AO$88)</f>
        <v>-5697.09</v>
      </c>
      <c r="C72" s="3">
        <f>1/(1+EXP(-F72))</f>
        <v>0.2296964407</v>
      </c>
      <c r="D72" s="3">
        <f>1/(1+EXP(-(F72- $H$11*G72)))</f>
        <v>0.1575655342</v>
      </c>
      <c r="E72" s="3">
        <f>1/(1+EXP(-(F72+ $H$11*G72)))</f>
        <v>0.3222179275</v>
      </c>
      <c r="F72" s="3">
        <f t="array" ref="F72">MMULT($AN$69:$AO$69,$B$16:$B$17) + B15</f>
        <v>-1.210026056</v>
      </c>
      <c r="G72" s="3">
        <f t="array" ref="G72">SQRT(MMULT($AN$69:$AP$69,MMULT($AK$15:$AM$17,TRANSPOSE($AN$69:$AP$69))))</f>
        <v>0.237978024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42"/>
      <c r="AL72" s="42" t="str">
        <f> $AL$69 &amp; " (min to max) " &amp; CHAR(10) &amp; "Other Variables = Means"</f>
        <v>X1_MV (min to max) 
Other Variables = Means</v>
      </c>
      <c r="AM72" s="12" t="s">
        <v>103</v>
      </c>
      <c r="AN72" s="12">
        <v>988.0</v>
      </c>
      <c r="AO72" s="12">
        <v>997.0</v>
      </c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</row>
    <row r="73" ht="9.75" customHeight="1" outlineLevel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42"/>
      <c r="AL73" s="42" t="s">
        <v>104</v>
      </c>
      <c r="AM73" s="12" t="s">
        <v>105</v>
      </c>
      <c r="AN73" s="12">
        <f t="shared" ref="AN73:AO73" si="12">AN71</f>
        <v>-9999</v>
      </c>
      <c r="AO73" s="12">
        <f t="shared" si="12"/>
        <v>-9999</v>
      </c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</row>
    <row r="74" ht="9.75" customHeight="1" outlineLevel="1">
      <c r="A74" s="3"/>
      <c r="B74" s="63" t="str">
        <f>$AL$69</f>
        <v>X1_MV</v>
      </c>
      <c r="C74" s="63" t="s">
        <v>106</v>
      </c>
      <c r="D74" s="63" t="str">
        <f>IF($I$11&gt;99%,("Lower "&amp;TEXT($I$11,"0.0%")),("Lower "&amp;TEXT($I$11,"0%")))</f>
        <v>Lower 95%</v>
      </c>
      <c r="E74" s="63" t="str">
        <f>IF($I$11&gt;99%,("Upper "&amp;TEXT($I$11,"0.0%")),("Upper "&amp;TEXT($I$11,"0%")))</f>
        <v>Upper 95%</v>
      </c>
      <c r="F74" s="63" t="s">
        <v>107</v>
      </c>
      <c r="G74" s="63" t="s">
        <v>41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42"/>
      <c r="AL74" s="42" t="s">
        <v>108</v>
      </c>
      <c r="AM74" s="12" t="s">
        <v>109</v>
      </c>
      <c r="AN74" s="12">
        <f t="shared" ref="AN74:AO74" si="13">(AN72 - AN71)/12</f>
        <v>915.5833333</v>
      </c>
      <c r="AO74" s="12">
        <f t="shared" si="13"/>
        <v>916.3333333</v>
      </c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</row>
    <row r="75" ht="9.75" customHeight="1" outlineLevel="1">
      <c r="A75" s="3"/>
      <c r="B75" s="3">
        <f>SUMPRODUCT($AN$75:$AO$75,$AN$88:$AO$88)</f>
        <v>-9999</v>
      </c>
      <c r="C75" s="3">
        <f t="shared" ref="C75:C87" si="14">1/(1+EXP(-F75))</f>
        <v>0.2389007208</v>
      </c>
      <c r="D75" s="3">
        <f t="shared" ref="D75:D87" si="15">1/(1+EXP(-(F75- $H$11*G75)))</f>
        <v>0.144256606</v>
      </c>
      <c r="E75" s="3">
        <f t="shared" ref="E75:E87" si="16">1/(1+EXP(-(F75+ $H$11*G75)))</f>
        <v>0.3688730193</v>
      </c>
      <c r="F75" s="3">
        <f t="array" ref="F75">MMULT($AN$75:$AO$75,$B$16:$B$17) + B15</f>
        <v>-1.158715737</v>
      </c>
      <c r="G75" s="3">
        <f t="array" ref="G75">SQRT(MMULT($AN$75:$AP$75,MMULT($AK$15:$AM$17,TRANSPOSE($AN$75:$AP$75))))</f>
        <v>0.3171798694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12"/>
      <c r="AL75" s="12">
        <v>1.0</v>
      </c>
      <c r="AM75" s="12"/>
      <c r="AN75" s="12">
        <f>IF($AN$89=$AL$68,$AN$73+($AL$75-1)*$AN$74,$AN$69)</f>
        <v>-9999</v>
      </c>
      <c r="AO75" s="12">
        <f>IF($AO$89=$AL$68,$AO$73+($AL$75-1)*$AO$74,$AO$69)</f>
        <v>-1685.54</v>
      </c>
      <c r="AP75" s="12">
        <v>1.0</v>
      </c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</row>
    <row r="76" ht="9.75" customHeight="1" outlineLevel="1">
      <c r="A76" s="3"/>
      <c r="B76" s="3">
        <f>SUMPRODUCT($AN$76:$AO$76,$AN$88:$AO$88)</f>
        <v>-9083.416667</v>
      </c>
      <c r="C76" s="3">
        <f t="shared" si="14"/>
        <v>0.2369207482</v>
      </c>
      <c r="D76" s="3">
        <f t="shared" si="15"/>
        <v>0.149877445</v>
      </c>
      <c r="E76" s="3">
        <f t="shared" si="16"/>
        <v>0.3534954056</v>
      </c>
      <c r="F76" s="3">
        <f t="array" ref="F76">MMULT($AN$76:$AO$76,$B$16:$B$17) + B15</f>
        <v>-1.169636205</v>
      </c>
      <c r="G76" s="3">
        <f t="array" ref="G76">SQRT(MMULT($AN$76:$AP$76,MMULT($AK$15:$AM$17,TRANSPOSE($AN$76:$AP$76))))</f>
        <v>0.2887432591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12"/>
      <c r="AL76" s="12">
        <v>2.0</v>
      </c>
      <c r="AM76" s="12"/>
      <c r="AN76" s="12">
        <f>IF($AN$89=$AL$68,$AN$73+($AL$76-1)*$AN$74,$AN$69)</f>
        <v>-9083.416667</v>
      </c>
      <c r="AO76" s="12">
        <f>IF($AO$89=$AL$68,$AO$73+($AL$76-1)*$AO$74,$AO$69)</f>
        <v>-1685.54</v>
      </c>
      <c r="AP76" s="12">
        <v>1.0</v>
      </c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</row>
    <row r="77" ht="9.75" customHeight="1" outlineLevel="1">
      <c r="A77" s="3"/>
      <c r="B77" s="3">
        <f>SUMPRODUCT($AN$77:$AO$77,$AN$88:$AO$88)</f>
        <v>-8167.833333</v>
      </c>
      <c r="C77" s="3">
        <f t="shared" si="14"/>
        <v>0.2349521195</v>
      </c>
      <c r="D77" s="3">
        <f t="shared" si="15"/>
        <v>0.1543880863</v>
      </c>
      <c r="E77" s="3">
        <f t="shared" si="16"/>
        <v>0.3406222944</v>
      </c>
      <c r="F77" s="3">
        <f t="array" ref="F77">MMULT($AN$77:$AO$77,$B$16:$B$17) + B15</f>
        <v>-1.180556674</v>
      </c>
      <c r="G77" s="3">
        <f t="array" ref="G77">SQRT(MMULT($AN$77:$AP$77,MMULT($AK$15:$AM$17,TRANSPOSE($AN$77:$AP$77))))</f>
        <v>0.2653285366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12"/>
      <c r="AL77" s="12">
        <v>3.0</v>
      </c>
      <c r="AM77" s="12"/>
      <c r="AN77" s="12">
        <f>IF($AN$89=$AL$68,$AN$73+($AL$77-1)*$AN$74,$AN$69)</f>
        <v>-8167.833333</v>
      </c>
      <c r="AO77" s="12">
        <f>IF($AO$89=$AL$68,$AO$73+($AL$77-1)*$AO$74,$AO$69)</f>
        <v>-1685.54</v>
      </c>
      <c r="AP77" s="12">
        <v>1.0</v>
      </c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</row>
    <row r="78" ht="9.75" customHeight="1" outlineLevel="1">
      <c r="A78" s="3"/>
      <c r="B78" s="3">
        <f>SUMPRODUCT($AN$78:$AO$78,$AN$88:$AO$88)</f>
        <v>-7252.25</v>
      </c>
      <c r="C78" s="3">
        <f t="shared" si="14"/>
        <v>0.2329948541</v>
      </c>
      <c r="D78" s="3">
        <f t="shared" si="15"/>
        <v>0.1573267978</v>
      </c>
      <c r="E78" s="3">
        <f t="shared" si="16"/>
        <v>0.3307709538</v>
      </c>
      <c r="F78" s="3">
        <f t="array" ref="F78">MMULT($AN$78:$AO$78,$B$16:$B$17) + B15</f>
        <v>-1.191477142</v>
      </c>
      <c r="G78" s="3">
        <f t="array" ref="G78">SQRT(MMULT($AN$78:$AP$78,MMULT($AK$15:$AM$17,TRANSPOSE($AN$78:$AP$78))))</f>
        <v>0.2483601366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12"/>
      <c r="AL78" s="12">
        <v>4.0</v>
      </c>
      <c r="AM78" s="12"/>
      <c r="AN78" s="12">
        <f>IF($AN$89=$AL$68,$AN$73+($AL$78-1)*$AN$74,$AN$69)</f>
        <v>-7252.25</v>
      </c>
      <c r="AO78" s="12">
        <f>IF($AO$89=$AL$68,$AO$73+($AL$78-1)*$AO$74,$AO$69)</f>
        <v>-1685.54</v>
      </c>
      <c r="AP78" s="12">
        <v>1.0</v>
      </c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</row>
    <row r="79" ht="9.75" customHeight="1" outlineLevel="1">
      <c r="A79" s="3"/>
      <c r="B79" s="3">
        <f>SUMPRODUCT($AN$79:$AO$79,$AN$88:$AO$88)</f>
        <v>-6336.666667</v>
      </c>
      <c r="C79" s="3">
        <f t="shared" si="14"/>
        <v>0.2310489695</v>
      </c>
      <c r="D79" s="3">
        <f t="shared" si="15"/>
        <v>0.1582578515</v>
      </c>
      <c r="E79" s="3">
        <f t="shared" si="16"/>
        <v>0.3244168095</v>
      </c>
      <c r="F79" s="3">
        <f t="array" ref="F79">MMULT($AN$79:$AO$79,$B$16:$B$17) + B15</f>
        <v>-1.202397611</v>
      </c>
      <c r="G79" s="3">
        <f t="array" ref="G79">SQRT(MMULT($AN$79:$AP$79,MMULT($AK$15:$AM$17,TRANSPOSE($AN$79:$AP$79))))</f>
        <v>0.2392138062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12"/>
      <c r="AL79" s="12">
        <v>5.0</v>
      </c>
      <c r="AM79" s="12"/>
      <c r="AN79" s="12">
        <f>IF($AN$89=$AL$68,$AN$73+($AL$79-1)*$AN$74,$AN$69)</f>
        <v>-6336.666667</v>
      </c>
      <c r="AO79" s="12">
        <f>IF($AO$89=$AL$68,$AO$73+($AL$79-1)*$AO$74,$AO$69)</f>
        <v>-1685.54</v>
      </c>
      <c r="AP79" s="12">
        <v>1.0</v>
      </c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</row>
    <row r="80" ht="9.75" customHeight="1" outlineLevel="1">
      <c r="A80" s="3"/>
      <c r="B80" s="3">
        <f>SUMPRODUCT($AN$80:$AO$80,$AN$88:$AO$88)</f>
        <v>-5421.083333</v>
      </c>
      <c r="C80" s="3">
        <f t="shared" si="14"/>
        <v>0.2291144816</v>
      </c>
      <c r="D80" s="3">
        <f t="shared" si="15"/>
        <v>0.1569183759</v>
      </c>
      <c r="E80" s="3">
        <f t="shared" si="16"/>
        <v>0.321846672</v>
      </c>
      <c r="F80" s="3">
        <f t="array" ref="F80">MMULT($AN$80:$AO$80,$B$16:$B$17) + B15</f>
        <v>-1.21331808</v>
      </c>
      <c r="G80" s="3">
        <f t="array" ref="G80">SQRT(MMULT($AN$80:$AP$80,MMULT($AK$15:$AM$17,TRANSPOSE($AN$80:$AP$80))))</f>
        <v>0.2387900651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12"/>
      <c r="AL80" s="12">
        <v>6.0</v>
      </c>
      <c r="AM80" s="12"/>
      <c r="AN80" s="12">
        <f>IF($AN$89=$AL$68,$AN$73+($AL$80-1)*$AN$74,$AN$69)</f>
        <v>-5421.083333</v>
      </c>
      <c r="AO80" s="12">
        <f>IF($AO$89=$AL$68,$AO$73+($AL$80-1)*$AO$74,$AO$69)</f>
        <v>-1685.54</v>
      </c>
      <c r="AP80" s="12">
        <v>1.0</v>
      </c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</row>
    <row r="81" ht="9.75" customHeight="1" outlineLevel="1">
      <c r="A81" s="3"/>
      <c r="B81" s="3">
        <f>SUMPRODUCT($AN$81:$AO$81,$AN$88:$AO$88)</f>
        <v>-4505.5</v>
      </c>
      <c r="C81" s="3">
        <f t="shared" si="14"/>
        <v>0.2271914051</v>
      </c>
      <c r="D81" s="3">
        <f t="shared" si="15"/>
        <v>0.1533438497</v>
      </c>
      <c r="E81" s="3">
        <f t="shared" si="16"/>
        <v>0.3230336151</v>
      </c>
      <c r="F81" s="3">
        <f t="array" ref="F81">MMULT($AN$81:$AO$81,$B$16:$B$17) + B15</f>
        <v>-1.224238548</v>
      </c>
      <c r="G81" s="3">
        <f t="array" ref="G81">SQRT(MMULT($AN$81:$AP$81,MMULT($AK$15:$AM$17,TRANSPOSE($AN$81:$AP$81))))</f>
        <v>0.2471337853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12"/>
      <c r="AL81" s="12">
        <v>7.0</v>
      </c>
      <c r="AM81" s="12"/>
      <c r="AN81" s="12">
        <f>IF($AN$89=$AL$68,$AN$73+($AL$81-1)*$AN$74,$AN$69)</f>
        <v>-4505.5</v>
      </c>
      <c r="AO81" s="12">
        <f>IF($AO$89=$AL$68,$AO$73+($AL$81-1)*$AO$74,$AO$69)</f>
        <v>-1685.54</v>
      </c>
      <c r="AP81" s="12">
        <v>1.0</v>
      </c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</row>
    <row r="82" ht="9.75" customHeight="1" outlineLevel="1">
      <c r="A82" s="3"/>
      <c r="B82" s="3">
        <f>SUMPRODUCT($AN$82:$AO$82,$AN$88:$AO$88)</f>
        <v>-3589.916667</v>
      </c>
      <c r="C82" s="3">
        <f t="shared" si="14"/>
        <v>0.2252797529</v>
      </c>
      <c r="D82" s="3">
        <f t="shared" si="15"/>
        <v>0.1478657538</v>
      </c>
      <c r="E82" s="3">
        <f t="shared" si="16"/>
        <v>0.3276399384</v>
      </c>
      <c r="F82" s="3">
        <f t="array" ref="F82">MMULT($AN$82:$AO$82,$B$16:$B$17) + B15</f>
        <v>-1.235159017</v>
      </c>
      <c r="G82" s="3">
        <f t="array" ref="G82">SQRT(MMULT($AN$82:$AP$82,MMULT($AK$15:$AM$17,TRANSPOSE($AN$82:$AP$82))))</f>
        <v>0.2634131412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12"/>
      <c r="AL82" s="12">
        <v>8.0</v>
      </c>
      <c r="AM82" s="12"/>
      <c r="AN82" s="12">
        <f>IF($AN$89=$AL$68,$AN$73+($AL$82-1)*$AN$74,$AN$69)</f>
        <v>-3589.916667</v>
      </c>
      <c r="AO82" s="12">
        <f>IF($AO$89=$AL$68,$AO$73+($AL$82-1)*$AO$74,$AO$69)</f>
        <v>-1685.54</v>
      </c>
      <c r="AP82" s="12">
        <v>1.0</v>
      </c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</row>
    <row r="83" ht="9.75" customHeight="1" outlineLevel="1">
      <c r="A83" s="3"/>
      <c r="B83" s="3">
        <f>SUMPRODUCT($AN$83:$AO$83,$AN$88:$AO$88)</f>
        <v>-2674.333333</v>
      </c>
      <c r="C83" s="3">
        <f t="shared" si="14"/>
        <v>0.2233795365</v>
      </c>
      <c r="D83" s="3">
        <f t="shared" si="15"/>
        <v>0.1409801267</v>
      </c>
      <c r="E83" s="3">
        <f t="shared" si="16"/>
        <v>0.3351494229</v>
      </c>
      <c r="F83" s="3">
        <f t="array" ref="F83">MMULT($AN$83:$AO$83,$B$16:$B$17) + B15</f>
        <v>-1.246079485</v>
      </c>
      <c r="G83" s="3">
        <f t="array" ref="G83">SQRT(MMULT($AN$83:$AP$83,MMULT($AK$15:$AM$17,TRANSPOSE($AN$83:$AP$83))))</f>
        <v>0.2862775237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12"/>
      <c r="AL83" s="12">
        <v>9.0</v>
      </c>
      <c r="AM83" s="12"/>
      <c r="AN83" s="12">
        <f>IF($AN$89=$AL$68,$AN$73+($AL$83-1)*$AN$74,$AN$69)</f>
        <v>-2674.333333</v>
      </c>
      <c r="AO83" s="12">
        <f>IF($AO$89=$AL$68,$AO$73+($AL$83-1)*$AO$74,$AO$69)</f>
        <v>-1685.54</v>
      </c>
      <c r="AP83" s="12">
        <v>1.0</v>
      </c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</row>
    <row r="84" ht="9.75" customHeight="1" outlineLevel="1">
      <c r="A84" s="3"/>
      <c r="B84" s="3">
        <f>SUMPRODUCT($AN$84:$AO$84,$AN$88:$AO$88)</f>
        <v>-1758.75</v>
      </c>
      <c r="C84" s="3">
        <f t="shared" si="14"/>
        <v>0.2214907658</v>
      </c>
      <c r="D84" s="3">
        <f t="shared" si="15"/>
        <v>0.1331946314</v>
      </c>
      <c r="E84" s="3">
        <f t="shared" si="16"/>
        <v>0.3450212244</v>
      </c>
      <c r="F84" s="3">
        <f t="array" ref="F84">MMULT($AN$84:$AO$84,$B$16:$B$17) + B15</f>
        <v>-1.256999954</v>
      </c>
      <c r="G84" s="3">
        <f t="array" ref="G84">SQRT(MMULT($AN$84:$AP$84,MMULT($AK$15:$AM$17,TRANSPOSE($AN$84:$AP$84))))</f>
        <v>0.3142930491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12"/>
      <c r="AL84" s="12">
        <v>10.0</v>
      </c>
      <c r="AM84" s="12"/>
      <c r="AN84" s="12">
        <f>IF($AN$89=$AL$68,$AN$73+($AL$84-1)*$AN$74,$AN$69)</f>
        <v>-1758.75</v>
      </c>
      <c r="AO84" s="12">
        <f>IF($AO$89=$AL$68,$AO$73+($AL$84-1)*$AO$74,$AO$69)</f>
        <v>-1685.54</v>
      </c>
      <c r="AP84" s="12">
        <v>1.0</v>
      </c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</row>
    <row r="85" ht="9.75" customHeight="1" outlineLevel="1">
      <c r="A85" s="3"/>
      <c r="B85" s="3">
        <f>SUMPRODUCT($AN$85:$AO$85,$AN$88:$AO$88)</f>
        <v>-843.1666667</v>
      </c>
      <c r="C85" s="3">
        <f t="shared" si="14"/>
        <v>0.2196134493</v>
      </c>
      <c r="D85" s="3">
        <f t="shared" si="15"/>
        <v>0.1249374192</v>
      </c>
      <c r="E85" s="3">
        <f t="shared" si="16"/>
        <v>0.3567820794</v>
      </c>
      <c r="F85" s="3">
        <f t="array" ref="F85">MMULT($AN$85:$AO$85,$B$16:$B$17) + B15</f>
        <v>-1.267920422</v>
      </c>
      <c r="G85" s="3">
        <f t="array" ref="G85">SQRT(MMULT($AN$85:$AP$85,MMULT($AK$15:$AM$17,TRANSPOSE($AN$85:$AP$85))))</f>
        <v>0.346211472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12"/>
      <c r="AL85" s="12">
        <v>11.0</v>
      </c>
      <c r="AM85" s="12"/>
      <c r="AN85" s="12">
        <f>IF($AN$89=$AL$68,$AN$73+($AL$85-1)*$AN$74,$AN$69)</f>
        <v>-843.1666667</v>
      </c>
      <c r="AO85" s="12">
        <f>IF($AO$89=$AL$68,$AO$73+($AL$85-1)*$AO$74,$AO$69)</f>
        <v>-1685.54</v>
      </c>
      <c r="AP85" s="12">
        <v>1.0</v>
      </c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</row>
    <row r="86" ht="9.75" customHeight="1" outlineLevel="1">
      <c r="A86" s="3"/>
      <c r="B86" s="3">
        <f>SUMPRODUCT($AN$86:$AO$86,$AN$88:$AO$88)</f>
        <v>72.41666667</v>
      </c>
      <c r="C86" s="3">
        <f t="shared" si="14"/>
        <v>0.2177475942</v>
      </c>
      <c r="D86" s="3">
        <f t="shared" si="15"/>
        <v>0.1165317473</v>
      </c>
      <c r="E86" s="3">
        <f t="shared" si="16"/>
        <v>0.3700528324</v>
      </c>
      <c r="F86" s="3">
        <f t="array" ref="F86">MMULT($AN$86:$AO$86,$B$16:$B$17) + B15</f>
        <v>-1.278840891</v>
      </c>
      <c r="G86" s="3">
        <f t="array" ref="G86">SQRT(MMULT($AN$86:$AP$86,MMULT($AK$15:$AM$17,TRANSPOSE($AN$86:$AP$86))))</f>
        <v>0.3810532882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12"/>
      <c r="AL86" s="12">
        <v>12.0</v>
      </c>
      <c r="AM86" s="12"/>
      <c r="AN86" s="12">
        <f>IF($AN$89=$AL$68,$AN$73+($AL$86-1)*$AN$74,$AN$69)</f>
        <v>72.41666667</v>
      </c>
      <c r="AO86" s="12">
        <f>IF($AO$89=$AL$68,$AO$73+($AL$86-1)*$AO$74,$AO$69)</f>
        <v>-1685.54</v>
      </c>
      <c r="AP86" s="12">
        <v>1.0</v>
      </c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</row>
    <row r="87" ht="9.75" customHeight="1" outlineLevel="1">
      <c r="A87" s="3"/>
      <c r="B87" s="3">
        <f>SUMPRODUCT($AN$87:$AO$87,$AN$88:$AO$88)</f>
        <v>988</v>
      </c>
      <c r="C87" s="3">
        <f t="shared" si="14"/>
        <v>0.215893206</v>
      </c>
      <c r="D87" s="3">
        <f t="shared" si="15"/>
        <v>0.1082059081</v>
      </c>
      <c r="E87" s="3">
        <f t="shared" si="16"/>
        <v>0.3845396973</v>
      </c>
      <c r="F87" s="3">
        <f t="array" ref="F87">MMULT($AN$87:$AO$87,$B$16:$B$17) + B15</f>
        <v>-1.289761359</v>
      </c>
      <c r="G87" s="3">
        <f t="array" ref="G87">SQRT(MMULT($AN$87:$AP$87,MMULT($AK$15:$AM$17,TRANSPOSE($AN$87:$AP$87))))</f>
        <v>0.4180882635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12"/>
      <c r="AL87" s="12">
        <v>13.0</v>
      </c>
      <c r="AM87" s="12"/>
      <c r="AN87" s="12">
        <f>IF($AN$89=$AL$68,$AN$73+($AL$87-1)*$AN$74,$AN$69)</f>
        <v>988</v>
      </c>
      <c r="AO87" s="12">
        <f>IF($AO$89=$AL$68,$AO$73+($AL$87-1)*$AO$74,$AO$69)</f>
        <v>-1685.54</v>
      </c>
      <c r="AP87" s="12">
        <v>1.0</v>
      </c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</row>
    <row r="88" ht="9.75" customHeight="1" outlineLevel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12"/>
      <c r="AL88" s="12"/>
      <c r="AM88" s="12"/>
      <c r="AN88" s="12">
        <f>IF($AL$68 = $AN$89,1,0)</f>
        <v>1</v>
      </c>
      <c r="AO88" s="12">
        <f>IF($AL$68 = $AO$89,1,0)</f>
        <v>0</v>
      </c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</row>
    <row r="89" ht="9.75" customHeight="1">
      <c r="A89" s="6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12"/>
      <c r="AL89" s="12"/>
      <c r="AM89" s="12"/>
      <c r="AN89" s="12">
        <v>1.0</v>
      </c>
      <c r="AO89" s="12">
        <v>2.0</v>
      </c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</row>
    <row r="90" ht="9.75" customHeight="1">
      <c r="A90" s="11" t="s">
        <v>110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42" t="s">
        <v>111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</row>
    <row r="91" ht="9.75" customHeight="1" outlineLevel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42" t="s">
        <v>112</v>
      </c>
      <c r="AL91" s="12">
        <v>0.0</v>
      </c>
      <c r="AM91" s="12">
        <v>0.05</v>
      </c>
      <c r="AN91" s="12">
        <v>0.1</v>
      </c>
      <c r="AO91" s="12">
        <v>0.15000000000000002</v>
      </c>
      <c r="AP91" s="12">
        <v>0.2</v>
      </c>
      <c r="AQ91" s="12">
        <v>0.25</v>
      </c>
      <c r="AR91" s="12">
        <v>0.3</v>
      </c>
      <c r="AS91" s="12">
        <v>0.35</v>
      </c>
      <c r="AT91" s="12">
        <v>0.39999999999999997</v>
      </c>
      <c r="AU91" s="12">
        <v>0.44999999999999996</v>
      </c>
      <c r="AV91" s="12">
        <v>0.49999999999999994</v>
      </c>
      <c r="AW91" s="12">
        <v>0.5499999999999999</v>
      </c>
      <c r="AX91" s="12">
        <v>0.6</v>
      </c>
      <c r="AY91" s="12">
        <v>0.65</v>
      </c>
      <c r="AZ91" s="12">
        <v>0.7000000000000001</v>
      </c>
      <c r="BA91" s="12">
        <v>0.7500000000000001</v>
      </c>
      <c r="BB91" s="12">
        <v>0.8000000000000002</v>
      </c>
      <c r="BC91" s="12">
        <v>0.8500000000000002</v>
      </c>
      <c r="BD91" s="12">
        <v>0.9000000000000002</v>
      </c>
      <c r="BE91" s="12">
        <v>0.9500000000000003</v>
      </c>
      <c r="BF91" s="12">
        <v>1.0000000000000002</v>
      </c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</row>
    <row r="92" ht="9.75" customHeight="1" outlineLevel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42" t="s">
        <v>113</v>
      </c>
      <c r="AL92" s="12">
        <v>0.0</v>
      </c>
      <c r="AM92" s="12">
        <v>0.0</v>
      </c>
      <c r="AN92" s="12">
        <v>0.0</v>
      </c>
      <c r="AO92" s="12">
        <v>0.0</v>
      </c>
      <c r="AP92" s="12">
        <v>0.0</v>
      </c>
      <c r="AQ92" s="12">
        <v>23.0</v>
      </c>
      <c r="AR92" s="12">
        <v>23.0</v>
      </c>
      <c r="AS92" s="12">
        <v>23.0</v>
      </c>
      <c r="AT92" s="12">
        <v>23.0</v>
      </c>
      <c r="AU92" s="12">
        <v>23.0</v>
      </c>
      <c r="AV92" s="12">
        <v>23.0</v>
      </c>
      <c r="AW92" s="12">
        <v>23.0</v>
      </c>
      <c r="AX92" s="12">
        <v>23.0</v>
      </c>
      <c r="AY92" s="12">
        <v>23.0</v>
      </c>
      <c r="AZ92" s="12">
        <v>23.0</v>
      </c>
      <c r="BA92" s="12">
        <v>23.0</v>
      </c>
      <c r="BB92" s="12">
        <v>23.0</v>
      </c>
      <c r="BC92" s="12">
        <v>23.0</v>
      </c>
      <c r="BD92" s="12">
        <v>23.0</v>
      </c>
      <c r="BE92" s="12">
        <v>23.0</v>
      </c>
      <c r="BF92" s="12">
        <v>23.0</v>
      </c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</row>
    <row r="93" ht="9.75" customHeight="1" outlineLevel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42" t="s">
        <v>114</v>
      </c>
      <c r="AL93" s="12">
        <v>0.0</v>
      </c>
      <c r="AM93" s="12">
        <v>0.0</v>
      </c>
      <c r="AN93" s="12">
        <v>0.0</v>
      </c>
      <c r="AO93" s="12">
        <v>0.0</v>
      </c>
      <c r="AP93" s="12">
        <v>0.0</v>
      </c>
      <c r="AQ93" s="12">
        <v>77.0</v>
      </c>
      <c r="AR93" s="12">
        <v>77.0</v>
      </c>
      <c r="AS93" s="12">
        <v>77.0</v>
      </c>
      <c r="AT93" s="12">
        <v>77.0</v>
      </c>
      <c r="AU93" s="12">
        <v>77.0</v>
      </c>
      <c r="AV93" s="12">
        <v>77.0</v>
      </c>
      <c r="AW93" s="12">
        <v>77.0</v>
      </c>
      <c r="AX93" s="12">
        <v>77.0</v>
      </c>
      <c r="AY93" s="12">
        <v>77.0</v>
      </c>
      <c r="AZ93" s="12">
        <v>77.0</v>
      </c>
      <c r="BA93" s="12">
        <v>77.0</v>
      </c>
      <c r="BB93" s="12">
        <v>77.0</v>
      </c>
      <c r="BC93" s="12">
        <v>77.0</v>
      </c>
      <c r="BD93" s="12">
        <v>77.0</v>
      </c>
      <c r="BE93" s="12">
        <v>77.0</v>
      </c>
      <c r="BF93" s="12">
        <v>77.0</v>
      </c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</row>
    <row r="94" ht="9.75" customHeight="1" outlineLevel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4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</row>
    <row r="95" ht="9.75" customHeight="1" outlineLevel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42" t="s">
        <v>115</v>
      </c>
      <c r="AL95" s="12">
        <v>0.05</v>
      </c>
      <c r="AM95" s="12">
        <v>0.1</v>
      </c>
      <c r="AN95" s="12">
        <v>0.15000000000000002</v>
      </c>
      <c r="AO95" s="12">
        <v>0.2</v>
      </c>
      <c r="AP95" s="12">
        <v>0.25</v>
      </c>
      <c r="AQ95" s="12">
        <v>0.3</v>
      </c>
      <c r="AR95" s="12">
        <v>0.35</v>
      </c>
      <c r="AS95" s="12">
        <v>0.39999999999999997</v>
      </c>
      <c r="AT95" s="12">
        <v>0.44999999999999996</v>
      </c>
      <c r="AU95" s="12">
        <v>0.49999999999999994</v>
      </c>
      <c r="AV95" s="12">
        <v>0.5499999999999999</v>
      </c>
      <c r="AW95" s="12">
        <v>0.6</v>
      </c>
      <c r="AX95" s="12">
        <v>0.65</v>
      </c>
      <c r="AY95" s="12">
        <v>0.7000000000000001</v>
      </c>
      <c r="AZ95" s="12">
        <v>0.7500000000000001</v>
      </c>
      <c r="BA95" s="12">
        <v>0.8000000000000002</v>
      </c>
      <c r="BB95" s="12">
        <v>0.8500000000000002</v>
      </c>
      <c r="BC95" s="12">
        <v>0.9000000000000002</v>
      </c>
      <c r="BD95" s="12">
        <v>0.9500000000000003</v>
      </c>
      <c r="BE95" s="12">
        <v>1.0000000000000002</v>
      </c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</row>
    <row r="96" ht="9.75" customHeight="1" outlineLevel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42" t="s">
        <v>113</v>
      </c>
      <c r="AL96" s="12">
        <v>0.0</v>
      </c>
      <c r="AM96" s="12">
        <v>0.0</v>
      </c>
      <c r="AN96" s="12">
        <v>0.0</v>
      </c>
      <c r="AO96" s="12">
        <v>0.0</v>
      </c>
      <c r="AP96" s="12">
        <v>23.0</v>
      </c>
      <c r="AQ96" s="12">
        <v>0.0</v>
      </c>
      <c r="AR96" s="12">
        <v>0.0</v>
      </c>
      <c r="AS96" s="12">
        <v>0.0</v>
      </c>
      <c r="AT96" s="12">
        <v>0.0</v>
      </c>
      <c r="AU96" s="12">
        <v>0.0</v>
      </c>
      <c r="AV96" s="12">
        <v>0.0</v>
      </c>
      <c r="AW96" s="12">
        <v>0.0</v>
      </c>
      <c r="AX96" s="12">
        <v>0.0</v>
      </c>
      <c r="AY96" s="12">
        <v>0.0</v>
      </c>
      <c r="AZ96" s="12">
        <v>0.0</v>
      </c>
      <c r="BA96" s="12">
        <v>0.0</v>
      </c>
      <c r="BB96" s="12">
        <v>0.0</v>
      </c>
      <c r="BC96" s="12">
        <v>0.0</v>
      </c>
      <c r="BD96" s="12">
        <v>0.0</v>
      </c>
      <c r="BE96" s="12">
        <v>0.0</v>
      </c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</row>
    <row r="97" ht="9.75" customHeight="1" outlineLevel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42" t="s">
        <v>114</v>
      </c>
      <c r="AL97" s="12">
        <v>0.0</v>
      </c>
      <c r="AM97" s="12">
        <v>0.0</v>
      </c>
      <c r="AN97" s="12">
        <v>0.0</v>
      </c>
      <c r="AO97" s="12">
        <v>0.0</v>
      </c>
      <c r="AP97" s="12">
        <v>-77.0</v>
      </c>
      <c r="AQ97" s="12">
        <v>0.0</v>
      </c>
      <c r="AR97" s="12">
        <v>0.0</v>
      </c>
      <c r="AS97" s="12">
        <v>0.0</v>
      </c>
      <c r="AT97" s="12">
        <v>0.0</v>
      </c>
      <c r="AU97" s="12">
        <v>0.0</v>
      </c>
      <c r="AV97" s="12">
        <v>0.0</v>
      </c>
      <c r="AW97" s="12">
        <v>0.0</v>
      </c>
      <c r="AX97" s="12">
        <v>0.0</v>
      </c>
      <c r="AY97" s="12">
        <v>0.0</v>
      </c>
      <c r="AZ97" s="12">
        <v>0.0</v>
      </c>
      <c r="BA97" s="12">
        <v>0.0</v>
      </c>
      <c r="BB97" s="12">
        <v>0.0</v>
      </c>
      <c r="BC97" s="12">
        <v>0.0</v>
      </c>
      <c r="BD97" s="12">
        <v>0.0</v>
      </c>
      <c r="BE97" s="12">
        <v>0.0</v>
      </c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</row>
    <row r="98" ht="9.75" customHeight="1" outlineLevel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</row>
    <row r="99" ht="9.75" customHeight="1" outlineLevel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</row>
    <row r="100" ht="9.75" customHeight="1" outlineLevel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</row>
    <row r="101" ht="9.75" customHeight="1" outlineLevel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</row>
    <row r="102" ht="9.75" customHeight="1" outlineLevel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</row>
    <row r="103" ht="9.75" customHeight="1" outlineLevel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</row>
    <row r="104" ht="9.75" customHeight="1" outlineLevel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</row>
    <row r="105" ht="9.75" customHeight="1" outlineLevel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</row>
    <row r="106" ht="9.75" customHeight="1" outlineLevel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</row>
    <row r="107" ht="9.75" customHeight="1" outlineLevel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</row>
    <row r="108" ht="9.75" customHeight="1" outlineLevel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</row>
    <row r="109" ht="9.75" customHeight="1" outlineLevel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</row>
    <row r="110" ht="9.75" customHeight="1" outlineLevel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</row>
    <row r="111" ht="9.75" customHeight="1">
      <c r="A111" s="6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</row>
    <row r="112" ht="9.75" customHeight="1">
      <c r="A112" s="11" t="s">
        <v>116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</row>
    <row r="113" ht="9.75" customHeight="1" outlineLevel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</row>
    <row r="114" ht="9.75" customHeight="1" outlineLevel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</row>
    <row r="115" ht="9.75" customHeight="1" outlineLevel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</row>
    <row r="116" ht="9.75" customHeight="1" outlineLevel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</row>
    <row r="117" ht="9.75" customHeight="1" outlineLevel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</row>
    <row r="118" ht="9.75" customHeight="1" outlineLevel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</row>
    <row r="119" ht="9.75" customHeight="1" outlineLevel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</row>
    <row r="120" ht="9.75" customHeight="1" outlineLevel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</row>
    <row r="121" ht="9.75" customHeight="1" outlineLevel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</row>
    <row r="122" ht="9.75" customHeight="1" outlineLevel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</row>
    <row r="123" ht="9.75" customHeight="1" outlineLevel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</row>
    <row r="124" ht="9.75" customHeight="1" outlineLevel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</row>
    <row r="125" ht="9.75" customHeight="1" outlineLevel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</row>
    <row r="126" ht="9.75" customHeight="1" outlineLevel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</row>
    <row r="127" ht="9.75" customHeight="1" outlineLevel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</row>
    <row r="128" ht="9.75" customHeight="1" outlineLevel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</row>
    <row r="129" ht="9.75" customHeight="1" outlineLevel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</row>
    <row r="130" ht="9.75" customHeight="1" outlineLevel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</row>
    <row r="131" ht="9.75" customHeight="1" outlineLevel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</row>
    <row r="132" ht="9.75" customHeight="1" outlineLevel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</row>
    <row r="133" ht="9.75" customHeight="1">
      <c r="A133" s="6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</row>
    <row r="134" ht="9.75" customHeight="1">
      <c r="A134" s="11" t="s">
        <v>117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12" t="s">
        <v>118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</row>
    <row r="135" ht="9.75" customHeight="1" outlineLevel="1">
      <c r="A135" s="3"/>
      <c r="B135" s="3"/>
      <c r="C135" s="3"/>
      <c r="D135" s="3"/>
      <c r="E135" s="28" t="s">
        <v>119</v>
      </c>
      <c r="F135" s="64">
        <v>0.5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12" t="s">
        <v>75</v>
      </c>
      <c r="AL135" s="12">
        <v>0.0</v>
      </c>
      <c r="AM135" s="12">
        <v>0.01</v>
      </c>
      <c r="AN135" s="12">
        <v>0.02</v>
      </c>
      <c r="AO135" s="12">
        <v>0.03</v>
      </c>
      <c r="AP135" s="12">
        <v>0.04</v>
      </c>
      <c r="AQ135" s="12">
        <v>0.05</v>
      </c>
      <c r="AR135" s="12">
        <v>0.060000000000000005</v>
      </c>
      <c r="AS135" s="12">
        <v>0.07</v>
      </c>
      <c r="AT135" s="12">
        <v>0.08</v>
      </c>
      <c r="AU135" s="12">
        <v>0.09</v>
      </c>
      <c r="AV135" s="12">
        <v>0.09999999999999999</v>
      </c>
      <c r="AW135" s="12">
        <v>0.10999999999999999</v>
      </c>
      <c r="AX135" s="12">
        <v>0.11999999999999998</v>
      </c>
      <c r="AY135" s="12">
        <v>0.12999999999999998</v>
      </c>
      <c r="AZ135" s="12">
        <v>0.13999999999999999</v>
      </c>
      <c r="BA135" s="12">
        <v>0.15</v>
      </c>
      <c r="BB135" s="12">
        <v>0.16</v>
      </c>
      <c r="BC135" s="12">
        <v>0.17</v>
      </c>
      <c r="BD135" s="12">
        <v>0.18000000000000002</v>
      </c>
      <c r="BE135" s="12">
        <v>0.19000000000000003</v>
      </c>
      <c r="BF135" s="12">
        <v>0.20000000000000004</v>
      </c>
      <c r="BG135" s="12">
        <v>0.21000000000000005</v>
      </c>
      <c r="BH135" s="12">
        <v>0.22000000000000006</v>
      </c>
      <c r="BI135" s="12">
        <v>0.23000000000000007</v>
      </c>
      <c r="BJ135" s="12">
        <v>0.24000000000000007</v>
      </c>
      <c r="BK135" s="12">
        <v>0.25000000000000006</v>
      </c>
      <c r="BL135" s="12">
        <v>0.26000000000000006</v>
      </c>
      <c r="BM135" s="12">
        <v>0.2700000000000001</v>
      </c>
      <c r="BN135" s="12">
        <v>0.2800000000000001</v>
      </c>
      <c r="BO135" s="12">
        <v>0.2900000000000001</v>
      </c>
      <c r="BP135" s="12">
        <v>0.3000000000000001</v>
      </c>
      <c r="BQ135" s="12">
        <v>0.3100000000000001</v>
      </c>
      <c r="BR135" s="12">
        <v>0.3200000000000001</v>
      </c>
      <c r="BS135" s="12">
        <v>0.3300000000000001</v>
      </c>
      <c r="BT135" s="12">
        <v>0.34000000000000014</v>
      </c>
      <c r="BU135" s="12">
        <v>0.35000000000000014</v>
      </c>
      <c r="BV135" s="12">
        <v>0.36000000000000015</v>
      </c>
      <c r="BW135" s="12">
        <v>0.37000000000000016</v>
      </c>
      <c r="BX135" s="12">
        <v>0.38000000000000017</v>
      </c>
      <c r="BY135" s="12">
        <v>0.3900000000000002</v>
      </c>
      <c r="BZ135" s="12">
        <v>0.4000000000000002</v>
      </c>
      <c r="CA135" s="12">
        <v>0.4100000000000002</v>
      </c>
      <c r="CB135" s="12">
        <v>0.4200000000000002</v>
      </c>
      <c r="CC135" s="12">
        <v>0.4300000000000002</v>
      </c>
      <c r="CD135" s="12">
        <v>0.4400000000000002</v>
      </c>
      <c r="CE135" s="12">
        <v>0.45000000000000023</v>
      </c>
      <c r="CF135" s="12">
        <v>0.46000000000000024</v>
      </c>
      <c r="CG135" s="12">
        <v>0.47000000000000025</v>
      </c>
      <c r="CH135" s="12">
        <v>0.48000000000000026</v>
      </c>
      <c r="CI135" s="12">
        <v>0.49000000000000027</v>
      </c>
      <c r="CJ135" s="12">
        <v>0.5000000000000002</v>
      </c>
      <c r="CK135" s="12">
        <v>0.5100000000000002</v>
      </c>
      <c r="CL135" s="12">
        <v>0.5200000000000002</v>
      </c>
      <c r="CM135" s="12">
        <v>0.5300000000000002</v>
      </c>
      <c r="CN135" s="12">
        <v>0.5400000000000003</v>
      </c>
      <c r="CO135" s="12">
        <v>0.5500000000000003</v>
      </c>
      <c r="CP135" s="12">
        <v>0.5600000000000003</v>
      </c>
      <c r="CQ135" s="12">
        <v>0.5700000000000003</v>
      </c>
      <c r="CR135" s="12">
        <v>0.5800000000000003</v>
      </c>
      <c r="CS135" s="12">
        <v>0.5900000000000003</v>
      </c>
      <c r="CT135" s="12">
        <v>0.6000000000000003</v>
      </c>
      <c r="CU135" s="12">
        <v>0.6100000000000003</v>
      </c>
      <c r="CV135" s="12">
        <v>0.6200000000000003</v>
      </c>
      <c r="CW135" s="12">
        <v>0.6300000000000003</v>
      </c>
      <c r="CX135" s="12">
        <v>0.6400000000000003</v>
      </c>
      <c r="CY135" s="12">
        <v>0.6500000000000004</v>
      </c>
      <c r="CZ135" s="12">
        <v>0.6600000000000004</v>
      </c>
      <c r="DA135" s="12">
        <v>0.6700000000000004</v>
      </c>
      <c r="DB135" s="12">
        <v>0.6800000000000004</v>
      </c>
      <c r="DC135" s="12">
        <v>0.6900000000000004</v>
      </c>
      <c r="DD135" s="12">
        <v>0.7000000000000004</v>
      </c>
      <c r="DE135" s="12">
        <v>0.7100000000000004</v>
      </c>
      <c r="DF135" s="12">
        <v>0.7200000000000004</v>
      </c>
      <c r="DG135" s="12">
        <v>0.7300000000000004</v>
      </c>
      <c r="DH135" s="12">
        <v>0.7400000000000004</v>
      </c>
      <c r="DI135" s="12">
        <v>0.7500000000000004</v>
      </c>
      <c r="DJ135" s="12">
        <v>0.7600000000000005</v>
      </c>
      <c r="DK135" s="12">
        <v>0.7700000000000005</v>
      </c>
      <c r="DL135" s="12">
        <v>0.7800000000000005</v>
      </c>
      <c r="DM135" s="12">
        <v>0.7900000000000005</v>
      </c>
      <c r="DN135" s="12">
        <v>0.8000000000000005</v>
      </c>
      <c r="DO135" s="12">
        <v>0.8100000000000005</v>
      </c>
      <c r="DP135" s="12">
        <v>0.8200000000000005</v>
      </c>
      <c r="DQ135" s="12">
        <v>0.8300000000000005</v>
      </c>
      <c r="DR135" s="12">
        <v>0.8400000000000005</v>
      </c>
      <c r="DS135" s="12">
        <v>0.8500000000000005</v>
      </c>
      <c r="DT135" s="12">
        <v>0.8600000000000005</v>
      </c>
      <c r="DU135" s="12">
        <v>0.8700000000000006</v>
      </c>
      <c r="DV135" s="12">
        <v>0.8800000000000006</v>
      </c>
      <c r="DW135" s="12">
        <v>0.8900000000000006</v>
      </c>
      <c r="DX135" s="12">
        <v>0.9000000000000006</v>
      </c>
      <c r="DY135" s="12">
        <v>0.9100000000000006</v>
      </c>
      <c r="DZ135" s="12">
        <v>0.9200000000000006</v>
      </c>
      <c r="EA135" s="12">
        <v>0.9300000000000006</v>
      </c>
      <c r="EB135" s="12">
        <v>0.9400000000000006</v>
      </c>
      <c r="EC135" s="12">
        <v>0.9500000000000006</v>
      </c>
      <c r="ED135" s="12">
        <v>0.9600000000000006</v>
      </c>
      <c r="EE135" s="12">
        <v>0.9700000000000006</v>
      </c>
      <c r="EF135" s="12">
        <v>0.9800000000000006</v>
      </c>
      <c r="EG135" s="12">
        <v>0.9900000000000007</v>
      </c>
      <c r="EH135" s="12">
        <v>1.0000000000000007</v>
      </c>
    </row>
    <row r="136" ht="9.75" customHeight="1" outlineLevel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12" t="s">
        <v>120</v>
      </c>
      <c r="AL136" s="12">
        <v>1.0</v>
      </c>
      <c r="AM136" s="12">
        <v>1.0</v>
      </c>
      <c r="AN136" s="12">
        <v>1.0</v>
      </c>
      <c r="AO136" s="12">
        <v>1.0</v>
      </c>
      <c r="AP136" s="12">
        <v>1.0</v>
      </c>
      <c r="AQ136" s="12">
        <v>1.0</v>
      </c>
      <c r="AR136" s="12">
        <v>1.0</v>
      </c>
      <c r="AS136" s="12">
        <v>1.0</v>
      </c>
      <c r="AT136" s="12">
        <v>1.0</v>
      </c>
      <c r="AU136" s="12">
        <v>1.0</v>
      </c>
      <c r="AV136" s="12">
        <v>1.0</v>
      </c>
      <c r="AW136" s="12">
        <v>1.0</v>
      </c>
      <c r="AX136" s="12">
        <v>1.0</v>
      </c>
      <c r="AY136" s="12">
        <v>1.0</v>
      </c>
      <c r="AZ136" s="12">
        <v>1.0</v>
      </c>
      <c r="BA136" s="12">
        <v>1.0</v>
      </c>
      <c r="BB136" s="12">
        <v>1.0</v>
      </c>
      <c r="BC136" s="12">
        <v>1.0</v>
      </c>
      <c r="BD136" s="12">
        <v>1.0</v>
      </c>
      <c r="BE136" s="12">
        <v>1.0</v>
      </c>
      <c r="BF136" s="12">
        <v>0.9652173913043478</v>
      </c>
      <c r="BG136" s="12">
        <v>0.8521739130434783</v>
      </c>
      <c r="BH136" s="12">
        <v>0.7391304347826086</v>
      </c>
      <c r="BI136" s="12">
        <v>0.5391304347826087</v>
      </c>
      <c r="BJ136" s="12">
        <v>0.3391304347826087</v>
      </c>
      <c r="BK136" s="12">
        <v>0.17391304347826086</v>
      </c>
      <c r="BL136" s="12">
        <v>0.08695652173913043</v>
      </c>
      <c r="BM136" s="12">
        <v>0.0</v>
      </c>
      <c r="BN136" s="12">
        <v>0.0</v>
      </c>
      <c r="BO136" s="12">
        <v>0.0</v>
      </c>
      <c r="BP136" s="12">
        <v>0.0</v>
      </c>
      <c r="BQ136" s="12">
        <v>0.0</v>
      </c>
      <c r="BR136" s="12">
        <v>0.0</v>
      </c>
      <c r="BS136" s="12">
        <v>0.0</v>
      </c>
      <c r="BT136" s="12">
        <v>0.0</v>
      </c>
      <c r="BU136" s="12">
        <v>0.0</v>
      </c>
      <c r="BV136" s="12">
        <v>0.0</v>
      </c>
      <c r="BW136" s="12">
        <v>0.0</v>
      </c>
      <c r="BX136" s="12">
        <v>0.0</v>
      </c>
      <c r="BY136" s="12">
        <v>0.0</v>
      </c>
      <c r="BZ136" s="12">
        <v>0.0</v>
      </c>
      <c r="CA136" s="12">
        <v>0.0</v>
      </c>
      <c r="CB136" s="12">
        <v>0.0</v>
      </c>
      <c r="CC136" s="12">
        <v>0.0</v>
      </c>
      <c r="CD136" s="12">
        <v>0.0</v>
      </c>
      <c r="CE136" s="12">
        <v>0.0</v>
      </c>
      <c r="CF136" s="12">
        <v>0.0</v>
      </c>
      <c r="CG136" s="12">
        <v>0.0</v>
      </c>
      <c r="CH136" s="12">
        <v>0.0</v>
      </c>
      <c r="CI136" s="12">
        <v>0.0</v>
      </c>
      <c r="CJ136" s="12">
        <v>0.0</v>
      </c>
      <c r="CK136" s="12">
        <v>0.0</v>
      </c>
      <c r="CL136" s="12">
        <v>0.0</v>
      </c>
      <c r="CM136" s="12">
        <v>0.0</v>
      </c>
      <c r="CN136" s="12">
        <v>0.0</v>
      </c>
      <c r="CO136" s="12">
        <v>0.0</v>
      </c>
      <c r="CP136" s="12">
        <v>0.0</v>
      </c>
      <c r="CQ136" s="12">
        <v>0.0</v>
      </c>
      <c r="CR136" s="12">
        <v>0.0</v>
      </c>
      <c r="CS136" s="12">
        <v>0.0</v>
      </c>
      <c r="CT136" s="12">
        <v>0.0</v>
      </c>
      <c r="CU136" s="12">
        <v>0.0</v>
      </c>
      <c r="CV136" s="12">
        <v>0.0</v>
      </c>
      <c r="CW136" s="12">
        <v>0.0</v>
      </c>
      <c r="CX136" s="12">
        <v>0.0</v>
      </c>
      <c r="CY136" s="12">
        <v>0.0</v>
      </c>
      <c r="CZ136" s="12">
        <v>0.0</v>
      </c>
      <c r="DA136" s="12">
        <v>0.0</v>
      </c>
      <c r="DB136" s="12">
        <v>0.0</v>
      </c>
      <c r="DC136" s="12">
        <v>0.0</v>
      </c>
      <c r="DD136" s="12">
        <v>0.0</v>
      </c>
      <c r="DE136" s="12">
        <v>0.0</v>
      </c>
      <c r="DF136" s="12">
        <v>0.0</v>
      </c>
      <c r="DG136" s="12">
        <v>0.0</v>
      </c>
      <c r="DH136" s="12">
        <v>0.0</v>
      </c>
      <c r="DI136" s="12">
        <v>0.0</v>
      </c>
      <c r="DJ136" s="12">
        <v>0.0</v>
      </c>
      <c r="DK136" s="12">
        <v>0.0</v>
      </c>
      <c r="DL136" s="12">
        <v>0.0</v>
      </c>
      <c r="DM136" s="12">
        <v>0.0</v>
      </c>
      <c r="DN136" s="12">
        <v>0.0</v>
      </c>
      <c r="DO136" s="12">
        <v>0.0</v>
      </c>
      <c r="DP136" s="12">
        <v>0.0</v>
      </c>
      <c r="DQ136" s="12">
        <v>0.0</v>
      </c>
      <c r="DR136" s="12">
        <v>0.0</v>
      </c>
      <c r="DS136" s="12">
        <v>0.0</v>
      </c>
      <c r="DT136" s="12">
        <v>0.0</v>
      </c>
      <c r="DU136" s="12">
        <v>0.0</v>
      </c>
      <c r="DV136" s="12">
        <v>0.0</v>
      </c>
      <c r="DW136" s="12">
        <v>0.0</v>
      </c>
      <c r="DX136" s="12">
        <v>0.0</v>
      </c>
      <c r="DY136" s="12">
        <v>0.0</v>
      </c>
      <c r="DZ136" s="12">
        <v>0.0</v>
      </c>
      <c r="EA136" s="12">
        <v>0.0</v>
      </c>
      <c r="EB136" s="12">
        <v>0.0</v>
      </c>
      <c r="EC136" s="12">
        <v>0.0</v>
      </c>
      <c r="ED136" s="12">
        <v>0.0</v>
      </c>
      <c r="EE136" s="12">
        <v>0.0</v>
      </c>
      <c r="EF136" s="12">
        <v>0.0</v>
      </c>
      <c r="EG136" s="12">
        <v>0.0</v>
      </c>
      <c r="EH136" s="12">
        <v>0.0</v>
      </c>
    </row>
    <row r="137" ht="9.75" customHeight="1" outlineLevel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12" t="s">
        <v>121</v>
      </c>
      <c r="AL137" s="12">
        <v>0.0</v>
      </c>
      <c r="AM137" s="12">
        <v>0.0</v>
      </c>
      <c r="AN137" s="12">
        <v>0.0</v>
      </c>
      <c r="AO137" s="12">
        <v>0.0</v>
      </c>
      <c r="AP137" s="12">
        <v>0.0</v>
      </c>
      <c r="AQ137" s="12">
        <v>0.0</v>
      </c>
      <c r="AR137" s="12">
        <v>0.0</v>
      </c>
      <c r="AS137" s="12">
        <v>0.0</v>
      </c>
      <c r="AT137" s="12">
        <v>0.0</v>
      </c>
      <c r="AU137" s="12">
        <v>0.0</v>
      </c>
      <c r="AV137" s="12">
        <v>0.0</v>
      </c>
      <c r="AW137" s="12">
        <v>0.0</v>
      </c>
      <c r="AX137" s="12">
        <v>0.0</v>
      </c>
      <c r="AY137" s="12">
        <v>0.0</v>
      </c>
      <c r="AZ137" s="12">
        <v>0.0</v>
      </c>
      <c r="BA137" s="12">
        <v>0.0</v>
      </c>
      <c r="BB137" s="12">
        <v>0.0</v>
      </c>
      <c r="BC137" s="12">
        <v>0.0</v>
      </c>
      <c r="BD137" s="12">
        <v>0.0</v>
      </c>
      <c r="BE137" s="12">
        <v>0.0</v>
      </c>
      <c r="BF137" s="12">
        <v>0.04415584415584416</v>
      </c>
      <c r="BG137" s="12">
        <v>0.17142857142857143</v>
      </c>
      <c r="BH137" s="12">
        <v>0.2987012987012987</v>
      </c>
      <c r="BI137" s="12">
        <v>0.4987012987012987</v>
      </c>
      <c r="BJ137" s="12">
        <v>0.6987012987012987</v>
      </c>
      <c r="BK137" s="12">
        <v>0.8545454545454545</v>
      </c>
      <c r="BL137" s="12">
        <v>0.9272727272727274</v>
      </c>
      <c r="BM137" s="12">
        <v>1.0</v>
      </c>
      <c r="BN137" s="12">
        <v>1.0</v>
      </c>
      <c r="BO137" s="12">
        <v>1.0</v>
      </c>
      <c r="BP137" s="12">
        <v>1.0</v>
      </c>
      <c r="BQ137" s="12">
        <v>1.0</v>
      </c>
      <c r="BR137" s="12">
        <v>1.0</v>
      </c>
      <c r="BS137" s="12">
        <v>1.0</v>
      </c>
      <c r="BT137" s="12">
        <v>1.0</v>
      </c>
      <c r="BU137" s="12">
        <v>1.0</v>
      </c>
      <c r="BV137" s="12">
        <v>1.0</v>
      </c>
      <c r="BW137" s="12">
        <v>1.0</v>
      </c>
      <c r="BX137" s="12">
        <v>1.0</v>
      </c>
      <c r="BY137" s="12">
        <v>1.0</v>
      </c>
      <c r="BZ137" s="12">
        <v>1.0</v>
      </c>
      <c r="CA137" s="12">
        <v>1.0</v>
      </c>
      <c r="CB137" s="12">
        <v>1.0</v>
      </c>
      <c r="CC137" s="12">
        <v>1.0</v>
      </c>
      <c r="CD137" s="12">
        <v>1.0</v>
      </c>
      <c r="CE137" s="12">
        <v>1.0</v>
      </c>
      <c r="CF137" s="12">
        <v>1.0</v>
      </c>
      <c r="CG137" s="12">
        <v>1.0</v>
      </c>
      <c r="CH137" s="12">
        <v>1.0</v>
      </c>
      <c r="CI137" s="12">
        <v>1.0</v>
      </c>
      <c r="CJ137" s="12">
        <v>1.0</v>
      </c>
      <c r="CK137" s="12">
        <v>1.0</v>
      </c>
      <c r="CL137" s="12">
        <v>1.0</v>
      </c>
      <c r="CM137" s="12">
        <v>1.0</v>
      </c>
      <c r="CN137" s="12">
        <v>1.0</v>
      </c>
      <c r="CO137" s="12">
        <v>1.0</v>
      </c>
      <c r="CP137" s="12">
        <v>1.0</v>
      </c>
      <c r="CQ137" s="12">
        <v>1.0</v>
      </c>
      <c r="CR137" s="12">
        <v>1.0</v>
      </c>
      <c r="CS137" s="12">
        <v>1.0</v>
      </c>
      <c r="CT137" s="12">
        <v>1.0</v>
      </c>
      <c r="CU137" s="12">
        <v>1.0</v>
      </c>
      <c r="CV137" s="12">
        <v>1.0</v>
      </c>
      <c r="CW137" s="12">
        <v>1.0</v>
      </c>
      <c r="CX137" s="12">
        <v>1.0</v>
      </c>
      <c r="CY137" s="12">
        <v>1.0</v>
      </c>
      <c r="CZ137" s="12">
        <v>1.0</v>
      </c>
      <c r="DA137" s="12">
        <v>1.0</v>
      </c>
      <c r="DB137" s="12">
        <v>1.0</v>
      </c>
      <c r="DC137" s="12">
        <v>1.0</v>
      </c>
      <c r="DD137" s="12">
        <v>1.0</v>
      </c>
      <c r="DE137" s="12">
        <v>1.0</v>
      </c>
      <c r="DF137" s="12">
        <v>1.0</v>
      </c>
      <c r="DG137" s="12">
        <v>1.0</v>
      </c>
      <c r="DH137" s="12">
        <v>1.0</v>
      </c>
      <c r="DI137" s="12">
        <v>1.0</v>
      </c>
      <c r="DJ137" s="12">
        <v>1.0</v>
      </c>
      <c r="DK137" s="12">
        <v>1.0</v>
      </c>
      <c r="DL137" s="12">
        <v>1.0</v>
      </c>
      <c r="DM137" s="12">
        <v>1.0</v>
      </c>
      <c r="DN137" s="12">
        <v>1.0</v>
      </c>
      <c r="DO137" s="12">
        <v>1.0</v>
      </c>
      <c r="DP137" s="12">
        <v>1.0</v>
      </c>
      <c r="DQ137" s="12">
        <v>1.0</v>
      </c>
      <c r="DR137" s="12">
        <v>1.0</v>
      </c>
      <c r="DS137" s="12">
        <v>1.0</v>
      </c>
      <c r="DT137" s="12">
        <v>1.0</v>
      </c>
      <c r="DU137" s="12">
        <v>1.0</v>
      </c>
      <c r="DV137" s="12">
        <v>1.0</v>
      </c>
      <c r="DW137" s="12">
        <v>1.0</v>
      </c>
      <c r="DX137" s="12">
        <v>1.0</v>
      </c>
      <c r="DY137" s="12">
        <v>1.0</v>
      </c>
      <c r="DZ137" s="12">
        <v>1.0</v>
      </c>
      <c r="EA137" s="12">
        <v>1.0</v>
      </c>
      <c r="EB137" s="12">
        <v>1.0</v>
      </c>
      <c r="EC137" s="12">
        <v>1.0</v>
      </c>
      <c r="ED137" s="12">
        <v>1.0</v>
      </c>
      <c r="EE137" s="12">
        <v>1.0</v>
      </c>
      <c r="EF137" s="12">
        <v>1.0</v>
      </c>
      <c r="EG137" s="12">
        <v>1.0</v>
      </c>
      <c r="EH137" s="12">
        <v>1.0</v>
      </c>
    </row>
    <row r="138" ht="9.75" customHeight="1" outlineLevel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12" t="str">
        <f> TEXT($F$135,"0%") &amp; " Wtd.Avg."</f>
        <v>50% Wtd.Avg.</v>
      </c>
      <c r="AL138" s="12">
        <f t="shared" ref="AL138:EH138" si="17">$F$135*AL136+(1-$F$135)*AL137</f>
        <v>0.5</v>
      </c>
      <c r="AM138" s="12">
        <f t="shared" si="17"/>
        <v>0.5</v>
      </c>
      <c r="AN138" s="12">
        <f t="shared" si="17"/>
        <v>0.5</v>
      </c>
      <c r="AO138" s="12">
        <f t="shared" si="17"/>
        <v>0.5</v>
      </c>
      <c r="AP138" s="12">
        <f t="shared" si="17"/>
        <v>0.5</v>
      </c>
      <c r="AQ138" s="12">
        <f t="shared" si="17"/>
        <v>0.5</v>
      </c>
      <c r="AR138" s="12">
        <f t="shared" si="17"/>
        <v>0.5</v>
      </c>
      <c r="AS138" s="12">
        <f t="shared" si="17"/>
        <v>0.5</v>
      </c>
      <c r="AT138" s="12">
        <f t="shared" si="17"/>
        <v>0.5</v>
      </c>
      <c r="AU138" s="12">
        <f t="shared" si="17"/>
        <v>0.5</v>
      </c>
      <c r="AV138" s="12">
        <f t="shared" si="17"/>
        <v>0.5</v>
      </c>
      <c r="AW138" s="12">
        <f t="shared" si="17"/>
        <v>0.5</v>
      </c>
      <c r="AX138" s="12">
        <f t="shared" si="17"/>
        <v>0.5</v>
      </c>
      <c r="AY138" s="12">
        <f t="shared" si="17"/>
        <v>0.5</v>
      </c>
      <c r="AZ138" s="12">
        <f t="shared" si="17"/>
        <v>0.5</v>
      </c>
      <c r="BA138" s="12">
        <f t="shared" si="17"/>
        <v>0.5</v>
      </c>
      <c r="BB138" s="12">
        <f t="shared" si="17"/>
        <v>0.5</v>
      </c>
      <c r="BC138" s="12">
        <f t="shared" si="17"/>
        <v>0.5</v>
      </c>
      <c r="BD138" s="12">
        <f t="shared" si="17"/>
        <v>0.5</v>
      </c>
      <c r="BE138" s="12">
        <f t="shared" si="17"/>
        <v>0.5</v>
      </c>
      <c r="BF138" s="12">
        <f t="shared" si="17"/>
        <v>0.5046866177</v>
      </c>
      <c r="BG138" s="12">
        <f t="shared" si="17"/>
        <v>0.5118012422</v>
      </c>
      <c r="BH138" s="12">
        <f t="shared" si="17"/>
        <v>0.5189158667</v>
      </c>
      <c r="BI138" s="12">
        <f t="shared" si="17"/>
        <v>0.5189158667</v>
      </c>
      <c r="BJ138" s="12">
        <f t="shared" si="17"/>
        <v>0.5189158667</v>
      </c>
      <c r="BK138" s="12">
        <f t="shared" si="17"/>
        <v>0.514229249</v>
      </c>
      <c r="BL138" s="12">
        <f t="shared" si="17"/>
        <v>0.5071146245</v>
      </c>
      <c r="BM138" s="12">
        <f t="shared" si="17"/>
        <v>0.5</v>
      </c>
      <c r="BN138" s="12">
        <f t="shared" si="17"/>
        <v>0.5</v>
      </c>
      <c r="BO138" s="12">
        <f t="shared" si="17"/>
        <v>0.5</v>
      </c>
      <c r="BP138" s="12">
        <f t="shared" si="17"/>
        <v>0.5</v>
      </c>
      <c r="BQ138" s="12">
        <f t="shared" si="17"/>
        <v>0.5</v>
      </c>
      <c r="BR138" s="12">
        <f t="shared" si="17"/>
        <v>0.5</v>
      </c>
      <c r="BS138" s="12">
        <f t="shared" si="17"/>
        <v>0.5</v>
      </c>
      <c r="BT138" s="12">
        <f t="shared" si="17"/>
        <v>0.5</v>
      </c>
      <c r="BU138" s="12">
        <f t="shared" si="17"/>
        <v>0.5</v>
      </c>
      <c r="BV138" s="12">
        <f t="shared" si="17"/>
        <v>0.5</v>
      </c>
      <c r="BW138" s="12">
        <f t="shared" si="17"/>
        <v>0.5</v>
      </c>
      <c r="BX138" s="12">
        <f t="shared" si="17"/>
        <v>0.5</v>
      </c>
      <c r="BY138" s="12">
        <f t="shared" si="17"/>
        <v>0.5</v>
      </c>
      <c r="BZ138" s="12">
        <f t="shared" si="17"/>
        <v>0.5</v>
      </c>
      <c r="CA138" s="12">
        <f t="shared" si="17"/>
        <v>0.5</v>
      </c>
      <c r="CB138" s="12">
        <f t="shared" si="17"/>
        <v>0.5</v>
      </c>
      <c r="CC138" s="12">
        <f t="shared" si="17"/>
        <v>0.5</v>
      </c>
      <c r="CD138" s="12">
        <f t="shared" si="17"/>
        <v>0.5</v>
      </c>
      <c r="CE138" s="12">
        <f t="shared" si="17"/>
        <v>0.5</v>
      </c>
      <c r="CF138" s="12">
        <f t="shared" si="17"/>
        <v>0.5</v>
      </c>
      <c r="CG138" s="12">
        <f t="shared" si="17"/>
        <v>0.5</v>
      </c>
      <c r="CH138" s="12">
        <f t="shared" si="17"/>
        <v>0.5</v>
      </c>
      <c r="CI138" s="12">
        <f t="shared" si="17"/>
        <v>0.5</v>
      </c>
      <c r="CJ138" s="12">
        <f t="shared" si="17"/>
        <v>0.5</v>
      </c>
      <c r="CK138" s="12">
        <f t="shared" si="17"/>
        <v>0.5</v>
      </c>
      <c r="CL138" s="12">
        <f t="shared" si="17"/>
        <v>0.5</v>
      </c>
      <c r="CM138" s="12">
        <f t="shared" si="17"/>
        <v>0.5</v>
      </c>
      <c r="CN138" s="12">
        <f t="shared" si="17"/>
        <v>0.5</v>
      </c>
      <c r="CO138" s="12">
        <f t="shared" si="17"/>
        <v>0.5</v>
      </c>
      <c r="CP138" s="12">
        <f t="shared" si="17"/>
        <v>0.5</v>
      </c>
      <c r="CQ138" s="12">
        <f t="shared" si="17"/>
        <v>0.5</v>
      </c>
      <c r="CR138" s="12">
        <f t="shared" si="17"/>
        <v>0.5</v>
      </c>
      <c r="CS138" s="12">
        <f t="shared" si="17"/>
        <v>0.5</v>
      </c>
      <c r="CT138" s="12">
        <f t="shared" si="17"/>
        <v>0.5</v>
      </c>
      <c r="CU138" s="12">
        <f t="shared" si="17"/>
        <v>0.5</v>
      </c>
      <c r="CV138" s="12">
        <f t="shared" si="17"/>
        <v>0.5</v>
      </c>
      <c r="CW138" s="12">
        <f t="shared" si="17"/>
        <v>0.5</v>
      </c>
      <c r="CX138" s="12">
        <f t="shared" si="17"/>
        <v>0.5</v>
      </c>
      <c r="CY138" s="12">
        <f t="shared" si="17"/>
        <v>0.5</v>
      </c>
      <c r="CZ138" s="12">
        <f t="shared" si="17"/>
        <v>0.5</v>
      </c>
      <c r="DA138" s="12">
        <f t="shared" si="17"/>
        <v>0.5</v>
      </c>
      <c r="DB138" s="12">
        <f t="shared" si="17"/>
        <v>0.5</v>
      </c>
      <c r="DC138" s="12">
        <f t="shared" si="17"/>
        <v>0.5</v>
      </c>
      <c r="DD138" s="12">
        <f t="shared" si="17"/>
        <v>0.5</v>
      </c>
      <c r="DE138" s="12">
        <f t="shared" si="17"/>
        <v>0.5</v>
      </c>
      <c r="DF138" s="12">
        <f t="shared" si="17"/>
        <v>0.5</v>
      </c>
      <c r="DG138" s="12">
        <f t="shared" si="17"/>
        <v>0.5</v>
      </c>
      <c r="DH138" s="12">
        <f t="shared" si="17"/>
        <v>0.5</v>
      </c>
      <c r="DI138" s="12">
        <f t="shared" si="17"/>
        <v>0.5</v>
      </c>
      <c r="DJ138" s="12">
        <f t="shared" si="17"/>
        <v>0.5</v>
      </c>
      <c r="DK138" s="12">
        <f t="shared" si="17"/>
        <v>0.5</v>
      </c>
      <c r="DL138" s="12">
        <f t="shared" si="17"/>
        <v>0.5</v>
      </c>
      <c r="DM138" s="12">
        <f t="shared" si="17"/>
        <v>0.5</v>
      </c>
      <c r="DN138" s="12">
        <f t="shared" si="17"/>
        <v>0.5</v>
      </c>
      <c r="DO138" s="12">
        <f t="shared" si="17"/>
        <v>0.5</v>
      </c>
      <c r="DP138" s="12">
        <f t="shared" si="17"/>
        <v>0.5</v>
      </c>
      <c r="DQ138" s="12">
        <f t="shared" si="17"/>
        <v>0.5</v>
      </c>
      <c r="DR138" s="12">
        <f t="shared" si="17"/>
        <v>0.5</v>
      </c>
      <c r="DS138" s="12">
        <f t="shared" si="17"/>
        <v>0.5</v>
      </c>
      <c r="DT138" s="12">
        <f t="shared" si="17"/>
        <v>0.5</v>
      </c>
      <c r="DU138" s="12">
        <f t="shared" si="17"/>
        <v>0.5</v>
      </c>
      <c r="DV138" s="12">
        <f t="shared" si="17"/>
        <v>0.5</v>
      </c>
      <c r="DW138" s="12">
        <f t="shared" si="17"/>
        <v>0.5</v>
      </c>
      <c r="DX138" s="12">
        <f t="shared" si="17"/>
        <v>0.5</v>
      </c>
      <c r="DY138" s="12">
        <f t="shared" si="17"/>
        <v>0.5</v>
      </c>
      <c r="DZ138" s="12">
        <f t="shared" si="17"/>
        <v>0.5</v>
      </c>
      <c r="EA138" s="12">
        <f t="shared" si="17"/>
        <v>0.5</v>
      </c>
      <c r="EB138" s="12">
        <f t="shared" si="17"/>
        <v>0.5</v>
      </c>
      <c r="EC138" s="12">
        <f t="shared" si="17"/>
        <v>0.5</v>
      </c>
      <c r="ED138" s="12">
        <f t="shared" si="17"/>
        <v>0.5</v>
      </c>
      <c r="EE138" s="12">
        <f t="shared" si="17"/>
        <v>0.5</v>
      </c>
      <c r="EF138" s="12">
        <f t="shared" si="17"/>
        <v>0.5</v>
      </c>
      <c r="EG138" s="12">
        <f t="shared" si="17"/>
        <v>0.5</v>
      </c>
      <c r="EH138" s="12">
        <f t="shared" si="17"/>
        <v>0.5</v>
      </c>
    </row>
    <row r="139" ht="9.75" customHeight="1" outlineLevel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</row>
    <row r="140" ht="9.75" customHeight="1" outlineLevel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</row>
    <row r="141" ht="9.75" customHeight="1" outlineLevel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</row>
    <row r="142" ht="9.75" customHeight="1" outlineLevel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</row>
    <row r="143" ht="9.75" customHeight="1" outlineLevel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</row>
    <row r="144" ht="9.75" customHeight="1" outlineLevel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</row>
    <row r="145" ht="9.75" customHeight="1" outlineLevel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</row>
    <row r="146" ht="9.75" customHeight="1" outlineLevel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</row>
    <row r="147" ht="9.75" customHeight="1" outlineLevel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</row>
    <row r="148" ht="9.75" customHeight="1" outlineLevel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</row>
    <row r="149" ht="9.75" customHeight="1" outlineLevel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</row>
    <row r="150" ht="9.75" customHeight="1" outlineLevel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</row>
    <row r="151" ht="9.75" customHeight="1" outlineLevel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</row>
    <row r="152" ht="9.75" customHeight="1" outlineLevel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</row>
    <row r="153" ht="9.75" customHeight="1" outlineLevel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</row>
    <row r="154" ht="9.75" customHeight="1" outlineLevel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</row>
    <row r="155" ht="9.75" customHeight="1" outlineLevel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</row>
    <row r="156" ht="9.75" customHeight="1">
      <c r="A156" s="6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</row>
    <row r="157" ht="9.75" customHeight="1">
      <c r="A157" s="11" t="s">
        <v>122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12" t="s">
        <v>123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</row>
    <row r="158" ht="9.75" customHeight="1" outlineLevel="1">
      <c r="A158" s="3"/>
      <c r="B158" s="3"/>
      <c r="C158" s="3"/>
      <c r="D158" s="3"/>
      <c r="E158" s="28" t="s">
        <v>123</v>
      </c>
      <c r="F158" s="64">
        <v>0.5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12" t="s">
        <v>75</v>
      </c>
      <c r="AL158" s="12">
        <v>0.0</v>
      </c>
      <c r="AM158" s="12">
        <v>0.01</v>
      </c>
      <c r="AN158" s="12">
        <v>0.02</v>
      </c>
      <c r="AO158" s="12">
        <v>0.03</v>
      </c>
      <c r="AP158" s="12">
        <v>0.04</v>
      </c>
      <c r="AQ158" s="12">
        <v>0.05</v>
      </c>
      <c r="AR158" s="12">
        <v>0.060000000000000005</v>
      </c>
      <c r="AS158" s="12">
        <v>0.07</v>
      </c>
      <c r="AT158" s="12">
        <v>0.08</v>
      </c>
      <c r="AU158" s="12">
        <v>0.09</v>
      </c>
      <c r="AV158" s="12">
        <v>0.09999999999999999</v>
      </c>
      <c r="AW158" s="12">
        <v>0.10999999999999999</v>
      </c>
      <c r="AX158" s="12">
        <v>0.11999999999999998</v>
      </c>
      <c r="AY158" s="12">
        <v>0.12999999999999998</v>
      </c>
      <c r="AZ158" s="12">
        <v>0.13999999999999999</v>
      </c>
      <c r="BA158" s="12">
        <v>0.15</v>
      </c>
      <c r="BB158" s="12">
        <v>0.16</v>
      </c>
      <c r="BC158" s="12">
        <v>0.17</v>
      </c>
      <c r="BD158" s="12">
        <v>0.18000000000000002</v>
      </c>
      <c r="BE158" s="12">
        <v>0.19000000000000003</v>
      </c>
      <c r="BF158" s="12">
        <v>0.20000000000000004</v>
      </c>
      <c r="BG158" s="12">
        <v>0.21000000000000005</v>
      </c>
      <c r="BH158" s="12">
        <v>0.22000000000000006</v>
      </c>
      <c r="BI158" s="12">
        <v>0.23000000000000007</v>
      </c>
      <c r="BJ158" s="12">
        <v>0.24000000000000007</v>
      </c>
      <c r="BK158" s="12">
        <v>0.25000000000000006</v>
      </c>
      <c r="BL158" s="12">
        <v>0.26000000000000006</v>
      </c>
      <c r="BM158" s="12">
        <v>0.2700000000000001</v>
      </c>
      <c r="BN158" s="12">
        <v>0.2800000000000001</v>
      </c>
      <c r="BO158" s="12">
        <v>0.2900000000000001</v>
      </c>
      <c r="BP158" s="12">
        <v>0.3000000000000001</v>
      </c>
      <c r="BQ158" s="12">
        <v>0.3100000000000001</v>
      </c>
      <c r="BR158" s="12">
        <v>0.3200000000000001</v>
      </c>
      <c r="BS158" s="12">
        <v>0.3300000000000001</v>
      </c>
      <c r="BT158" s="12">
        <v>0.34000000000000014</v>
      </c>
      <c r="BU158" s="12">
        <v>0.35000000000000014</v>
      </c>
      <c r="BV158" s="12">
        <v>0.36000000000000015</v>
      </c>
      <c r="BW158" s="12">
        <v>0.37000000000000016</v>
      </c>
      <c r="BX158" s="12">
        <v>0.38000000000000017</v>
      </c>
      <c r="BY158" s="12">
        <v>0.3900000000000002</v>
      </c>
      <c r="BZ158" s="12">
        <v>0.4000000000000002</v>
      </c>
      <c r="CA158" s="12">
        <v>0.4100000000000002</v>
      </c>
      <c r="CB158" s="12">
        <v>0.4200000000000002</v>
      </c>
      <c r="CC158" s="12">
        <v>0.4300000000000002</v>
      </c>
      <c r="CD158" s="12">
        <v>0.4400000000000002</v>
      </c>
      <c r="CE158" s="12">
        <v>0.45000000000000023</v>
      </c>
      <c r="CF158" s="12">
        <v>0.46000000000000024</v>
      </c>
      <c r="CG158" s="12">
        <v>0.47000000000000025</v>
      </c>
      <c r="CH158" s="12">
        <v>0.48000000000000026</v>
      </c>
      <c r="CI158" s="12">
        <v>0.49000000000000027</v>
      </c>
      <c r="CJ158" s="12">
        <v>0.5000000000000002</v>
      </c>
      <c r="CK158" s="12">
        <v>0.5100000000000002</v>
      </c>
      <c r="CL158" s="12">
        <v>0.5200000000000002</v>
      </c>
      <c r="CM158" s="12">
        <v>0.5300000000000002</v>
      </c>
      <c r="CN158" s="12">
        <v>0.5400000000000003</v>
      </c>
      <c r="CO158" s="12">
        <v>0.5500000000000003</v>
      </c>
      <c r="CP158" s="12">
        <v>0.5600000000000003</v>
      </c>
      <c r="CQ158" s="12">
        <v>0.5700000000000003</v>
      </c>
      <c r="CR158" s="12">
        <v>0.5800000000000003</v>
      </c>
      <c r="CS158" s="12">
        <v>0.5900000000000003</v>
      </c>
      <c r="CT158" s="12">
        <v>0.6000000000000003</v>
      </c>
      <c r="CU158" s="12">
        <v>0.6100000000000003</v>
      </c>
      <c r="CV158" s="12">
        <v>0.6200000000000003</v>
      </c>
      <c r="CW158" s="12">
        <v>0.6300000000000003</v>
      </c>
      <c r="CX158" s="12">
        <v>0.6400000000000003</v>
      </c>
      <c r="CY158" s="12">
        <v>0.6500000000000004</v>
      </c>
      <c r="CZ158" s="12">
        <v>0.6600000000000004</v>
      </c>
      <c r="DA158" s="12">
        <v>0.6700000000000004</v>
      </c>
      <c r="DB158" s="12">
        <v>0.6800000000000004</v>
      </c>
      <c r="DC158" s="12">
        <v>0.6900000000000004</v>
      </c>
      <c r="DD158" s="12">
        <v>0.7000000000000004</v>
      </c>
      <c r="DE158" s="12">
        <v>0.7100000000000004</v>
      </c>
      <c r="DF158" s="12">
        <v>0.7200000000000004</v>
      </c>
      <c r="DG158" s="12">
        <v>0.7300000000000004</v>
      </c>
      <c r="DH158" s="12">
        <v>0.7400000000000004</v>
      </c>
      <c r="DI158" s="12">
        <v>0.7500000000000004</v>
      </c>
      <c r="DJ158" s="12">
        <v>0.7600000000000005</v>
      </c>
      <c r="DK158" s="12">
        <v>0.7700000000000005</v>
      </c>
      <c r="DL158" s="12">
        <v>0.7800000000000005</v>
      </c>
      <c r="DM158" s="12">
        <v>0.7900000000000005</v>
      </c>
      <c r="DN158" s="12">
        <v>0.8000000000000005</v>
      </c>
      <c r="DO158" s="12">
        <v>0.8100000000000005</v>
      </c>
      <c r="DP158" s="12">
        <v>0.8200000000000005</v>
      </c>
      <c r="DQ158" s="12">
        <v>0.8300000000000005</v>
      </c>
      <c r="DR158" s="12">
        <v>0.8400000000000005</v>
      </c>
      <c r="DS158" s="12">
        <v>0.8500000000000005</v>
      </c>
      <c r="DT158" s="12">
        <v>0.8600000000000005</v>
      </c>
      <c r="DU158" s="12">
        <v>0.8700000000000006</v>
      </c>
      <c r="DV158" s="12">
        <v>0.8800000000000006</v>
      </c>
      <c r="DW158" s="12">
        <v>0.8900000000000006</v>
      </c>
      <c r="DX158" s="12">
        <v>0.9000000000000006</v>
      </c>
      <c r="DY158" s="12">
        <v>0.9100000000000006</v>
      </c>
      <c r="DZ158" s="12">
        <v>0.9200000000000006</v>
      </c>
      <c r="EA158" s="12">
        <v>0.9300000000000006</v>
      </c>
      <c r="EB158" s="12">
        <v>0.9400000000000006</v>
      </c>
      <c r="EC158" s="12">
        <v>0.9500000000000006</v>
      </c>
      <c r="ED158" s="12">
        <v>0.9600000000000006</v>
      </c>
      <c r="EE158" s="12">
        <v>0.9700000000000006</v>
      </c>
      <c r="EF158" s="12">
        <v>0.9800000000000006</v>
      </c>
      <c r="EG158" s="12">
        <v>0.9900000000000007</v>
      </c>
      <c r="EH158" s="12">
        <v>1.0000000000000007</v>
      </c>
    </row>
    <row r="159" ht="9.75" customHeight="1" outlineLevel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12" t="s">
        <v>124</v>
      </c>
      <c r="AL159" s="12">
        <v>0.77</v>
      </c>
      <c r="AM159" s="12">
        <v>0.77</v>
      </c>
      <c r="AN159" s="12">
        <v>0.77</v>
      </c>
      <c r="AO159" s="12">
        <v>0.77</v>
      </c>
      <c r="AP159" s="12">
        <v>0.77</v>
      </c>
      <c r="AQ159" s="12">
        <v>0.77</v>
      </c>
      <c r="AR159" s="12">
        <v>0.77</v>
      </c>
      <c r="AS159" s="12">
        <v>0.77</v>
      </c>
      <c r="AT159" s="12">
        <v>0.77</v>
      </c>
      <c r="AU159" s="12">
        <v>0.77</v>
      </c>
      <c r="AV159" s="12">
        <v>0.77</v>
      </c>
      <c r="AW159" s="12">
        <v>0.77</v>
      </c>
      <c r="AX159" s="12">
        <v>0.77</v>
      </c>
      <c r="AY159" s="12">
        <v>0.77</v>
      </c>
      <c r="AZ159" s="12">
        <v>0.77</v>
      </c>
      <c r="BA159" s="12">
        <v>0.77</v>
      </c>
      <c r="BB159" s="12">
        <v>0.77</v>
      </c>
      <c r="BC159" s="12">
        <v>0.77</v>
      </c>
      <c r="BD159" s="12">
        <v>0.77</v>
      </c>
      <c r="BE159" s="12">
        <v>0.77</v>
      </c>
      <c r="BF159" s="12">
        <v>0.736</v>
      </c>
      <c r="BG159" s="12">
        <v>0.638</v>
      </c>
      <c r="BH159" s="12">
        <v>0.54</v>
      </c>
      <c r="BI159" s="12">
        <v>0.386</v>
      </c>
      <c r="BJ159" s="12">
        <v>0.23199999999999998</v>
      </c>
      <c r="BK159" s="12">
        <v>0.11199999999999999</v>
      </c>
      <c r="BL159" s="12">
        <v>0.055999999999999994</v>
      </c>
      <c r="BM159" s="12">
        <v>0.0</v>
      </c>
      <c r="BN159" s="12">
        <v>0.0</v>
      </c>
      <c r="BO159" s="12">
        <v>0.0</v>
      </c>
      <c r="BP159" s="12">
        <v>0.0</v>
      </c>
      <c r="BQ159" s="12">
        <v>0.0</v>
      </c>
      <c r="BR159" s="12">
        <v>0.0</v>
      </c>
      <c r="BS159" s="12">
        <v>0.0</v>
      </c>
      <c r="BT159" s="12">
        <v>0.0</v>
      </c>
      <c r="BU159" s="12">
        <v>0.0</v>
      </c>
      <c r="BV159" s="12">
        <v>0.0</v>
      </c>
      <c r="BW159" s="12">
        <v>0.0</v>
      </c>
      <c r="BX159" s="12">
        <v>0.0</v>
      </c>
      <c r="BY159" s="12">
        <v>0.0</v>
      </c>
      <c r="BZ159" s="12">
        <v>0.0</v>
      </c>
      <c r="CA159" s="12">
        <v>0.0</v>
      </c>
      <c r="CB159" s="12">
        <v>0.0</v>
      </c>
      <c r="CC159" s="12">
        <v>0.0</v>
      </c>
      <c r="CD159" s="12">
        <v>0.0</v>
      </c>
      <c r="CE159" s="12">
        <v>0.0</v>
      </c>
      <c r="CF159" s="12">
        <v>0.0</v>
      </c>
      <c r="CG159" s="12">
        <v>0.0</v>
      </c>
      <c r="CH159" s="12">
        <v>0.0</v>
      </c>
      <c r="CI159" s="12">
        <v>0.0</v>
      </c>
      <c r="CJ159" s="12">
        <v>0.0</v>
      </c>
      <c r="CK159" s="12">
        <v>0.0</v>
      </c>
      <c r="CL159" s="12">
        <v>0.0</v>
      </c>
      <c r="CM159" s="12">
        <v>0.0</v>
      </c>
      <c r="CN159" s="12">
        <v>0.0</v>
      </c>
      <c r="CO159" s="12">
        <v>0.0</v>
      </c>
      <c r="CP159" s="12">
        <v>0.0</v>
      </c>
      <c r="CQ159" s="12">
        <v>0.0</v>
      </c>
      <c r="CR159" s="12">
        <v>0.0</v>
      </c>
      <c r="CS159" s="12">
        <v>0.0</v>
      </c>
      <c r="CT159" s="12">
        <v>0.0</v>
      </c>
      <c r="CU159" s="12">
        <v>0.0</v>
      </c>
      <c r="CV159" s="12">
        <v>0.0</v>
      </c>
      <c r="CW159" s="12">
        <v>0.0</v>
      </c>
      <c r="CX159" s="12">
        <v>0.0</v>
      </c>
      <c r="CY159" s="12">
        <v>0.0</v>
      </c>
      <c r="CZ159" s="12">
        <v>0.0</v>
      </c>
      <c r="DA159" s="12">
        <v>0.0</v>
      </c>
      <c r="DB159" s="12">
        <v>0.0</v>
      </c>
      <c r="DC159" s="12">
        <v>0.0</v>
      </c>
      <c r="DD159" s="12">
        <v>0.0</v>
      </c>
      <c r="DE159" s="12">
        <v>0.0</v>
      </c>
      <c r="DF159" s="12">
        <v>0.0</v>
      </c>
      <c r="DG159" s="12">
        <v>0.0</v>
      </c>
      <c r="DH159" s="12">
        <v>0.0</v>
      </c>
      <c r="DI159" s="12">
        <v>0.0</v>
      </c>
      <c r="DJ159" s="12">
        <v>0.0</v>
      </c>
      <c r="DK159" s="12">
        <v>0.0</v>
      </c>
      <c r="DL159" s="12">
        <v>0.0</v>
      </c>
      <c r="DM159" s="12">
        <v>0.0</v>
      </c>
      <c r="DN159" s="12">
        <v>0.0</v>
      </c>
      <c r="DO159" s="12">
        <v>0.0</v>
      </c>
      <c r="DP159" s="12">
        <v>0.0</v>
      </c>
      <c r="DQ159" s="12">
        <v>0.0</v>
      </c>
      <c r="DR159" s="12">
        <v>0.0</v>
      </c>
      <c r="DS159" s="12">
        <v>0.0</v>
      </c>
      <c r="DT159" s="12">
        <v>0.0</v>
      </c>
      <c r="DU159" s="12">
        <v>0.0</v>
      </c>
      <c r="DV159" s="12">
        <v>0.0</v>
      </c>
      <c r="DW159" s="12">
        <v>0.0</v>
      </c>
      <c r="DX159" s="12">
        <v>0.0</v>
      </c>
      <c r="DY159" s="12">
        <v>0.0</v>
      </c>
      <c r="DZ159" s="12">
        <v>0.0</v>
      </c>
      <c r="EA159" s="12">
        <v>0.0</v>
      </c>
      <c r="EB159" s="12">
        <v>0.0</v>
      </c>
      <c r="EC159" s="12">
        <v>0.0</v>
      </c>
      <c r="ED159" s="12">
        <v>0.0</v>
      </c>
      <c r="EE159" s="12">
        <v>0.0</v>
      </c>
      <c r="EF159" s="12">
        <v>0.0</v>
      </c>
      <c r="EG159" s="12">
        <v>0.0</v>
      </c>
      <c r="EH159" s="12">
        <v>0.0</v>
      </c>
    </row>
    <row r="160" ht="9.75" customHeight="1" outlineLevel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12" t="s">
        <v>125</v>
      </c>
      <c r="AL160" s="12">
        <v>0.0</v>
      </c>
      <c r="AM160" s="12">
        <v>0.0</v>
      </c>
      <c r="AN160" s="12">
        <v>0.0</v>
      </c>
      <c r="AO160" s="12">
        <v>0.0</v>
      </c>
      <c r="AP160" s="12">
        <v>0.0</v>
      </c>
      <c r="AQ160" s="12">
        <v>0.0</v>
      </c>
      <c r="AR160" s="12">
        <v>0.0</v>
      </c>
      <c r="AS160" s="12">
        <v>0.0</v>
      </c>
      <c r="AT160" s="12">
        <v>0.0</v>
      </c>
      <c r="AU160" s="12">
        <v>0.0</v>
      </c>
      <c r="AV160" s="12">
        <v>0.0</v>
      </c>
      <c r="AW160" s="12">
        <v>0.0</v>
      </c>
      <c r="AX160" s="12">
        <v>0.0</v>
      </c>
      <c r="AY160" s="12">
        <v>0.0</v>
      </c>
      <c r="AZ160" s="12">
        <v>0.0</v>
      </c>
      <c r="BA160" s="12">
        <v>0.0</v>
      </c>
      <c r="BB160" s="12">
        <v>0.0</v>
      </c>
      <c r="BC160" s="12">
        <v>0.0</v>
      </c>
      <c r="BD160" s="12">
        <v>0.0</v>
      </c>
      <c r="BE160" s="12">
        <v>0.0</v>
      </c>
      <c r="BF160" s="12">
        <v>0.008</v>
      </c>
      <c r="BG160" s="12">
        <v>0.034</v>
      </c>
      <c r="BH160" s="12">
        <v>0.06</v>
      </c>
      <c r="BI160" s="12">
        <v>0.106</v>
      </c>
      <c r="BJ160" s="12">
        <v>0.152</v>
      </c>
      <c r="BK160" s="12">
        <v>0.19</v>
      </c>
      <c r="BL160" s="12">
        <v>0.21</v>
      </c>
      <c r="BM160" s="12">
        <v>0.23</v>
      </c>
      <c r="BN160" s="12">
        <v>0.23</v>
      </c>
      <c r="BO160" s="12">
        <v>0.23</v>
      </c>
      <c r="BP160" s="12">
        <v>0.23</v>
      </c>
      <c r="BQ160" s="12">
        <v>0.23</v>
      </c>
      <c r="BR160" s="12">
        <v>0.23</v>
      </c>
      <c r="BS160" s="12">
        <v>0.23</v>
      </c>
      <c r="BT160" s="12">
        <v>0.23</v>
      </c>
      <c r="BU160" s="12">
        <v>0.23</v>
      </c>
      <c r="BV160" s="12">
        <v>0.23</v>
      </c>
      <c r="BW160" s="12">
        <v>0.23</v>
      </c>
      <c r="BX160" s="12">
        <v>0.23</v>
      </c>
      <c r="BY160" s="12">
        <v>0.23</v>
      </c>
      <c r="BZ160" s="12">
        <v>0.23</v>
      </c>
      <c r="CA160" s="12">
        <v>0.23</v>
      </c>
      <c r="CB160" s="12">
        <v>0.23</v>
      </c>
      <c r="CC160" s="12">
        <v>0.23</v>
      </c>
      <c r="CD160" s="12">
        <v>0.23</v>
      </c>
      <c r="CE160" s="12">
        <v>0.23</v>
      </c>
      <c r="CF160" s="12">
        <v>0.23</v>
      </c>
      <c r="CG160" s="12">
        <v>0.23</v>
      </c>
      <c r="CH160" s="12">
        <v>0.23</v>
      </c>
      <c r="CI160" s="12">
        <v>0.23</v>
      </c>
      <c r="CJ160" s="12">
        <v>0.23</v>
      </c>
      <c r="CK160" s="12">
        <v>0.23</v>
      </c>
      <c r="CL160" s="12">
        <v>0.23</v>
      </c>
      <c r="CM160" s="12">
        <v>0.23</v>
      </c>
      <c r="CN160" s="12">
        <v>0.23</v>
      </c>
      <c r="CO160" s="12">
        <v>0.23</v>
      </c>
      <c r="CP160" s="12">
        <v>0.23</v>
      </c>
      <c r="CQ160" s="12">
        <v>0.23</v>
      </c>
      <c r="CR160" s="12">
        <v>0.23</v>
      </c>
      <c r="CS160" s="12">
        <v>0.23</v>
      </c>
      <c r="CT160" s="12">
        <v>0.23</v>
      </c>
      <c r="CU160" s="12">
        <v>0.23</v>
      </c>
      <c r="CV160" s="12">
        <v>0.23</v>
      </c>
      <c r="CW160" s="12">
        <v>0.23</v>
      </c>
      <c r="CX160" s="12">
        <v>0.23</v>
      </c>
      <c r="CY160" s="12">
        <v>0.23</v>
      </c>
      <c r="CZ160" s="12">
        <v>0.23</v>
      </c>
      <c r="DA160" s="12">
        <v>0.23</v>
      </c>
      <c r="DB160" s="12">
        <v>0.23</v>
      </c>
      <c r="DC160" s="12">
        <v>0.23</v>
      </c>
      <c r="DD160" s="12">
        <v>0.23</v>
      </c>
      <c r="DE160" s="12">
        <v>0.23</v>
      </c>
      <c r="DF160" s="12">
        <v>0.23</v>
      </c>
      <c r="DG160" s="12">
        <v>0.23</v>
      </c>
      <c r="DH160" s="12">
        <v>0.23</v>
      </c>
      <c r="DI160" s="12">
        <v>0.23</v>
      </c>
      <c r="DJ160" s="12">
        <v>0.23</v>
      </c>
      <c r="DK160" s="12">
        <v>0.23</v>
      </c>
      <c r="DL160" s="12">
        <v>0.23</v>
      </c>
      <c r="DM160" s="12">
        <v>0.23</v>
      </c>
      <c r="DN160" s="12">
        <v>0.23</v>
      </c>
      <c r="DO160" s="12">
        <v>0.23</v>
      </c>
      <c r="DP160" s="12">
        <v>0.23</v>
      </c>
      <c r="DQ160" s="12">
        <v>0.23</v>
      </c>
      <c r="DR160" s="12">
        <v>0.23</v>
      </c>
      <c r="DS160" s="12">
        <v>0.23</v>
      </c>
      <c r="DT160" s="12">
        <v>0.23</v>
      </c>
      <c r="DU160" s="12">
        <v>0.23</v>
      </c>
      <c r="DV160" s="12">
        <v>0.23</v>
      </c>
      <c r="DW160" s="12">
        <v>0.23</v>
      </c>
      <c r="DX160" s="12">
        <v>0.23</v>
      </c>
      <c r="DY160" s="12">
        <v>0.23</v>
      </c>
      <c r="DZ160" s="12">
        <v>0.23</v>
      </c>
      <c r="EA160" s="12">
        <v>0.23</v>
      </c>
      <c r="EB160" s="12">
        <v>0.23</v>
      </c>
      <c r="EC160" s="12">
        <v>0.23</v>
      </c>
      <c r="ED160" s="12">
        <v>0.23</v>
      </c>
      <c r="EE160" s="12">
        <v>0.23</v>
      </c>
      <c r="EF160" s="12">
        <v>0.23</v>
      </c>
      <c r="EG160" s="12">
        <v>0.23</v>
      </c>
      <c r="EH160" s="12">
        <v>0.23</v>
      </c>
    </row>
    <row r="161" ht="9.75" customHeight="1" outlineLevel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12" t="s">
        <v>126</v>
      </c>
      <c r="AL161" s="12">
        <v>0.77</v>
      </c>
      <c r="AM161" s="12">
        <v>0.77</v>
      </c>
      <c r="AN161" s="12">
        <v>0.77</v>
      </c>
      <c r="AO161" s="12">
        <v>0.77</v>
      </c>
      <c r="AP161" s="12">
        <v>0.77</v>
      </c>
      <c r="AQ161" s="12">
        <v>0.77</v>
      </c>
      <c r="AR161" s="12">
        <v>0.77</v>
      </c>
      <c r="AS161" s="12">
        <v>0.77</v>
      </c>
      <c r="AT161" s="12">
        <v>0.77</v>
      </c>
      <c r="AU161" s="12">
        <v>0.77</v>
      </c>
      <c r="AV161" s="12">
        <v>0.77</v>
      </c>
      <c r="AW161" s="12">
        <v>0.77</v>
      </c>
      <c r="AX161" s="12">
        <v>0.77</v>
      </c>
      <c r="AY161" s="12">
        <v>0.77</v>
      </c>
      <c r="AZ161" s="12">
        <v>0.77</v>
      </c>
      <c r="BA161" s="12">
        <v>0.77</v>
      </c>
      <c r="BB161" s="12">
        <v>0.77</v>
      </c>
      <c r="BC161" s="12">
        <v>0.77</v>
      </c>
      <c r="BD161" s="12">
        <v>0.77</v>
      </c>
      <c r="BE161" s="12">
        <v>0.77</v>
      </c>
      <c r="BF161" s="12">
        <v>0.744</v>
      </c>
      <c r="BG161" s="12">
        <v>0.672</v>
      </c>
      <c r="BH161" s="12">
        <v>0.6000000000000001</v>
      </c>
      <c r="BI161" s="12">
        <v>0.492</v>
      </c>
      <c r="BJ161" s="12">
        <v>0.384</v>
      </c>
      <c r="BK161" s="12">
        <v>0.302</v>
      </c>
      <c r="BL161" s="12">
        <v>0.266</v>
      </c>
      <c r="BM161" s="12">
        <v>0.23</v>
      </c>
      <c r="BN161" s="12">
        <v>0.23</v>
      </c>
      <c r="BO161" s="12">
        <v>0.23</v>
      </c>
      <c r="BP161" s="12">
        <v>0.23</v>
      </c>
      <c r="BQ161" s="12">
        <v>0.23</v>
      </c>
      <c r="BR161" s="12">
        <v>0.23</v>
      </c>
      <c r="BS161" s="12">
        <v>0.23</v>
      </c>
      <c r="BT161" s="12">
        <v>0.23</v>
      </c>
      <c r="BU161" s="12">
        <v>0.23</v>
      </c>
      <c r="BV161" s="12">
        <v>0.23</v>
      </c>
      <c r="BW161" s="12">
        <v>0.23</v>
      </c>
      <c r="BX161" s="12">
        <v>0.23</v>
      </c>
      <c r="BY161" s="12">
        <v>0.23</v>
      </c>
      <c r="BZ161" s="12">
        <v>0.23</v>
      </c>
      <c r="CA161" s="12">
        <v>0.23</v>
      </c>
      <c r="CB161" s="12">
        <v>0.23</v>
      </c>
      <c r="CC161" s="12">
        <v>0.23</v>
      </c>
      <c r="CD161" s="12">
        <v>0.23</v>
      </c>
      <c r="CE161" s="12">
        <v>0.23</v>
      </c>
      <c r="CF161" s="12">
        <v>0.23</v>
      </c>
      <c r="CG161" s="12">
        <v>0.23</v>
      </c>
      <c r="CH161" s="12">
        <v>0.23</v>
      </c>
      <c r="CI161" s="12">
        <v>0.23</v>
      </c>
      <c r="CJ161" s="12">
        <v>0.23</v>
      </c>
      <c r="CK161" s="12">
        <v>0.23</v>
      </c>
      <c r="CL161" s="12">
        <v>0.23</v>
      </c>
      <c r="CM161" s="12">
        <v>0.23</v>
      </c>
      <c r="CN161" s="12">
        <v>0.23</v>
      </c>
      <c r="CO161" s="12">
        <v>0.23</v>
      </c>
      <c r="CP161" s="12">
        <v>0.23</v>
      </c>
      <c r="CQ161" s="12">
        <v>0.23</v>
      </c>
      <c r="CR161" s="12">
        <v>0.23</v>
      </c>
      <c r="CS161" s="12">
        <v>0.23</v>
      </c>
      <c r="CT161" s="12">
        <v>0.23</v>
      </c>
      <c r="CU161" s="12">
        <v>0.23</v>
      </c>
      <c r="CV161" s="12">
        <v>0.23</v>
      </c>
      <c r="CW161" s="12">
        <v>0.23</v>
      </c>
      <c r="CX161" s="12">
        <v>0.23</v>
      </c>
      <c r="CY161" s="12">
        <v>0.23</v>
      </c>
      <c r="CZ161" s="12">
        <v>0.23</v>
      </c>
      <c r="DA161" s="12">
        <v>0.23</v>
      </c>
      <c r="DB161" s="12">
        <v>0.23</v>
      </c>
      <c r="DC161" s="12">
        <v>0.23</v>
      </c>
      <c r="DD161" s="12">
        <v>0.23</v>
      </c>
      <c r="DE161" s="12">
        <v>0.23</v>
      </c>
      <c r="DF161" s="12">
        <v>0.23</v>
      </c>
      <c r="DG161" s="12">
        <v>0.23</v>
      </c>
      <c r="DH161" s="12">
        <v>0.23</v>
      </c>
      <c r="DI161" s="12">
        <v>0.23</v>
      </c>
      <c r="DJ161" s="12">
        <v>0.23</v>
      </c>
      <c r="DK161" s="12">
        <v>0.23</v>
      </c>
      <c r="DL161" s="12">
        <v>0.23</v>
      </c>
      <c r="DM161" s="12">
        <v>0.23</v>
      </c>
      <c r="DN161" s="12">
        <v>0.23</v>
      </c>
      <c r="DO161" s="12">
        <v>0.23</v>
      </c>
      <c r="DP161" s="12">
        <v>0.23</v>
      </c>
      <c r="DQ161" s="12">
        <v>0.23</v>
      </c>
      <c r="DR161" s="12">
        <v>0.23</v>
      </c>
      <c r="DS161" s="12">
        <v>0.23</v>
      </c>
      <c r="DT161" s="12">
        <v>0.23</v>
      </c>
      <c r="DU161" s="12">
        <v>0.23</v>
      </c>
      <c r="DV161" s="12">
        <v>0.23</v>
      </c>
      <c r="DW161" s="12">
        <v>0.23</v>
      </c>
      <c r="DX161" s="12">
        <v>0.23</v>
      </c>
      <c r="DY161" s="12">
        <v>0.23</v>
      </c>
      <c r="DZ161" s="12">
        <v>0.23</v>
      </c>
      <c r="EA161" s="12">
        <v>0.23</v>
      </c>
      <c r="EB161" s="12">
        <v>0.23</v>
      </c>
      <c r="EC161" s="12">
        <v>0.23</v>
      </c>
      <c r="ED161" s="12">
        <v>0.23</v>
      </c>
      <c r="EE161" s="12">
        <v>0.23</v>
      </c>
      <c r="EF161" s="12">
        <v>0.23</v>
      </c>
      <c r="EG161" s="12">
        <v>0.23</v>
      </c>
      <c r="EH161" s="12">
        <v>0.23</v>
      </c>
    </row>
    <row r="162" ht="9.75" customHeight="1" outlineLevel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12" t="str">
        <f> TEXT($F$158,"0%") &amp; " Wtd.Avg."</f>
        <v>50% Wtd.Avg.</v>
      </c>
      <c r="AL162" s="12">
        <f t="shared" ref="AL162:EH162" si="18">$F$158*AL160+(1-$F$158)*AL159</f>
        <v>0.385</v>
      </c>
      <c r="AM162" s="12">
        <f t="shared" si="18"/>
        <v>0.385</v>
      </c>
      <c r="AN162" s="12">
        <f t="shared" si="18"/>
        <v>0.385</v>
      </c>
      <c r="AO162" s="12">
        <f t="shared" si="18"/>
        <v>0.385</v>
      </c>
      <c r="AP162" s="12">
        <f t="shared" si="18"/>
        <v>0.385</v>
      </c>
      <c r="AQ162" s="12">
        <f t="shared" si="18"/>
        <v>0.385</v>
      </c>
      <c r="AR162" s="12">
        <f t="shared" si="18"/>
        <v>0.385</v>
      </c>
      <c r="AS162" s="12">
        <f t="shared" si="18"/>
        <v>0.385</v>
      </c>
      <c r="AT162" s="12">
        <f t="shared" si="18"/>
        <v>0.385</v>
      </c>
      <c r="AU162" s="12">
        <f t="shared" si="18"/>
        <v>0.385</v>
      </c>
      <c r="AV162" s="12">
        <f t="shared" si="18"/>
        <v>0.385</v>
      </c>
      <c r="AW162" s="12">
        <f t="shared" si="18"/>
        <v>0.385</v>
      </c>
      <c r="AX162" s="12">
        <f t="shared" si="18"/>
        <v>0.385</v>
      </c>
      <c r="AY162" s="12">
        <f t="shared" si="18"/>
        <v>0.385</v>
      </c>
      <c r="AZ162" s="12">
        <f t="shared" si="18"/>
        <v>0.385</v>
      </c>
      <c r="BA162" s="12">
        <f t="shared" si="18"/>
        <v>0.385</v>
      </c>
      <c r="BB162" s="12">
        <f t="shared" si="18"/>
        <v>0.385</v>
      </c>
      <c r="BC162" s="12">
        <f t="shared" si="18"/>
        <v>0.385</v>
      </c>
      <c r="BD162" s="12">
        <f t="shared" si="18"/>
        <v>0.385</v>
      </c>
      <c r="BE162" s="12">
        <f t="shared" si="18"/>
        <v>0.385</v>
      </c>
      <c r="BF162" s="12">
        <f t="shared" si="18"/>
        <v>0.372</v>
      </c>
      <c r="BG162" s="12">
        <f t="shared" si="18"/>
        <v>0.336</v>
      </c>
      <c r="BH162" s="12">
        <f t="shared" si="18"/>
        <v>0.3</v>
      </c>
      <c r="BI162" s="12">
        <f t="shared" si="18"/>
        <v>0.246</v>
      </c>
      <c r="BJ162" s="12">
        <f t="shared" si="18"/>
        <v>0.192</v>
      </c>
      <c r="BK162" s="12">
        <f t="shared" si="18"/>
        <v>0.151</v>
      </c>
      <c r="BL162" s="12">
        <f t="shared" si="18"/>
        <v>0.133</v>
      </c>
      <c r="BM162" s="12">
        <f t="shared" si="18"/>
        <v>0.115</v>
      </c>
      <c r="BN162" s="12">
        <f t="shared" si="18"/>
        <v>0.115</v>
      </c>
      <c r="BO162" s="12">
        <f t="shared" si="18"/>
        <v>0.115</v>
      </c>
      <c r="BP162" s="12">
        <f t="shared" si="18"/>
        <v>0.115</v>
      </c>
      <c r="BQ162" s="12">
        <f t="shared" si="18"/>
        <v>0.115</v>
      </c>
      <c r="BR162" s="12">
        <f t="shared" si="18"/>
        <v>0.115</v>
      </c>
      <c r="BS162" s="12">
        <f t="shared" si="18"/>
        <v>0.115</v>
      </c>
      <c r="BT162" s="12">
        <f t="shared" si="18"/>
        <v>0.115</v>
      </c>
      <c r="BU162" s="12">
        <f t="shared" si="18"/>
        <v>0.115</v>
      </c>
      <c r="BV162" s="12">
        <f t="shared" si="18"/>
        <v>0.115</v>
      </c>
      <c r="BW162" s="12">
        <f t="shared" si="18"/>
        <v>0.115</v>
      </c>
      <c r="BX162" s="12">
        <f t="shared" si="18"/>
        <v>0.115</v>
      </c>
      <c r="BY162" s="12">
        <f t="shared" si="18"/>
        <v>0.115</v>
      </c>
      <c r="BZ162" s="12">
        <f t="shared" si="18"/>
        <v>0.115</v>
      </c>
      <c r="CA162" s="12">
        <f t="shared" si="18"/>
        <v>0.115</v>
      </c>
      <c r="CB162" s="12">
        <f t="shared" si="18"/>
        <v>0.115</v>
      </c>
      <c r="CC162" s="12">
        <f t="shared" si="18"/>
        <v>0.115</v>
      </c>
      <c r="CD162" s="12">
        <f t="shared" si="18"/>
        <v>0.115</v>
      </c>
      <c r="CE162" s="12">
        <f t="shared" si="18"/>
        <v>0.115</v>
      </c>
      <c r="CF162" s="12">
        <f t="shared" si="18"/>
        <v>0.115</v>
      </c>
      <c r="CG162" s="12">
        <f t="shared" si="18"/>
        <v>0.115</v>
      </c>
      <c r="CH162" s="12">
        <f t="shared" si="18"/>
        <v>0.115</v>
      </c>
      <c r="CI162" s="12">
        <f t="shared" si="18"/>
        <v>0.115</v>
      </c>
      <c r="CJ162" s="12">
        <f t="shared" si="18"/>
        <v>0.115</v>
      </c>
      <c r="CK162" s="12">
        <f t="shared" si="18"/>
        <v>0.115</v>
      </c>
      <c r="CL162" s="12">
        <f t="shared" si="18"/>
        <v>0.115</v>
      </c>
      <c r="CM162" s="12">
        <f t="shared" si="18"/>
        <v>0.115</v>
      </c>
      <c r="CN162" s="12">
        <f t="shared" si="18"/>
        <v>0.115</v>
      </c>
      <c r="CO162" s="12">
        <f t="shared" si="18"/>
        <v>0.115</v>
      </c>
      <c r="CP162" s="12">
        <f t="shared" si="18"/>
        <v>0.115</v>
      </c>
      <c r="CQ162" s="12">
        <f t="shared" si="18"/>
        <v>0.115</v>
      </c>
      <c r="CR162" s="12">
        <f t="shared" si="18"/>
        <v>0.115</v>
      </c>
      <c r="CS162" s="12">
        <f t="shared" si="18"/>
        <v>0.115</v>
      </c>
      <c r="CT162" s="12">
        <f t="shared" si="18"/>
        <v>0.115</v>
      </c>
      <c r="CU162" s="12">
        <f t="shared" si="18"/>
        <v>0.115</v>
      </c>
      <c r="CV162" s="12">
        <f t="shared" si="18"/>
        <v>0.115</v>
      </c>
      <c r="CW162" s="12">
        <f t="shared" si="18"/>
        <v>0.115</v>
      </c>
      <c r="CX162" s="12">
        <f t="shared" si="18"/>
        <v>0.115</v>
      </c>
      <c r="CY162" s="12">
        <f t="shared" si="18"/>
        <v>0.115</v>
      </c>
      <c r="CZ162" s="12">
        <f t="shared" si="18"/>
        <v>0.115</v>
      </c>
      <c r="DA162" s="12">
        <f t="shared" si="18"/>
        <v>0.115</v>
      </c>
      <c r="DB162" s="12">
        <f t="shared" si="18"/>
        <v>0.115</v>
      </c>
      <c r="DC162" s="12">
        <f t="shared" si="18"/>
        <v>0.115</v>
      </c>
      <c r="DD162" s="12">
        <f t="shared" si="18"/>
        <v>0.115</v>
      </c>
      <c r="DE162" s="12">
        <f t="shared" si="18"/>
        <v>0.115</v>
      </c>
      <c r="DF162" s="12">
        <f t="shared" si="18"/>
        <v>0.115</v>
      </c>
      <c r="DG162" s="12">
        <f t="shared" si="18"/>
        <v>0.115</v>
      </c>
      <c r="DH162" s="12">
        <f t="shared" si="18"/>
        <v>0.115</v>
      </c>
      <c r="DI162" s="12">
        <f t="shared" si="18"/>
        <v>0.115</v>
      </c>
      <c r="DJ162" s="12">
        <f t="shared" si="18"/>
        <v>0.115</v>
      </c>
      <c r="DK162" s="12">
        <f t="shared" si="18"/>
        <v>0.115</v>
      </c>
      <c r="DL162" s="12">
        <f t="shared" si="18"/>
        <v>0.115</v>
      </c>
      <c r="DM162" s="12">
        <f t="shared" si="18"/>
        <v>0.115</v>
      </c>
      <c r="DN162" s="12">
        <f t="shared" si="18"/>
        <v>0.115</v>
      </c>
      <c r="DO162" s="12">
        <f t="shared" si="18"/>
        <v>0.115</v>
      </c>
      <c r="DP162" s="12">
        <f t="shared" si="18"/>
        <v>0.115</v>
      </c>
      <c r="DQ162" s="12">
        <f t="shared" si="18"/>
        <v>0.115</v>
      </c>
      <c r="DR162" s="12">
        <f t="shared" si="18"/>
        <v>0.115</v>
      </c>
      <c r="DS162" s="12">
        <f t="shared" si="18"/>
        <v>0.115</v>
      </c>
      <c r="DT162" s="12">
        <f t="shared" si="18"/>
        <v>0.115</v>
      </c>
      <c r="DU162" s="12">
        <f t="shared" si="18"/>
        <v>0.115</v>
      </c>
      <c r="DV162" s="12">
        <f t="shared" si="18"/>
        <v>0.115</v>
      </c>
      <c r="DW162" s="12">
        <f t="shared" si="18"/>
        <v>0.115</v>
      </c>
      <c r="DX162" s="12">
        <f t="shared" si="18"/>
        <v>0.115</v>
      </c>
      <c r="DY162" s="12">
        <f t="shared" si="18"/>
        <v>0.115</v>
      </c>
      <c r="DZ162" s="12">
        <f t="shared" si="18"/>
        <v>0.115</v>
      </c>
      <c r="EA162" s="12">
        <f t="shared" si="18"/>
        <v>0.115</v>
      </c>
      <c r="EB162" s="12">
        <f t="shared" si="18"/>
        <v>0.115</v>
      </c>
      <c r="EC162" s="12">
        <f t="shared" si="18"/>
        <v>0.115</v>
      </c>
      <c r="ED162" s="12">
        <f t="shared" si="18"/>
        <v>0.115</v>
      </c>
      <c r="EE162" s="12">
        <f t="shared" si="18"/>
        <v>0.115</v>
      </c>
      <c r="EF162" s="12">
        <f t="shared" si="18"/>
        <v>0.115</v>
      </c>
      <c r="EG162" s="12">
        <f t="shared" si="18"/>
        <v>0.115</v>
      </c>
      <c r="EH162" s="12">
        <f t="shared" si="18"/>
        <v>0.115</v>
      </c>
    </row>
    <row r="163" ht="9.75" customHeight="1" outlineLevel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</row>
    <row r="164" ht="9.75" customHeight="1" outlineLevel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</row>
    <row r="165" ht="9.75" customHeight="1" outlineLevel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</row>
    <row r="166" ht="9.75" customHeight="1" outlineLevel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</row>
    <row r="167" ht="9.75" customHeight="1" outlineLevel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</row>
    <row r="168" ht="9.75" customHeight="1" outlineLevel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</row>
    <row r="169" ht="9.75" customHeight="1" outlineLevel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</row>
    <row r="170" ht="9.75" customHeight="1" outlineLevel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</row>
    <row r="171" ht="9.75" customHeight="1" outlineLevel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</row>
    <row r="172" ht="9.75" customHeight="1" outlineLevel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</row>
    <row r="173" ht="9.75" customHeight="1" outlineLevel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</row>
    <row r="174" ht="9.75" customHeight="1" outlineLevel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</row>
    <row r="175" ht="9.75" customHeight="1" outlineLevel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</row>
    <row r="176" ht="9.75" customHeight="1" outlineLevel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</row>
    <row r="177" ht="9.75" customHeight="1" outlineLevel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</row>
    <row r="178" ht="9.75" customHeight="1" outlineLevel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</row>
    <row r="179" ht="9.75" customHeight="1">
      <c r="A179" s="6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</row>
    <row r="180" ht="9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</row>
    <row r="181" ht="9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</row>
    <row r="182" ht="9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</row>
    <row r="183" ht="9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</row>
    <row r="184" ht="9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</row>
    <row r="185" ht="9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</row>
    <row r="186" ht="9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</row>
    <row r="187" ht="9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</row>
    <row r="188" ht="9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</row>
    <row r="189" ht="9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</row>
    <row r="190" ht="9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</row>
    <row r="191" ht="9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</row>
    <row r="192" ht="9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</row>
    <row r="193" ht="9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</row>
    <row r="194" ht="9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</row>
    <row r="195" ht="9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</row>
    <row r="196" ht="9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</row>
    <row r="197" ht="9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</row>
    <row r="198" ht="9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</row>
    <row r="199" ht="9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</row>
    <row r="200" ht="9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</row>
    <row r="201" ht="9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</row>
    <row r="202" ht="9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</row>
    <row r="203" ht="9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</row>
    <row r="204" ht="9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</row>
    <row r="205" ht="9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</row>
    <row r="206" ht="9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</row>
    <row r="207" ht="9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</row>
    <row r="208" ht="9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</row>
    <row r="209" ht="9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</row>
    <row r="210" ht="9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</row>
    <row r="211" ht="9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</row>
    <row r="212" ht="9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</row>
    <row r="213" ht="9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</row>
    <row r="214" ht="9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</row>
    <row r="215" ht="9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</row>
    <row r="216" ht="9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</row>
    <row r="217" ht="9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</row>
    <row r="218" ht="9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</row>
    <row r="219" ht="9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</row>
    <row r="220" ht="9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</row>
    <row r="221" ht="9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</row>
    <row r="222" ht="9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</row>
    <row r="223" ht="9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</row>
    <row r="224" ht="9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</row>
    <row r="225" ht="9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</row>
    <row r="226" ht="9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</row>
    <row r="227" ht="9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</row>
    <row r="228" ht="9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</row>
    <row r="229" ht="9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</row>
    <row r="230" ht="9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</row>
    <row r="231" ht="9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</row>
    <row r="232" ht="9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</row>
    <row r="233" ht="9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</row>
    <row r="234" ht="9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</row>
    <row r="235" ht="9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</row>
    <row r="236" ht="9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</row>
    <row r="237" ht="9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</row>
    <row r="238" ht="9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</row>
    <row r="239" ht="9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</row>
    <row r="240" ht="9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</row>
    <row r="241" ht="9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</row>
    <row r="242" ht="9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</row>
    <row r="243" ht="9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</row>
    <row r="244" ht="9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</row>
    <row r="245" ht="9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</row>
    <row r="246" ht="9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</row>
    <row r="247" ht="9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</row>
    <row r="248" ht="9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</row>
    <row r="249" ht="9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</row>
    <row r="250" ht="9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</row>
    <row r="251" ht="9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</row>
    <row r="252" ht="9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</row>
    <row r="253" ht="9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</row>
    <row r="254" ht="9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</row>
    <row r="255" ht="9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</row>
    <row r="256" ht="9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</row>
    <row r="257" ht="9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</row>
    <row r="258" ht="9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</row>
    <row r="259" ht="9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</row>
    <row r="260" ht="9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</row>
    <row r="261" ht="9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</row>
    <row r="262" ht="9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</row>
    <row r="263" ht="9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</row>
    <row r="264" ht="9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</row>
    <row r="265" ht="9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</row>
    <row r="266" ht="9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</row>
    <row r="267" ht="9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</row>
    <row r="268" ht="9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</row>
    <row r="269" ht="9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</row>
    <row r="270" ht="9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</row>
    <row r="271" ht="9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</row>
    <row r="272" ht="9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</row>
    <row r="273" ht="9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</row>
    <row r="274" ht="9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</row>
    <row r="275" ht="9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</row>
    <row r="276" ht="9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</row>
    <row r="277" ht="9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</row>
    <row r="278" ht="9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</row>
    <row r="279" ht="9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</row>
    <row r="280" ht="9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</row>
    <row r="281" ht="9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</row>
    <row r="282" ht="9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</row>
    <row r="283" ht="9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</row>
    <row r="284" ht="9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</row>
    <row r="285" ht="9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</row>
    <row r="286" ht="9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</row>
    <row r="287" ht="9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</row>
    <row r="288" ht="9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</row>
    <row r="289" ht="9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</row>
    <row r="290" ht="9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</row>
    <row r="291" ht="9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</row>
    <row r="292" ht="9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</row>
    <row r="293" ht="9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</row>
    <row r="294" ht="9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</row>
    <row r="295" ht="9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</row>
    <row r="296" ht="9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</row>
    <row r="297" ht="9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</row>
    <row r="298" ht="9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</row>
    <row r="299" ht="9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</row>
    <row r="300" ht="9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</row>
    <row r="301" ht="9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</row>
    <row r="302" ht="9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</row>
    <row r="303" ht="9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</row>
    <row r="304" ht="9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</row>
    <row r="305" ht="9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</row>
    <row r="306" ht="9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</row>
    <row r="307" ht="9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</row>
    <row r="308" ht="9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</row>
    <row r="309" ht="9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</row>
    <row r="310" ht="9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</row>
    <row r="311" ht="9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</row>
    <row r="312" ht="9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</row>
    <row r="313" ht="9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</row>
    <row r="314" ht="9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</row>
    <row r="315" ht="9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</row>
    <row r="316" ht="9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</row>
    <row r="317" ht="9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</row>
    <row r="318" ht="9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</row>
    <row r="319" ht="9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</row>
    <row r="320" ht="9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</row>
    <row r="321" ht="9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</row>
    <row r="322" ht="9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</row>
    <row r="323" ht="9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</row>
    <row r="324" ht="9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</row>
    <row r="325" ht="9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</row>
    <row r="326" ht="9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</row>
    <row r="327" ht="9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</row>
    <row r="328" ht="9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</row>
    <row r="329" ht="9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</row>
    <row r="330" ht="9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</row>
    <row r="331" ht="9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</row>
    <row r="332" ht="9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</row>
    <row r="333" ht="9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</row>
    <row r="334" ht="9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</row>
    <row r="335" ht="9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</row>
    <row r="336" ht="9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</row>
    <row r="337" ht="9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</row>
    <row r="338" ht="9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</row>
    <row r="339" ht="9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</row>
    <row r="340" ht="9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</row>
    <row r="341" ht="9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</row>
    <row r="342" ht="9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</row>
    <row r="343" ht="9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</row>
    <row r="344" ht="9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</row>
    <row r="345" ht="9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</row>
    <row r="346" ht="9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</row>
    <row r="347" ht="9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</row>
    <row r="348" ht="9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</row>
    <row r="349" ht="9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</row>
    <row r="350" ht="9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</row>
    <row r="351" ht="9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</row>
    <row r="352" ht="9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</row>
    <row r="353" ht="9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</row>
    <row r="354" ht="9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</row>
    <row r="355" ht="9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</row>
    <row r="356" ht="9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</row>
    <row r="357" ht="9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</row>
    <row r="358" ht="9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</row>
    <row r="359" ht="9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</row>
    <row r="360" ht="9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</row>
    <row r="361" ht="9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</row>
    <row r="362" ht="9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</row>
    <row r="363" ht="9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</row>
    <row r="364" ht="9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</row>
    <row r="365" ht="9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</row>
    <row r="366" ht="9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</row>
    <row r="367" ht="9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</row>
    <row r="368" ht="9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</row>
    <row r="369" ht="9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</row>
    <row r="370" ht="9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</row>
    <row r="371" ht="9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</row>
    <row r="372" ht="9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</row>
    <row r="373" ht="9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</row>
    <row r="374" ht="9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</row>
    <row r="375" ht="9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</row>
    <row r="376" ht="9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</row>
    <row r="377" ht="9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</row>
    <row r="378" ht="9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</row>
    <row r="379" ht="9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</row>
    <row r="380" ht="9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</row>
    <row r="381" ht="9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</row>
    <row r="382" ht="9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</row>
    <row r="383" ht="9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</row>
    <row r="384" ht="9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</row>
    <row r="385" ht="9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</row>
    <row r="386" ht="9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</row>
    <row r="387" ht="9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</row>
    <row r="388" ht="9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</row>
    <row r="389" ht="9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</row>
    <row r="390" ht="9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</row>
    <row r="391" ht="9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</row>
    <row r="392" ht="9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</row>
    <row r="393" ht="9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</row>
    <row r="394" ht="9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</row>
    <row r="395" ht="9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</row>
    <row r="396" ht="9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</row>
    <row r="397" ht="9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</row>
    <row r="398" ht="9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</row>
    <row r="399" ht="9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</row>
    <row r="400" ht="9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</row>
    <row r="401" ht="9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</row>
    <row r="402" ht="9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</row>
    <row r="403" ht="9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</row>
    <row r="404" ht="9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</row>
    <row r="405" ht="9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</row>
    <row r="406" ht="9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</row>
    <row r="407" ht="9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</row>
    <row r="408" ht="9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</row>
    <row r="409" ht="9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</row>
    <row r="410" ht="9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</row>
    <row r="411" ht="9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</row>
    <row r="412" ht="9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</row>
    <row r="413" ht="9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</row>
    <row r="414" ht="9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</row>
    <row r="415" ht="9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</row>
    <row r="416" ht="9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</row>
    <row r="417" ht="9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</row>
    <row r="418" ht="9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</row>
    <row r="419" ht="9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</row>
    <row r="420" ht="9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</row>
    <row r="421" ht="9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</row>
    <row r="422" ht="9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</row>
    <row r="423" ht="9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</row>
    <row r="424" ht="9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</row>
    <row r="425" ht="9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</row>
    <row r="426" ht="9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</row>
    <row r="427" ht="9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</row>
    <row r="428" ht="9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</row>
    <row r="429" ht="9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</row>
    <row r="430" ht="9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</row>
    <row r="431" ht="9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</row>
    <row r="432" ht="9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</row>
    <row r="433" ht="9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</row>
    <row r="434" ht="9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</row>
    <row r="435" ht="9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</row>
    <row r="436" ht="9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</row>
    <row r="437" ht="9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</row>
    <row r="438" ht="9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</row>
    <row r="439" ht="9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</row>
    <row r="440" ht="9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</row>
    <row r="441" ht="9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</row>
    <row r="442" ht="9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</row>
    <row r="443" ht="9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</row>
    <row r="444" ht="9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</row>
    <row r="445" ht="9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</row>
    <row r="446" ht="9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</row>
    <row r="447" ht="9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</row>
    <row r="448" ht="9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</row>
    <row r="449" ht="9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</row>
    <row r="450" ht="9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</row>
    <row r="451" ht="9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</row>
    <row r="452" ht="9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</row>
    <row r="453" ht="9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</row>
    <row r="454" ht="9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</row>
    <row r="455" ht="9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</row>
    <row r="456" ht="9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</row>
    <row r="457" ht="9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</row>
    <row r="458" ht="9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</row>
    <row r="459" ht="9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</row>
    <row r="460" ht="9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</row>
    <row r="461" ht="9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</row>
    <row r="462" ht="9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</row>
    <row r="463" ht="9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</row>
    <row r="464" ht="9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</row>
    <row r="465" ht="9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</row>
    <row r="466" ht="9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</row>
    <row r="467" ht="9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</row>
    <row r="468" ht="9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</row>
    <row r="469" ht="9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</row>
    <row r="470" ht="9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</row>
    <row r="471" ht="9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</row>
    <row r="472" ht="9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</row>
    <row r="473" ht="9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</row>
    <row r="474" ht="9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</row>
    <row r="475" ht="9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</row>
    <row r="476" ht="9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</row>
    <row r="477" ht="9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</row>
    <row r="478" ht="9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</row>
    <row r="479" ht="9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</row>
    <row r="480" ht="9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</row>
    <row r="481" ht="9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</row>
    <row r="482" ht="9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</row>
    <row r="483" ht="9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</row>
    <row r="484" ht="9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</row>
    <row r="485" ht="9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</row>
    <row r="486" ht="9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</row>
    <row r="487" ht="9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</row>
    <row r="488" ht="9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</row>
    <row r="489" ht="9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</row>
    <row r="490" ht="9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</row>
    <row r="491" ht="9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</row>
    <row r="492" ht="9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</row>
    <row r="493" ht="9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</row>
    <row r="494" ht="9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</row>
    <row r="495" ht="9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</row>
    <row r="496" ht="9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</row>
    <row r="497" ht="9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</row>
    <row r="498" ht="9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</row>
    <row r="499" ht="9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</row>
    <row r="500" ht="9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</row>
    <row r="501" ht="9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</row>
    <row r="502" ht="9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</row>
    <row r="503" ht="9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</row>
    <row r="504" ht="9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</row>
    <row r="505" ht="9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</row>
    <row r="506" ht="9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</row>
    <row r="507" ht="9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</row>
    <row r="508" ht="9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</row>
    <row r="509" ht="9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</row>
    <row r="510" ht="9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</row>
    <row r="511" ht="9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</row>
    <row r="512" ht="9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</row>
    <row r="513" ht="9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</row>
    <row r="514" ht="9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</row>
    <row r="515" ht="9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</row>
    <row r="516" ht="9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</row>
    <row r="517" ht="9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</row>
    <row r="518" ht="9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</row>
    <row r="519" ht="9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</row>
    <row r="520" ht="9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</row>
    <row r="521" ht="9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</row>
    <row r="522" ht="9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</row>
    <row r="523" ht="9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</row>
    <row r="524" ht="9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</row>
    <row r="525" ht="9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</row>
    <row r="526" ht="9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</row>
    <row r="527" ht="9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</row>
    <row r="528" ht="9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</row>
    <row r="529" ht="9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</row>
    <row r="530" ht="9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</row>
    <row r="531" ht="9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</row>
    <row r="532" ht="9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</row>
    <row r="533" ht="9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</row>
    <row r="534" ht="9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</row>
    <row r="535" ht="9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</row>
    <row r="536" ht="9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</row>
    <row r="537" ht="9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</row>
    <row r="538" ht="9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</row>
    <row r="539" ht="9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</row>
    <row r="540" ht="9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</row>
    <row r="541" ht="9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</row>
    <row r="542" ht="9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</row>
    <row r="543" ht="9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</row>
    <row r="544" ht="9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</row>
    <row r="545" ht="9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</row>
    <row r="546" ht="9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</row>
    <row r="547" ht="9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</row>
    <row r="548" ht="9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</row>
    <row r="549" ht="9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</row>
    <row r="550" ht="9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</row>
    <row r="551" ht="9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</row>
    <row r="552" ht="9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</row>
    <row r="553" ht="9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</row>
    <row r="554" ht="9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</row>
    <row r="555" ht="9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</row>
    <row r="556" ht="9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</row>
    <row r="557" ht="9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</row>
    <row r="558" ht="9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</row>
    <row r="559" ht="9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</row>
    <row r="560" ht="9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</row>
    <row r="561" ht="9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</row>
    <row r="562" ht="9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</row>
    <row r="563" ht="9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</row>
    <row r="564" ht="9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</row>
    <row r="565" ht="9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</row>
    <row r="566" ht="9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</row>
    <row r="567" ht="9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</row>
    <row r="568" ht="9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</row>
    <row r="569" ht="9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</row>
    <row r="570" ht="9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</row>
    <row r="571" ht="9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</row>
    <row r="572" ht="9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</row>
    <row r="573" ht="9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</row>
    <row r="574" ht="9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</row>
    <row r="575" ht="9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</row>
    <row r="576" ht="9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</row>
    <row r="577" ht="9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</row>
    <row r="578" ht="9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</row>
    <row r="579" ht="9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</row>
    <row r="580" ht="9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</row>
    <row r="581" ht="9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</row>
    <row r="582" ht="9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</row>
    <row r="583" ht="9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</row>
    <row r="584" ht="9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</row>
    <row r="585" ht="9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</row>
    <row r="586" ht="9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</row>
    <row r="587" ht="9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</row>
    <row r="588" ht="9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</row>
    <row r="589" ht="9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</row>
    <row r="590" ht="9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</row>
    <row r="591" ht="9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</row>
    <row r="592" ht="9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</row>
    <row r="593" ht="9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</row>
    <row r="594" ht="9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</row>
    <row r="595" ht="9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</row>
    <row r="596" ht="9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</row>
    <row r="597" ht="9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</row>
    <row r="598" ht="9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</row>
    <row r="599" ht="9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</row>
    <row r="600" ht="9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</row>
    <row r="601" ht="9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</row>
    <row r="602" ht="9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</row>
    <row r="603" ht="9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</row>
    <row r="604" ht="9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</row>
    <row r="605" ht="9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</row>
    <row r="606" ht="9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</row>
    <row r="607" ht="9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</row>
    <row r="608" ht="9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</row>
    <row r="609" ht="9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</row>
    <row r="610" ht="9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</row>
    <row r="611" ht="9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</row>
    <row r="612" ht="9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</row>
    <row r="613" ht="9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</row>
    <row r="614" ht="9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</row>
    <row r="615" ht="9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</row>
    <row r="616" ht="9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</row>
    <row r="617" ht="9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</row>
    <row r="618" ht="9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</row>
    <row r="619" ht="9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</row>
    <row r="620" ht="9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</row>
    <row r="621" ht="9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</row>
    <row r="622" ht="9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</row>
    <row r="623" ht="9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</row>
    <row r="624" ht="9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</row>
    <row r="625" ht="9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</row>
    <row r="626" ht="9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</row>
    <row r="627" ht="9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</row>
    <row r="628" ht="9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</row>
    <row r="629" ht="9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</row>
    <row r="630" ht="9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</row>
    <row r="631" ht="9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</row>
    <row r="632" ht="9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</row>
    <row r="633" ht="9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</row>
    <row r="634" ht="9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</row>
    <row r="635" ht="9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</row>
    <row r="636" ht="9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</row>
    <row r="637" ht="9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</row>
    <row r="638" ht="9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</row>
    <row r="639" ht="9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</row>
    <row r="640" ht="9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</row>
    <row r="641" ht="9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</row>
    <row r="642" ht="9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</row>
    <row r="643" ht="9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</row>
    <row r="644" ht="9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</row>
    <row r="645" ht="9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</row>
    <row r="646" ht="9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</row>
    <row r="647" ht="9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</row>
    <row r="648" ht="9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</row>
    <row r="649" ht="9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</row>
    <row r="650" ht="9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</row>
    <row r="651" ht="9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</row>
    <row r="652" ht="9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</row>
    <row r="653" ht="9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</row>
    <row r="654" ht="9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</row>
    <row r="655" ht="9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</row>
    <row r="656" ht="9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</row>
    <row r="657" ht="9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</row>
    <row r="658" ht="9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</row>
    <row r="659" ht="9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</row>
    <row r="660" ht="9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</row>
    <row r="661" ht="9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</row>
    <row r="662" ht="9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</row>
    <row r="663" ht="9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</row>
    <row r="664" ht="9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</row>
    <row r="665" ht="9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</row>
    <row r="666" ht="9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</row>
    <row r="667" ht="9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</row>
    <row r="668" ht="9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</row>
    <row r="669" ht="9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</row>
    <row r="670" ht="9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</row>
    <row r="671" ht="9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</row>
    <row r="672" ht="9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</row>
    <row r="673" ht="9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</row>
    <row r="674" ht="9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</row>
    <row r="675" ht="9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</row>
    <row r="676" ht="9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</row>
    <row r="677" ht="9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</row>
    <row r="678" ht="9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</row>
    <row r="679" ht="9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</row>
    <row r="680" ht="9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</row>
    <row r="681" ht="9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</row>
    <row r="682" ht="9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</row>
    <row r="683" ht="9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</row>
    <row r="684" ht="9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</row>
    <row r="685" ht="9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</row>
    <row r="686" ht="9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</row>
    <row r="687" ht="9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</row>
    <row r="688" ht="9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</row>
    <row r="689" ht="9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</row>
    <row r="690" ht="9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</row>
    <row r="691" ht="9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</row>
    <row r="692" ht="9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</row>
    <row r="693" ht="9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</row>
    <row r="694" ht="9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</row>
    <row r="695" ht="9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</row>
    <row r="696" ht="9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</row>
    <row r="697" ht="9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</row>
    <row r="698" ht="9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</row>
    <row r="699" ht="9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</row>
    <row r="700" ht="9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</row>
    <row r="701" ht="9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</row>
    <row r="702" ht="9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</row>
    <row r="703" ht="9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</row>
    <row r="704" ht="9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</row>
    <row r="705" ht="9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</row>
    <row r="706" ht="9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</row>
    <row r="707" ht="9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</row>
    <row r="708" ht="9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</row>
    <row r="709" ht="9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</row>
    <row r="710" ht="9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</row>
    <row r="711" ht="9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</row>
    <row r="712" ht="9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</row>
    <row r="713" ht="9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</row>
    <row r="714" ht="9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</row>
    <row r="715" ht="9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</row>
    <row r="716" ht="9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</row>
    <row r="717" ht="9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</row>
    <row r="718" ht="9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</row>
    <row r="719" ht="9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</row>
    <row r="720" ht="9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</row>
    <row r="721" ht="9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</row>
    <row r="722" ht="9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</row>
    <row r="723" ht="9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</row>
    <row r="724" ht="9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</row>
    <row r="725" ht="9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</row>
    <row r="726" ht="9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</row>
    <row r="727" ht="9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</row>
    <row r="728" ht="9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</row>
    <row r="729" ht="9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</row>
    <row r="730" ht="9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</row>
    <row r="731" ht="9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</row>
    <row r="732" ht="9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</row>
    <row r="733" ht="9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</row>
    <row r="734" ht="9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</row>
    <row r="735" ht="9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</row>
    <row r="736" ht="9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</row>
    <row r="737" ht="9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</row>
    <row r="738" ht="9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</row>
    <row r="739" ht="9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</row>
    <row r="740" ht="9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</row>
    <row r="741" ht="9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</row>
    <row r="742" ht="9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</row>
    <row r="743" ht="9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</row>
    <row r="744" ht="9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</row>
    <row r="745" ht="9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</row>
    <row r="746" ht="9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</row>
    <row r="747" ht="9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</row>
    <row r="748" ht="9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</row>
    <row r="749" ht="9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</row>
    <row r="750" ht="9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</row>
    <row r="751" ht="9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</row>
    <row r="752" ht="9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</row>
    <row r="753" ht="9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</row>
    <row r="754" ht="9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</row>
    <row r="755" ht="9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</row>
    <row r="756" ht="9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</row>
    <row r="757" ht="9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</row>
    <row r="758" ht="9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</row>
    <row r="759" ht="9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</row>
    <row r="760" ht="9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</row>
    <row r="761" ht="9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</row>
    <row r="762" ht="9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</row>
    <row r="763" ht="9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</row>
    <row r="764" ht="9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</row>
    <row r="765" ht="9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</row>
    <row r="766" ht="9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</row>
    <row r="767" ht="9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</row>
    <row r="768" ht="9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</row>
    <row r="769" ht="9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</row>
    <row r="770" ht="9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</row>
    <row r="771" ht="9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</row>
    <row r="772" ht="9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</row>
    <row r="773" ht="9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</row>
    <row r="774" ht="9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</row>
    <row r="775" ht="9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</row>
    <row r="776" ht="9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</row>
    <row r="777" ht="9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</row>
    <row r="778" ht="9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</row>
    <row r="779" ht="9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</row>
    <row r="780" ht="9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</row>
    <row r="781" ht="9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</row>
    <row r="782" ht="9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</row>
    <row r="783" ht="9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</row>
    <row r="784" ht="9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</row>
    <row r="785" ht="9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</row>
    <row r="786" ht="9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</row>
    <row r="787" ht="9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</row>
    <row r="788" ht="9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</row>
    <row r="789" ht="9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</row>
    <row r="790" ht="9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</row>
    <row r="791" ht="9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</row>
    <row r="792" ht="9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</row>
    <row r="793" ht="9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</row>
    <row r="794" ht="9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</row>
    <row r="795" ht="9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</row>
    <row r="796" ht="9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</row>
    <row r="797" ht="9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</row>
    <row r="798" ht="9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</row>
    <row r="799" ht="9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</row>
    <row r="800" ht="9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</row>
    <row r="801" ht="9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</row>
    <row r="802" ht="9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</row>
    <row r="803" ht="9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</row>
    <row r="804" ht="9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</row>
    <row r="805" ht="9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</row>
    <row r="806" ht="9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</row>
    <row r="807" ht="9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</row>
    <row r="808" ht="9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</row>
    <row r="809" ht="9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</row>
    <row r="810" ht="9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</row>
    <row r="811" ht="9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</row>
    <row r="812" ht="9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</row>
    <row r="813" ht="9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</row>
    <row r="814" ht="9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</row>
    <row r="815" ht="9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</row>
    <row r="816" ht="9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</row>
    <row r="817" ht="9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</row>
    <row r="818" ht="9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</row>
    <row r="819" ht="9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</row>
    <row r="820" ht="9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</row>
    <row r="821" ht="9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</row>
    <row r="822" ht="9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</row>
    <row r="823" ht="9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</row>
    <row r="824" ht="9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</row>
    <row r="825" ht="9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</row>
    <row r="826" ht="9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</row>
    <row r="827" ht="9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</row>
    <row r="828" ht="9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</row>
    <row r="829" ht="9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</row>
    <row r="830" ht="9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</row>
    <row r="831" ht="9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</row>
    <row r="832" ht="9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</row>
    <row r="833" ht="9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</row>
    <row r="834" ht="9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</row>
    <row r="835" ht="9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</row>
    <row r="836" ht="9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</row>
    <row r="837" ht="9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</row>
    <row r="838" ht="9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</row>
    <row r="839" ht="9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</row>
    <row r="840" ht="9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</row>
    <row r="841" ht="9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</row>
    <row r="842" ht="9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</row>
    <row r="843" ht="9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</row>
    <row r="844" ht="9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</row>
    <row r="845" ht="9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</row>
    <row r="846" ht="9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</row>
    <row r="847" ht="9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</row>
    <row r="848" ht="9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</row>
    <row r="849" ht="9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</row>
    <row r="850" ht="9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</row>
    <row r="851" ht="9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</row>
    <row r="852" ht="9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</row>
    <row r="853" ht="9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</row>
    <row r="854" ht="9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</row>
    <row r="855" ht="9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</row>
    <row r="856" ht="9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</row>
    <row r="857" ht="9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</row>
    <row r="858" ht="9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</row>
    <row r="859" ht="9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</row>
    <row r="860" ht="9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</row>
    <row r="861" ht="9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</row>
    <row r="862" ht="9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</row>
    <row r="863" ht="9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</row>
    <row r="864" ht="9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</row>
    <row r="865" ht="9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</row>
    <row r="866" ht="9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</row>
    <row r="867" ht="9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</row>
    <row r="868" ht="9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</row>
    <row r="869" ht="9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</row>
    <row r="870" ht="9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</row>
    <row r="871" ht="9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</row>
    <row r="872" ht="9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</row>
    <row r="873" ht="9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</row>
    <row r="874" ht="9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</row>
    <row r="875" ht="9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</row>
    <row r="876" ht="9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</row>
    <row r="877" ht="9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</row>
    <row r="878" ht="9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</row>
    <row r="879" ht="9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</row>
    <row r="880" ht="9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</row>
    <row r="881" ht="9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</row>
    <row r="882" ht="9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</row>
    <row r="883" ht="9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</row>
    <row r="884" ht="9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</row>
    <row r="885" ht="9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</row>
    <row r="886" ht="9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</row>
    <row r="887" ht="9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</row>
    <row r="888" ht="9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</row>
    <row r="889" ht="9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</row>
    <row r="890" ht="9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</row>
    <row r="891" ht="9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</row>
    <row r="892" ht="9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</row>
    <row r="893" ht="9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</row>
    <row r="894" ht="9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</row>
    <row r="895" ht="9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</row>
    <row r="896" ht="9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</row>
    <row r="897" ht="9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</row>
    <row r="898" ht="9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</row>
    <row r="899" ht="9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</row>
    <row r="900" ht="9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</row>
    <row r="901" ht="9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</row>
    <row r="902" ht="9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</row>
    <row r="903" ht="9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</row>
    <row r="904" ht="9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</row>
    <row r="905" ht="9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</row>
    <row r="906" ht="9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</row>
    <row r="907" ht="9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</row>
    <row r="908" ht="9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</row>
    <row r="909" ht="9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</row>
    <row r="910" ht="9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</row>
    <row r="911" ht="9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</row>
    <row r="912" ht="9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</row>
    <row r="913" ht="9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</row>
    <row r="914" ht="9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</row>
    <row r="915" ht="9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</row>
    <row r="916" ht="9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</row>
    <row r="917" ht="9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</row>
    <row r="918" ht="9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</row>
    <row r="919" ht="9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</row>
    <row r="920" ht="9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</row>
    <row r="921" ht="9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</row>
    <row r="922" ht="9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</row>
    <row r="923" ht="9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</row>
    <row r="924" ht="9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</row>
    <row r="925" ht="9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</row>
    <row r="926" ht="9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</row>
    <row r="927" ht="9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</row>
    <row r="928" ht="9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</row>
    <row r="929" ht="9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</row>
    <row r="930" ht="9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</row>
    <row r="931" ht="9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</row>
    <row r="932" ht="9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</row>
    <row r="933" ht="9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</row>
    <row r="934" ht="9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</row>
    <row r="935" ht="9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</row>
    <row r="936" ht="9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</row>
    <row r="937" ht="9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</row>
    <row r="938" ht="9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</row>
    <row r="939" ht="9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</row>
    <row r="940" ht="9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</row>
    <row r="941" ht="9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</row>
    <row r="942" ht="9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</row>
    <row r="943" ht="9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</row>
    <row r="944" ht="9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</row>
    <row r="945" ht="9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</row>
    <row r="946" ht="9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</row>
    <row r="947" ht="9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</row>
    <row r="948" ht="9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</row>
    <row r="949" ht="9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</row>
    <row r="950" ht="9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</row>
    <row r="951" ht="9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</row>
    <row r="952" ht="9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</row>
    <row r="953" ht="9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</row>
    <row r="954" ht="9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</row>
    <row r="955" ht="9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</row>
    <row r="956" ht="9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</row>
    <row r="957" ht="9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</row>
    <row r="958" ht="9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</row>
    <row r="959" ht="9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</row>
    <row r="960" ht="9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</row>
    <row r="961" ht="9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</row>
    <row r="962" ht="9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</row>
    <row r="963" ht="9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</row>
    <row r="964" ht="9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</row>
    <row r="965" ht="9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</row>
    <row r="966" ht="9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</row>
    <row r="967" ht="9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</row>
    <row r="968" ht="9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</row>
    <row r="969" ht="9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</row>
    <row r="970" ht="9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</row>
    <row r="971" ht="9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</row>
    <row r="972" ht="9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</row>
    <row r="973" ht="9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</row>
    <row r="974" ht="9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</row>
    <row r="975" ht="9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</row>
    <row r="976" ht="9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</row>
    <row r="977" ht="9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</row>
    <row r="978" ht="9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</row>
    <row r="979" ht="9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</row>
    <row r="980" ht="9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</row>
    <row r="981" ht="9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</row>
    <row r="982" ht="9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</row>
    <row r="983" ht="9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</row>
    <row r="984" ht="9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</row>
    <row r="985" ht="9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</row>
    <row r="986" ht="9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</row>
    <row r="987" ht="9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</row>
    <row r="988" ht="9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</row>
    <row r="989" ht="9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</row>
    <row r="990" ht="9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</row>
    <row r="991" ht="9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</row>
    <row r="992" ht="9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</row>
    <row r="993" ht="9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</row>
    <row r="994" ht="9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</row>
    <row r="995" ht="9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</row>
    <row r="996" ht="9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</row>
    <row r="997" ht="9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</row>
    <row r="998" ht="9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</row>
    <row r="999" ht="9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</row>
    <row r="1000" ht="9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</row>
  </sheetData>
  <dataValidations>
    <dataValidation type="decimal" allowBlank="1" showInputMessage="1" showErrorMessage="1" prompt="Confidence level can be adjusted between 0 and 100% to dynamically change confidence limits on this sheet." sqref="I11">
      <formula1>0.0</formula1>
      <formula2>1.0</formula2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15.57"/>
    <col customWidth="1" min="2" max="9" width="9.57"/>
    <col customWidth="1" min="10" max="138" width="8.71"/>
  </cols>
  <sheetData>
    <row r="1" ht="9.75" customHeight="1">
      <c r="A1" s="2" t="s">
        <v>11</v>
      </c>
      <c r="B1" s="3" t="s">
        <v>140</v>
      </c>
      <c r="C1" s="3"/>
      <c r="D1" s="3"/>
      <c r="E1" s="3"/>
      <c r="F1" s="4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 t="s">
        <v>13</v>
      </c>
      <c r="S1" s="3"/>
      <c r="T1" s="3"/>
      <c r="U1" s="3"/>
      <c r="V1" s="3"/>
      <c r="W1" s="3"/>
      <c r="X1" s="3"/>
      <c r="Y1" s="3"/>
      <c r="Z1" s="5" t="s">
        <v>128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6" t="s">
        <v>128</v>
      </c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</row>
    <row r="2" ht="9.75" customHeight="1">
      <c r="A2" s="2" t="s">
        <v>15</v>
      </c>
      <c r="B2" s="3"/>
      <c r="C2" s="3" t="s">
        <v>0</v>
      </c>
      <c r="D2" s="3"/>
      <c r="E2" s="3"/>
      <c r="F2" s="3"/>
      <c r="G2" s="7" t="s">
        <v>16</v>
      </c>
      <c r="H2" s="8" t="s">
        <v>17</v>
      </c>
      <c r="I2" s="9" t="s">
        <v>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</row>
    <row r="3" ht="9.75" hidden="1" customHeight="1" outlineLevel="1">
      <c r="A3" s="2" t="s">
        <v>19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</row>
    <row r="4" ht="9.75" hidden="1" customHeight="1" outlineLevel="1">
      <c r="A4" s="3" t="s">
        <v>141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</row>
    <row r="5" ht="9.75" hidden="1" customHeight="1" outlineLevel="1">
      <c r="A5" s="2" t="s">
        <v>21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</row>
    <row r="6" ht="9.75" hidden="1" customHeight="1" outlineLevel="1">
      <c r="A6" s="3" t="s">
        <v>22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</row>
    <row r="7" ht="9.75" hidden="1" customHeight="1" outlineLevel="1">
      <c r="A7" s="3" t="s">
        <v>142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</row>
    <row r="8" ht="9.75" customHeight="1" collapsed="1">
      <c r="A8" s="10"/>
      <c r="B8" s="3"/>
      <c r="C8" s="3"/>
      <c r="D8" s="3"/>
      <c r="E8" s="3"/>
      <c r="F8" s="3"/>
      <c r="G8" s="3"/>
      <c r="H8" s="3"/>
      <c r="I8" s="3"/>
      <c r="J8" s="4" t="s">
        <v>24</v>
      </c>
      <c r="K8" s="4" t="s">
        <v>143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</row>
    <row r="9" ht="9.75" customHeight="1">
      <c r="A9" s="11" t="s">
        <v>144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12" t="s">
        <v>27</v>
      </c>
      <c r="AL9" s="12" t="s">
        <v>28</v>
      </c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</row>
    <row r="10" ht="9.75" customHeight="1" outlineLevel="1">
      <c r="A10" s="13"/>
      <c r="B10" s="14" t="s">
        <v>29</v>
      </c>
      <c r="C10" s="15" t="s">
        <v>30</v>
      </c>
      <c r="D10" s="15" t="s">
        <v>31</v>
      </c>
      <c r="E10" s="15" t="s">
        <v>32</v>
      </c>
      <c r="F10" s="15" t="s">
        <v>33</v>
      </c>
      <c r="G10" s="15" t="s">
        <v>34</v>
      </c>
      <c r="H10" s="15" t="s">
        <v>35</v>
      </c>
      <c r="I10" s="15" t="s">
        <v>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12">
        <v>7.0</v>
      </c>
      <c r="AL10" s="12">
        <f>CHOOSE(AK10,0,0.25,0.5,0.68,0.8,0.9,0.95,0.98,0.99,0.997,0.999)</f>
        <v>0.95</v>
      </c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</row>
    <row r="11" ht="9.75" customHeight="1" outlineLevel="1">
      <c r="A11" s="3"/>
      <c r="B11" s="16">
        <f> 1 - $C$27 / $C$28</f>
        <v>0.3089377452</v>
      </c>
      <c r="C11" s="16">
        <f> MAX(0,1 - ($C$27 + 2*($B$26+1))/$C$28)</f>
        <v>0.2533076393</v>
      </c>
      <c r="D11" s="17">
        <v>0.34928932345114816</v>
      </c>
      <c r="E11" s="17">
        <v>0.23</v>
      </c>
      <c r="F11" s="18">
        <v>100.0</v>
      </c>
      <c r="G11" s="19">
        <f>$AL$50</f>
        <v>0.8678712592</v>
      </c>
      <c r="H11" s="16">
        <f>NORMSINV(1-(1-I11)/2)</f>
        <v>1.959963986</v>
      </c>
      <c r="I11" s="20">
        <f>$AL$10</f>
        <v>0.95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</row>
    <row r="12" ht="9.75" customHeight="1">
      <c r="A12" s="1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</row>
    <row r="13" ht="9.75" customHeight="1">
      <c r="A13" s="11" t="s">
        <v>145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12" t="s">
        <v>38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</row>
    <row r="14" ht="9.75" customHeight="1" outlineLevel="1">
      <c r="A14" s="21" t="s">
        <v>39</v>
      </c>
      <c r="B14" s="15" t="s">
        <v>40</v>
      </c>
      <c r="C14" s="15" t="s">
        <v>41</v>
      </c>
      <c r="D14" s="15" t="s">
        <v>42</v>
      </c>
      <c r="E14" s="15" t="s">
        <v>43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44</v>
      </c>
      <c r="I14" s="15" t="s">
        <v>45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12" t="s">
        <v>5</v>
      </c>
      <c r="AL14" s="12" t="s">
        <v>6</v>
      </c>
      <c r="AM14" s="12" t="s">
        <v>48</v>
      </c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</row>
    <row r="15" ht="9.75" customHeight="1" outlineLevel="1">
      <c r="A15" s="22" t="s">
        <v>48</v>
      </c>
      <c r="B15" s="23">
        <v>-1.2811040312719528</v>
      </c>
      <c r="C15" s="23">
        <v>0.8342919403742535</v>
      </c>
      <c r="D15" s="23">
        <f t="shared" ref="D15:D17" si="1">B15 / C15</f>
        <v>-1.535558441</v>
      </c>
      <c r="E15" s="23" t="str">
        <f t="shared" ref="E15:E17" si="2">2*(1-_xlfn.NORM.S.DIST(ABS(B15)/C15,1))</f>
        <v>#N/A</v>
      </c>
      <c r="F15" s="23">
        <f t="shared" ref="F15:F17" si="3">B15 - $H$11 * C15</f>
        <v>-2.916286188</v>
      </c>
      <c r="G15" s="23">
        <f t="shared" ref="G15:G17" si="4">B15 + $H$11 * C15</f>
        <v>0.3540781258</v>
      </c>
      <c r="H15" s="23"/>
      <c r="I15" s="2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12">
        <v>3.0100350299702266E-6</v>
      </c>
      <c r="AL15" s="12">
        <v>-1.6212198631660434E-6</v>
      </c>
      <c r="AM15" s="12">
        <v>-9.558940405592018E-4</v>
      </c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</row>
    <row r="16" ht="9.75" customHeight="1" outlineLevel="1">
      <c r="A16" s="22" t="s">
        <v>5</v>
      </c>
      <c r="B16" s="24">
        <v>0.005874347712784642</v>
      </c>
      <c r="C16" s="24">
        <v>0.0017349452527299605</v>
      </c>
      <c r="D16" s="23">
        <f t="shared" si="1"/>
        <v>3.38589803</v>
      </c>
      <c r="E16" s="23" t="str">
        <f t="shared" si="2"/>
        <v>#N/A</v>
      </c>
      <c r="F16" s="24">
        <f t="shared" si="3"/>
        <v>0.0024739175</v>
      </c>
      <c r="G16" s="24">
        <f t="shared" si="4"/>
        <v>0.009274777926</v>
      </c>
      <c r="H16" s="23">
        <v>1.0512232481417692</v>
      </c>
      <c r="I16" s="23">
        <f>(B16*212.930990104363)/(PI()/SQRT(3))</f>
        <v>0.6896190942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12">
        <v>-1.6212198631660415E-6</v>
      </c>
      <c r="AL16" s="12">
        <v>2.5960210724722696E-6</v>
      </c>
      <c r="AM16" s="12">
        <v>-2.1216184767366454E-4</v>
      </c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</row>
    <row r="17" ht="9.75" customHeight="1" outlineLevel="1">
      <c r="A17" s="22" t="s">
        <v>6</v>
      </c>
      <c r="B17" s="24">
        <v>-0.006724831370798388</v>
      </c>
      <c r="C17" s="24">
        <v>0.0016112172642050078</v>
      </c>
      <c r="D17" s="23">
        <f t="shared" si="1"/>
        <v>-4.173758264</v>
      </c>
      <c r="E17" s="23" t="str">
        <f t="shared" si="2"/>
        <v>#N/A</v>
      </c>
      <c r="F17" s="24">
        <f t="shared" si="3"/>
        <v>-0.009882759182</v>
      </c>
      <c r="G17" s="24">
        <f t="shared" si="4"/>
        <v>-0.003566903559</v>
      </c>
      <c r="H17" s="23">
        <v>1.0512232481417778</v>
      </c>
      <c r="I17" s="23">
        <f>(B17*258.780128864749)/(PI()/SQRT(3))</f>
        <v>-0.9594516147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2">
        <v>-9.558940405592027E-4</v>
      </c>
      <c r="AL17" s="12">
        <v>-2.1216184767366348E-4</v>
      </c>
      <c r="AM17" s="12">
        <v>0.6960430417734369</v>
      </c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</row>
    <row r="18" ht="9.75" customHeight="1">
      <c r="A18" s="10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</row>
    <row r="19" ht="9.75" customHeight="1">
      <c r="A19" s="11" t="s">
        <v>146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</row>
    <row r="20" ht="9.75" customHeight="1" outlineLevel="1">
      <c r="A20" s="21" t="s">
        <v>39</v>
      </c>
      <c r="B20" s="14" t="s">
        <v>50</v>
      </c>
      <c r="C20" s="14" t="s">
        <v>51</v>
      </c>
      <c r="D20" s="14" t="str">
        <f>IF($I$10&gt;99%,("Lower"&amp;TEXT($I$11,"0.0%")),("Lower"&amp;TEXT($I$11,"0%")))</f>
        <v>Lower95.0%</v>
      </c>
      <c r="E20" s="14" t="str">
        <f>IF($I$10&gt;99%,("Upper"&amp;TEXT($I$11,"0.0%")),("Upper"&amp;TEXT($I$11,"0%")))</f>
        <v>Upper95.0%</v>
      </c>
      <c r="F20" s="21" t="s">
        <v>52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</row>
    <row r="21" ht="9.75" customHeight="1" outlineLevel="1">
      <c r="A21" s="22" t="s">
        <v>5</v>
      </c>
      <c r="B21" s="23">
        <f t="shared" ref="B21:B22" si="6">EXP(B16)</f>
        <v>1.005891636</v>
      </c>
      <c r="C21" s="23">
        <f t="shared" ref="C21:C22" si="7">EXP(C16*$H$11)</f>
        <v>1.003406218</v>
      </c>
      <c r="D21" s="23">
        <f t="shared" ref="D21:E21" si="5">EXP(F16)</f>
        <v>1.00247698</v>
      </c>
      <c r="E21" s="23">
        <f t="shared" si="5"/>
        <v>1.009317922</v>
      </c>
      <c r="F21" s="3">
        <f t="shared" ref="F21:F22" si="9">EXP(I16)</f>
        <v>1.99295626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</row>
    <row r="22" ht="9.75" customHeight="1" outlineLevel="1">
      <c r="A22" s="22" t="s">
        <v>6</v>
      </c>
      <c r="B22" s="23">
        <f t="shared" si="6"/>
        <v>0.9932977297</v>
      </c>
      <c r="C22" s="23">
        <f t="shared" si="7"/>
        <v>1.003162919</v>
      </c>
      <c r="D22" s="23">
        <f t="shared" ref="D22:E22" si="8">EXP(F17)</f>
        <v>0.9901659148</v>
      </c>
      <c r="E22" s="23">
        <f t="shared" si="8"/>
        <v>0.9964394503</v>
      </c>
      <c r="F22" s="3">
        <f t="shared" si="9"/>
        <v>0.3831029164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</row>
    <row r="23" ht="9.75" customHeight="1">
      <c r="A23" s="10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</row>
    <row r="24" ht="9.75" customHeight="1">
      <c r="A24" s="11" t="s">
        <v>147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</row>
    <row r="25" ht="9.75" hidden="1" customHeight="1" outlineLevel="1">
      <c r="A25" s="21" t="s">
        <v>54</v>
      </c>
      <c r="B25" s="15" t="s">
        <v>55</v>
      </c>
      <c r="C25" s="15" t="s">
        <v>56</v>
      </c>
      <c r="D25" s="13"/>
      <c r="E25" s="15" t="s">
        <v>43</v>
      </c>
      <c r="F25" s="15" t="s">
        <v>57</v>
      </c>
      <c r="G25" s="15" t="s">
        <v>34</v>
      </c>
      <c r="H25" s="13"/>
      <c r="I25" s="15" t="s">
        <v>58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</row>
    <row r="26" ht="9.75" hidden="1" customHeight="1" outlineLevel="1">
      <c r="A26" s="22" t="s">
        <v>59</v>
      </c>
      <c r="B26" s="18">
        <v>2.0</v>
      </c>
      <c r="C26" s="17">
        <f>C28 - C27</f>
        <v>33.3205634</v>
      </c>
      <c r="D26" s="25" t="s">
        <v>60</v>
      </c>
      <c r="E26" s="17">
        <f>_xlfn.CHISQ.DIST.RT(C26,B26)</f>
        <v>0.00000005814757287</v>
      </c>
      <c r="F26" s="17">
        <f>C27+2*(1+B26)</f>
        <v>80.5347049</v>
      </c>
      <c r="G26" s="19">
        <f>$AL$50</f>
        <v>0.8678712592</v>
      </c>
      <c r="H26" s="17" t="s">
        <v>61</v>
      </c>
      <c r="I26" s="17">
        <f>1-C27/C28</f>
        <v>0.3089377452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</row>
    <row r="27" ht="9.75" hidden="1" customHeight="1" outlineLevel="1">
      <c r="A27" s="22" t="s">
        <v>62</v>
      </c>
      <c r="B27" s="18">
        <v>97.0</v>
      </c>
      <c r="C27" s="17">
        <v>74.53470490313734</v>
      </c>
      <c r="D27" s="25" t="s">
        <v>63</v>
      </c>
      <c r="E27" s="17"/>
      <c r="F27" s="17"/>
      <c r="G27" s="17"/>
      <c r="H27" s="17" t="s">
        <v>64</v>
      </c>
      <c r="I27" s="17">
        <f>1-EXP(((C27/2)-(C28/2))*(2/$F$11))</f>
        <v>0.283377183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</row>
    <row r="28" ht="9.75" hidden="1" customHeight="1" outlineLevel="1">
      <c r="A28" s="22" t="s">
        <v>65</v>
      </c>
      <c r="B28" s="18">
        <v>99.0</v>
      </c>
      <c r="C28" s="17">
        <f>-2*(($F$11*(1-$E$11))*LN(1-$E$11)+$F$11*$E$11*LN($E$11))</f>
        <v>107.8552683</v>
      </c>
      <c r="D28" s="25" t="s">
        <v>66</v>
      </c>
      <c r="E28" s="17"/>
      <c r="F28" s="17"/>
      <c r="G28" s="17"/>
      <c r="H28" s="17" t="s">
        <v>67</v>
      </c>
      <c r="I28" s="17">
        <f> I27/(1-(($E$11^$E$11)*((1-$E$11)^(1-$E$11)))^2)</f>
        <v>0.4294162228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</row>
    <row r="29" ht="9.75" customHeight="1" collapsed="1">
      <c r="A29" s="10"/>
      <c r="B29" s="26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</row>
    <row r="30" ht="9.75" customHeight="1">
      <c r="A30" s="11" t="s">
        <v>148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</row>
    <row r="31" ht="9.75" hidden="1" customHeight="1" outlineLevel="1">
      <c r="A31" s="27" t="s">
        <v>39</v>
      </c>
      <c r="B31" s="13" t="s">
        <v>69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</row>
    <row r="32" ht="9.75" hidden="1" customHeight="1" outlineLevel="1">
      <c r="A32" s="28" t="s">
        <v>48</v>
      </c>
      <c r="B32" s="29">
        <v>1.0</v>
      </c>
      <c r="C32" s="30" t="s">
        <v>149</v>
      </c>
      <c r="D32" s="1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</row>
    <row r="33" ht="9.75" hidden="1" customHeight="1" outlineLevel="1">
      <c r="A33" s="28" t="s">
        <v>5</v>
      </c>
      <c r="B33" s="29">
        <v>-0.6603982762358749</v>
      </c>
      <c r="C33" s="29">
        <v>1.0</v>
      </c>
      <c r="D33" s="30" t="s">
        <v>150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</row>
    <row r="34" ht="9.75" hidden="1" customHeight="1" outlineLevel="1">
      <c r="A34" s="28" t="s">
        <v>6</v>
      </c>
      <c r="B34" s="29">
        <v>-0.15783202699789622</v>
      </c>
      <c r="C34" s="31">
        <v>-0.5799653326677273</v>
      </c>
      <c r="D34" s="29">
        <v>1.0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</row>
    <row r="35" ht="9.75" customHeight="1" collapsed="1">
      <c r="A35" s="10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</row>
    <row r="36" ht="9.75" customHeight="1">
      <c r="A36" s="11" t="s">
        <v>151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12" t="s">
        <v>73</v>
      </c>
      <c r="AL36" s="12"/>
      <c r="AM36" s="12"/>
      <c r="AN36" s="12">
        <v>10.0</v>
      </c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</row>
    <row r="37" ht="9.75" customHeight="1" outlineLevel="1">
      <c r="A37" s="32"/>
      <c r="B37" s="33"/>
      <c r="C37" s="34" t="str">
        <f>"Cutoff value for prediction of "&amp;$I$2&amp;":"</f>
        <v>Cutoff value for prediction of Yes:</v>
      </c>
      <c r="D37" s="35">
        <f>$AN$36/20</f>
        <v>0.5</v>
      </c>
      <c r="E37" s="34" t="s">
        <v>74</v>
      </c>
      <c r="F37" s="36">
        <v>0.34928932345114816</v>
      </c>
      <c r="G37" s="33"/>
      <c r="H37" s="33"/>
      <c r="I37" s="37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12" t="s">
        <v>75</v>
      </c>
      <c r="AL37" s="12">
        <v>-1.0E-7</v>
      </c>
      <c r="AM37" s="12">
        <v>0.0099999</v>
      </c>
      <c r="AN37" s="12">
        <v>0.0199999</v>
      </c>
      <c r="AO37" s="12">
        <v>0.029999900000000003</v>
      </c>
      <c r="AP37" s="12">
        <v>0.039999900000000005</v>
      </c>
      <c r="AQ37" s="12">
        <v>0.04999990000000001</v>
      </c>
      <c r="AR37" s="12">
        <v>0.05999990000000001</v>
      </c>
      <c r="AS37" s="12">
        <v>0.0699999</v>
      </c>
      <c r="AT37" s="12">
        <v>0.0799999</v>
      </c>
      <c r="AU37" s="12">
        <v>0.0899999</v>
      </c>
      <c r="AV37" s="12">
        <v>0.09999989999999999</v>
      </c>
      <c r="AW37" s="12">
        <v>0.10999989999999998</v>
      </c>
      <c r="AX37" s="12">
        <v>0.11999989999999998</v>
      </c>
      <c r="AY37" s="12">
        <v>0.12999989999999997</v>
      </c>
      <c r="AZ37" s="12">
        <v>0.13999989999999998</v>
      </c>
      <c r="BA37" s="12">
        <v>0.1499999</v>
      </c>
      <c r="BB37" s="12">
        <v>0.1599999</v>
      </c>
      <c r="BC37" s="12">
        <v>0.1699999</v>
      </c>
      <c r="BD37" s="12">
        <v>0.17999990000000002</v>
      </c>
      <c r="BE37" s="12">
        <v>0.18999990000000003</v>
      </c>
      <c r="BF37" s="12">
        <v>0.19999990000000004</v>
      </c>
      <c r="BG37" s="12">
        <v>0.20999990000000004</v>
      </c>
      <c r="BH37" s="12">
        <v>0.21999990000000005</v>
      </c>
      <c r="BI37" s="12">
        <v>0.22999990000000006</v>
      </c>
      <c r="BJ37" s="12">
        <v>0.23999990000000007</v>
      </c>
      <c r="BK37" s="12">
        <v>0.24999990000000008</v>
      </c>
      <c r="BL37" s="12">
        <v>0.25999990000000006</v>
      </c>
      <c r="BM37" s="12">
        <v>0.26999990000000007</v>
      </c>
      <c r="BN37" s="12">
        <v>0.2799999000000001</v>
      </c>
      <c r="BO37" s="12">
        <v>0.2899999000000001</v>
      </c>
      <c r="BP37" s="12">
        <v>0.2999999000000001</v>
      </c>
      <c r="BQ37" s="12">
        <v>0.3099999000000001</v>
      </c>
      <c r="BR37" s="12">
        <v>0.3199999000000001</v>
      </c>
      <c r="BS37" s="12">
        <v>0.3299999000000001</v>
      </c>
      <c r="BT37" s="12">
        <v>0.33999990000000013</v>
      </c>
      <c r="BU37" s="12">
        <v>0.34999990000000014</v>
      </c>
      <c r="BV37" s="12">
        <v>0.35999990000000015</v>
      </c>
      <c r="BW37" s="12">
        <v>0.36999990000000016</v>
      </c>
      <c r="BX37" s="12">
        <v>0.37999990000000017</v>
      </c>
      <c r="BY37" s="12">
        <v>0.3899999000000002</v>
      </c>
      <c r="BZ37" s="12">
        <v>0.3999999000000002</v>
      </c>
      <c r="CA37" s="12">
        <v>0.4099999000000002</v>
      </c>
      <c r="CB37" s="12">
        <v>0.4199999000000002</v>
      </c>
      <c r="CC37" s="12">
        <v>0.4299999000000002</v>
      </c>
      <c r="CD37" s="12">
        <v>0.4399999000000002</v>
      </c>
      <c r="CE37" s="12">
        <v>0.44999990000000023</v>
      </c>
      <c r="CF37" s="12">
        <v>0.45999990000000024</v>
      </c>
      <c r="CG37" s="12">
        <v>0.46999990000000025</v>
      </c>
      <c r="CH37" s="12">
        <v>0.47999990000000026</v>
      </c>
      <c r="CI37" s="12">
        <v>0.48999990000000027</v>
      </c>
      <c r="CJ37" s="12">
        <v>0.4999999000000003</v>
      </c>
      <c r="CK37" s="12">
        <v>0.5099999000000003</v>
      </c>
      <c r="CL37" s="12">
        <v>0.5199999000000003</v>
      </c>
      <c r="CM37" s="12">
        <v>0.5299999000000003</v>
      </c>
      <c r="CN37" s="12">
        <v>0.5399999000000003</v>
      </c>
      <c r="CO37" s="12">
        <v>0.5499999000000003</v>
      </c>
      <c r="CP37" s="12">
        <v>0.5599999000000003</v>
      </c>
      <c r="CQ37" s="12">
        <v>0.5699999000000003</v>
      </c>
      <c r="CR37" s="12">
        <v>0.5799999000000003</v>
      </c>
      <c r="CS37" s="12">
        <v>0.5899999000000004</v>
      </c>
      <c r="CT37" s="12">
        <v>0.5999999000000004</v>
      </c>
      <c r="CU37" s="12">
        <v>0.6099999000000004</v>
      </c>
      <c r="CV37" s="12">
        <v>0.6199999000000004</v>
      </c>
      <c r="CW37" s="12">
        <v>0.6299999000000004</v>
      </c>
      <c r="CX37" s="12">
        <v>0.6399999000000004</v>
      </c>
      <c r="CY37" s="12">
        <v>0.6499999000000004</v>
      </c>
      <c r="CZ37" s="12">
        <v>0.6599999000000004</v>
      </c>
      <c r="DA37" s="12">
        <v>0.6699999000000004</v>
      </c>
      <c r="DB37" s="12">
        <v>0.6799999000000004</v>
      </c>
      <c r="DC37" s="12">
        <v>0.6899999000000004</v>
      </c>
      <c r="DD37" s="12">
        <v>0.6999999000000005</v>
      </c>
      <c r="DE37" s="12">
        <v>0.7099999000000005</v>
      </c>
      <c r="DF37" s="12">
        <v>0.7199999000000005</v>
      </c>
      <c r="DG37" s="12">
        <v>0.7299999000000005</v>
      </c>
      <c r="DH37" s="12">
        <v>0.7399999000000005</v>
      </c>
      <c r="DI37" s="12">
        <v>0.7499999000000005</v>
      </c>
      <c r="DJ37" s="12">
        <v>0.7599999000000005</v>
      </c>
      <c r="DK37" s="12">
        <v>0.7699999000000005</v>
      </c>
      <c r="DL37" s="12">
        <v>0.7799999000000005</v>
      </c>
      <c r="DM37" s="12">
        <v>0.7899999000000005</v>
      </c>
      <c r="DN37" s="12">
        <v>0.7999999000000005</v>
      </c>
      <c r="DO37" s="12">
        <v>0.8099999000000006</v>
      </c>
      <c r="DP37" s="12">
        <v>0.8199999000000006</v>
      </c>
      <c r="DQ37" s="12">
        <v>0.8299999000000006</v>
      </c>
      <c r="DR37" s="12">
        <v>0.8399999000000006</v>
      </c>
      <c r="DS37" s="12">
        <v>0.8499999000000006</v>
      </c>
      <c r="DT37" s="12">
        <v>0.8599999000000006</v>
      </c>
      <c r="DU37" s="12">
        <v>0.8699999000000006</v>
      </c>
      <c r="DV37" s="12">
        <v>0.8799999000000006</v>
      </c>
      <c r="DW37" s="12">
        <v>0.8899999000000006</v>
      </c>
      <c r="DX37" s="12">
        <v>0.8999999000000006</v>
      </c>
      <c r="DY37" s="12">
        <v>0.9099999000000006</v>
      </c>
      <c r="DZ37" s="12">
        <v>0.9199999000000006</v>
      </c>
      <c r="EA37" s="12">
        <v>0.9299999000000007</v>
      </c>
      <c r="EB37" s="12">
        <v>0.9399999000000007</v>
      </c>
      <c r="EC37" s="12">
        <v>0.9499999000000007</v>
      </c>
      <c r="ED37" s="12">
        <v>0.9599999000000007</v>
      </c>
      <c r="EE37" s="12">
        <v>0.9699999000000007</v>
      </c>
      <c r="EF37" s="12">
        <v>0.9799999000000007</v>
      </c>
      <c r="EG37" s="12">
        <v>0.9899999000000007</v>
      </c>
      <c r="EH37" s="12">
        <v>0.9999999000000007</v>
      </c>
    </row>
    <row r="38" ht="9.75" customHeight="1" outlineLevel="1">
      <c r="A38" s="38"/>
      <c r="B38" s="39" t="s">
        <v>76</v>
      </c>
      <c r="C38" s="40"/>
      <c r="D38" s="40"/>
      <c r="E38" s="40"/>
      <c r="F38" s="40"/>
      <c r="G38" s="39" t="s">
        <v>76</v>
      </c>
      <c r="H38" s="40"/>
      <c r="I38" s="4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42" t="s">
        <v>77</v>
      </c>
      <c r="AL38" s="12">
        <v>100.0</v>
      </c>
      <c r="AM38" s="12">
        <v>91.0</v>
      </c>
      <c r="AN38" s="12">
        <v>86.0</v>
      </c>
      <c r="AO38" s="12">
        <v>82.0</v>
      </c>
      <c r="AP38" s="12">
        <v>78.0</v>
      </c>
      <c r="AQ38" s="12">
        <v>75.0</v>
      </c>
      <c r="AR38" s="12">
        <v>73.0</v>
      </c>
      <c r="AS38" s="12">
        <v>71.0</v>
      </c>
      <c r="AT38" s="12">
        <v>70.0</v>
      </c>
      <c r="AU38" s="12">
        <v>68.0</v>
      </c>
      <c r="AV38" s="12">
        <v>64.0</v>
      </c>
      <c r="AW38" s="12">
        <v>64.0</v>
      </c>
      <c r="AX38" s="12">
        <v>62.0</v>
      </c>
      <c r="AY38" s="12">
        <v>60.0</v>
      </c>
      <c r="AZ38" s="12">
        <v>59.0</v>
      </c>
      <c r="BA38" s="12">
        <v>38.0</v>
      </c>
      <c r="BB38" s="12">
        <v>38.0</v>
      </c>
      <c r="BC38" s="12">
        <v>37.0</v>
      </c>
      <c r="BD38" s="12">
        <v>36.0</v>
      </c>
      <c r="BE38" s="12">
        <v>36.0</v>
      </c>
      <c r="BF38" s="12">
        <v>34.0</v>
      </c>
      <c r="BG38" s="12">
        <v>34.0</v>
      </c>
      <c r="BH38" s="12">
        <v>33.0</v>
      </c>
      <c r="BI38" s="12">
        <v>31.0</v>
      </c>
      <c r="BJ38" s="12">
        <v>30.0</v>
      </c>
      <c r="BK38" s="12">
        <v>30.0</v>
      </c>
      <c r="BL38" s="12">
        <v>29.0</v>
      </c>
      <c r="BM38" s="12">
        <v>29.0</v>
      </c>
      <c r="BN38" s="12">
        <v>29.0</v>
      </c>
      <c r="BO38" s="12">
        <v>28.0</v>
      </c>
      <c r="BP38" s="12">
        <v>27.0</v>
      </c>
      <c r="BQ38" s="12">
        <v>27.0</v>
      </c>
      <c r="BR38" s="12">
        <v>26.0</v>
      </c>
      <c r="BS38" s="12">
        <v>24.0</v>
      </c>
      <c r="BT38" s="12">
        <v>23.0</v>
      </c>
      <c r="BU38" s="12">
        <v>22.0</v>
      </c>
      <c r="BV38" s="12">
        <v>22.0</v>
      </c>
      <c r="BW38" s="12">
        <v>22.0</v>
      </c>
      <c r="BX38" s="12">
        <v>18.0</v>
      </c>
      <c r="BY38" s="12">
        <v>18.0</v>
      </c>
      <c r="BZ38" s="12">
        <v>18.0</v>
      </c>
      <c r="CA38" s="12">
        <v>18.0</v>
      </c>
      <c r="CB38" s="12">
        <v>18.0</v>
      </c>
      <c r="CC38" s="12">
        <v>16.0</v>
      </c>
      <c r="CD38" s="12">
        <v>16.0</v>
      </c>
      <c r="CE38" s="12">
        <v>16.0</v>
      </c>
      <c r="CF38" s="12">
        <v>16.0</v>
      </c>
      <c r="CG38" s="12">
        <v>15.0</v>
      </c>
      <c r="CH38" s="12">
        <v>15.0</v>
      </c>
      <c r="CI38" s="12">
        <v>15.0</v>
      </c>
      <c r="CJ38" s="12">
        <v>15.0</v>
      </c>
      <c r="CK38" s="12">
        <v>15.0</v>
      </c>
      <c r="CL38" s="12">
        <v>15.0</v>
      </c>
      <c r="CM38" s="12">
        <v>15.0</v>
      </c>
      <c r="CN38" s="12">
        <v>15.0</v>
      </c>
      <c r="CO38" s="12">
        <v>15.0</v>
      </c>
      <c r="CP38" s="12">
        <v>14.0</v>
      </c>
      <c r="CQ38" s="12">
        <v>13.0</v>
      </c>
      <c r="CR38" s="12">
        <v>12.0</v>
      </c>
      <c r="CS38" s="12">
        <v>12.0</v>
      </c>
      <c r="CT38" s="12">
        <v>12.0</v>
      </c>
      <c r="CU38" s="12">
        <v>11.0</v>
      </c>
      <c r="CV38" s="12">
        <v>11.0</v>
      </c>
      <c r="CW38" s="12">
        <v>11.0</v>
      </c>
      <c r="CX38" s="12">
        <v>11.0</v>
      </c>
      <c r="CY38" s="12">
        <v>11.0</v>
      </c>
      <c r="CZ38" s="12">
        <v>11.0</v>
      </c>
      <c r="DA38" s="12">
        <v>11.0</v>
      </c>
      <c r="DB38" s="12">
        <v>9.0</v>
      </c>
      <c r="DC38" s="12">
        <v>9.0</v>
      </c>
      <c r="DD38" s="12">
        <v>9.0</v>
      </c>
      <c r="DE38" s="12">
        <v>8.0</v>
      </c>
      <c r="DF38" s="12">
        <v>8.0</v>
      </c>
      <c r="DG38" s="12">
        <v>8.0</v>
      </c>
      <c r="DH38" s="12">
        <v>7.0</v>
      </c>
      <c r="DI38" s="12">
        <v>7.0</v>
      </c>
      <c r="DJ38" s="12">
        <v>7.0</v>
      </c>
      <c r="DK38" s="12">
        <v>7.0</v>
      </c>
      <c r="DL38" s="12">
        <v>7.0</v>
      </c>
      <c r="DM38" s="12">
        <v>6.0</v>
      </c>
      <c r="DN38" s="12">
        <v>5.0</v>
      </c>
      <c r="DO38" s="12">
        <v>5.0</v>
      </c>
      <c r="DP38" s="12">
        <v>4.0</v>
      </c>
      <c r="DQ38" s="12">
        <v>4.0</v>
      </c>
      <c r="DR38" s="12">
        <v>4.0</v>
      </c>
      <c r="DS38" s="12">
        <v>3.0</v>
      </c>
      <c r="DT38" s="12">
        <v>3.0</v>
      </c>
      <c r="DU38" s="12">
        <v>3.0</v>
      </c>
      <c r="DV38" s="12">
        <v>3.0</v>
      </c>
      <c r="DW38" s="12">
        <v>3.0</v>
      </c>
      <c r="DX38" s="12">
        <v>3.0</v>
      </c>
      <c r="DY38" s="12">
        <v>3.0</v>
      </c>
      <c r="DZ38" s="12">
        <v>2.0</v>
      </c>
      <c r="EA38" s="12">
        <v>1.0</v>
      </c>
      <c r="EB38" s="12">
        <v>1.0</v>
      </c>
      <c r="EC38" s="12">
        <v>0.0</v>
      </c>
      <c r="ED38" s="12">
        <v>0.0</v>
      </c>
      <c r="EE38" s="12">
        <v>0.0</v>
      </c>
      <c r="EF38" s="12">
        <v>0.0</v>
      </c>
      <c r="EG38" s="12">
        <v>0.0</v>
      </c>
      <c r="EH38" s="12">
        <v>0.0</v>
      </c>
    </row>
    <row r="39" ht="9.75" customHeight="1" outlineLevel="1">
      <c r="A39" s="43" t="s">
        <v>78</v>
      </c>
      <c r="B39" s="40" t="str">
        <f>"# "&amp;$H$2</f>
        <v># No</v>
      </c>
      <c r="C39" s="40" t="str">
        <f>"# "&amp;$I$2</f>
        <v># Yes</v>
      </c>
      <c r="D39" s="40" t="s">
        <v>79</v>
      </c>
      <c r="E39" s="40"/>
      <c r="F39" s="39" t="s">
        <v>80</v>
      </c>
      <c r="G39" s="40" t="str">
        <f>"% "&amp;$H$2</f>
        <v>% No</v>
      </c>
      <c r="H39" s="40" t="str">
        <f>"% "&amp;$I$2</f>
        <v>% Yes</v>
      </c>
      <c r="I39" s="41" t="s">
        <v>79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42" t="s">
        <v>81</v>
      </c>
      <c r="AL39" s="12">
        <v>23.0</v>
      </c>
      <c r="AM39" s="12">
        <v>23.0</v>
      </c>
      <c r="AN39" s="12">
        <v>23.0</v>
      </c>
      <c r="AO39" s="12">
        <v>23.0</v>
      </c>
      <c r="AP39" s="12">
        <v>23.0</v>
      </c>
      <c r="AQ39" s="12">
        <v>23.0</v>
      </c>
      <c r="AR39" s="12">
        <v>23.0</v>
      </c>
      <c r="AS39" s="12">
        <v>23.0</v>
      </c>
      <c r="AT39" s="12">
        <v>23.0</v>
      </c>
      <c r="AU39" s="12">
        <v>23.0</v>
      </c>
      <c r="AV39" s="12">
        <v>23.0</v>
      </c>
      <c r="AW39" s="12">
        <v>23.0</v>
      </c>
      <c r="AX39" s="12">
        <v>23.0</v>
      </c>
      <c r="AY39" s="12">
        <v>23.0</v>
      </c>
      <c r="AZ39" s="12">
        <v>23.0</v>
      </c>
      <c r="BA39" s="12">
        <v>19.0</v>
      </c>
      <c r="BB39" s="12">
        <v>19.0</v>
      </c>
      <c r="BC39" s="12">
        <v>19.0</v>
      </c>
      <c r="BD39" s="12">
        <v>18.0</v>
      </c>
      <c r="BE39" s="12">
        <v>18.0</v>
      </c>
      <c r="BF39" s="12">
        <v>18.0</v>
      </c>
      <c r="BG39" s="12">
        <v>18.0</v>
      </c>
      <c r="BH39" s="12">
        <v>17.0</v>
      </c>
      <c r="BI39" s="12">
        <v>16.0</v>
      </c>
      <c r="BJ39" s="12">
        <v>15.0</v>
      </c>
      <c r="BK39" s="12">
        <v>15.0</v>
      </c>
      <c r="BL39" s="12">
        <v>15.0</v>
      </c>
      <c r="BM39" s="12">
        <v>15.0</v>
      </c>
      <c r="BN39" s="12">
        <v>15.0</v>
      </c>
      <c r="BO39" s="12">
        <v>15.0</v>
      </c>
      <c r="BP39" s="12">
        <v>15.0</v>
      </c>
      <c r="BQ39" s="12">
        <v>15.0</v>
      </c>
      <c r="BR39" s="12">
        <v>14.0</v>
      </c>
      <c r="BS39" s="12">
        <v>13.0</v>
      </c>
      <c r="BT39" s="12">
        <v>13.0</v>
      </c>
      <c r="BU39" s="12">
        <v>13.0</v>
      </c>
      <c r="BV39" s="12">
        <v>13.0</v>
      </c>
      <c r="BW39" s="12">
        <v>13.0</v>
      </c>
      <c r="BX39" s="12">
        <v>11.0</v>
      </c>
      <c r="BY39" s="12">
        <v>11.0</v>
      </c>
      <c r="BZ39" s="12">
        <v>11.0</v>
      </c>
      <c r="CA39" s="12">
        <v>11.0</v>
      </c>
      <c r="CB39" s="12">
        <v>11.0</v>
      </c>
      <c r="CC39" s="12">
        <v>11.0</v>
      </c>
      <c r="CD39" s="12">
        <v>11.0</v>
      </c>
      <c r="CE39" s="12">
        <v>11.0</v>
      </c>
      <c r="CF39" s="12">
        <v>11.0</v>
      </c>
      <c r="CG39" s="12">
        <v>11.0</v>
      </c>
      <c r="CH39" s="12">
        <v>11.0</v>
      </c>
      <c r="CI39" s="12">
        <v>11.0</v>
      </c>
      <c r="CJ39" s="12">
        <v>11.0</v>
      </c>
      <c r="CK39" s="12">
        <v>11.0</v>
      </c>
      <c r="CL39" s="12">
        <v>11.0</v>
      </c>
      <c r="CM39" s="12">
        <v>11.0</v>
      </c>
      <c r="CN39" s="12">
        <v>11.0</v>
      </c>
      <c r="CO39" s="12">
        <v>11.0</v>
      </c>
      <c r="CP39" s="12">
        <v>10.0</v>
      </c>
      <c r="CQ39" s="12">
        <v>9.0</v>
      </c>
      <c r="CR39" s="12">
        <v>9.0</v>
      </c>
      <c r="CS39" s="12">
        <v>9.0</v>
      </c>
      <c r="CT39" s="12">
        <v>9.0</v>
      </c>
      <c r="CU39" s="12">
        <v>8.0</v>
      </c>
      <c r="CV39" s="12">
        <v>8.0</v>
      </c>
      <c r="CW39" s="12">
        <v>8.0</v>
      </c>
      <c r="CX39" s="12">
        <v>8.0</v>
      </c>
      <c r="CY39" s="12">
        <v>8.0</v>
      </c>
      <c r="CZ39" s="12">
        <v>8.0</v>
      </c>
      <c r="DA39" s="12">
        <v>8.0</v>
      </c>
      <c r="DB39" s="12">
        <v>6.0</v>
      </c>
      <c r="DC39" s="12">
        <v>6.0</v>
      </c>
      <c r="DD39" s="12">
        <v>6.0</v>
      </c>
      <c r="DE39" s="12">
        <v>6.0</v>
      </c>
      <c r="DF39" s="12">
        <v>6.0</v>
      </c>
      <c r="DG39" s="12">
        <v>6.0</v>
      </c>
      <c r="DH39" s="12">
        <v>6.0</v>
      </c>
      <c r="DI39" s="12">
        <v>6.0</v>
      </c>
      <c r="DJ39" s="12">
        <v>6.0</v>
      </c>
      <c r="DK39" s="12">
        <v>6.0</v>
      </c>
      <c r="DL39" s="12">
        <v>6.0</v>
      </c>
      <c r="DM39" s="12">
        <v>5.0</v>
      </c>
      <c r="DN39" s="12">
        <v>4.0</v>
      </c>
      <c r="DO39" s="12">
        <v>4.0</v>
      </c>
      <c r="DP39" s="12">
        <v>3.0</v>
      </c>
      <c r="DQ39" s="12">
        <v>3.0</v>
      </c>
      <c r="DR39" s="12">
        <v>3.0</v>
      </c>
      <c r="DS39" s="12">
        <v>3.0</v>
      </c>
      <c r="DT39" s="12">
        <v>3.0</v>
      </c>
      <c r="DU39" s="12">
        <v>3.0</v>
      </c>
      <c r="DV39" s="12">
        <v>3.0</v>
      </c>
      <c r="DW39" s="12">
        <v>3.0</v>
      </c>
      <c r="DX39" s="12">
        <v>3.0</v>
      </c>
      <c r="DY39" s="12">
        <v>3.0</v>
      </c>
      <c r="DZ39" s="12">
        <v>2.0</v>
      </c>
      <c r="EA39" s="12">
        <v>1.0</v>
      </c>
      <c r="EB39" s="12">
        <v>1.0</v>
      </c>
      <c r="EC39" s="12">
        <v>0.0</v>
      </c>
      <c r="ED39" s="12">
        <v>0.0</v>
      </c>
      <c r="EE39" s="12">
        <v>0.0</v>
      </c>
      <c r="EF39" s="12">
        <v>0.0</v>
      </c>
      <c r="EG39" s="12">
        <v>0.0</v>
      </c>
      <c r="EH39" s="12">
        <v>0.0</v>
      </c>
    </row>
    <row r="40" ht="9.75" customHeight="1" outlineLevel="1">
      <c r="A40" s="44" t="str">
        <f>"# "&amp;$H$2</f>
        <v># No</v>
      </c>
      <c r="B40" s="45">
        <f t="shared" ref="B40:D40" si="10">B42-B41</f>
        <v>73</v>
      </c>
      <c r="C40" s="46">
        <f t="shared" si="10"/>
        <v>4</v>
      </c>
      <c r="D40" s="47">
        <f t="shared" si="10"/>
        <v>77</v>
      </c>
      <c r="E40" s="40"/>
      <c r="F40" s="48" t="str">
        <f>"% "&amp;$H$2</f>
        <v>% No</v>
      </c>
      <c r="G40" s="49">
        <f>B40/D42</f>
        <v>0.73</v>
      </c>
      <c r="H40" s="50">
        <f>C40/D42</f>
        <v>0.04</v>
      </c>
      <c r="I40" s="51">
        <f>D40/D42</f>
        <v>0.77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42" t="s">
        <v>82</v>
      </c>
      <c r="AL40" s="12">
        <v>77.0</v>
      </c>
      <c r="AM40" s="12">
        <v>68.0</v>
      </c>
      <c r="AN40" s="12">
        <v>63.0</v>
      </c>
      <c r="AO40" s="12">
        <v>59.0</v>
      </c>
      <c r="AP40" s="12">
        <v>55.0</v>
      </c>
      <c r="AQ40" s="12">
        <v>52.0</v>
      </c>
      <c r="AR40" s="12">
        <v>50.0</v>
      </c>
      <c r="AS40" s="12">
        <v>48.0</v>
      </c>
      <c r="AT40" s="12">
        <v>47.0</v>
      </c>
      <c r="AU40" s="12">
        <v>45.0</v>
      </c>
      <c r="AV40" s="12">
        <v>41.0</v>
      </c>
      <c r="AW40" s="12">
        <v>41.0</v>
      </c>
      <c r="AX40" s="12">
        <v>39.0</v>
      </c>
      <c r="AY40" s="12">
        <v>37.0</v>
      </c>
      <c r="AZ40" s="12">
        <v>36.0</v>
      </c>
      <c r="BA40" s="12">
        <v>19.0</v>
      </c>
      <c r="BB40" s="12">
        <v>19.0</v>
      </c>
      <c r="BC40" s="12">
        <v>18.0</v>
      </c>
      <c r="BD40" s="12">
        <v>18.0</v>
      </c>
      <c r="BE40" s="12">
        <v>18.0</v>
      </c>
      <c r="BF40" s="12">
        <v>16.0</v>
      </c>
      <c r="BG40" s="12">
        <v>16.0</v>
      </c>
      <c r="BH40" s="12">
        <v>16.0</v>
      </c>
      <c r="BI40" s="12">
        <v>15.0</v>
      </c>
      <c r="BJ40" s="12">
        <v>15.0</v>
      </c>
      <c r="BK40" s="12">
        <v>15.0</v>
      </c>
      <c r="BL40" s="12">
        <v>14.0</v>
      </c>
      <c r="BM40" s="12">
        <v>14.0</v>
      </c>
      <c r="BN40" s="12">
        <v>14.0</v>
      </c>
      <c r="BO40" s="12">
        <v>13.0</v>
      </c>
      <c r="BP40" s="12">
        <v>12.0</v>
      </c>
      <c r="BQ40" s="12">
        <v>12.0</v>
      </c>
      <c r="BR40" s="12">
        <v>12.0</v>
      </c>
      <c r="BS40" s="12">
        <v>11.0</v>
      </c>
      <c r="BT40" s="12">
        <v>10.0</v>
      </c>
      <c r="BU40" s="12">
        <v>9.0</v>
      </c>
      <c r="BV40" s="12">
        <v>9.0</v>
      </c>
      <c r="BW40" s="12">
        <v>9.0</v>
      </c>
      <c r="BX40" s="12">
        <v>7.0</v>
      </c>
      <c r="BY40" s="12">
        <v>7.0</v>
      </c>
      <c r="BZ40" s="12">
        <v>7.0</v>
      </c>
      <c r="CA40" s="12">
        <v>7.0</v>
      </c>
      <c r="CB40" s="12">
        <v>7.0</v>
      </c>
      <c r="CC40" s="12">
        <v>5.0</v>
      </c>
      <c r="CD40" s="12">
        <v>5.0</v>
      </c>
      <c r="CE40" s="12">
        <v>5.0</v>
      </c>
      <c r="CF40" s="12">
        <v>5.0</v>
      </c>
      <c r="CG40" s="12">
        <v>4.0</v>
      </c>
      <c r="CH40" s="12">
        <v>4.0</v>
      </c>
      <c r="CI40" s="12">
        <v>4.0</v>
      </c>
      <c r="CJ40" s="12">
        <v>4.0</v>
      </c>
      <c r="CK40" s="12">
        <v>4.0</v>
      </c>
      <c r="CL40" s="12">
        <v>4.0</v>
      </c>
      <c r="CM40" s="12">
        <v>4.0</v>
      </c>
      <c r="CN40" s="12">
        <v>4.0</v>
      </c>
      <c r="CO40" s="12">
        <v>4.0</v>
      </c>
      <c r="CP40" s="12">
        <v>4.0</v>
      </c>
      <c r="CQ40" s="12">
        <v>4.0</v>
      </c>
      <c r="CR40" s="12">
        <v>3.0</v>
      </c>
      <c r="CS40" s="12">
        <v>3.0</v>
      </c>
      <c r="CT40" s="12">
        <v>3.0</v>
      </c>
      <c r="CU40" s="12">
        <v>3.0</v>
      </c>
      <c r="CV40" s="12">
        <v>3.0</v>
      </c>
      <c r="CW40" s="12">
        <v>3.0</v>
      </c>
      <c r="CX40" s="12">
        <v>3.0</v>
      </c>
      <c r="CY40" s="12">
        <v>3.0</v>
      </c>
      <c r="CZ40" s="12">
        <v>3.0</v>
      </c>
      <c r="DA40" s="12">
        <v>3.0</v>
      </c>
      <c r="DB40" s="12">
        <v>3.0</v>
      </c>
      <c r="DC40" s="12">
        <v>3.0</v>
      </c>
      <c r="DD40" s="12">
        <v>3.0</v>
      </c>
      <c r="DE40" s="12">
        <v>2.0</v>
      </c>
      <c r="DF40" s="12">
        <v>2.0</v>
      </c>
      <c r="DG40" s="12">
        <v>2.0</v>
      </c>
      <c r="DH40" s="12">
        <v>1.0</v>
      </c>
      <c r="DI40" s="12">
        <v>1.0</v>
      </c>
      <c r="DJ40" s="12">
        <v>1.0</v>
      </c>
      <c r="DK40" s="12">
        <v>1.0</v>
      </c>
      <c r="DL40" s="12">
        <v>1.0</v>
      </c>
      <c r="DM40" s="12">
        <v>1.0</v>
      </c>
      <c r="DN40" s="12">
        <v>1.0</v>
      </c>
      <c r="DO40" s="12">
        <v>1.0</v>
      </c>
      <c r="DP40" s="12">
        <v>1.0</v>
      </c>
      <c r="DQ40" s="12">
        <v>1.0</v>
      </c>
      <c r="DR40" s="12">
        <v>1.0</v>
      </c>
      <c r="DS40" s="12">
        <v>0.0</v>
      </c>
      <c r="DT40" s="12">
        <v>0.0</v>
      </c>
      <c r="DU40" s="12">
        <v>0.0</v>
      </c>
      <c r="DV40" s="12">
        <v>0.0</v>
      </c>
      <c r="DW40" s="12">
        <v>0.0</v>
      </c>
      <c r="DX40" s="12">
        <v>0.0</v>
      </c>
      <c r="DY40" s="12">
        <v>0.0</v>
      </c>
      <c r="DZ40" s="12">
        <v>0.0</v>
      </c>
      <c r="EA40" s="12">
        <v>0.0</v>
      </c>
      <c r="EB40" s="12">
        <v>0.0</v>
      </c>
      <c r="EC40" s="12">
        <v>0.0</v>
      </c>
      <c r="ED40" s="12">
        <v>0.0</v>
      </c>
      <c r="EE40" s="12">
        <v>0.0</v>
      </c>
      <c r="EF40" s="12">
        <v>0.0</v>
      </c>
      <c r="EG40" s="12">
        <v>0.0</v>
      </c>
      <c r="EH40" s="12">
        <v>0.0</v>
      </c>
    </row>
    <row r="41" ht="9.75" customHeight="1" outlineLevel="1">
      <c r="A41" s="44" t="str">
        <f>"# "&amp;$I$2</f>
        <v># Yes</v>
      </c>
      <c r="B41" s="52">
        <f t="shared" ref="B41:B42" si="11">D41-C41</f>
        <v>12</v>
      </c>
      <c r="C41" s="53">
        <f t="array" ref="C41">INDEX($AL$39:$EH$39,MATCH(D37,$AL$37:$EH$37,1))</f>
        <v>11</v>
      </c>
      <c r="D41" s="47">
        <f>$E$11 * $F$11</f>
        <v>23</v>
      </c>
      <c r="E41" s="40"/>
      <c r="F41" s="48" t="str">
        <f>"% "&amp;$I$2</f>
        <v>% Yes</v>
      </c>
      <c r="G41" s="54">
        <f>B41/D42</f>
        <v>0.12</v>
      </c>
      <c r="H41" s="55">
        <f>C41/D42</f>
        <v>0.11</v>
      </c>
      <c r="I41" s="51">
        <f>D41/D42</f>
        <v>0.23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42" t="s">
        <v>83</v>
      </c>
      <c r="AL41" s="12">
        <v>0.0</v>
      </c>
      <c r="AM41" s="12">
        <v>9.0</v>
      </c>
      <c r="AN41" s="12">
        <v>14.0</v>
      </c>
      <c r="AO41" s="12">
        <v>18.0</v>
      </c>
      <c r="AP41" s="12">
        <v>22.0</v>
      </c>
      <c r="AQ41" s="12">
        <v>25.0</v>
      </c>
      <c r="AR41" s="12">
        <v>27.0</v>
      </c>
      <c r="AS41" s="12">
        <v>29.0</v>
      </c>
      <c r="AT41" s="12">
        <v>30.0</v>
      </c>
      <c r="AU41" s="12">
        <v>32.0</v>
      </c>
      <c r="AV41" s="12">
        <v>36.0</v>
      </c>
      <c r="AW41" s="12">
        <v>36.0</v>
      </c>
      <c r="AX41" s="12">
        <v>38.0</v>
      </c>
      <c r="AY41" s="12">
        <v>40.0</v>
      </c>
      <c r="AZ41" s="12">
        <v>41.0</v>
      </c>
      <c r="BA41" s="12">
        <v>58.0</v>
      </c>
      <c r="BB41" s="12">
        <v>58.0</v>
      </c>
      <c r="BC41" s="12">
        <v>59.0</v>
      </c>
      <c r="BD41" s="12">
        <v>59.0</v>
      </c>
      <c r="BE41" s="12">
        <v>59.0</v>
      </c>
      <c r="BF41" s="12">
        <v>61.0</v>
      </c>
      <c r="BG41" s="12">
        <v>61.0</v>
      </c>
      <c r="BH41" s="12">
        <v>61.0</v>
      </c>
      <c r="BI41" s="12">
        <v>62.0</v>
      </c>
      <c r="BJ41" s="12">
        <v>62.0</v>
      </c>
      <c r="BK41" s="12">
        <v>62.0</v>
      </c>
      <c r="BL41" s="12">
        <v>63.0</v>
      </c>
      <c r="BM41" s="12">
        <v>63.0</v>
      </c>
      <c r="BN41" s="12">
        <v>63.0</v>
      </c>
      <c r="BO41" s="12">
        <v>64.0</v>
      </c>
      <c r="BP41" s="12">
        <v>65.0</v>
      </c>
      <c r="BQ41" s="12">
        <v>65.0</v>
      </c>
      <c r="BR41" s="12">
        <v>65.0</v>
      </c>
      <c r="BS41" s="12">
        <v>66.0</v>
      </c>
      <c r="BT41" s="12">
        <v>67.0</v>
      </c>
      <c r="BU41" s="12">
        <v>68.0</v>
      </c>
      <c r="BV41" s="12">
        <v>68.0</v>
      </c>
      <c r="BW41" s="12">
        <v>68.0</v>
      </c>
      <c r="BX41" s="12">
        <v>70.0</v>
      </c>
      <c r="BY41" s="12">
        <v>70.0</v>
      </c>
      <c r="BZ41" s="12">
        <v>70.0</v>
      </c>
      <c r="CA41" s="12">
        <v>70.0</v>
      </c>
      <c r="CB41" s="12">
        <v>70.0</v>
      </c>
      <c r="CC41" s="12">
        <v>72.0</v>
      </c>
      <c r="CD41" s="12">
        <v>72.0</v>
      </c>
      <c r="CE41" s="12">
        <v>72.0</v>
      </c>
      <c r="CF41" s="12">
        <v>72.0</v>
      </c>
      <c r="CG41" s="12">
        <v>73.0</v>
      </c>
      <c r="CH41" s="12">
        <v>73.0</v>
      </c>
      <c r="CI41" s="12">
        <v>73.0</v>
      </c>
      <c r="CJ41" s="12">
        <v>73.0</v>
      </c>
      <c r="CK41" s="12">
        <v>73.0</v>
      </c>
      <c r="CL41" s="12">
        <v>73.0</v>
      </c>
      <c r="CM41" s="12">
        <v>73.0</v>
      </c>
      <c r="CN41" s="12">
        <v>73.0</v>
      </c>
      <c r="CO41" s="12">
        <v>73.0</v>
      </c>
      <c r="CP41" s="12">
        <v>73.0</v>
      </c>
      <c r="CQ41" s="12">
        <v>73.0</v>
      </c>
      <c r="CR41" s="12">
        <v>74.0</v>
      </c>
      <c r="CS41" s="12">
        <v>74.0</v>
      </c>
      <c r="CT41" s="12">
        <v>74.0</v>
      </c>
      <c r="CU41" s="12">
        <v>74.0</v>
      </c>
      <c r="CV41" s="12">
        <v>74.0</v>
      </c>
      <c r="CW41" s="12">
        <v>74.0</v>
      </c>
      <c r="CX41" s="12">
        <v>74.0</v>
      </c>
      <c r="CY41" s="12">
        <v>74.0</v>
      </c>
      <c r="CZ41" s="12">
        <v>74.0</v>
      </c>
      <c r="DA41" s="12">
        <v>74.0</v>
      </c>
      <c r="DB41" s="12">
        <v>74.0</v>
      </c>
      <c r="DC41" s="12">
        <v>74.0</v>
      </c>
      <c r="DD41" s="12">
        <v>74.0</v>
      </c>
      <c r="DE41" s="12">
        <v>75.0</v>
      </c>
      <c r="DF41" s="12">
        <v>75.0</v>
      </c>
      <c r="DG41" s="12">
        <v>75.0</v>
      </c>
      <c r="DH41" s="12">
        <v>76.0</v>
      </c>
      <c r="DI41" s="12">
        <v>76.0</v>
      </c>
      <c r="DJ41" s="12">
        <v>76.0</v>
      </c>
      <c r="DK41" s="12">
        <v>76.0</v>
      </c>
      <c r="DL41" s="12">
        <v>76.0</v>
      </c>
      <c r="DM41" s="12">
        <v>76.0</v>
      </c>
      <c r="DN41" s="12">
        <v>76.0</v>
      </c>
      <c r="DO41" s="12">
        <v>76.0</v>
      </c>
      <c r="DP41" s="12">
        <v>76.0</v>
      </c>
      <c r="DQ41" s="12">
        <v>76.0</v>
      </c>
      <c r="DR41" s="12">
        <v>76.0</v>
      </c>
      <c r="DS41" s="12">
        <v>77.0</v>
      </c>
      <c r="DT41" s="12">
        <v>77.0</v>
      </c>
      <c r="DU41" s="12">
        <v>77.0</v>
      </c>
      <c r="DV41" s="12">
        <v>77.0</v>
      </c>
      <c r="DW41" s="12">
        <v>77.0</v>
      </c>
      <c r="DX41" s="12">
        <v>77.0</v>
      </c>
      <c r="DY41" s="12">
        <v>77.0</v>
      </c>
      <c r="DZ41" s="12">
        <v>77.0</v>
      </c>
      <c r="EA41" s="12">
        <v>77.0</v>
      </c>
      <c r="EB41" s="12">
        <v>77.0</v>
      </c>
      <c r="EC41" s="12">
        <v>77.0</v>
      </c>
      <c r="ED41" s="12">
        <v>77.0</v>
      </c>
      <c r="EE41" s="12">
        <v>77.0</v>
      </c>
      <c r="EF41" s="12">
        <v>77.0</v>
      </c>
      <c r="EG41" s="12">
        <v>77.0</v>
      </c>
      <c r="EH41" s="12">
        <v>77.0</v>
      </c>
    </row>
    <row r="42" ht="9.75" customHeight="1" outlineLevel="1">
      <c r="A42" s="44" t="s">
        <v>79</v>
      </c>
      <c r="B42" s="47">
        <f t="shared" si="11"/>
        <v>85</v>
      </c>
      <c r="C42" s="47">
        <f t="array" ref="C42">INDEX($AL$38:$EH$38,MATCH(D37,$AL$37:$EH$37,1))</f>
        <v>15</v>
      </c>
      <c r="D42" s="47">
        <f>$F$11</f>
        <v>100</v>
      </c>
      <c r="E42" s="40"/>
      <c r="F42" s="48" t="s">
        <v>79</v>
      </c>
      <c r="G42" s="56">
        <f>B42/D42</f>
        <v>0.85</v>
      </c>
      <c r="H42" s="56">
        <f>C42/D42</f>
        <v>0.15</v>
      </c>
      <c r="I42" s="51">
        <f>D42/D42</f>
        <v>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42" t="s">
        <v>84</v>
      </c>
      <c r="AL42" s="12">
        <v>0.0</v>
      </c>
      <c r="AM42" s="12">
        <v>0.0</v>
      </c>
      <c r="AN42" s="12">
        <v>0.0</v>
      </c>
      <c r="AO42" s="12">
        <v>0.0</v>
      </c>
      <c r="AP42" s="12">
        <v>0.0</v>
      </c>
      <c r="AQ42" s="12">
        <v>0.0</v>
      </c>
      <c r="AR42" s="12">
        <v>0.0</v>
      </c>
      <c r="AS42" s="12">
        <v>0.0</v>
      </c>
      <c r="AT42" s="12">
        <v>0.0</v>
      </c>
      <c r="AU42" s="12">
        <v>0.0</v>
      </c>
      <c r="AV42" s="12">
        <v>0.0</v>
      </c>
      <c r="AW42" s="12">
        <v>0.0</v>
      </c>
      <c r="AX42" s="12">
        <v>0.0</v>
      </c>
      <c r="AY42" s="12">
        <v>0.0</v>
      </c>
      <c r="AZ42" s="12">
        <v>0.0</v>
      </c>
      <c r="BA42" s="12">
        <v>4.0</v>
      </c>
      <c r="BB42" s="12">
        <v>4.0</v>
      </c>
      <c r="BC42" s="12">
        <v>4.0</v>
      </c>
      <c r="BD42" s="12">
        <v>5.0</v>
      </c>
      <c r="BE42" s="12">
        <v>5.0</v>
      </c>
      <c r="BF42" s="12">
        <v>5.0</v>
      </c>
      <c r="BG42" s="12">
        <v>5.0</v>
      </c>
      <c r="BH42" s="12">
        <v>6.0</v>
      </c>
      <c r="BI42" s="12">
        <v>7.0</v>
      </c>
      <c r="BJ42" s="12">
        <v>8.0</v>
      </c>
      <c r="BK42" s="12">
        <v>8.0</v>
      </c>
      <c r="BL42" s="12">
        <v>8.0</v>
      </c>
      <c r="BM42" s="12">
        <v>8.0</v>
      </c>
      <c r="BN42" s="12">
        <v>8.0</v>
      </c>
      <c r="BO42" s="12">
        <v>8.0</v>
      </c>
      <c r="BP42" s="12">
        <v>8.0</v>
      </c>
      <c r="BQ42" s="12">
        <v>8.0</v>
      </c>
      <c r="BR42" s="12">
        <v>9.0</v>
      </c>
      <c r="BS42" s="12">
        <v>10.0</v>
      </c>
      <c r="BT42" s="12">
        <v>10.0</v>
      </c>
      <c r="BU42" s="12">
        <v>10.0</v>
      </c>
      <c r="BV42" s="12">
        <v>10.0</v>
      </c>
      <c r="BW42" s="12">
        <v>10.0</v>
      </c>
      <c r="BX42" s="12">
        <v>12.0</v>
      </c>
      <c r="BY42" s="12">
        <v>12.0</v>
      </c>
      <c r="BZ42" s="12">
        <v>12.0</v>
      </c>
      <c r="CA42" s="12">
        <v>12.0</v>
      </c>
      <c r="CB42" s="12">
        <v>12.0</v>
      </c>
      <c r="CC42" s="12">
        <v>12.0</v>
      </c>
      <c r="CD42" s="12">
        <v>12.0</v>
      </c>
      <c r="CE42" s="12">
        <v>12.0</v>
      </c>
      <c r="CF42" s="12">
        <v>12.0</v>
      </c>
      <c r="CG42" s="12">
        <v>12.0</v>
      </c>
      <c r="CH42" s="12">
        <v>12.0</v>
      </c>
      <c r="CI42" s="12">
        <v>12.0</v>
      </c>
      <c r="CJ42" s="12">
        <v>12.0</v>
      </c>
      <c r="CK42" s="12">
        <v>12.0</v>
      </c>
      <c r="CL42" s="12">
        <v>12.0</v>
      </c>
      <c r="CM42" s="12">
        <v>12.0</v>
      </c>
      <c r="CN42" s="12">
        <v>12.0</v>
      </c>
      <c r="CO42" s="12">
        <v>12.0</v>
      </c>
      <c r="CP42" s="12">
        <v>13.0</v>
      </c>
      <c r="CQ42" s="12">
        <v>14.0</v>
      </c>
      <c r="CR42" s="12">
        <v>14.0</v>
      </c>
      <c r="CS42" s="12">
        <v>14.0</v>
      </c>
      <c r="CT42" s="12">
        <v>14.0</v>
      </c>
      <c r="CU42" s="12">
        <v>15.0</v>
      </c>
      <c r="CV42" s="12">
        <v>15.0</v>
      </c>
      <c r="CW42" s="12">
        <v>15.0</v>
      </c>
      <c r="CX42" s="12">
        <v>15.0</v>
      </c>
      <c r="CY42" s="12">
        <v>15.0</v>
      </c>
      <c r="CZ42" s="12">
        <v>15.0</v>
      </c>
      <c r="DA42" s="12">
        <v>15.0</v>
      </c>
      <c r="DB42" s="12">
        <v>17.0</v>
      </c>
      <c r="DC42" s="12">
        <v>17.0</v>
      </c>
      <c r="DD42" s="12">
        <v>17.0</v>
      </c>
      <c r="DE42" s="12">
        <v>17.0</v>
      </c>
      <c r="DF42" s="12">
        <v>17.0</v>
      </c>
      <c r="DG42" s="12">
        <v>17.0</v>
      </c>
      <c r="DH42" s="12">
        <v>17.0</v>
      </c>
      <c r="DI42" s="12">
        <v>17.0</v>
      </c>
      <c r="DJ42" s="12">
        <v>17.0</v>
      </c>
      <c r="DK42" s="12">
        <v>17.0</v>
      </c>
      <c r="DL42" s="12">
        <v>17.0</v>
      </c>
      <c r="DM42" s="12">
        <v>18.0</v>
      </c>
      <c r="DN42" s="12">
        <v>19.0</v>
      </c>
      <c r="DO42" s="12">
        <v>19.0</v>
      </c>
      <c r="DP42" s="12">
        <v>20.0</v>
      </c>
      <c r="DQ42" s="12">
        <v>20.0</v>
      </c>
      <c r="DR42" s="12">
        <v>20.0</v>
      </c>
      <c r="DS42" s="12">
        <v>20.0</v>
      </c>
      <c r="DT42" s="12">
        <v>20.0</v>
      </c>
      <c r="DU42" s="12">
        <v>20.0</v>
      </c>
      <c r="DV42" s="12">
        <v>20.0</v>
      </c>
      <c r="DW42" s="12">
        <v>20.0</v>
      </c>
      <c r="DX42" s="12">
        <v>20.0</v>
      </c>
      <c r="DY42" s="12">
        <v>20.0</v>
      </c>
      <c r="DZ42" s="12">
        <v>21.0</v>
      </c>
      <c r="EA42" s="12">
        <v>22.0</v>
      </c>
      <c r="EB42" s="12">
        <v>22.0</v>
      </c>
      <c r="EC42" s="12">
        <v>23.0</v>
      </c>
      <c r="ED42" s="12">
        <v>23.0</v>
      </c>
      <c r="EE42" s="12">
        <v>23.0</v>
      </c>
      <c r="EF42" s="12">
        <v>23.0</v>
      </c>
      <c r="EG42" s="12">
        <v>23.0</v>
      </c>
      <c r="EH42" s="12">
        <v>23.0</v>
      </c>
    </row>
    <row r="43" ht="9.75" customHeight="1" outlineLevel="1">
      <c r="A43" s="57" t="s">
        <v>85</v>
      </c>
      <c r="B43" s="58">
        <f>G40+H41</f>
        <v>0.84</v>
      </c>
      <c r="C43" s="59"/>
      <c r="D43" s="60" t="s">
        <v>86</v>
      </c>
      <c r="E43" s="58">
        <f>H41/I41</f>
        <v>0.4782608696</v>
      </c>
      <c r="F43" s="59"/>
      <c r="G43" s="60" t="s">
        <v>87</v>
      </c>
      <c r="H43" s="58">
        <f>G40/I40</f>
        <v>0.9480519481</v>
      </c>
      <c r="I43" s="61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4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</row>
    <row r="44" ht="9.75" customHeight="1">
      <c r="A44" s="1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</row>
    <row r="45" ht="9.75" customHeight="1">
      <c r="A45" s="11" t="s">
        <v>88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12" t="s">
        <v>89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</row>
    <row r="46" ht="9.75" customHeight="1" outlineLevel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12" t="s">
        <v>75</v>
      </c>
      <c r="AL46" s="12">
        <v>0.0</v>
      </c>
      <c r="AM46" s="12">
        <v>0.01</v>
      </c>
      <c r="AN46" s="12">
        <v>0.02</v>
      </c>
      <c r="AO46" s="12">
        <v>0.03</v>
      </c>
      <c r="AP46" s="12">
        <v>0.04</v>
      </c>
      <c r="AQ46" s="12">
        <v>0.05</v>
      </c>
      <c r="AR46" s="12">
        <v>0.060000000000000005</v>
      </c>
      <c r="AS46" s="12">
        <v>0.07</v>
      </c>
      <c r="AT46" s="12">
        <v>0.08</v>
      </c>
      <c r="AU46" s="12">
        <v>0.09</v>
      </c>
      <c r="AV46" s="12">
        <v>0.09999999999999999</v>
      </c>
      <c r="AW46" s="12">
        <v>0.10999999999999999</v>
      </c>
      <c r="AX46" s="12">
        <v>0.11999999999999998</v>
      </c>
      <c r="AY46" s="12">
        <v>0.12999999999999998</v>
      </c>
      <c r="AZ46" s="12">
        <v>0.13999999999999999</v>
      </c>
      <c r="BA46" s="12">
        <v>0.15</v>
      </c>
      <c r="BB46" s="12">
        <v>0.16</v>
      </c>
      <c r="BC46" s="12">
        <v>0.17</v>
      </c>
      <c r="BD46" s="12">
        <v>0.18000000000000002</v>
      </c>
      <c r="BE46" s="12">
        <v>0.19000000000000003</v>
      </c>
      <c r="BF46" s="12">
        <v>0.20000000000000004</v>
      </c>
      <c r="BG46" s="12">
        <v>0.21000000000000005</v>
      </c>
      <c r="BH46" s="12">
        <v>0.22000000000000006</v>
      </c>
      <c r="BI46" s="12">
        <v>0.23000000000000007</v>
      </c>
      <c r="BJ46" s="12">
        <v>0.24000000000000007</v>
      </c>
      <c r="BK46" s="12">
        <v>0.25000000000000006</v>
      </c>
      <c r="BL46" s="12">
        <v>0.26000000000000006</v>
      </c>
      <c r="BM46" s="12">
        <v>0.2700000000000001</v>
      </c>
      <c r="BN46" s="12">
        <v>0.2800000000000001</v>
      </c>
      <c r="BO46" s="12">
        <v>0.2900000000000001</v>
      </c>
      <c r="BP46" s="12">
        <v>0.3000000000000001</v>
      </c>
      <c r="BQ46" s="12">
        <v>0.3100000000000001</v>
      </c>
      <c r="BR46" s="12">
        <v>0.3200000000000001</v>
      </c>
      <c r="BS46" s="12">
        <v>0.3300000000000001</v>
      </c>
      <c r="BT46" s="12">
        <v>0.34000000000000014</v>
      </c>
      <c r="BU46" s="12">
        <v>0.35000000000000014</v>
      </c>
      <c r="BV46" s="12">
        <v>0.36000000000000015</v>
      </c>
      <c r="BW46" s="12">
        <v>0.37000000000000016</v>
      </c>
      <c r="BX46" s="12">
        <v>0.38000000000000017</v>
      </c>
      <c r="BY46" s="12">
        <v>0.3900000000000002</v>
      </c>
      <c r="BZ46" s="12">
        <v>0.4000000000000002</v>
      </c>
      <c r="CA46" s="12">
        <v>0.4100000000000002</v>
      </c>
      <c r="CB46" s="12">
        <v>0.4200000000000002</v>
      </c>
      <c r="CC46" s="12">
        <v>0.4300000000000002</v>
      </c>
      <c r="CD46" s="12">
        <v>0.4400000000000002</v>
      </c>
      <c r="CE46" s="12">
        <v>0.45000000000000023</v>
      </c>
      <c r="CF46" s="12">
        <v>0.46000000000000024</v>
      </c>
      <c r="CG46" s="12">
        <v>0.47000000000000025</v>
      </c>
      <c r="CH46" s="12">
        <v>0.48000000000000026</v>
      </c>
      <c r="CI46" s="12">
        <v>0.49000000000000027</v>
      </c>
      <c r="CJ46" s="12">
        <v>0.5000000000000002</v>
      </c>
      <c r="CK46" s="12">
        <v>0.5100000000000002</v>
      </c>
      <c r="CL46" s="12">
        <v>0.5200000000000002</v>
      </c>
      <c r="CM46" s="12">
        <v>0.5300000000000002</v>
      </c>
      <c r="CN46" s="12">
        <v>0.5400000000000003</v>
      </c>
      <c r="CO46" s="12">
        <v>0.5500000000000003</v>
      </c>
      <c r="CP46" s="12">
        <v>0.5600000000000003</v>
      </c>
      <c r="CQ46" s="12">
        <v>0.5700000000000003</v>
      </c>
      <c r="CR46" s="12">
        <v>0.5800000000000003</v>
      </c>
      <c r="CS46" s="12">
        <v>0.5900000000000003</v>
      </c>
      <c r="CT46" s="12">
        <v>0.6000000000000003</v>
      </c>
      <c r="CU46" s="12">
        <v>0.6100000000000003</v>
      </c>
      <c r="CV46" s="12">
        <v>0.6200000000000003</v>
      </c>
      <c r="CW46" s="12">
        <v>0.6300000000000003</v>
      </c>
      <c r="CX46" s="12">
        <v>0.6400000000000003</v>
      </c>
      <c r="CY46" s="12">
        <v>0.6500000000000004</v>
      </c>
      <c r="CZ46" s="12">
        <v>0.6600000000000004</v>
      </c>
      <c r="DA46" s="12">
        <v>0.6700000000000004</v>
      </c>
      <c r="DB46" s="12">
        <v>0.6800000000000004</v>
      </c>
      <c r="DC46" s="12">
        <v>0.6900000000000004</v>
      </c>
      <c r="DD46" s="12">
        <v>0.7000000000000004</v>
      </c>
      <c r="DE46" s="12">
        <v>0.7100000000000004</v>
      </c>
      <c r="DF46" s="12">
        <v>0.7200000000000004</v>
      </c>
      <c r="DG46" s="12">
        <v>0.7300000000000004</v>
      </c>
      <c r="DH46" s="12">
        <v>0.7400000000000004</v>
      </c>
      <c r="DI46" s="12">
        <v>0.7500000000000004</v>
      </c>
      <c r="DJ46" s="12">
        <v>0.7600000000000005</v>
      </c>
      <c r="DK46" s="12">
        <v>0.7700000000000005</v>
      </c>
      <c r="DL46" s="12">
        <v>0.7800000000000005</v>
      </c>
      <c r="DM46" s="12">
        <v>0.7900000000000005</v>
      </c>
      <c r="DN46" s="12">
        <v>0.8000000000000005</v>
      </c>
      <c r="DO46" s="12">
        <v>0.8100000000000005</v>
      </c>
      <c r="DP46" s="12">
        <v>0.8200000000000005</v>
      </c>
      <c r="DQ46" s="12">
        <v>0.8300000000000005</v>
      </c>
      <c r="DR46" s="12">
        <v>0.8400000000000005</v>
      </c>
      <c r="DS46" s="12">
        <v>0.8500000000000005</v>
      </c>
      <c r="DT46" s="12">
        <v>0.8600000000000005</v>
      </c>
      <c r="DU46" s="12">
        <v>0.8700000000000006</v>
      </c>
      <c r="DV46" s="12">
        <v>0.8800000000000006</v>
      </c>
      <c r="DW46" s="12">
        <v>0.8900000000000006</v>
      </c>
      <c r="DX46" s="12">
        <v>0.9000000000000006</v>
      </c>
      <c r="DY46" s="12">
        <v>0.9100000000000006</v>
      </c>
      <c r="DZ46" s="12">
        <v>0.9200000000000006</v>
      </c>
      <c r="EA46" s="12">
        <v>0.9300000000000006</v>
      </c>
      <c r="EB46" s="12">
        <v>0.9400000000000006</v>
      </c>
      <c r="EC46" s="12">
        <v>0.9500000000000006</v>
      </c>
      <c r="ED46" s="12">
        <v>0.9600000000000006</v>
      </c>
      <c r="EE46" s="12">
        <v>0.9700000000000006</v>
      </c>
      <c r="EF46" s="12">
        <v>0.9800000000000006</v>
      </c>
      <c r="EG46" s="12">
        <v>0.9900000000000007</v>
      </c>
      <c r="EH46" s="12">
        <v>1.0000000000000007</v>
      </c>
    </row>
    <row r="47" ht="9.75" customHeight="1" outlineLevel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12" t="s">
        <v>90</v>
      </c>
      <c r="AL47" s="12">
        <v>1.0</v>
      </c>
      <c r="AM47" s="12">
        <v>1.0</v>
      </c>
      <c r="AN47" s="12">
        <v>1.0</v>
      </c>
      <c r="AO47" s="12">
        <v>1.0</v>
      </c>
      <c r="AP47" s="12">
        <v>1.0</v>
      </c>
      <c r="AQ47" s="12">
        <v>1.0</v>
      </c>
      <c r="AR47" s="12">
        <v>1.0</v>
      </c>
      <c r="AS47" s="12">
        <v>1.0</v>
      </c>
      <c r="AT47" s="12">
        <v>1.0</v>
      </c>
      <c r="AU47" s="12">
        <v>1.0</v>
      </c>
      <c r="AV47" s="12">
        <v>1.0</v>
      </c>
      <c r="AW47" s="12">
        <v>1.0</v>
      </c>
      <c r="AX47" s="12">
        <v>1.0</v>
      </c>
      <c r="AY47" s="12">
        <v>1.0</v>
      </c>
      <c r="AZ47" s="12">
        <v>1.0</v>
      </c>
      <c r="BA47" s="12">
        <v>0.8260869565217391</v>
      </c>
      <c r="BB47" s="12">
        <v>0.8260869565217391</v>
      </c>
      <c r="BC47" s="12">
        <v>0.8260869565217391</v>
      </c>
      <c r="BD47" s="12">
        <v>0.782608695652174</v>
      </c>
      <c r="BE47" s="12">
        <v>0.782608695652174</v>
      </c>
      <c r="BF47" s="12">
        <v>0.782608695652174</v>
      </c>
      <c r="BG47" s="12">
        <v>0.782608695652174</v>
      </c>
      <c r="BH47" s="12">
        <v>0.7391304347826086</v>
      </c>
      <c r="BI47" s="12">
        <v>0.6956521739130435</v>
      </c>
      <c r="BJ47" s="12">
        <v>0.6521739130434783</v>
      </c>
      <c r="BK47" s="12">
        <v>0.6521739130434783</v>
      </c>
      <c r="BL47" s="12">
        <v>0.6521739130434783</v>
      </c>
      <c r="BM47" s="12">
        <v>0.6521739130434783</v>
      </c>
      <c r="BN47" s="12">
        <v>0.6521739130434783</v>
      </c>
      <c r="BO47" s="12">
        <v>0.6521739130434783</v>
      </c>
      <c r="BP47" s="12">
        <v>0.6521739130434783</v>
      </c>
      <c r="BQ47" s="12">
        <v>0.6521739130434783</v>
      </c>
      <c r="BR47" s="12">
        <v>0.6086956521739131</v>
      </c>
      <c r="BS47" s="12">
        <v>0.5652173913043478</v>
      </c>
      <c r="BT47" s="12">
        <v>0.5652173913043478</v>
      </c>
      <c r="BU47" s="12">
        <v>0.5652173913043478</v>
      </c>
      <c r="BV47" s="12">
        <v>0.5652173913043478</v>
      </c>
      <c r="BW47" s="12">
        <v>0.5652173913043478</v>
      </c>
      <c r="BX47" s="12">
        <v>0.4782608695652174</v>
      </c>
      <c r="BY47" s="12">
        <v>0.4782608695652174</v>
      </c>
      <c r="BZ47" s="12">
        <v>0.4782608695652174</v>
      </c>
      <c r="CA47" s="12">
        <v>0.4782608695652174</v>
      </c>
      <c r="CB47" s="12">
        <v>0.4782608695652174</v>
      </c>
      <c r="CC47" s="12">
        <v>0.4782608695652174</v>
      </c>
      <c r="CD47" s="12">
        <v>0.4782608695652174</v>
      </c>
      <c r="CE47" s="12">
        <v>0.4782608695652174</v>
      </c>
      <c r="CF47" s="12">
        <v>0.4782608695652174</v>
      </c>
      <c r="CG47" s="12">
        <v>0.4782608695652174</v>
      </c>
      <c r="CH47" s="12">
        <v>0.4782608695652174</v>
      </c>
      <c r="CI47" s="12">
        <v>0.4782608695652174</v>
      </c>
      <c r="CJ47" s="12">
        <v>0.4782608695652174</v>
      </c>
      <c r="CK47" s="12">
        <v>0.4782608695652174</v>
      </c>
      <c r="CL47" s="12">
        <v>0.4782608695652174</v>
      </c>
      <c r="CM47" s="12">
        <v>0.4782608695652174</v>
      </c>
      <c r="CN47" s="12">
        <v>0.4782608695652174</v>
      </c>
      <c r="CO47" s="12">
        <v>0.4782608695652174</v>
      </c>
      <c r="CP47" s="12">
        <v>0.43478260869565216</v>
      </c>
      <c r="CQ47" s="12">
        <v>0.391304347826087</v>
      </c>
      <c r="CR47" s="12">
        <v>0.391304347826087</v>
      </c>
      <c r="CS47" s="12">
        <v>0.391304347826087</v>
      </c>
      <c r="CT47" s="12">
        <v>0.391304347826087</v>
      </c>
      <c r="CU47" s="12">
        <v>0.34782608695652173</v>
      </c>
      <c r="CV47" s="12">
        <v>0.34782608695652173</v>
      </c>
      <c r="CW47" s="12">
        <v>0.34782608695652173</v>
      </c>
      <c r="CX47" s="12">
        <v>0.34782608695652173</v>
      </c>
      <c r="CY47" s="12">
        <v>0.34782608695652173</v>
      </c>
      <c r="CZ47" s="12">
        <v>0.34782608695652173</v>
      </c>
      <c r="DA47" s="12">
        <v>0.34782608695652173</v>
      </c>
      <c r="DB47" s="12">
        <v>0.2608695652173913</v>
      </c>
      <c r="DC47" s="12">
        <v>0.2608695652173913</v>
      </c>
      <c r="DD47" s="12">
        <v>0.2608695652173913</v>
      </c>
      <c r="DE47" s="12">
        <v>0.2608695652173913</v>
      </c>
      <c r="DF47" s="12">
        <v>0.2608695652173913</v>
      </c>
      <c r="DG47" s="12">
        <v>0.2608695652173913</v>
      </c>
      <c r="DH47" s="12">
        <v>0.2608695652173913</v>
      </c>
      <c r="DI47" s="12">
        <v>0.2608695652173913</v>
      </c>
      <c r="DJ47" s="12">
        <v>0.2608695652173913</v>
      </c>
      <c r="DK47" s="12">
        <v>0.2608695652173913</v>
      </c>
      <c r="DL47" s="12">
        <v>0.2608695652173913</v>
      </c>
      <c r="DM47" s="12">
        <v>0.21739130434782608</v>
      </c>
      <c r="DN47" s="12">
        <v>0.17391304347826086</v>
      </c>
      <c r="DO47" s="12">
        <v>0.17391304347826086</v>
      </c>
      <c r="DP47" s="12">
        <v>0.13043478260869565</v>
      </c>
      <c r="DQ47" s="12">
        <v>0.13043478260869565</v>
      </c>
      <c r="DR47" s="12">
        <v>0.13043478260869565</v>
      </c>
      <c r="DS47" s="12">
        <v>0.13043478260869565</v>
      </c>
      <c r="DT47" s="12">
        <v>0.13043478260869565</v>
      </c>
      <c r="DU47" s="12">
        <v>0.13043478260869565</v>
      </c>
      <c r="DV47" s="12">
        <v>0.13043478260869565</v>
      </c>
      <c r="DW47" s="12">
        <v>0.13043478260869565</v>
      </c>
      <c r="DX47" s="12">
        <v>0.13043478260869565</v>
      </c>
      <c r="DY47" s="12">
        <v>0.13043478260869565</v>
      </c>
      <c r="DZ47" s="12">
        <v>0.08695652173913043</v>
      </c>
      <c r="EA47" s="12">
        <v>0.043478260869565216</v>
      </c>
      <c r="EB47" s="12">
        <v>0.043478260869565216</v>
      </c>
      <c r="EC47" s="12">
        <v>0.0</v>
      </c>
      <c r="ED47" s="12">
        <v>0.0</v>
      </c>
      <c r="EE47" s="12">
        <v>0.0</v>
      </c>
      <c r="EF47" s="12">
        <v>0.0</v>
      </c>
      <c r="EG47" s="12">
        <v>0.0</v>
      </c>
      <c r="EH47" s="12">
        <v>0.0</v>
      </c>
    </row>
    <row r="48" ht="9.75" customHeight="1" outlineLevel="1">
      <c r="A48" s="3"/>
      <c r="B48" s="3" t="s">
        <v>91</v>
      </c>
      <c r="C48" s="3">
        <f>$AL$50</f>
        <v>0.8678712592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12" t="s">
        <v>92</v>
      </c>
      <c r="AL48" s="12">
        <v>1.0</v>
      </c>
      <c r="AM48" s="12">
        <v>0.8831168831168831</v>
      </c>
      <c r="AN48" s="12">
        <v>0.8181818181818182</v>
      </c>
      <c r="AO48" s="12">
        <v>0.7662337662337663</v>
      </c>
      <c r="AP48" s="12">
        <v>0.7142857142857143</v>
      </c>
      <c r="AQ48" s="12">
        <v>0.6753246753246753</v>
      </c>
      <c r="AR48" s="12">
        <v>0.6493506493506493</v>
      </c>
      <c r="AS48" s="12">
        <v>0.6233766233766234</v>
      </c>
      <c r="AT48" s="12">
        <v>0.6103896103896104</v>
      </c>
      <c r="AU48" s="12">
        <v>0.5844155844155844</v>
      </c>
      <c r="AV48" s="12">
        <v>0.5324675324675324</v>
      </c>
      <c r="AW48" s="12">
        <v>0.5324675324675324</v>
      </c>
      <c r="AX48" s="12">
        <v>0.5064935064935064</v>
      </c>
      <c r="AY48" s="12">
        <v>0.4805194805194805</v>
      </c>
      <c r="AZ48" s="12">
        <v>0.4675324675324675</v>
      </c>
      <c r="BA48" s="12">
        <v>0.24675324675324675</v>
      </c>
      <c r="BB48" s="12">
        <v>0.24675324675324675</v>
      </c>
      <c r="BC48" s="12">
        <v>0.23376623376623376</v>
      </c>
      <c r="BD48" s="12">
        <v>0.23376623376623376</v>
      </c>
      <c r="BE48" s="12">
        <v>0.23376623376623376</v>
      </c>
      <c r="BF48" s="12">
        <v>0.2077922077922078</v>
      </c>
      <c r="BG48" s="12">
        <v>0.2077922077922078</v>
      </c>
      <c r="BH48" s="12">
        <v>0.2077922077922078</v>
      </c>
      <c r="BI48" s="12">
        <v>0.19480519480519481</v>
      </c>
      <c r="BJ48" s="12">
        <v>0.19480519480519481</v>
      </c>
      <c r="BK48" s="12">
        <v>0.19480519480519481</v>
      </c>
      <c r="BL48" s="12">
        <v>0.18181818181818182</v>
      </c>
      <c r="BM48" s="12">
        <v>0.18181818181818182</v>
      </c>
      <c r="BN48" s="12">
        <v>0.18181818181818182</v>
      </c>
      <c r="BO48" s="12">
        <v>0.16883116883116883</v>
      </c>
      <c r="BP48" s="12">
        <v>0.15584415584415584</v>
      </c>
      <c r="BQ48" s="12">
        <v>0.15584415584415584</v>
      </c>
      <c r="BR48" s="12">
        <v>0.15584415584415584</v>
      </c>
      <c r="BS48" s="12">
        <v>0.14285714285714285</v>
      </c>
      <c r="BT48" s="12">
        <v>0.12987012987012986</v>
      </c>
      <c r="BU48" s="12">
        <v>0.11688311688311688</v>
      </c>
      <c r="BV48" s="12">
        <v>0.11688311688311688</v>
      </c>
      <c r="BW48" s="12">
        <v>0.11688311688311688</v>
      </c>
      <c r="BX48" s="12">
        <v>0.09090909090909091</v>
      </c>
      <c r="BY48" s="12">
        <v>0.09090909090909091</v>
      </c>
      <c r="BZ48" s="12">
        <v>0.09090909090909091</v>
      </c>
      <c r="CA48" s="12">
        <v>0.09090909090909091</v>
      </c>
      <c r="CB48" s="12">
        <v>0.09090909090909091</v>
      </c>
      <c r="CC48" s="12">
        <v>0.06493506493506493</v>
      </c>
      <c r="CD48" s="12">
        <v>0.06493506493506493</v>
      </c>
      <c r="CE48" s="12">
        <v>0.06493506493506493</v>
      </c>
      <c r="CF48" s="12">
        <v>0.06493506493506493</v>
      </c>
      <c r="CG48" s="12">
        <v>0.05194805194805195</v>
      </c>
      <c r="CH48" s="12">
        <v>0.05194805194805195</v>
      </c>
      <c r="CI48" s="12">
        <v>0.05194805194805195</v>
      </c>
      <c r="CJ48" s="12">
        <v>0.05194805194805195</v>
      </c>
      <c r="CK48" s="12">
        <v>0.05194805194805195</v>
      </c>
      <c r="CL48" s="12">
        <v>0.05194805194805195</v>
      </c>
      <c r="CM48" s="12">
        <v>0.05194805194805195</v>
      </c>
      <c r="CN48" s="12">
        <v>0.05194805194805195</v>
      </c>
      <c r="CO48" s="12">
        <v>0.05194805194805195</v>
      </c>
      <c r="CP48" s="12">
        <v>0.05194805194805195</v>
      </c>
      <c r="CQ48" s="12">
        <v>0.05194805194805195</v>
      </c>
      <c r="CR48" s="12">
        <v>0.03896103896103896</v>
      </c>
      <c r="CS48" s="12">
        <v>0.03896103896103896</v>
      </c>
      <c r="CT48" s="12">
        <v>0.03896103896103896</v>
      </c>
      <c r="CU48" s="12">
        <v>0.03896103896103896</v>
      </c>
      <c r="CV48" s="12">
        <v>0.03896103896103896</v>
      </c>
      <c r="CW48" s="12">
        <v>0.03896103896103896</v>
      </c>
      <c r="CX48" s="12">
        <v>0.03896103896103896</v>
      </c>
      <c r="CY48" s="12">
        <v>0.03896103896103896</v>
      </c>
      <c r="CZ48" s="12">
        <v>0.03896103896103896</v>
      </c>
      <c r="DA48" s="12">
        <v>0.03896103896103896</v>
      </c>
      <c r="DB48" s="12">
        <v>0.03896103896103896</v>
      </c>
      <c r="DC48" s="12">
        <v>0.03896103896103896</v>
      </c>
      <c r="DD48" s="12">
        <v>0.03896103896103896</v>
      </c>
      <c r="DE48" s="12">
        <v>0.025974025974025976</v>
      </c>
      <c r="DF48" s="12">
        <v>0.025974025974025976</v>
      </c>
      <c r="DG48" s="12">
        <v>0.025974025974025976</v>
      </c>
      <c r="DH48" s="12">
        <v>0.012987012987012988</v>
      </c>
      <c r="DI48" s="12">
        <v>0.012987012987012988</v>
      </c>
      <c r="DJ48" s="12">
        <v>0.012987012987012988</v>
      </c>
      <c r="DK48" s="12">
        <v>0.012987012987012988</v>
      </c>
      <c r="DL48" s="12">
        <v>0.012987012987012988</v>
      </c>
      <c r="DM48" s="12">
        <v>0.012987012987012988</v>
      </c>
      <c r="DN48" s="12">
        <v>0.012987012987012988</v>
      </c>
      <c r="DO48" s="12">
        <v>0.012987012987012988</v>
      </c>
      <c r="DP48" s="12">
        <v>0.012987012987012988</v>
      </c>
      <c r="DQ48" s="12">
        <v>0.012987012987012988</v>
      </c>
      <c r="DR48" s="12">
        <v>0.012987012987012988</v>
      </c>
      <c r="DS48" s="12">
        <v>0.0</v>
      </c>
      <c r="DT48" s="12">
        <v>0.0</v>
      </c>
      <c r="DU48" s="12">
        <v>0.0</v>
      </c>
      <c r="DV48" s="12">
        <v>0.0</v>
      </c>
      <c r="DW48" s="12">
        <v>0.0</v>
      </c>
      <c r="DX48" s="12">
        <v>0.0</v>
      </c>
      <c r="DY48" s="12">
        <v>0.0</v>
      </c>
      <c r="DZ48" s="12">
        <v>0.0</v>
      </c>
      <c r="EA48" s="12">
        <v>0.0</v>
      </c>
      <c r="EB48" s="12">
        <v>0.0</v>
      </c>
      <c r="EC48" s="12">
        <v>0.0</v>
      </c>
      <c r="ED48" s="12">
        <v>0.0</v>
      </c>
      <c r="EE48" s="12">
        <v>0.0</v>
      </c>
      <c r="EF48" s="12">
        <v>0.0</v>
      </c>
      <c r="EG48" s="12">
        <v>0.0</v>
      </c>
      <c r="EH48" s="12">
        <v>0.0</v>
      </c>
    </row>
    <row r="49" ht="9.75" customHeight="1" outlineLevel="1">
      <c r="A49" s="3"/>
      <c r="B49" s="3" t="s">
        <v>93</v>
      </c>
      <c r="C49" s="3" t="str">
        <f> "Cutoff = " &amp; TEXT($D$37,"0.00")</f>
        <v>Cutoff = 0.50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12" t="s">
        <v>94</v>
      </c>
      <c r="AL49" s="12">
        <v>0.11688311688311692</v>
      </c>
      <c r="AM49" s="12">
        <v>0.06493506493506485</v>
      </c>
      <c r="AN49" s="12">
        <v>0.051948051948051965</v>
      </c>
      <c r="AO49" s="12">
        <v>0.051948051948051965</v>
      </c>
      <c r="AP49" s="12">
        <v>0.038961038961038974</v>
      </c>
      <c r="AQ49" s="12">
        <v>0.025974025974025983</v>
      </c>
      <c r="AR49" s="12">
        <v>0.025974025974025983</v>
      </c>
      <c r="AS49" s="12">
        <v>0.012987012987012991</v>
      </c>
      <c r="AT49" s="12">
        <v>0.025974025974025983</v>
      </c>
      <c r="AU49" s="12">
        <v>0.051948051948051965</v>
      </c>
      <c r="AV49" s="12">
        <v>0.0</v>
      </c>
      <c r="AW49" s="12">
        <v>0.025974025974025983</v>
      </c>
      <c r="AX49" s="12">
        <v>0.025974025974025927</v>
      </c>
      <c r="AY49" s="12">
        <v>0.012987012987012991</v>
      </c>
      <c r="AZ49" s="12">
        <v>0.2015810276679842</v>
      </c>
      <c r="BA49" s="12">
        <v>0.0</v>
      </c>
      <c r="BB49" s="12">
        <v>0.010728402032749863</v>
      </c>
      <c r="BC49" s="12">
        <v>0.0</v>
      </c>
      <c r="BD49" s="12">
        <v>0.0</v>
      </c>
      <c r="BE49" s="12">
        <v>0.02032749858836814</v>
      </c>
      <c r="BF49" s="12">
        <v>0.0</v>
      </c>
      <c r="BG49" s="12">
        <v>0.0</v>
      </c>
      <c r="BH49" s="12">
        <v>0.009316770186335406</v>
      </c>
      <c r="BI49" s="12">
        <v>0.0</v>
      </c>
      <c r="BJ49" s="12">
        <v>0.0</v>
      </c>
      <c r="BK49" s="12">
        <v>0.008469791078486734</v>
      </c>
      <c r="BL49" s="12">
        <v>0.0</v>
      </c>
      <c r="BM49" s="12">
        <v>0.0</v>
      </c>
      <c r="BN49" s="12">
        <v>0.008469791078486734</v>
      </c>
      <c r="BO49" s="12">
        <v>0.008469791078486734</v>
      </c>
      <c r="BP49" s="12">
        <v>0.0</v>
      </c>
      <c r="BQ49" s="12">
        <v>0.0</v>
      </c>
      <c r="BR49" s="12">
        <v>0.00762281197063806</v>
      </c>
      <c r="BS49" s="12">
        <v>0.007340485601355169</v>
      </c>
      <c r="BT49" s="12">
        <v>0.007340485601355161</v>
      </c>
      <c r="BU49" s="12">
        <v>0.0</v>
      </c>
      <c r="BV49" s="12">
        <v>0.0</v>
      </c>
      <c r="BW49" s="12">
        <v>0.013551665725578766</v>
      </c>
      <c r="BX49" s="12">
        <v>0.0</v>
      </c>
      <c r="BY49" s="12">
        <v>0.0</v>
      </c>
      <c r="BZ49" s="12">
        <v>0.0</v>
      </c>
      <c r="CA49" s="12">
        <v>0.0</v>
      </c>
      <c r="CB49" s="12">
        <v>0.01242236024844721</v>
      </c>
      <c r="CC49" s="12">
        <v>0.0</v>
      </c>
      <c r="CD49" s="12">
        <v>0.0</v>
      </c>
      <c r="CE49" s="12">
        <v>0.0</v>
      </c>
      <c r="CF49" s="12">
        <v>0.006211180124223598</v>
      </c>
      <c r="CG49" s="12">
        <v>0.0</v>
      </c>
      <c r="CH49" s="12">
        <v>0.0</v>
      </c>
      <c r="CI49" s="12">
        <v>0.0</v>
      </c>
      <c r="CJ49" s="12">
        <v>0.0</v>
      </c>
      <c r="CK49" s="12">
        <v>0.0</v>
      </c>
      <c r="CL49" s="12">
        <v>0.0</v>
      </c>
      <c r="CM49" s="12">
        <v>0.0</v>
      </c>
      <c r="CN49" s="12">
        <v>0.0</v>
      </c>
      <c r="CO49" s="12">
        <v>0.0</v>
      </c>
      <c r="CP49" s="12">
        <v>0.0</v>
      </c>
      <c r="CQ49" s="12">
        <v>0.005081874647092041</v>
      </c>
      <c r="CR49" s="12">
        <v>0.0</v>
      </c>
      <c r="CS49" s="12">
        <v>0.0</v>
      </c>
      <c r="CT49" s="12">
        <v>0.0</v>
      </c>
      <c r="CU49" s="12">
        <v>0.0</v>
      </c>
      <c r="CV49" s="12">
        <v>0.0</v>
      </c>
      <c r="CW49" s="12">
        <v>0.0</v>
      </c>
      <c r="CX49" s="12">
        <v>0.0</v>
      </c>
      <c r="CY49" s="12">
        <v>0.0</v>
      </c>
      <c r="CZ49" s="12">
        <v>0.0</v>
      </c>
      <c r="DA49" s="12">
        <v>0.0</v>
      </c>
      <c r="DB49" s="12">
        <v>0.0</v>
      </c>
      <c r="DC49" s="12">
        <v>0.0</v>
      </c>
      <c r="DD49" s="12">
        <v>0.0033879164313946916</v>
      </c>
      <c r="DE49" s="12">
        <v>0.0</v>
      </c>
      <c r="DF49" s="12">
        <v>0.0</v>
      </c>
      <c r="DG49" s="12">
        <v>0.0033879164313946925</v>
      </c>
      <c r="DH49" s="12">
        <v>0.0</v>
      </c>
      <c r="DI49" s="12">
        <v>0.0</v>
      </c>
      <c r="DJ49" s="12">
        <v>0.0</v>
      </c>
      <c r="DK49" s="12">
        <v>0.0</v>
      </c>
      <c r="DL49" s="12">
        <v>0.0</v>
      </c>
      <c r="DM49" s="12">
        <v>0.0</v>
      </c>
      <c r="DN49" s="12">
        <v>0.0</v>
      </c>
      <c r="DO49" s="12">
        <v>0.0</v>
      </c>
      <c r="DP49" s="12">
        <v>0.0</v>
      </c>
      <c r="DQ49" s="12">
        <v>0.0</v>
      </c>
      <c r="DR49" s="12">
        <v>0.0016939582156973462</v>
      </c>
      <c r="DS49" s="12">
        <v>0.0</v>
      </c>
      <c r="DT49" s="12">
        <v>0.0</v>
      </c>
      <c r="DU49" s="12">
        <v>0.0</v>
      </c>
      <c r="DV49" s="12">
        <v>0.0</v>
      </c>
      <c r="DW49" s="12">
        <v>0.0</v>
      </c>
      <c r="DX49" s="12">
        <v>0.0</v>
      </c>
      <c r="DY49" s="12">
        <v>0.0</v>
      </c>
      <c r="DZ49" s="12">
        <v>0.0</v>
      </c>
      <c r="EA49" s="12">
        <v>0.0</v>
      </c>
      <c r="EB49" s="12">
        <v>0.0</v>
      </c>
      <c r="EC49" s="12">
        <v>0.0</v>
      </c>
      <c r="ED49" s="12">
        <v>0.0</v>
      </c>
      <c r="EE49" s="12">
        <v>0.0</v>
      </c>
      <c r="EF49" s="12">
        <v>0.0</v>
      </c>
      <c r="EG49" s="12">
        <v>0.0</v>
      </c>
      <c r="EH49" s="12">
        <v>0.0</v>
      </c>
    </row>
    <row r="50" ht="9.75" customHeight="1" outlineLevel="1">
      <c r="A50" s="3"/>
      <c r="B50" s="3" t="s">
        <v>95</v>
      </c>
      <c r="C50" s="3" t="str">
        <f> "ROC curve:  area under curve = " &amp; TEXT(C48,"0.00") &amp; " 
Model 9 for Y    (2 variables, n=100)"</f>
        <v>ROC curve:  area under curve = 0.87 
Model 9 for Y    (2 variables, n=100)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12" t="s">
        <v>91</v>
      </c>
      <c r="AL50" s="12">
        <f>SUM(AL49:EH49)</f>
        <v>0.8678712592</v>
      </c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</row>
    <row r="51" ht="9.75" customHeight="1" outlineLevel="1">
      <c r="A51" s="3"/>
      <c r="B51" s="3" t="s">
        <v>96</v>
      </c>
      <c r="C51" s="3"/>
      <c r="D51" s="3">
        <v>0.0</v>
      </c>
      <c r="E51" s="3">
        <v>1.0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</row>
    <row r="52" ht="9.75" customHeight="1" outlineLevel="1">
      <c r="A52" s="3"/>
      <c r="B52" s="3"/>
      <c r="C52" s="3"/>
      <c r="D52" s="3">
        <v>0.0</v>
      </c>
      <c r="E52" s="3">
        <v>1.0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</row>
    <row r="53" ht="9.75" customHeight="1" outlineLevel="1">
      <c r="A53" s="3"/>
      <c r="B53" s="3"/>
      <c r="C53" s="3"/>
      <c r="D53" s="3">
        <f>1-$H$43</f>
        <v>0.05194805195</v>
      </c>
      <c r="E53" s="3">
        <f>$E$43</f>
        <v>0.4782608696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</row>
    <row r="54" ht="9.75" customHeight="1" outlineLevel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</row>
    <row r="55" ht="9.75" customHeight="1" outlineLevel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</row>
    <row r="56" ht="9.75" customHeight="1" outlineLevel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</row>
    <row r="57" ht="9.75" customHeight="1" outlineLevel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</row>
    <row r="58" ht="9.75" customHeight="1" outlineLevel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</row>
    <row r="59" ht="9.75" customHeight="1" outlineLevel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</row>
    <row r="60" ht="9.75" customHeight="1" outlineLevel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</row>
    <row r="61" ht="9.75" customHeight="1" outlineLevel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</row>
    <row r="62" ht="9.75" customHeight="1" outlineLevel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</row>
    <row r="63" ht="9.75" customHeight="1" outlineLevel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</row>
    <row r="64" ht="9.75" customHeight="1" outlineLevel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</row>
    <row r="65" ht="9.75" customHeight="1" outlineLevel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</row>
    <row r="66" ht="9.75" customHeight="1">
      <c r="A66" s="6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</row>
    <row r="67" ht="9.75" customHeight="1">
      <c r="A67" s="11" t="s">
        <v>97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</row>
    <row r="68" ht="9.75" customHeight="1" outlineLevel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42" t="s">
        <v>98</v>
      </c>
      <c r="AL68" s="42">
        <v>1.0</v>
      </c>
      <c r="AM68" s="12" t="s">
        <v>99</v>
      </c>
      <c r="AN68" s="12" t="s">
        <v>5</v>
      </c>
      <c r="AO68" s="12" t="s">
        <v>6</v>
      </c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</row>
    <row r="69" ht="9.75" customHeight="1" outlineLevel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42" t="s">
        <v>100</v>
      </c>
      <c r="AL69" s="42" t="str">
        <f t="array" ref="AL69">INDEX($AN$68:$AO$68,$AL$68)</f>
        <v>X1_MeanImputed</v>
      </c>
      <c r="AM69" s="12" t="s">
        <v>32</v>
      </c>
      <c r="AN69" s="12">
        <v>504.68</v>
      </c>
      <c r="AO69" s="12">
        <v>524.367088607595</v>
      </c>
      <c r="AP69" s="12">
        <v>1.0</v>
      </c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</row>
    <row r="70" ht="9.75" customHeight="1" outlineLevel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42"/>
      <c r="AL70" s="42" t="s">
        <v>101</v>
      </c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</row>
    <row r="71" ht="9.75" customHeight="1" outlineLevel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42"/>
      <c r="AL71" s="42" t="str">
        <f> "Logistic Regression Curve -vs- " &amp; $AL$69 &amp; " 
Model 9 for Y    (2 variables, n=100)"</f>
        <v>Logistic Regression Curve -vs- X1_MeanImputed 
Model 9 for Y    (2 variables, n=100)</v>
      </c>
      <c r="AM71" s="12" t="s">
        <v>102</v>
      </c>
      <c r="AN71" s="12">
        <v>6.0</v>
      </c>
      <c r="AO71" s="12">
        <v>7.0</v>
      </c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</row>
    <row r="72" ht="9.75" customHeight="1" outlineLevel="1">
      <c r="A72" s="28" t="s">
        <v>32</v>
      </c>
      <c r="B72" s="3">
        <f>SUMPRODUCT($AN$69:$AO$69,$AN$88:$AO$88)</f>
        <v>504.68</v>
      </c>
      <c r="C72" s="3">
        <f>1/(1+EXP(-F72))</f>
        <v>0.1367301005</v>
      </c>
      <c r="D72" s="3">
        <f>1/(1+EXP(-(F72- $H$11*G72)))</f>
        <v>0.07226789445</v>
      </c>
      <c r="E72" s="3">
        <f>1/(1+EXP(-(F72+ $H$11*G72)))</f>
        <v>0.2435942682</v>
      </c>
      <c r="F72" s="3">
        <f t="array" ref="F72">MMULT($AN$69:$AO$69,$B$16:$B$17) + B15</f>
        <v>-1.842718475</v>
      </c>
      <c r="G72" s="3">
        <f t="array" ref="G72">SQRT(MMULT($AN$69:$AP$69,MMULT($AK$15:$AM$17,TRANSPOSE($AN$69:$AP$69))))</f>
        <v>0.3620702072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42"/>
      <c r="AL72" s="42" t="str">
        <f> $AL$69 &amp; " (min to max) " &amp; CHAR(10) &amp; "Other Variables = Means"</f>
        <v>X1_MeanImputed (min to max) 
Other Variables = Means</v>
      </c>
      <c r="AM72" s="12" t="s">
        <v>103</v>
      </c>
      <c r="AN72" s="12">
        <v>988.0</v>
      </c>
      <c r="AO72" s="12">
        <v>997.0</v>
      </c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</row>
    <row r="73" ht="9.75" customHeight="1" outlineLevel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42"/>
      <c r="AL73" s="42" t="s">
        <v>104</v>
      </c>
      <c r="AM73" s="12" t="s">
        <v>105</v>
      </c>
      <c r="AN73" s="12">
        <f t="shared" ref="AN73:AO73" si="12">AN71</f>
        <v>6</v>
      </c>
      <c r="AO73" s="12">
        <f t="shared" si="12"/>
        <v>7</v>
      </c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</row>
    <row r="74" ht="9.75" customHeight="1" outlineLevel="1">
      <c r="A74" s="3"/>
      <c r="B74" s="63" t="str">
        <f>$AL$69</f>
        <v>X1_MeanImputed</v>
      </c>
      <c r="C74" s="63" t="s">
        <v>106</v>
      </c>
      <c r="D74" s="63" t="str">
        <f>IF($I$11&gt;99%,("Lower "&amp;TEXT($I$11,"0.0%")),("Lower "&amp;TEXT($I$11,"0%")))</f>
        <v>Lower 95%</v>
      </c>
      <c r="E74" s="63" t="str">
        <f>IF($I$11&gt;99%,("Upper "&amp;TEXT($I$11,"0.0%")),("Upper "&amp;TEXT($I$11,"0%")))</f>
        <v>Upper 95%</v>
      </c>
      <c r="F74" s="63" t="s">
        <v>107</v>
      </c>
      <c r="G74" s="63" t="s">
        <v>41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42"/>
      <c r="AL74" s="42" t="s">
        <v>108</v>
      </c>
      <c r="AM74" s="12" t="s">
        <v>109</v>
      </c>
      <c r="AN74" s="12">
        <f t="shared" ref="AN74:AO74" si="13">(AN72 - AN71)/12</f>
        <v>81.83333333</v>
      </c>
      <c r="AO74" s="12">
        <f t="shared" si="13"/>
        <v>82.5</v>
      </c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</row>
    <row r="75" ht="9.75" customHeight="1" outlineLevel="1">
      <c r="A75" s="3"/>
      <c r="B75" s="3">
        <f>SUMPRODUCT($AN$75:$AO$75,$AN$88:$AO$88)</f>
        <v>6</v>
      </c>
      <c r="C75" s="3">
        <f t="shared" ref="C75:C87" si="14">1/(1+EXP(-F75))</f>
        <v>0.008391257786</v>
      </c>
      <c r="D75" s="3">
        <f t="shared" ref="D75:D87" si="15">1/(1+EXP(-(F75- $H$11*G75)))</f>
        <v>0.001018567957</v>
      </c>
      <c r="E75" s="3">
        <f t="shared" ref="E75:E87" si="16">1/(1+EXP(-(F75+ $H$11*G75)))</f>
        <v>0.06562397393</v>
      </c>
      <c r="F75" s="3">
        <f t="array" ref="F75">MMULT($AN$75:$AO$75,$B$16:$B$17) + B15</f>
        <v>-4.772138192</v>
      </c>
      <c r="G75" s="3">
        <f t="array" ref="G75">SQRT(MMULT($AN$75:$AP$75,MMULT($AK$15:$AM$17,TRANSPOSE($AN$75:$AP$75))))</f>
        <v>1.079713881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12"/>
      <c r="AL75" s="12">
        <v>1.0</v>
      </c>
      <c r="AM75" s="12"/>
      <c r="AN75" s="12">
        <f>IF($AN$89=$AL$68,$AN$73+($AL$75-1)*$AN$74,$AN$69)</f>
        <v>6</v>
      </c>
      <c r="AO75" s="12">
        <f>IF($AO$89=$AL$68,$AO$73+($AL$75-1)*$AO$74,$AO$69)</f>
        <v>524.3670886</v>
      </c>
      <c r="AP75" s="12">
        <v>1.0</v>
      </c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</row>
    <row r="76" ht="9.75" customHeight="1" outlineLevel="1">
      <c r="A76" s="3"/>
      <c r="B76" s="3">
        <f>SUMPRODUCT($AN$76:$AO$76,$AN$88:$AO$88)</f>
        <v>87.83333333</v>
      </c>
      <c r="C76" s="3">
        <f t="shared" si="14"/>
        <v>0.01350070456</v>
      </c>
      <c r="D76" s="3">
        <f t="shared" si="15"/>
        <v>0.002141971951</v>
      </c>
      <c r="E76" s="3">
        <f t="shared" si="16"/>
        <v>0.08024983679</v>
      </c>
      <c r="F76" s="3">
        <f t="array" ref="F76">MMULT($AN$76:$AO$76,$B$16:$B$17) + B15</f>
        <v>-4.291420738</v>
      </c>
      <c r="G76" s="3">
        <f t="array" ref="G76">SQRT(MMULT($AN$76:$AP$76,MMULT($AK$15:$AM$17,TRANSPOSE($AN$76:$AP$76))))</f>
        <v>0.9451517516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12"/>
      <c r="AL76" s="12">
        <v>2.0</v>
      </c>
      <c r="AM76" s="12"/>
      <c r="AN76" s="12">
        <f>IF($AN$89=$AL$68,$AN$73+($AL$76-1)*$AN$74,$AN$69)</f>
        <v>87.83333333</v>
      </c>
      <c r="AO76" s="12">
        <f>IF($AO$89=$AL$68,$AO$73+($AL$76-1)*$AO$74,$AO$69)</f>
        <v>524.3670886</v>
      </c>
      <c r="AP76" s="12">
        <v>1.0</v>
      </c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</row>
    <row r="77" ht="9.75" customHeight="1" outlineLevel="1">
      <c r="A77" s="3"/>
      <c r="B77" s="3">
        <f>SUMPRODUCT($AN$77:$AO$77,$AN$88:$AO$88)</f>
        <v>169.6666667</v>
      </c>
      <c r="C77" s="3">
        <f t="shared" si="14"/>
        <v>0.0216533626</v>
      </c>
      <c r="D77" s="3">
        <f t="shared" si="15"/>
        <v>0.004476712294</v>
      </c>
      <c r="E77" s="3">
        <f t="shared" si="16"/>
        <v>0.09823184838</v>
      </c>
      <c r="F77" s="3">
        <f t="array" ref="F77">MMULT($AN$77:$AO$77,$B$16:$B$17) + B15</f>
        <v>-3.810703283</v>
      </c>
      <c r="G77" s="3">
        <f t="array" ref="G77">SQRT(MMULT($AN$77:$AP$77,MMULT($AK$15:$AM$17,TRANSPOSE($AN$77:$AP$77))))</f>
        <v>0.8131151032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12"/>
      <c r="AL77" s="12">
        <v>3.0</v>
      </c>
      <c r="AM77" s="12"/>
      <c r="AN77" s="12">
        <f>IF($AN$89=$AL$68,$AN$73+($AL$77-1)*$AN$74,$AN$69)</f>
        <v>169.6666667</v>
      </c>
      <c r="AO77" s="12">
        <f>IF($AO$89=$AL$68,$AO$73+($AL$77-1)*$AO$74,$AO$69)</f>
        <v>524.3670886</v>
      </c>
      <c r="AP77" s="12">
        <v>1.0</v>
      </c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</row>
    <row r="78" ht="9.75" customHeight="1" outlineLevel="1">
      <c r="A78" s="3"/>
      <c r="B78" s="3">
        <f>SUMPRODUCT($AN$78:$AO$78,$AN$88:$AO$88)</f>
        <v>251.5</v>
      </c>
      <c r="C78" s="3">
        <f t="shared" si="14"/>
        <v>0.03455670307</v>
      </c>
      <c r="D78" s="3">
        <f t="shared" si="15"/>
        <v>0.009260532749</v>
      </c>
      <c r="E78" s="3">
        <f t="shared" si="16"/>
        <v>0.1205447492</v>
      </c>
      <c r="F78" s="3">
        <f t="array" ref="F78">MMULT($AN$78:$AO$78,$B$16:$B$17) + B15</f>
        <v>-3.329985829</v>
      </c>
      <c r="G78" s="3">
        <f t="array" ref="G78">SQRT(MMULT($AN$78:$AP$78,MMULT($AK$15:$AM$17,TRANSPOSE($AN$78:$AP$78))))</f>
        <v>0.6850657473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12"/>
      <c r="AL78" s="12">
        <v>4.0</v>
      </c>
      <c r="AM78" s="12"/>
      <c r="AN78" s="12">
        <f>IF($AN$89=$AL$68,$AN$73+($AL$78-1)*$AN$74,$AN$69)</f>
        <v>251.5</v>
      </c>
      <c r="AO78" s="12">
        <f>IF($AO$89=$AL$68,$AO$73+($AL$78-1)*$AO$74,$AO$69)</f>
        <v>524.3670886</v>
      </c>
      <c r="AP78" s="12">
        <v>1.0</v>
      </c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</row>
    <row r="79" ht="9.75" customHeight="1" outlineLevel="1">
      <c r="A79" s="3"/>
      <c r="B79" s="3">
        <f>SUMPRODUCT($AN$79:$AO$79,$AN$88:$AO$88)</f>
        <v>333.3333333</v>
      </c>
      <c r="C79" s="3">
        <f t="shared" si="14"/>
        <v>0.0547191482</v>
      </c>
      <c r="D79" s="3">
        <f t="shared" si="15"/>
        <v>0.01881412996</v>
      </c>
      <c r="E79" s="3">
        <f t="shared" si="16"/>
        <v>0.1487570651</v>
      </c>
      <c r="F79" s="3">
        <f t="array" ref="F79">MMULT($AN$79:$AO$79,$B$16:$B$17) + B15</f>
        <v>-2.849268374</v>
      </c>
      <c r="G79" s="3">
        <f t="array" ref="G79">SQRT(MMULT($AN$79:$AP$79,MMULT($AK$15:$AM$17,TRANSPOSE($AN$79:$AP$79))))</f>
        <v>0.5637273765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12"/>
      <c r="AL79" s="12">
        <v>5.0</v>
      </c>
      <c r="AM79" s="12"/>
      <c r="AN79" s="12">
        <f>IF($AN$89=$AL$68,$AN$73+($AL$79-1)*$AN$74,$AN$69)</f>
        <v>333.3333333</v>
      </c>
      <c r="AO79" s="12">
        <f>IF($AO$89=$AL$68,$AO$73+($AL$79-1)*$AO$74,$AO$69)</f>
        <v>524.3670886</v>
      </c>
      <c r="AP79" s="12">
        <v>1.0</v>
      </c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</row>
    <row r="80" ht="9.75" customHeight="1" outlineLevel="1">
      <c r="A80" s="3"/>
      <c r="B80" s="3">
        <f>SUMPRODUCT($AN$80:$AO$80,$AN$88:$AO$88)</f>
        <v>415.1666667</v>
      </c>
      <c r="C80" s="3">
        <f t="shared" si="14"/>
        <v>0.08560249768</v>
      </c>
      <c r="D80" s="3">
        <f t="shared" si="15"/>
        <v>0.03699170787</v>
      </c>
      <c r="E80" s="3">
        <f t="shared" si="16"/>
        <v>0.1857699908</v>
      </c>
      <c r="F80" s="3">
        <f t="array" ref="F80">MMULT($AN$80:$AO$80,$B$16:$B$17) + B15</f>
        <v>-2.36855092</v>
      </c>
      <c r="G80" s="3">
        <f t="array" ref="G80">SQRT(MMULT($AN$80:$AP$80,MMULT($AK$15:$AM$17,TRANSPOSE($AN$80:$AP$80))))</f>
        <v>0.4545069874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12"/>
      <c r="AL80" s="12">
        <v>6.0</v>
      </c>
      <c r="AM80" s="12"/>
      <c r="AN80" s="12">
        <f>IF($AN$89=$AL$68,$AN$73+($AL$80-1)*$AN$74,$AN$69)</f>
        <v>415.1666667</v>
      </c>
      <c r="AO80" s="12">
        <f>IF($AO$89=$AL$68,$AO$73+($AL$80-1)*$AO$74,$AO$69)</f>
        <v>524.3670886</v>
      </c>
      <c r="AP80" s="12">
        <v>1.0</v>
      </c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</row>
    <row r="81" ht="9.75" customHeight="1" outlineLevel="1">
      <c r="A81" s="3"/>
      <c r="B81" s="3">
        <f>SUMPRODUCT($AN$81:$AO$81,$AN$88:$AO$88)</f>
        <v>497</v>
      </c>
      <c r="C81" s="3">
        <f t="shared" si="14"/>
        <v>0.1314916938</v>
      </c>
      <c r="D81" s="3">
        <f t="shared" si="15"/>
        <v>0.0685116719</v>
      </c>
      <c r="E81" s="3">
        <f t="shared" si="16"/>
        <v>0.2375991614</v>
      </c>
      <c r="F81" s="3">
        <f t="array" ref="F81">MMULT($AN$81:$AO$81,$B$16:$B$17) + B15</f>
        <v>-1.887833465</v>
      </c>
      <c r="G81" s="3">
        <f t="array" ref="G81">SQRT(MMULT($AN$81:$AP$81,MMULT($AK$15:$AM$17,TRANSPOSE($AN$81:$AP$81))))</f>
        <v>0.3683466003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12"/>
      <c r="AL81" s="12">
        <v>7.0</v>
      </c>
      <c r="AM81" s="12"/>
      <c r="AN81" s="12">
        <f>IF($AN$89=$AL$68,$AN$73+($AL$81-1)*$AN$74,$AN$69)</f>
        <v>497</v>
      </c>
      <c r="AO81" s="12">
        <f>IF($AO$89=$AL$68,$AO$73+($AL$81-1)*$AO$74,$AO$69)</f>
        <v>524.3670886</v>
      </c>
      <c r="AP81" s="12">
        <v>1.0</v>
      </c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</row>
    <row r="82" ht="9.75" customHeight="1" outlineLevel="1">
      <c r="A82" s="3"/>
      <c r="B82" s="3">
        <f>SUMPRODUCT($AN$82:$AO$82,$AN$88:$AO$88)</f>
        <v>578.8333333</v>
      </c>
      <c r="C82" s="3">
        <f t="shared" si="14"/>
        <v>0.1966893357</v>
      </c>
      <c r="D82" s="3">
        <f t="shared" si="15"/>
        <v>0.1148115556</v>
      </c>
      <c r="E82" s="3">
        <f t="shared" si="16"/>
        <v>0.3161063738</v>
      </c>
      <c r="F82" s="3">
        <f t="array" ref="F82">MMULT($AN$82:$AO$82,$B$16:$B$17) + B15</f>
        <v>-1.407116011</v>
      </c>
      <c r="G82" s="3">
        <f t="array" ref="G82">SQRT(MMULT($AN$82:$AP$82,MMULT($AK$15:$AM$17,TRANSPOSE($AN$82:$AP$82))))</f>
        <v>0.3241857554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12"/>
      <c r="AL82" s="12">
        <v>8.0</v>
      </c>
      <c r="AM82" s="12"/>
      <c r="AN82" s="12">
        <f>IF($AN$89=$AL$68,$AN$73+($AL$82-1)*$AN$74,$AN$69)</f>
        <v>578.8333333</v>
      </c>
      <c r="AO82" s="12">
        <f>IF($AO$89=$AL$68,$AO$73+($AL$82-1)*$AO$74,$AO$69)</f>
        <v>524.3670886</v>
      </c>
      <c r="AP82" s="12">
        <v>1.0</v>
      </c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</row>
    <row r="83" ht="9.75" customHeight="1" outlineLevel="1">
      <c r="A83" s="3"/>
      <c r="B83" s="3">
        <f>SUMPRODUCT($AN$83:$AO$83,$AN$88:$AO$88)</f>
        <v>660.6666667</v>
      </c>
      <c r="C83" s="3">
        <f t="shared" si="14"/>
        <v>0.2836559402</v>
      </c>
      <c r="D83" s="3">
        <f t="shared" si="15"/>
        <v>0.1693054173</v>
      </c>
      <c r="E83" s="3">
        <f t="shared" si="16"/>
        <v>0.4348133426</v>
      </c>
      <c r="F83" s="3">
        <f t="array" ref="F83">MMULT($AN$83:$AO$83,$B$16:$B$17) + B15</f>
        <v>-0.9263985563</v>
      </c>
      <c r="G83" s="3">
        <f t="array" ref="G83">SQRT(MMULT($AN$83:$AP$83,MMULT($AK$15:$AM$17,TRANSPOSE($AN$83:$AP$83))))</f>
        <v>0.3388630399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12"/>
      <c r="AL83" s="12">
        <v>9.0</v>
      </c>
      <c r="AM83" s="12"/>
      <c r="AN83" s="12">
        <f>IF($AN$89=$AL$68,$AN$73+($AL$83-1)*$AN$74,$AN$69)</f>
        <v>660.6666667</v>
      </c>
      <c r="AO83" s="12">
        <f>IF($AO$89=$AL$68,$AO$73+($AL$83-1)*$AO$74,$AO$69)</f>
        <v>524.3670886</v>
      </c>
      <c r="AP83" s="12">
        <v>1.0</v>
      </c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</row>
    <row r="84" ht="9.75" customHeight="1" outlineLevel="1">
      <c r="A84" s="3"/>
      <c r="B84" s="3">
        <f>SUMPRODUCT($AN$84:$AO$84,$AN$88:$AO$88)</f>
        <v>742.5</v>
      </c>
      <c r="C84" s="3">
        <f t="shared" si="14"/>
        <v>0.3903881121</v>
      </c>
      <c r="D84" s="3">
        <f t="shared" si="15"/>
        <v>0.2241716284</v>
      </c>
      <c r="E84" s="3">
        <f t="shared" si="16"/>
        <v>0.5866556905</v>
      </c>
      <c r="F84" s="3">
        <f t="array" ref="F84">MMULT($AN$84:$AO$84,$B$16:$B$17) + B15</f>
        <v>-0.4456811018</v>
      </c>
      <c r="G84" s="3">
        <f t="array" ref="G84">SQRT(MMULT($AN$84:$AP$84,MMULT($AK$15:$AM$17,TRANSPOSE($AN$84:$AP$84))))</f>
        <v>0.4060473929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12"/>
      <c r="AL84" s="12">
        <v>10.0</v>
      </c>
      <c r="AM84" s="12"/>
      <c r="AN84" s="12">
        <f>IF($AN$89=$AL$68,$AN$73+($AL$84-1)*$AN$74,$AN$69)</f>
        <v>742.5</v>
      </c>
      <c r="AO84" s="12">
        <f>IF($AO$89=$AL$68,$AO$73+($AL$84-1)*$AO$74,$AO$69)</f>
        <v>524.3670886</v>
      </c>
      <c r="AP84" s="12">
        <v>1.0</v>
      </c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</row>
    <row r="85" ht="9.75" customHeight="1" outlineLevel="1">
      <c r="A85" s="3"/>
      <c r="B85" s="3">
        <f>SUMPRODUCT($AN$85:$AO$85,$AN$88:$AO$88)</f>
        <v>824.3333333</v>
      </c>
      <c r="C85" s="3">
        <f t="shared" si="14"/>
        <v>0.5087581923</v>
      </c>
      <c r="D85" s="3">
        <f t="shared" si="15"/>
        <v>0.277849567</v>
      </c>
      <c r="E85" s="3">
        <f t="shared" si="16"/>
        <v>0.7359893756</v>
      </c>
      <c r="F85" s="3">
        <f t="array" ref="F85">MMULT($AN$85:$AO$85,$B$16:$B$17) + B15</f>
        <v>0.03503635268</v>
      </c>
      <c r="G85" s="3">
        <f t="array" ref="G85">SQRT(MMULT($AN$85:$AP$85,MMULT($AK$15:$AM$17,TRANSPOSE($AN$85:$AP$85))))</f>
        <v>0.5052082546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12"/>
      <c r="AL85" s="12">
        <v>11.0</v>
      </c>
      <c r="AM85" s="12"/>
      <c r="AN85" s="12">
        <f>IF($AN$89=$AL$68,$AN$73+($AL$85-1)*$AN$74,$AN$69)</f>
        <v>824.3333333</v>
      </c>
      <c r="AO85" s="12">
        <f>IF($AO$89=$AL$68,$AO$73+($AL$85-1)*$AO$74,$AO$69)</f>
        <v>524.3670886</v>
      </c>
      <c r="AP85" s="12">
        <v>1.0</v>
      </c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</row>
    <row r="86" ht="9.75" customHeight="1" outlineLevel="1">
      <c r="A86" s="3"/>
      <c r="B86" s="3">
        <f>SUMPRODUCT($AN$86:$AO$86,$AN$88:$AO$88)</f>
        <v>906.1666667</v>
      </c>
      <c r="C86" s="3">
        <f t="shared" si="14"/>
        <v>0.6261543296</v>
      </c>
      <c r="D86" s="3">
        <f t="shared" si="15"/>
        <v>0.3314111408</v>
      </c>
      <c r="E86" s="3">
        <f t="shared" si="16"/>
        <v>0.8498362353</v>
      </c>
      <c r="F86" s="3">
        <f t="array" ref="F86">MMULT($AN$86:$AO$86,$B$16:$B$17) + B15</f>
        <v>0.5157538072</v>
      </c>
      <c r="G86" s="3">
        <f t="array" ref="G86">SQRT(MMULT($AN$86:$AP$86,MMULT($AK$15:$AM$17,TRANSPOSE($AN$86:$AP$86))))</f>
        <v>0.6212172289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12"/>
      <c r="AL86" s="12">
        <v>12.0</v>
      </c>
      <c r="AM86" s="12"/>
      <c r="AN86" s="12">
        <f>IF($AN$89=$AL$68,$AN$73+($AL$86-1)*$AN$74,$AN$69)</f>
        <v>906.1666667</v>
      </c>
      <c r="AO86" s="12">
        <f>IF($AO$89=$AL$68,$AO$73+($AL$86-1)*$AO$74,$AO$69)</f>
        <v>524.3670886</v>
      </c>
      <c r="AP86" s="12">
        <v>1.0</v>
      </c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</row>
    <row r="87" ht="9.75" customHeight="1" outlineLevel="1">
      <c r="A87" s="3"/>
      <c r="B87" s="3">
        <f>SUMPRODUCT($AN$87:$AO$87,$AN$88:$AO$88)</f>
        <v>988</v>
      </c>
      <c r="C87" s="3">
        <f t="shared" si="14"/>
        <v>0.7303642211</v>
      </c>
      <c r="D87" s="3">
        <f t="shared" si="15"/>
        <v>0.3855237731</v>
      </c>
      <c r="E87" s="3">
        <f t="shared" si="16"/>
        <v>0.9212250934</v>
      </c>
      <c r="F87" s="3">
        <f t="array" ref="F87">MMULT($AN$87:$AO$87,$B$16:$B$17) + B15</f>
        <v>0.9964712617</v>
      </c>
      <c r="G87" s="3">
        <f t="array" ref="G87">SQRT(MMULT($AN$87:$AP$87,MMULT($AK$15:$AM$17,TRANSPOSE($AN$87:$AP$87))))</f>
        <v>0.746257918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12"/>
      <c r="AL87" s="12">
        <v>13.0</v>
      </c>
      <c r="AM87" s="12"/>
      <c r="AN87" s="12">
        <f>IF($AN$89=$AL$68,$AN$73+($AL$87-1)*$AN$74,$AN$69)</f>
        <v>988</v>
      </c>
      <c r="AO87" s="12">
        <f>IF($AO$89=$AL$68,$AO$73+($AL$87-1)*$AO$74,$AO$69)</f>
        <v>524.3670886</v>
      </c>
      <c r="AP87" s="12">
        <v>1.0</v>
      </c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</row>
    <row r="88" ht="9.75" customHeight="1" outlineLevel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12"/>
      <c r="AL88" s="12"/>
      <c r="AM88" s="12"/>
      <c r="AN88" s="12">
        <f>IF($AL$68 = $AN$89,1,0)</f>
        <v>1</v>
      </c>
      <c r="AO88" s="12">
        <f>IF($AL$68 = $AO$89,1,0)</f>
        <v>0</v>
      </c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</row>
    <row r="89" ht="9.75" customHeight="1">
      <c r="A89" s="6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12"/>
      <c r="AL89" s="12"/>
      <c r="AM89" s="12"/>
      <c r="AN89" s="12">
        <v>1.0</v>
      </c>
      <c r="AO89" s="12">
        <v>2.0</v>
      </c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</row>
    <row r="90" ht="9.75" customHeight="1">
      <c r="A90" s="11" t="s">
        <v>110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42" t="s">
        <v>111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</row>
    <row r="91" ht="9.75" customHeight="1" outlineLevel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42" t="s">
        <v>112</v>
      </c>
      <c r="AL91" s="12">
        <v>0.0</v>
      </c>
      <c r="AM91" s="12">
        <v>0.05</v>
      </c>
      <c r="AN91" s="12">
        <v>0.1</v>
      </c>
      <c r="AO91" s="12">
        <v>0.15000000000000002</v>
      </c>
      <c r="AP91" s="12">
        <v>0.2</v>
      </c>
      <c r="AQ91" s="12">
        <v>0.25</v>
      </c>
      <c r="AR91" s="12">
        <v>0.3</v>
      </c>
      <c r="AS91" s="12">
        <v>0.35</v>
      </c>
      <c r="AT91" s="12">
        <v>0.39999999999999997</v>
      </c>
      <c r="AU91" s="12">
        <v>0.44999999999999996</v>
      </c>
      <c r="AV91" s="12">
        <v>0.49999999999999994</v>
      </c>
      <c r="AW91" s="12">
        <v>0.5499999999999999</v>
      </c>
      <c r="AX91" s="12">
        <v>0.6</v>
      </c>
      <c r="AY91" s="12">
        <v>0.65</v>
      </c>
      <c r="AZ91" s="12">
        <v>0.7000000000000001</v>
      </c>
      <c r="BA91" s="12">
        <v>0.7500000000000001</v>
      </c>
      <c r="BB91" s="12">
        <v>0.8000000000000002</v>
      </c>
      <c r="BC91" s="12">
        <v>0.8500000000000002</v>
      </c>
      <c r="BD91" s="12">
        <v>0.9000000000000002</v>
      </c>
      <c r="BE91" s="12">
        <v>0.9500000000000003</v>
      </c>
      <c r="BF91" s="12">
        <v>1.0000000000000002</v>
      </c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</row>
    <row r="92" ht="9.75" customHeight="1" outlineLevel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42" t="s">
        <v>113</v>
      </c>
      <c r="AL92" s="12">
        <v>0.0</v>
      </c>
      <c r="AM92" s="12">
        <v>0.0</v>
      </c>
      <c r="AN92" s="12">
        <v>0.0</v>
      </c>
      <c r="AO92" s="12">
        <v>4.0</v>
      </c>
      <c r="AP92" s="12">
        <v>5.0</v>
      </c>
      <c r="AQ92" s="12">
        <v>8.0</v>
      </c>
      <c r="AR92" s="12">
        <v>8.0</v>
      </c>
      <c r="AS92" s="12">
        <v>10.0</v>
      </c>
      <c r="AT92" s="12">
        <v>12.0</v>
      </c>
      <c r="AU92" s="12">
        <v>12.0</v>
      </c>
      <c r="AV92" s="12">
        <v>12.0</v>
      </c>
      <c r="AW92" s="12">
        <v>12.0</v>
      </c>
      <c r="AX92" s="12">
        <v>14.0</v>
      </c>
      <c r="AY92" s="12">
        <v>15.0</v>
      </c>
      <c r="AZ92" s="12">
        <v>17.0</v>
      </c>
      <c r="BA92" s="12">
        <v>17.0</v>
      </c>
      <c r="BB92" s="12">
        <v>19.0</v>
      </c>
      <c r="BC92" s="12">
        <v>20.0</v>
      </c>
      <c r="BD92" s="12">
        <v>20.0</v>
      </c>
      <c r="BE92" s="12">
        <v>23.0</v>
      </c>
      <c r="BF92" s="12">
        <v>23.0</v>
      </c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</row>
    <row r="93" ht="9.75" customHeight="1" outlineLevel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42" t="s">
        <v>114</v>
      </c>
      <c r="AL93" s="12">
        <v>0.0</v>
      </c>
      <c r="AM93" s="12">
        <v>25.0</v>
      </c>
      <c r="AN93" s="12">
        <v>36.0</v>
      </c>
      <c r="AO93" s="12">
        <v>58.0</v>
      </c>
      <c r="AP93" s="12">
        <v>61.0</v>
      </c>
      <c r="AQ93" s="12">
        <v>62.0</v>
      </c>
      <c r="AR93" s="12">
        <v>65.0</v>
      </c>
      <c r="AS93" s="12">
        <v>68.0</v>
      </c>
      <c r="AT93" s="12">
        <v>70.0</v>
      </c>
      <c r="AU93" s="12">
        <v>72.0</v>
      </c>
      <c r="AV93" s="12">
        <v>73.0</v>
      </c>
      <c r="AW93" s="12">
        <v>73.0</v>
      </c>
      <c r="AX93" s="12">
        <v>74.0</v>
      </c>
      <c r="AY93" s="12">
        <v>74.0</v>
      </c>
      <c r="AZ93" s="12">
        <v>74.0</v>
      </c>
      <c r="BA93" s="12">
        <v>76.0</v>
      </c>
      <c r="BB93" s="12">
        <v>76.0</v>
      </c>
      <c r="BC93" s="12">
        <v>77.0</v>
      </c>
      <c r="BD93" s="12">
        <v>77.0</v>
      </c>
      <c r="BE93" s="12">
        <v>77.0</v>
      </c>
      <c r="BF93" s="12">
        <v>77.0</v>
      </c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</row>
    <row r="94" ht="9.75" customHeight="1" outlineLevel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4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</row>
    <row r="95" ht="9.75" customHeight="1" outlineLevel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42" t="s">
        <v>115</v>
      </c>
      <c r="AL95" s="12">
        <v>0.05</v>
      </c>
      <c r="AM95" s="12">
        <v>0.1</v>
      </c>
      <c r="AN95" s="12">
        <v>0.15000000000000002</v>
      </c>
      <c r="AO95" s="12">
        <v>0.2</v>
      </c>
      <c r="AP95" s="12">
        <v>0.25</v>
      </c>
      <c r="AQ95" s="12">
        <v>0.3</v>
      </c>
      <c r="AR95" s="12">
        <v>0.35</v>
      </c>
      <c r="AS95" s="12">
        <v>0.39999999999999997</v>
      </c>
      <c r="AT95" s="12">
        <v>0.44999999999999996</v>
      </c>
      <c r="AU95" s="12">
        <v>0.49999999999999994</v>
      </c>
      <c r="AV95" s="12">
        <v>0.5499999999999999</v>
      </c>
      <c r="AW95" s="12">
        <v>0.6</v>
      </c>
      <c r="AX95" s="12">
        <v>0.65</v>
      </c>
      <c r="AY95" s="12">
        <v>0.7000000000000001</v>
      </c>
      <c r="AZ95" s="12">
        <v>0.7500000000000001</v>
      </c>
      <c r="BA95" s="12">
        <v>0.8000000000000002</v>
      </c>
      <c r="BB95" s="12">
        <v>0.8500000000000002</v>
      </c>
      <c r="BC95" s="12">
        <v>0.9000000000000002</v>
      </c>
      <c r="BD95" s="12">
        <v>0.9500000000000003</v>
      </c>
      <c r="BE95" s="12">
        <v>1.0000000000000002</v>
      </c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</row>
    <row r="96" ht="9.75" customHeight="1" outlineLevel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42" t="s">
        <v>113</v>
      </c>
      <c r="AL96" s="12">
        <v>0.0</v>
      </c>
      <c r="AM96" s="12">
        <v>0.0</v>
      </c>
      <c r="AN96" s="12">
        <v>4.0</v>
      </c>
      <c r="AO96" s="12">
        <v>1.0</v>
      </c>
      <c r="AP96" s="12">
        <v>3.0</v>
      </c>
      <c r="AQ96" s="12">
        <v>0.0</v>
      </c>
      <c r="AR96" s="12">
        <v>2.0</v>
      </c>
      <c r="AS96" s="12">
        <v>2.0</v>
      </c>
      <c r="AT96" s="12">
        <v>0.0</v>
      </c>
      <c r="AU96" s="12">
        <v>0.0</v>
      </c>
      <c r="AV96" s="12">
        <v>0.0</v>
      </c>
      <c r="AW96" s="12">
        <v>2.0</v>
      </c>
      <c r="AX96" s="12">
        <v>1.0</v>
      </c>
      <c r="AY96" s="12">
        <v>2.0</v>
      </c>
      <c r="AZ96" s="12">
        <v>0.0</v>
      </c>
      <c r="BA96" s="12">
        <v>2.0</v>
      </c>
      <c r="BB96" s="12">
        <v>1.0</v>
      </c>
      <c r="BC96" s="12">
        <v>0.0</v>
      </c>
      <c r="BD96" s="12">
        <v>3.0</v>
      </c>
      <c r="BE96" s="12">
        <v>0.0</v>
      </c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</row>
    <row r="97" ht="9.75" customHeight="1" outlineLevel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42" t="s">
        <v>114</v>
      </c>
      <c r="AL97" s="12">
        <v>-25.0</v>
      </c>
      <c r="AM97" s="12">
        <v>-11.0</v>
      </c>
      <c r="AN97" s="12">
        <v>-22.0</v>
      </c>
      <c r="AO97" s="12">
        <v>-3.0</v>
      </c>
      <c r="AP97" s="12">
        <v>-1.0</v>
      </c>
      <c r="AQ97" s="12">
        <v>-3.0</v>
      </c>
      <c r="AR97" s="12">
        <v>-3.0</v>
      </c>
      <c r="AS97" s="12">
        <v>-2.0</v>
      </c>
      <c r="AT97" s="12">
        <v>-2.0</v>
      </c>
      <c r="AU97" s="12">
        <v>-1.0</v>
      </c>
      <c r="AV97" s="12">
        <v>0.0</v>
      </c>
      <c r="AW97" s="12">
        <v>-1.0</v>
      </c>
      <c r="AX97" s="12">
        <v>0.0</v>
      </c>
      <c r="AY97" s="12">
        <v>0.0</v>
      </c>
      <c r="AZ97" s="12">
        <v>-2.0</v>
      </c>
      <c r="BA97" s="12">
        <v>0.0</v>
      </c>
      <c r="BB97" s="12">
        <v>-1.0</v>
      </c>
      <c r="BC97" s="12">
        <v>0.0</v>
      </c>
      <c r="BD97" s="12">
        <v>0.0</v>
      </c>
      <c r="BE97" s="12">
        <v>0.0</v>
      </c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</row>
    <row r="98" ht="9.75" customHeight="1" outlineLevel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</row>
    <row r="99" ht="9.75" customHeight="1" outlineLevel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</row>
    <row r="100" ht="9.75" customHeight="1" outlineLevel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</row>
    <row r="101" ht="9.75" customHeight="1" outlineLevel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</row>
    <row r="102" ht="9.75" customHeight="1" outlineLevel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</row>
    <row r="103" ht="9.75" customHeight="1" outlineLevel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</row>
    <row r="104" ht="9.75" customHeight="1" outlineLevel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</row>
    <row r="105" ht="9.75" customHeight="1" outlineLevel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</row>
    <row r="106" ht="9.75" customHeight="1" outlineLevel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</row>
    <row r="107" ht="9.75" customHeight="1" outlineLevel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</row>
    <row r="108" ht="9.75" customHeight="1" outlineLevel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</row>
    <row r="109" ht="9.75" customHeight="1" outlineLevel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</row>
    <row r="110" ht="9.75" customHeight="1" outlineLevel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</row>
    <row r="111" ht="9.75" customHeight="1">
      <c r="A111" s="6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</row>
    <row r="112" ht="9.75" customHeight="1">
      <c r="A112" s="11" t="s">
        <v>116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</row>
    <row r="113" ht="9.75" customHeight="1" outlineLevel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</row>
    <row r="114" ht="9.75" customHeight="1" outlineLevel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</row>
    <row r="115" ht="9.75" customHeight="1" outlineLevel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</row>
    <row r="116" ht="9.75" customHeight="1" outlineLevel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</row>
    <row r="117" ht="9.75" customHeight="1" outlineLevel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</row>
    <row r="118" ht="9.75" customHeight="1" outlineLevel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</row>
    <row r="119" ht="9.75" customHeight="1" outlineLevel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</row>
    <row r="120" ht="9.75" customHeight="1" outlineLevel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</row>
    <row r="121" ht="9.75" customHeight="1" outlineLevel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</row>
    <row r="122" ht="9.75" customHeight="1" outlineLevel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</row>
    <row r="123" ht="9.75" customHeight="1" outlineLevel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</row>
    <row r="124" ht="9.75" customHeight="1" outlineLevel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</row>
    <row r="125" ht="9.75" customHeight="1" outlineLevel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</row>
    <row r="126" ht="9.75" customHeight="1" outlineLevel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</row>
    <row r="127" ht="9.75" customHeight="1" outlineLevel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</row>
    <row r="128" ht="9.75" customHeight="1" outlineLevel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</row>
    <row r="129" ht="9.75" customHeight="1" outlineLevel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</row>
    <row r="130" ht="9.75" customHeight="1" outlineLevel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</row>
    <row r="131" ht="9.75" customHeight="1" outlineLevel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</row>
    <row r="132" ht="9.75" customHeight="1" outlineLevel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</row>
    <row r="133" ht="9.75" customHeight="1">
      <c r="A133" s="6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</row>
    <row r="134" ht="9.75" customHeight="1">
      <c r="A134" s="11" t="s">
        <v>117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12" t="s">
        <v>118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</row>
    <row r="135" ht="9.75" customHeight="1" outlineLevel="1">
      <c r="A135" s="3"/>
      <c r="B135" s="3"/>
      <c r="C135" s="3"/>
      <c r="D135" s="3"/>
      <c r="E135" s="28" t="s">
        <v>119</v>
      </c>
      <c r="F135" s="64">
        <v>0.5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12" t="s">
        <v>75</v>
      </c>
      <c r="AL135" s="12">
        <v>0.0</v>
      </c>
      <c r="AM135" s="12">
        <v>0.01</v>
      </c>
      <c r="AN135" s="12">
        <v>0.02</v>
      </c>
      <c r="AO135" s="12">
        <v>0.03</v>
      </c>
      <c r="AP135" s="12">
        <v>0.04</v>
      </c>
      <c r="AQ135" s="12">
        <v>0.05</v>
      </c>
      <c r="AR135" s="12">
        <v>0.060000000000000005</v>
      </c>
      <c r="AS135" s="12">
        <v>0.07</v>
      </c>
      <c r="AT135" s="12">
        <v>0.08</v>
      </c>
      <c r="AU135" s="12">
        <v>0.09</v>
      </c>
      <c r="AV135" s="12">
        <v>0.09999999999999999</v>
      </c>
      <c r="AW135" s="12">
        <v>0.10999999999999999</v>
      </c>
      <c r="AX135" s="12">
        <v>0.11999999999999998</v>
      </c>
      <c r="AY135" s="12">
        <v>0.12999999999999998</v>
      </c>
      <c r="AZ135" s="12">
        <v>0.13999999999999999</v>
      </c>
      <c r="BA135" s="12">
        <v>0.15</v>
      </c>
      <c r="BB135" s="12">
        <v>0.16</v>
      </c>
      <c r="BC135" s="12">
        <v>0.17</v>
      </c>
      <c r="BD135" s="12">
        <v>0.18000000000000002</v>
      </c>
      <c r="BE135" s="12">
        <v>0.19000000000000003</v>
      </c>
      <c r="BF135" s="12">
        <v>0.20000000000000004</v>
      </c>
      <c r="BG135" s="12">
        <v>0.21000000000000005</v>
      </c>
      <c r="BH135" s="12">
        <v>0.22000000000000006</v>
      </c>
      <c r="BI135" s="12">
        <v>0.23000000000000007</v>
      </c>
      <c r="BJ135" s="12">
        <v>0.24000000000000007</v>
      </c>
      <c r="BK135" s="12">
        <v>0.25000000000000006</v>
      </c>
      <c r="BL135" s="12">
        <v>0.26000000000000006</v>
      </c>
      <c r="BM135" s="12">
        <v>0.2700000000000001</v>
      </c>
      <c r="BN135" s="12">
        <v>0.2800000000000001</v>
      </c>
      <c r="BO135" s="12">
        <v>0.2900000000000001</v>
      </c>
      <c r="BP135" s="12">
        <v>0.3000000000000001</v>
      </c>
      <c r="BQ135" s="12">
        <v>0.3100000000000001</v>
      </c>
      <c r="BR135" s="12">
        <v>0.3200000000000001</v>
      </c>
      <c r="BS135" s="12">
        <v>0.3300000000000001</v>
      </c>
      <c r="BT135" s="12">
        <v>0.34000000000000014</v>
      </c>
      <c r="BU135" s="12">
        <v>0.35000000000000014</v>
      </c>
      <c r="BV135" s="12">
        <v>0.36000000000000015</v>
      </c>
      <c r="BW135" s="12">
        <v>0.37000000000000016</v>
      </c>
      <c r="BX135" s="12">
        <v>0.38000000000000017</v>
      </c>
      <c r="BY135" s="12">
        <v>0.3900000000000002</v>
      </c>
      <c r="BZ135" s="12">
        <v>0.4000000000000002</v>
      </c>
      <c r="CA135" s="12">
        <v>0.4100000000000002</v>
      </c>
      <c r="CB135" s="12">
        <v>0.4200000000000002</v>
      </c>
      <c r="CC135" s="12">
        <v>0.4300000000000002</v>
      </c>
      <c r="CD135" s="12">
        <v>0.4400000000000002</v>
      </c>
      <c r="CE135" s="12">
        <v>0.45000000000000023</v>
      </c>
      <c r="CF135" s="12">
        <v>0.46000000000000024</v>
      </c>
      <c r="CG135" s="12">
        <v>0.47000000000000025</v>
      </c>
      <c r="CH135" s="12">
        <v>0.48000000000000026</v>
      </c>
      <c r="CI135" s="12">
        <v>0.49000000000000027</v>
      </c>
      <c r="CJ135" s="12">
        <v>0.5000000000000002</v>
      </c>
      <c r="CK135" s="12">
        <v>0.5100000000000002</v>
      </c>
      <c r="CL135" s="12">
        <v>0.5200000000000002</v>
      </c>
      <c r="CM135" s="12">
        <v>0.5300000000000002</v>
      </c>
      <c r="CN135" s="12">
        <v>0.5400000000000003</v>
      </c>
      <c r="CO135" s="12">
        <v>0.5500000000000003</v>
      </c>
      <c r="CP135" s="12">
        <v>0.5600000000000003</v>
      </c>
      <c r="CQ135" s="12">
        <v>0.5700000000000003</v>
      </c>
      <c r="CR135" s="12">
        <v>0.5800000000000003</v>
      </c>
      <c r="CS135" s="12">
        <v>0.5900000000000003</v>
      </c>
      <c r="CT135" s="12">
        <v>0.6000000000000003</v>
      </c>
      <c r="CU135" s="12">
        <v>0.6100000000000003</v>
      </c>
      <c r="CV135" s="12">
        <v>0.6200000000000003</v>
      </c>
      <c r="CW135" s="12">
        <v>0.6300000000000003</v>
      </c>
      <c r="CX135" s="12">
        <v>0.6400000000000003</v>
      </c>
      <c r="CY135" s="12">
        <v>0.6500000000000004</v>
      </c>
      <c r="CZ135" s="12">
        <v>0.6600000000000004</v>
      </c>
      <c r="DA135" s="12">
        <v>0.6700000000000004</v>
      </c>
      <c r="DB135" s="12">
        <v>0.6800000000000004</v>
      </c>
      <c r="DC135" s="12">
        <v>0.6900000000000004</v>
      </c>
      <c r="DD135" s="12">
        <v>0.7000000000000004</v>
      </c>
      <c r="DE135" s="12">
        <v>0.7100000000000004</v>
      </c>
      <c r="DF135" s="12">
        <v>0.7200000000000004</v>
      </c>
      <c r="DG135" s="12">
        <v>0.7300000000000004</v>
      </c>
      <c r="DH135" s="12">
        <v>0.7400000000000004</v>
      </c>
      <c r="DI135" s="12">
        <v>0.7500000000000004</v>
      </c>
      <c r="DJ135" s="12">
        <v>0.7600000000000005</v>
      </c>
      <c r="DK135" s="12">
        <v>0.7700000000000005</v>
      </c>
      <c r="DL135" s="12">
        <v>0.7800000000000005</v>
      </c>
      <c r="DM135" s="12">
        <v>0.7900000000000005</v>
      </c>
      <c r="DN135" s="12">
        <v>0.8000000000000005</v>
      </c>
      <c r="DO135" s="12">
        <v>0.8100000000000005</v>
      </c>
      <c r="DP135" s="12">
        <v>0.8200000000000005</v>
      </c>
      <c r="DQ135" s="12">
        <v>0.8300000000000005</v>
      </c>
      <c r="DR135" s="12">
        <v>0.8400000000000005</v>
      </c>
      <c r="DS135" s="12">
        <v>0.8500000000000005</v>
      </c>
      <c r="DT135" s="12">
        <v>0.8600000000000005</v>
      </c>
      <c r="DU135" s="12">
        <v>0.8700000000000006</v>
      </c>
      <c r="DV135" s="12">
        <v>0.8800000000000006</v>
      </c>
      <c r="DW135" s="12">
        <v>0.8900000000000006</v>
      </c>
      <c r="DX135" s="12">
        <v>0.9000000000000006</v>
      </c>
      <c r="DY135" s="12">
        <v>0.9100000000000006</v>
      </c>
      <c r="DZ135" s="12">
        <v>0.9200000000000006</v>
      </c>
      <c r="EA135" s="12">
        <v>0.9300000000000006</v>
      </c>
      <c r="EB135" s="12">
        <v>0.9400000000000006</v>
      </c>
      <c r="EC135" s="12">
        <v>0.9500000000000006</v>
      </c>
      <c r="ED135" s="12">
        <v>0.9600000000000006</v>
      </c>
      <c r="EE135" s="12">
        <v>0.9700000000000006</v>
      </c>
      <c r="EF135" s="12">
        <v>0.9800000000000006</v>
      </c>
      <c r="EG135" s="12">
        <v>0.9900000000000007</v>
      </c>
      <c r="EH135" s="12">
        <v>1.0000000000000007</v>
      </c>
    </row>
    <row r="136" ht="9.75" customHeight="1" outlineLevel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12" t="s">
        <v>120</v>
      </c>
      <c r="AL136" s="12">
        <v>1.0</v>
      </c>
      <c r="AM136" s="12">
        <v>1.0</v>
      </c>
      <c r="AN136" s="12">
        <v>1.0</v>
      </c>
      <c r="AO136" s="12">
        <v>1.0</v>
      </c>
      <c r="AP136" s="12">
        <v>1.0</v>
      </c>
      <c r="AQ136" s="12">
        <v>1.0</v>
      </c>
      <c r="AR136" s="12">
        <v>1.0</v>
      </c>
      <c r="AS136" s="12">
        <v>1.0</v>
      </c>
      <c r="AT136" s="12">
        <v>1.0</v>
      </c>
      <c r="AU136" s="12">
        <v>1.0</v>
      </c>
      <c r="AV136" s="12">
        <v>1.0</v>
      </c>
      <c r="AW136" s="12">
        <v>1.0</v>
      </c>
      <c r="AX136" s="12">
        <v>1.0</v>
      </c>
      <c r="AY136" s="12">
        <v>0.9652173913043478</v>
      </c>
      <c r="AZ136" s="12">
        <v>0.9304347826086956</v>
      </c>
      <c r="BA136" s="12">
        <v>0.8956521739130435</v>
      </c>
      <c r="BB136" s="12">
        <v>0.8521739130434783</v>
      </c>
      <c r="BC136" s="12">
        <v>0.8086956521739131</v>
      </c>
      <c r="BD136" s="12">
        <v>0.7999999999999999</v>
      </c>
      <c r="BE136" s="12">
        <v>0.7913043478260869</v>
      </c>
      <c r="BF136" s="12">
        <v>0.773913043478261</v>
      </c>
      <c r="BG136" s="12">
        <v>0.7565217391304347</v>
      </c>
      <c r="BH136" s="12">
        <v>0.7304347826086957</v>
      </c>
      <c r="BI136" s="12">
        <v>0.7043478260869565</v>
      </c>
      <c r="BJ136" s="12">
        <v>0.6782608695652174</v>
      </c>
      <c r="BK136" s="12">
        <v>0.6608695652173913</v>
      </c>
      <c r="BL136" s="12">
        <v>0.6521739130434783</v>
      </c>
      <c r="BM136" s="12">
        <v>0.6521739130434783</v>
      </c>
      <c r="BN136" s="12">
        <v>0.6521739130434783</v>
      </c>
      <c r="BO136" s="12">
        <v>0.6521739130434783</v>
      </c>
      <c r="BP136" s="12">
        <v>0.6434782608695653</v>
      </c>
      <c r="BQ136" s="12">
        <v>0.6260869565217392</v>
      </c>
      <c r="BR136" s="12">
        <v>0.6086956521739131</v>
      </c>
      <c r="BS136" s="12">
        <v>0.591304347826087</v>
      </c>
      <c r="BT136" s="12">
        <v>0.5739130434782609</v>
      </c>
      <c r="BU136" s="12">
        <v>0.5652173913043478</v>
      </c>
      <c r="BV136" s="12">
        <v>0.5478260869565217</v>
      </c>
      <c r="BW136" s="12">
        <v>0.5304347826086956</v>
      </c>
      <c r="BX136" s="12">
        <v>0.5130434782608696</v>
      </c>
      <c r="BY136" s="12">
        <v>0.4956521739130435</v>
      </c>
      <c r="BZ136" s="12">
        <v>0.4782608695652174</v>
      </c>
      <c r="CA136" s="12">
        <v>0.4782608695652174</v>
      </c>
      <c r="CB136" s="12">
        <v>0.4782608695652174</v>
      </c>
      <c r="CC136" s="12">
        <v>0.4782608695652174</v>
      </c>
      <c r="CD136" s="12">
        <v>0.4782608695652174</v>
      </c>
      <c r="CE136" s="12">
        <v>0.4782608695652174</v>
      </c>
      <c r="CF136" s="12">
        <v>0.4782608695652174</v>
      </c>
      <c r="CG136" s="12">
        <v>0.4782608695652174</v>
      </c>
      <c r="CH136" s="12">
        <v>0.4782608695652174</v>
      </c>
      <c r="CI136" s="12">
        <v>0.4782608695652174</v>
      </c>
      <c r="CJ136" s="12">
        <v>0.4782608695652174</v>
      </c>
      <c r="CK136" s="12">
        <v>0.4782608695652174</v>
      </c>
      <c r="CL136" s="12">
        <v>0.4782608695652174</v>
      </c>
      <c r="CM136" s="12">
        <v>0.4782608695652174</v>
      </c>
      <c r="CN136" s="12">
        <v>0.46956521739130436</v>
      </c>
      <c r="CO136" s="12">
        <v>0.45217391304347826</v>
      </c>
      <c r="CP136" s="12">
        <v>0.43478260869565216</v>
      </c>
      <c r="CQ136" s="12">
        <v>0.41739130434782606</v>
      </c>
      <c r="CR136" s="12">
        <v>0.39999999999999997</v>
      </c>
      <c r="CS136" s="12">
        <v>0.3826086956521739</v>
      </c>
      <c r="CT136" s="12">
        <v>0.3739130434782609</v>
      </c>
      <c r="CU136" s="12">
        <v>0.3652173913043478</v>
      </c>
      <c r="CV136" s="12">
        <v>0.3565217391304348</v>
      </c>
      <c r="CW136" s="12">
        <v>0.34782608695652173</v>
      </c>
      <c r="CX136" s="12">
        <v>0.34782608695652173</v>
      </c>
      <c r="CY136" s="12">
        <v>0.34782608695652173</v>
      </c>
      <c r="CZ136" s="12">
        <v>0.33043478260869563</v>
      </c>
      <c r="DA136" s="12">
        <v>0.3130434782608696</v>
      </c>
      <c r="DB136" s="12">
        <v>0.2956521739130435</v>
      </c>
      <c r="DC136" s="12">
        <v>0.2782608695652174</v>
      </c>
      <c r="DD136" s="12">
        <v>0.2608695652173913</v>
      </c>
      <c r="DE136" s="12">
        <v>0.2608695652173913</v>
      </c>
      <c r="DF136" s="12">
        <v>0.2608695652173913</v>
      </c>
      <c r="DG136" s="12">
        <v>0.2608695652173913</v>
      </c>
      <c r="DH136" s="12">
        <v>0.2608695652173913</v>
      </c>
      <c r="DI136" s="12">
        <v>0.2608695652173913</v>
      </c>
      <c r="DJ136" s="12">
        <v>0.2608695652173913</v>
      </c>
      <c r="DK136" s="12">
        <v>0.25217391304347825</v>
      </c>
      <c r="DL136" s="12">
        <v>0.23478260869565218</v>
      </c>
      <c r="DM136" s="12">
        <v>0.21739130434782608</v>
      </c>
      <c r="DN136" s="12">
        <v>0.19130434782608696</v>
      </c>
      <c r="DO136" s="12">
        <v>0.16521739130434782</v>
      </c>
      <c r="DP136" s="12">
        <v>0.14782608695652175</v>
      </c>
      <c r="DQ136" s="12">
        <v>0.1391304347826087</v>
      </c>
      <c r="DR136" s="12">
        <v>0.13043478260869565</v>
      </c>
      <c r="DS136" s="12">
        <v>0.13043478260869565</v>
      </c>
      <c r="DT136" s="12">
        <v>0.13043478260869565</v>
      </c>
      <c r="DU136" s="12">
        <v>0.13043478260869565</v>
      </c>
      <c r="DV136" s="12">
        <v>0.13043478260869565</v>
      </c>
      <c r="DW136" s="12">
        <v>0.13043478260869565</v>
      </c>
      <c r="DX136" s="12">
        <v>0.1217391304347826</v>
      </c>
      <c r="DY136" s="12">
        <v>0.10434782608695652</v>
      </c>
      <c r="DZ136" s="12">
        <v>0.08695652173913043</v>
      </c>
      <c r="EA136" s="12">
        <v>0.0608695652173913</v>
      </c>
      <c r="EB136" s="12">
        <v>0.034782608695652174</v>
      </c>
      <c r="EC136" s="12">
        <v>0.017391304347826087</v>
      </c>
      <c r="ED136" s="12">
        <v>0.008695652173913044</v>
      </c>
      <c r="EE136" s="12">
        <v>0.0</v>
      </c>
      <c r="EF136" s="12">
        <v>0.0</v>
      </c>
      <c r="EG136" s="12">
        <v>0.0</v>
      </c>
      <c r="EH136" s="12">
        <v>0.0</v>
      </c>
    </row>
    <row r="137" ht="9.75" customHeight="1" outlineLevel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12" t="s">
        <v>121</v>
      </c>
      <c r="AL137" s="12">
        <v>0.0</v>
      </c>
      <c r="AM137" s="12">
        <v>0.11688311688311688</v>
      </c>
      <c r="AN137" s="12">
        <v>0.16363636363636364</v>
      </c>
      <c r="AO137" s="12">
        <v>0.2285714285714286</v>
      </c>
      <c r="AP137" s="12">
        <v>0.2753246753246753</v>
      </c>
      <c r="AQ137" s="12">
        <v>0.3142857142857143</v>
      </c>
      <c r="AR137" s="12">
        <v>0.34545454545454546</v>
      </c>
      <c r="AS137" s="12">
        <v>0.37142857142857144</v>
      </c>
      <c r="AT137" s="12">
        <v>0.4</v>
      </c>
      <c r="AU137" s="12">
        <v>0.4233766233766234</v>
      </c>
      <c r="AV137" s="12">
        <v>0.44675324675324674</v>
      </c>
      <c r="AW137" s="12">
        <v>0.4727272727272727</v>
      </c>
      <c r="AX137" s="12">
        <v>0.49610389610389616</v>
      </c>
      <c r="AY137" s="12">
        <v>0.5532467532467533</v>
      </c>
      <c r="AZ137" s="12">
        <v>0.6103896103896104</v>
      </c>
      <c r="BA137" s="12">
        <v>0.6649350649350649</v>
      </c>
      <c r="BB137" s="12">
        <v>0.7142857142857143</v>
      </c>
      <c r="BC137" s="12">
        <v>0.7610389610389611</v>
      </c>
      <c r="BD137" s="12">
        <v>0.7688311688311689</v>
      </c>
      <c r="BE137" s="12">
        <v>0.7766233766233765</v>
      </c>
      <c r="BF137" s="12">
        <v>0.7818181818181819</v>
      </c>
      <c r="BG137" s="12">
        <v>0.7896103896103895</v>
      </c>
      <c r="BH137" s="12">
        <v>0.7974025974025973</v>
      </c>
      <c r="BI137" s="12">
        <v>0.8</v>
      </c>
      <c r="BJ137" s="12">
        <v>0.8051948051948052</v>
      </c>
      <c r="BK137" s="12">
        <v>0.8103896103896103</v>
      </c>
      <c r="BL137" s="12">
        <v>0.812987012987013</v>
      </c>
      <c r="BM137" s="12">
        <v>0.8181818181818182</v>
      </c>
      <c r="BN137" s="12">
        <v>0.825974025974026</v>
      </c>
      <c r="BO137" s="12">
        <v>0.8311688311688312</v>
      </c>
      <c r="BP137" s="12">
        <v>0.8363636363636364</v>
      </c>
      <c r="BQ137" s="12">
        <v>0.8441558441558441</v>
      </c>
      <c r="BR137" s="12">
        <v>0.8519480519480519</v>
      </c>
      <c r="BS137" s="12">
        <v>0.8597402597402598</v>
      </c>
      <c r="BT137" s="12">
        <v>0.8675324675324675</v>
      </c>
      <c r="BU137" s="12">
        <v>0.8753246753246754</v>
      </c>
      <c r="BV137" s="12">
        <v>0.8857142857142858</v>
      </c>
      <c r="BW137" s="12">
        <v>0.8935064935064935</v>
      </c>
      <c r="BX137" s="12">
        <v>0.8987012987012988</v>
      </c>
      <c r="BY137" s="12">
        <v>0.9038961038961039</v>
      </c>
      <c r="BZ137" s="12">
        <v>0.9090909090909091</v>
      </c>
      <c r="CA137" s="12">
        <v>0.9142857142857144</v>
      </c>
      <c r="CB137" s="12">
        <v>0.9194805194805195</v>
      </c>
      <c r="CC137" s="12">
        <v>0.9246753246753248</v>
      </c>
      <c r="CD137" s="12">
        <v>0.9298701298701298</v>
      </c>
      <c r="CE137" s="12">
        <v>0.9376623376623378</v>
      </c>
      <c r="CF137" s="12">
        <v>0.9402597402597404</v>
      </c>
      <c r="CG137" s="12">
        <v>0.9428571428571428</v>
      </c>
      <c r="CH137" s="12">
        <v>0.9454545454545454</v>
      </c>
      <c r="CI137" s="12">
        <v>0.948051948051948</v>
      </c>
      <c r="CJ137" s="12">
        <v>0.948051948051948</v>
      </c>
      <c r="CK137" s="12">
        <v>0.948051948051948</v>
      </c>
      <c r="CL137" s="12">
        <v>0.948051948051948</v>
      </c>
      <c r="CM137" s="12">
        <v>0.948051948051948</v>
      </c>
      <c r="CN137" s="12">
        <v>0.948051948051948</v>
      </c>
      <c r="CO137" s="12">
        <v>0.948051948051948</v>
      </c>
      <c r="CP137" s="12">
        <v>0.9506493506493506</v>
      </c>
      <c r="CQ137" s="12">
        <v>0.9532467532467533</v>
      </c>
      <c r="CR137" s="12">
        <v>0.9558441558441557</v>
      </c>
      <c r="CS137" s="12">
        <v>0.9584415584415584</v>
      </c>
      <c r="CT137" s="12">
        <v>0.961038961038961</v>
      </c>
      <c r="CU137" s="12">
        <v>0.961038961038961</v>
      </c>
      <c r="CV137" s="12">
        <v>0.961038961038961</v>
      </c>
      <c r="CW137" s="12">
        <v>0.961038961038961</v>
      </c>
      <c r="CX137" s="12">
        <v>0.961038961038961</v>
      </c>
      <c r="CY137" s="12">
        <v>0.961038961038961</v>
      </c>
      <c r="CZ137" s="12">
        <v>0.961038961038961</v>
      </c>
      <c r="DA137" s="12">
        <v>0.961038961038961</v>
      </c>
      <c r="DB137" s="12">
        <v>0.961038961038961</v>
      </c>
      <c r="DC137" s="12">
        <v>0.9636363636363636</v>
      </c>
      <c r="DD137" s="12">
        <v>0.9662337662337663</v>
      </c>
      <c r="DE137" s="12">
        <v>0.9688311688311687</v>
      </c>
      <c r="DF137" s="12">
        <v>0.974025974025974</v>
      </c>
      <c r="DG137" s="12">
        <v>0.9792207792207793</v>
      </c>
      <c r="DH137" s="12">
        <v>0.9818181818181817</v>
      </c>
      <c r="DI137" s="12">
        <v>0.9844155844155844</v>
      </c>
      <c r="DJ137" s="12">
        <v>0.987012987012987</v>
      </c>
      <c r="DK137" s="12">
        <v>0.987012987012987</v>
      </c>
      <c r="DL137" s="12">
        <v>0.987012987012987</v>
      </c>
      <c r="DM137" s="12">
        <v>0.987012987012987</v>
      </c>
      <c r="DN137" s="12">
        <v>0.987012987012987</v>
      </c>
      <c r="DO137" s="12">
        <v>0.987012987012987</v>
      </c>
      <c r="DP137" s="12">
        <v>0.987012987012987</v>
      </c>
      <c r="DQ137" s="12">
        <v>0.9896103896103896</v>
      </c>
      <c r="DR137" s="12">
        <v>0.9922077922077923</v>
      </c>
      <c r="DS137" s="12">
        <v>0.9948051948051947</v>
      </c>
      <c r="DT137" s="12">
        <v>0.9974025974025974</v>
      </c>
      <c r="DU137" s="12">
        <v>1.0</v>
      </c>
      <c r="DV137" s="12">
        <v>1.0</v>
      </c>
      <c r="DW137" s="12">
        <v>1.0</v>
      </c>
      <c r="DX137" s="12">
        <v>1.0</v>
      </c>
      <c r="DY137" s="12">
        <v>1.0</v>
      </c>
      <c r="DZ137" s="12">
        <v>1.0</v>
      </c>
      <c r="EA137" s="12">
        <v>1.0</v>
      </c>
      <c r="EB137" s="12">
        <v>1.0</v>
      </c>
      <c r="EC137" s="12">
        <v>1.0</v>
      </c>
      <c r="ED137" s="12">
        <v>1.0</v>
      </c>
      <c r="EE137" s="12">
        <v>1.0</v>
      </c>
      <c r="EF137" s="12">
        <v>1.0</v>
      </c>
      <c r="EG137" s="12">
        <v>1.0</v>
      </c>
      <c r="EH137" s="12">
        <v>1.0</v>
      </c>
    </row>
    <row r="138" ht="9.75" customHeight="1" outlineLevel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12" t="str">
        <f> TEXT($F$135,"0%") &amp; " Wtd.Avg."</f>
        <v>50% Wtd.Avg.</v>
      </c>
      <c r="AL138" s="12">
        <f t="shared" ref="AL138:EH138" si="17">$F$135*AL136+(1-$F$135)*AL137</f>
        <v>0.5</v>
      </c>
      <c r="AM138" s="12">
        <f t="shared" si="17"/>
        <v>0.5584415584</v>
      </c>
      <c r="AN138" s="12">
        <f t="shared" si="17"/>
        <v>0.5818181818</v>
      </c>
      <c r="AO138" s="12">
        <f t="shared" si="17"/>
        <v>0.6142857143</v>
      </c>
      <c r="AP138" s="12">
        <f t="shared" si="17"/>
        <v>0.6376623377</v>
      </c>
      <c r="AQ138" s="12">
        <f t="shared" si="17"/>
        <v>0.6571428571</v>
      </c>
      <c r="AR138" s="12">
        <f t="shared" si="17"/>
        <v>0.6727272727</v>
      </c>
      <c r="AS138" s="12">
        <f t="shared" si="17"/>
        <v>0.6857142857</v>
      </c>
      <c r="AT138" s="12">
        <f t="shared" si="17"/>
        <v>0.7</v>
      </c>
      <c r="AU138" s="12">
        <f t="shared" si="17"/>
        <v>0.7116883117</v>
      </c>
      <c r="AV138" s="12">
        <f t="shared" si="17"/>
        <v>0.7233766234</v>
      </c>
      <c r="AW138" s="12">
        <f t="shared" si="17"/>
        <v>0.7363636364</v>
      </c>
      <c r="AX138" s="12">
        <f t="shared" si="17"/>
        <v>0.7480519481</v>
      </c>
      <c r="AY138" s="12">
        <f t="shared" si="17"/>
        <v>0.7592320723</v>
      </c>
      <c r="AZ138" s="12">
        <f t="shared" si="17"/>
        <v>0.7704121965</v>
      </c>
      <c r="BA138" s="12">
        <f t="shared" si="17"/>
        <v>0.7802936194</v>
      </c>
      <c r="BB138" s="12">
        <f t="shared" si="17"/>
        <v>0.7832298137</v>
      </c>
      <c r="BC138" s="12">
        <f t="shared" si="17"/>
        <v>0.7848673066</v>
      </c>
      <c r="BD138" s="12">
        <f t="shared" si="17"/>
        <v>0.7844155844</v>
      </c>
      <c r="BE138" s="12">
        <f t="shared" si="17"/>
        <v>0.7839638622</v>
      </c>
      <c r="BF138" s="12">
        <f t="shared" si="17"/>
        <v>0.7778656126</v>
      </c>
      <c r="BG138" s="12">
        <f t="shared" si="17"/>
        <v>0.7730660644</v>
      </c>
      <c r="BH138" s="12">
        <f t="shared" si="17"/>
        <v>0.76391869</v>
      </c>
      <c r="BI138" s="12">
        <f t="shared" si="17"/>
        <v>0.752173913</v>
      </c>
      <c r="BJ138" s="12">
        <f t="shared" si="17"/>
        <v>0.7417278374</v>
      </c>
      <c r="BK138" s="12">
        <f t="shared" si="17"/>
        <v>0.7356295878</v>
      </c>
      <c r="BL138" s="12">
        <f t="shared" si="17"/>
        <v>0.732580463</v>
      </c>
      <c r="BM138" s="12">
        <f t="shared" si="17"/>
        <v>0.7351778656</v>
      </c>
      <c r="BN138" s="12">
        <f t="shared" si="17"/>
        <v>0.7390739695</v>
      </c>
      <c r="BO138" s="12">
        <f t="shared" si="17"/>
        <v>0.7416713721</v>
      </c>
      <c r="BP138" s="12">
        <f t="shared" si="17"/>
        <v>0.7399209486</v>
      </c>
      <c r="BQ138" s="12">
        <f t="shared" si="17"/>
        <v>0.7351214003</v>
      </c>
      <c r="BR138" s="12">
        <f t="shared" si="17"/>
        <v>0.7303218521</v>
      </c>
      <c r="BS138" s="12">
        <f t="shared" si="17"/>
        <v>0.7255223038</v>
      </c>
      <c r="BT138" s="12">
        <f t="shared" si="17"/>
        <v>0.7207227555</v>
      </c>
      <c r="BU138" s="12">
        <f t="shared" si="17"/>
        <v>0.7202710333</v>
      </c>
      <c r="BV138" s="12">
        <f t="shared" si="17"/>
        <v>0.7167701863</v>
      </c>
      <c r="BW138" s="12">
        <f t="shared" si="17"/>
        <v>0.7119706381</v>
      </c>
      <c r="BX138" s="12">
        <f t="shared" si="17"/>
        <v>0.7058723885</v>
      </c>
      <c r="BY138" s="12">
        <f t="shared" si="17"/>
        <v>0.6997741389</v>
      </c>
      <c r="BZ138" s="12">
        <f t="shared" si="17"/>
        <v>0.6936758893</v>
      </c>
      <c r="CA138" s="12">
        <f t="shared" si="17"/>
        <v>0.6962732919</v>
      </c>
      <c r="CB138" s="12">
        <f t="shared" si="17"/>
        <v>0.6988706945</v>
      </c>
      <c r="CC138" s="12">
        <f t="shared" si="17"/>
        <v>0.7014680971</v>
      </c>
      <c r="CD138" s="12">
        <f t="shared" si="17"/>
        <v>0.7040654997</v>
      </c>
      <c r="CE138" s="12">
        <f t="shared" si="17"/>
        <v>0.7079616036</v>
      </c>
      <c r="CF138" s="12">
        <f t="shared" si="17"/>
        <v>0.7092603049</v>
      </c>
      <c r="CG138" s="12">
        <f t="shared" si="17"/>
        <v>0.7105590062</v>
      </c>
      <c r="CH138" s="12">
        <f t="shared" si="17"/>
        <v>0.7118577075</v>
      </c>
      <c r="CI138" s="12">
        <f t="shared" si="17"/>
        <v>0.7131564088</v>
      </c>
      <c r="CJ138" s="12">
        <f t="shared" si="17"/>
        <v>0.7131564088</v>
      </c>
      <c r="CK138" s="12">
        <f t="shared" si="17"/>
        <v>0.7131564088</v>
      </c>
      <c r="CL138" s="12">
        <f t="shared" si="17"/>
        <v>0.7131564088</v>
      </c>
      <c r="CM138" s="12">
        <f t="shared" si="17"/>
        <v>0.7131564088</v>
      </c>
      <c r="CN138" s="12">
        <f t="shared" si="17"/>
        <v>0.7088085827</v>
      </c>
      <c r="CO138" s="12">
        <f t="shared" si="17"/>
        <v>0.7001129305</v>
      </c>
      <c r="CP138" s="12">
        <f t="shared" si="17"/>
        <v>0.6927159797</v>
      </c>
      <c r="CQ138" s="12">
        <f t="shared" si="17"/>
        <v>0.6853190288</v>
      </c>
      <c r="CR138" s="12">
        <f t="shared" si="17"/>
        <v>0.6779220779</v>
      </c>
      <c r="CS138" s="12">
        <f t="shared" si="17"/>
        <v>0.670525127</v>
      </c>
      <c r="CT138" s="12">
        <f t="shared" si="17"/>
        <v>0.6674760023</v>
      </c>
      <c r="CU138" s="12">
        <f t="shared" si="17"/>
        <v>0.6631281762</v>
      </c>
      <c r="CV138" s="12">
        <f t="shared" si="17"/>
        <v>0.6587803501</v>
      </c>
      <c r="CW138" s="12">
        <f t="shared" si="17"/>
        <v>0.654432524</v>
      </c>
      <c r="CX138" s="12">
        <f t="shared" si="17"/>
        <v>0.654432524</v>
      </c>
      <c r="CY138" s="12">
        <f t="shared" si="17"/>
        <v>0.654432524</v>
      </c>
      <c r="CZ138" s="12">
        <f t="shared" si="17"/>
        <v>0.6457368718</v>
      </c>
      <c r="DA138" s="12">
        <f t="shared" si="17"/>
        <v>0.6370412196</v>
      </c>
      <c r="DB138" s="12">
        <f t="shared" si="17"/>
        <v>0.6283455675</v>
      </c>
      <c r="DC138" s="12">
        <f t="shared" si="17"/>
        <v>0.6209486166</v>
      </c>
      <c r="DD138" s="12">
        <f t="shared" si="17"/>
        <v>0.6135516657</v>
      </c>
      <c r="DE138" s="12">
        <f t="shared" si="17"/>
        <v>0.614850367</v>
      </c>
      <c r="DF138" s="12">
        <f t="shared" si="17"/>
        <v>0.6174477696</v>
      </c>
      <c r="DG138" s="12">
        <f t="shared" si="17"/>
        <v>0.6200451722</v>
      </c>
      <c r="DH138" s="12">
        <f t="shared" si="17"/>
        <v>0.6213438735</v>
      </c>
      <c r="DI138" s="12">
        <f t="shared" si="17"/>
        <v>0.6226425748</v>
      </c>
      <c r="DJ138" s="12">
        <f t="shared" si="17"/>
        <v>0.6239412761</v>
      </c>
      <c r="DK138" s="12">
        <f t="shared" si="17"/>
        <v>0.61959345</v>
      </c>
      <c r="DL138" s="12">
        <f t="shared" si="17"/>
        <v>0.6108977979</v>
      </c>
      <c r="DM138" s="12">
        <f t="shared" si="17"/>
        <v>0.6022021457</v>
      </c>
      <c r="DN138" s="12">
        <f t="shared" si="17"/>
        <v>0.5891586674</v>
      </c>
      <c r="DO138" s="12">
        <f t="shared" si="17"/>
        <v>0.5761151892</v>
      </c>
      <c r="DP138" s="12">
        <f t="shared" si="17"/>
        <v>0.567419537</v>
      </c>
      <c r="DQ138" s="12">
        <f t="shared" si="17"/>
        <v>0.5643704122</v>
      </c>
      <c r="DR138" s="12">
        <f t="shared" si="17"/>
        <v>0.5613212874</v>
      </c>
      <c r="DS138" s="12">
        <f t="shared" si="17"/>
        <v>0.5626199887</v>
      </c>
      <c r="DT138" s="12">
        <f t="shared" si="17"/>
        <v>0.56391869</v>
      </c>
      <c r="DU138" s="12">
        <f t="shared" si="17"/>
        <v>0.5652173913</v>
      </c>
      <c r="DV138" s="12">
        <f t="shared" si="17"/>
        <v>0.5652173913</v>
      </c>
      <c r="DW138" s="12">
        <f t="shared" si="17"/>
        <v>0.5652173913</v>
      </c>
      <c r="DX138" s="12">
        <f t="shared" si="17"/>
        <v>0.5608695652</v>
      </c>
      <c r="DY138" s="12">
        <f t="shared" si="17"/>
        <v>0.552173913</v>
      </c>
      <c r="DZ138" s="12">
        <f t="shared" si="17"/>
        <v>0.5434782609</v>
      </c>
      <c r="EA138" s="12">
        <f t="shared" si="17"/>
        <v>0.5304347826</v>
      </c>
      <c r="EB138" s="12">
        <f t="shared" si="17"/>
        <v>0.5173913043</v>
      </c>
      <c r="EC138" s="12">
        <f t="shared" si="17"/>
        <v>0.5086956522</v>
      </c>
      <c r="ED138" s="12">
        <f t="shared" si="17"/>
        <v>0.5043478261</v>
      </c>
      <c r="EE138" s="12">
        <f t="shared" si="17"/>
        <v>0.5</v>
      </c>
      <c r="EF138" s="12">
        <f t="shared" si="17"/>
        <v>0.5</v>
      </c>
      <c r="EG138" s="12">
        <f t="shared" si="17"/>
        <v>0.5</v>
      </c>
      <c r="EH138" s="12">
        <f t="shared" si="17"/>
        <v>0.5</v>
      </c>
    </row>
    <row r="139" ht="9.75" customHeight="1" outlineLevel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</row>
    <row r="140" ht="9.75" customHeight="1" outlineLevel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</row>
    <row r="141" ht="9.75" customHeight="1" outlineLevel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</row>
    <row r="142" ht="9.75" customHeight="1" outlineLevel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</row>
    <row r="143" ht="9.75" customHeight="1" outlineLevel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</row>
    <row r="144" ht="9.75" customHeight="1" outlineLevel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</row>
    <row r="145" ht="9.75" customHeight="1" outlineLevel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</row>
    <row r="146" ht="9.75" customHeight="1" outlineLevel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</row>
    <row r="147" ht="9.75" customHeight="1" outlineLevel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</row>
    <row r="148" ht="9.75" customHeight="1" outlineLevel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</row>
    <row r="149" ht="9.75" customHeight="1" outlineLevel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</row>
    <row r="150" ht="9.75" customHeight="1" outlineLevel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</row>
    <row r="151" ht="9.75" customHeight="1" outlineLevel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</row>
    <row r="152" ht="9.75" customHeight="1" outlineLevel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</row>
    <row r="153" ht="9.75" customHeight="1" outlineLevel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</row>
    <row r="154" ht="9.75" customHeight="1" outlineLevel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</row>
    <row r="155" ht="9.75" customHeight="1" outlineLevel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</row>
    <row r="156" ht="9.75" customHeight="1">
      <c r="A156" s="6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</row>
    <row r="157" ht="9.75" customHeight="1">
      <c r="A157" s="11" t="s">
        <v>122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12" t="s">
        <v>123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</row>
    <row r="158" ht="9.75" customHeight="1" outlineLevel="1">
      <c r="A158" s="3"/>
      <c r="B158" s="3"/>
      <c r="C158" s="3"/>
      <c r="D158" s="3"/>
      <c r="E158" s="28" t="s">
        <v>123</v>
      </c>
      <c r="F158" s="64">
        <v>0.5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12" t="s">
        <v>75</v>
      </c>
      <c r="AL158" s="12">
        <v>0.0</v>
      </c>
      <c r="AM158" s="12">
        <v>0.01</v>
      </c>
      <c r="AN158" s="12">
        <v>0.02</v>
      </c>
      <c r="AO158" s="12">
        <v>0.03</v>
      </c>
      <c r="AP158" s="12">
        <v>0.04</v>
      </c>
      <c r="AQ158" s="12">
        <v>0.05</v>
      </c>
      <c r="AR158" s="12">
        <v>0.060000000000000005</v>
      </c>
      <c r="AS158" s="12">
        <v>0.07</v>
      </c>
      <c r="AT158" s="12">
        <v>0.08</v>
      </c>
      <c r="AU158" s="12">
        <v>0.09</v>
      </c>
      <c r="AV158" s="12">
        <v>0.09999999999999999</v>
      </c>
      <c r="AW158" s="12">
        <v>0.10999999999999999</v>
      </c>
      <c r="AX158" s="12">
        <v>0.11999999999999998</v>
      </c>
      <c r="AY158" s="12">
        <v>0.12999999999999998</v>
      </c>
      <c r="AZ158" s="12">
        <v>0.13999999999999999</v>
      </c>
      <c r="BA158" s="12">
        <v>0.15</v>
      </c>
      <c r="BB158" s="12">
        <v>0.16</v>
      </c>
      <c r="BC158" s="12">
        <v>0.17</v>
      </c>
      <c r="BD158" s="12">
        <v>0.18000000000000002</v>
      </c>
      <c r="BE158" s="12">
        <v>0.19000000000000003</v>
      </c>
      <c r="BF158" s="12">
        <v>0.20000000000000004</v>
      </c>
      <c r="BG158" s="12">
        <v>0.21000000000000005</v>
      </c>
      <c r="BH158" s="12">
        <v>0.22000000000000006</v>
      </c>
      <c r="BI158" s="12">
        <v>0.23000000000000007</v>
      </c>
      <c r="BJ158" s="12">
        <v>0.24000000000000007</v>
      </c>
      <c r="BK158" s="12">
        <v>0.25000000000000006</v>
      </c>
      <c r="BL158" s="12">
        <v>0.26000000000000006</v>
      </c>
      <c r="BM158" s="12">
        <v>0.2700000000000001</v>
      </c>
      <c r="BN158" s="12">
        <v>0.2800000000000001</v>
      </c>
      <c r="BO158" s="12">
        <v>0.2900000000000001</v>
      </c>
      <c r="BP158" s="12">
        <v>0.3000000000000001</v>
      </c>
      <c r="BQ158" s="12">
        <v>0.3100000000000001</v>
      </c>
      <c r="BR158" s="12">
        <v>0.3200000000000001</v>
      </c>
      <c r="BS158" s="12">
        <v>0.3300000000000001</v>
      </c>
      <c r="BT158" s="12">
        <v>0.34000000000000014</v>
      </c>
      <c r="BU158" s="12">
        <v>0.35000000000000014</v>
      </c>
      <c r="BV158" s="12">
        <v>0.36000000000000015</v>
      </c>
      <c r="BW158" s="12">
        <v>0.37000000000000016</v>
      </c>
      <c r="BX158" s="12">
        <v>0.38000000000000017</v>
      </c>
      <c r="BY158" s="12">
        <v>0.3900000000000002</v>
      </c>
      <c r="BZ158" s="12">
        <v>0.4000000000000002</v>
      </c>
      <c r="CA158" s="12">
        <v>0.4100000000000002</v>
      </c>
      <c r="CB158" s="12">
        <v>0.4200000000000002</v>
      </c>
      <c r="CC158" s="12">
        <v>0.4300000000000002</v>
      </c>
      <c r="CD158" s="12">
        <v>0.4400000000000002</v>
      </c>
      <c r="CE158" s="12">
        <v>0.45000000000000023</v>
      </c>
      <c r="CF158" s="12">
        <v>0.46000000000000024</v>
      </c>
      <c r="CG158" s="12">
        <v>0.47000000000000025</v>
      </c>
      <c r="CH158" s="12">
        <v>0.48000000000000026</v>
      </c>
      <c r="CI158" s="12">
        <v>0.49000000000000027</v>
      </c>
      <c r="CJ158" s="12">
        <v>0.5000000000000002</v>
      </c>
      <c r="CK158" s="12">
        <v>0.5100000000000002</v>
      </c>
      <c r="CL158" s="12">
        <v>0.5200000000000002</v>
      </c>
      <c r="CM158" s="12">
        <v>0.5300000000000002</v>
      </c>
      <c r="CN158" s="12">
        <v>0.5400000000000003</v>
      </c>
      <c r="CO158" s="12">
        <v>0.5500000000000003</v>
      </c>
      <c r="CP158" s="12">
        <v>0.5600000000000003</v>
      </c>
      <c r="CQ158" s="12">
        <v>0.5700000000000003</v>
      </c>
      <c r="CR158" s="12">
        <v>0.5800000000000003</v>
      </c>
      <c r="CS158" s="12">
        <v>0.5900000000000003</v>
      </c>
      <c r="CT158" s="12">
        <v>0.6000000000000003</v>
      </c>
      <c r="CU158" s="12">
        <v>0.6100000000000003</v>
      </c>
      <c r="CV158" s="12">
        <v>0.6200000000000003</v>
      </c>
      <c r="CW158" s="12">
        <v>0.6300000000000003</v>
      </c>
      <c r="CX158" s="12">
        <v>0.6400000000000003</v>
      </c>
      <c r="CY158" s="12">
        <v>0.6500000000000004</v>
      </c>
      <c r="CZ158" s="12">
        <v>0.6600000000000004</v>
      </c>
      <c r="DA158" s="12">
        <v>0.6700000000000004</v>
      </c>
      <c r="DB158" s="12">
        <v>0.6800000000000004</v>
      </c>
      <c r="DC158" s="12">
        <v>0.6900000000000004</v>
      </c>
      <c r="DD158" s="12">
        <v>0.7000000000000004</v>
      </c>
      <c r="DE158" s="12">
        <v>0.7100000000000004</v>
      </c>
      <c r="DF158" s="12">
        <v>0.7200000000000004</v>
      </c>
      <c r="DG158" s="12">
        <v>0.7300000000000004</v>
      </c>
      <c r="DH158" s="12">
        <v>0.7400000000000004</v>
      </c>
      <c r="DI158" s="12">
        <v>0.7500000000000004</v>
      </c>
      <c r="DJ158" s="12">
        <v>0.7600000000000005</v>
      </c>
      <c r="DK158" s="12">
        <v>0.7700000000000005</v>
      </c>
      <c r="DL158" s="12">
        <v>0.7800000000000005</v>
      </c>
      <c r="DM158" s="12">
        <v>0.7900000000000005</v>
      </c>
      <c r="DN158" s="12">
        <v>0.8000000000000005</v>
      </c>
      <c r="DO158" s="12">
        <v>0.8100000000000005</v>
      </c>
      <c r="DP158" s="12">
        <v>0.8200000000000005</v>
      </c>
      <c r="DQ158" s="12">
        <v>0.8300000000000005</v>
      </c>
      <c r="DR158" s="12">
        <v>0.8400000000000005</v>
      </c>
      <c r="DS158" s="12">
        <v>0.8500000000000005</v>
      </c>
      <c r="DT158" s="12">
        <v>0.8600000000000005</v>
      </c>
      <c r="DU158" s="12">
        <v>0.8700000000000006</v>
      </c>
      <c r="DV158" s="12">
        <v>0.8800000000000006</v>
      </c>
      <c r="DW158" s="12">
        <v>0.8900000000000006</v>
      </c>
      <c r="DX158" s="12">
        <v>0.9000000000000006</v>
      </c>
      <c r="DY158" s="12">
        <v>0.9100000000000006</v>
      </c>
      <c r="DZ158" s="12">
        <v>0.9200000000000006</v>
      </c>
      <c r="EA158" s="12">
        <v>0.9300000000000006</v>
      </c>
      <c r="EB158" s="12">
        <v>0.9400000000000006</v>
      </c>
      <c r="EC158" s="12">
        <v>0.9500000000000006</v>
      </c>
      <c r="ED158" s="12">
        <v>0.9600000000000006</v>
      </c>
      <c r="EE158" s="12">
        <v>0.9700000000000006</v>
      </c>
      <c r="EF158" s="12">
        <v>0.9800000000000006</v>
      </c>
      <c r="EG158" s="12">
        <v>0.9900000000000007</v>
      </c>
      <c r="EH158" s="12">
        <v>1.0000000000000007</v>
      </c>
    </row>
    <row r="159" ht="9.75" customHeight="1" outlineLevel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12" t="s">
        <v>124</v>
      </c>
      <c r="AL159" s="12">
        <v>0.77</v>
      </c>
      <c r="AM159" s="12">
        <v>0.68</v>
      </c>
      <c r="AN159" s="12">
        <v>0.644</v>
      </c>
      <c r="AO159" s="12">
        <v>0.594</v>
      </c>
      <c r="AP159" s="12">
        <v>0.5579999999999999</v>
      </c>
      <c r="AQ159" s="12">
        <v>0.528</v>
      </c>
      <c r="AR159" s="12">
        <v>0.504</v>
      </c>
      <c r="AS159" s="12">
        <v>0.484</v>
      </c>
      <c r="AT159" s="12">
        <v>0.462</v>
      </c>
      <c r="AU159" s="12">
        <v>0.444</v>
      </c>
      <c r="AV159" s="12">
        <v>0.426</v>
      </c>
      <c r="AW159" s="12">
        <v>0.406</v>
      </c>
      <c r="AX159" s="12">
        <v>0.38799999999999996</v>
      </c>
      <c r="AY159" s="12">
        <v>0.344</v>
      </c>
      <c r="AZ159" s="12">
        <v>0.3</v>
      </c>
      <c r="BA159" s="12">
        <v>0.258</v>
      </c>
      <c r="BB159" s="12">
        <v>0.22</v>
      </c>
      <c r="BC159" s="12">
        <v>0.184</v>
      </c>
      <c r="BD159" s="12">
        <v>0.17800000000000002</v>
      </c>
      <c r="BE159" s="12">
        <v>0.172</v>
      </c>
      <c r="BF159" s="12">
        <v>0.168</v>
      </c>
      <c r="BG159" s="12">
        <v>0.162</v>
      </c>
      <c r="BH159" s="12">
        <v>0.156</v>
      </c>
      <c r="BI159" s="12">
        <v>0.154</v>
      </c>
      <c r="BJ159" s="12">
        <v>0.15</v>
      </c>
      <c r="BK159" s="12">
        <v>0.146</v>
      </c>
      <c r="BL159" s="12">
        <v>0.14400000000000002</v>
      </c>
      <c r="BM159" s="12">
        <v>0.14</v>
      </c>
      <c r="BN159" s="12">
        <v>0.134</v>
      </c>
      <c r="BO159" s="12">
        <v>0.13</v>
      </c>
      <c r="BP159" s="12">
        <v>0.126</v>
      </c>
      <c r="BQ159" s="12">
        <v>0.12</v>
      </c>
      <c r="BR159" s="12">
        <v>0.114</v>
      </c>
      <c r="BS159" s="12">
        <v>0.10800000000000001</v>
      </c>
      <c r="BT159" s="12">
        <v>0.102</v>
      </c>
      <c r="BU159" s="12">
        <v>0.096</v>
      </c>
      <c r="BV159" s="12">
        <v>0.08800000000000001</v>
      </c>
      <c r="BW159" s="12">
        <v>0.08199999999999999</v>
      </c>
      <c r="BX159" s="12">
        <v>0.078</v>
      </c>
      <c r="BY159" s="12">
        <v>0.07400000000000001</v>
      </c>
      <c r="BZ159" s="12">
        <v>0.07</v>
      </c>
      <c r="CA159" s="12">
        <v>0.066</v>
      </c>
      <c r="CB159" s="12">
        <v>0.062</v>
      </c>
      <c r="CC159" s="12">
        <v>0.057999999999999996</v>
      </c>
      <c r="CD159" s="12">
        <v>0.054000000000000006</v>
      </c>
      <c r="CE159" s="12">
        <v>0.048</v>
      </c>
      <c r="CF159" s="12">
        <v>0.046</v>
      </c>
      <c r="CG159" s="12">
        <v>0.044000000000000004</v>
      </c>
      <c r="CH159" s="12">
        <v>0.042</v>
      </c>
      <c r="CI159" s="12">
        <v>0.04</v>
      </c>
      <c r="CJ159" s="12">
        <v>0.04</v>
      </c>
      <c r="CK159" s="12">
        <v>0.04</v>
      </c>
      <c r="CL159" s="12">
        <v>0.04</v>
      </c>
      <c r="CM159" s="12">
        <v>0.04</v>
      </c>
      <c r="CN159" s="12">
        <v>0.04</v>
      </c>
      <c r="CO159" s="12">
        <v>0.04</v>
      </c>
      <c r="CP159" s="12">
        <v>0.038</v>
      </c>
      <c r="CQ159" s="12">
        <v>0.036000000000000004</v>
      </c>
      <c r="CR159" s="12">
        <v>0.034</v>
      </c>
      <c r="CS159" s="12">
        <v>0.032</v>
      </c>
      <c r="CT159" s="12">
        <v>0.03</v>
      </c>
      <c r="CU159" s="12">
        <v>0.03</v>
      </c>
      <c r="CV159" s="12">
        <v>0.03</v>
      </c>
      <c r="CW159" s="12">
        <v>0.03</v>
      </c>
      <c r="CX159" s="12">
        <v>0.03</v>
      </c>
      <c r="CY159" s="12">
        <v>0.03</v>
      </c>
      <c r="CZ159" s="12">
        <v>0.03</v>
      </c>
      <c r="DA159" s="12">
        <v>0.03</v>
      </c>
      <c r="DB159" s="12">
        <v>0.03</v>
      </c>
      <c r="DC159" s="12">
        <v>0.027999999999999997</v>
      </c>
      <c r="DD159" s="12">
        <v>0.026000000000000002</v>
      </c>
      <c r="DE159" s="12">
        <v>0.024</v>
      </c>
      <c r="DF159" s="12">
        <v>0.02</v>
      </c>
      <c r="DG159" s="12">
        <v>0.016</v>
      </c>
      <c r="DH159" s="12">
        <v>0.013999999999999999</v>
      </c>
      <c r="DI159" s="12">
        <v>0.012</v>
      </c>
      <c r="DJ159" s="12">
        <v>0.01</v>
      </c>
      <c r="DK159" s="12">
        <v>0.01</v>
      </c>
      <c r="DL159" s="12">
        <v>0.01</v>
      </c>
      <c r="DM159" s="12">
        <v>0.01</v>
      </c>
      <c r="DN159" s="12">
        <v>0.01</v>
      </c>
      <c r="DO159" s="12">
        <v>0.01</v>
      </c>
      <c r="DP159" s="12">
        <v>0.01</v>
      </c>
      <c r="DQ159" s="12">
        <v>0.008</v>
      </c>
      <c r="DR159" s="12">
        <v>0.006</v>
      </c>
      <c r="DS159" s="12">
        <v>0.004</v>
      </c>
      <c r="DT159" s="12">
        <v>0.002</v>
      </c>
      <c r="DU159" s="12">
        <v>0.0</v>
      </c>
      <c r="DV159" s="12">
        <v>0.0</v>
      </c>
      <c r="DW159" s="12">
        <v>0.0</v>
      </c>
      <c r="DX159" s="12">
        <v>0.0</v>
      </c>
      <c r="DY159" s="12">
        <v>0.0</v>
      </c>
      <c r="DZ159" s="12">
        <v>0.0</v>
      </c>
      <c r="EA159" s="12">
        <v>0.0</v>
      </c>
      <c r="EB159" s="12">
        <v>0.0</v>
      </c>
      <c r="EC159" s="12">
        <v>0.0</v>
      </c>
      <c r="ED159" s="12">
        <v>0.0</v>
      </c>
      <c r="EE159" s="12">
        <v>0.0</v>
      </c>
      <c r="EF159" s="12">
        <v>0.0</v>
      </c>
      <c r="EG159" s="12">
        <v>0.0</v>
      </c>
      <c r="EH159" s="12">
        <v>0.0</v>
      </c>
    </row>
    <row r="160" ht="9.75" customHeight="1" outlineLevel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12" t="s">
        <v>125</v>
      </c>
      <c r="AL160" s="12">
        <v>0.0</v>
      </c>
      <c r="AM160" s="12">
        <v>0.0</v>
      </c>
      <c r="AN160" s="12">
        <v>0.0</v>
      </c>
      <c r="AO160" s="12">
        <v>0.0</v>
      </c>
      <c r="AP160" s="12">
        <v>0.0</v>
      </c>
      <c r="AQ160" s="12">
        <v>0.0</v>
      </c>
      <c r="AR160" s="12">
        <v>0.0</v>
      </c>
      <c r="AS160" s="12">
        <v>0.0</v>
      </c>
      <c r="AT160" s="12">
        <v>0.0</v>
      </c>
      <c r="AU160" s="12">
        <v>0.0</v>
      </c>
      <c r="AV160" s="12">
        <v>0.0</v>
      </c>
      <c r="AW160" s="12">
        <v>0.0</v>
      </c>
      <c r="AX160" s="12">
        <v>0.0</v>
      </c>
      <c r="AY160" s="12">
        <v>0.008</v>
      </c>
      <c r="AZ160" s="12">
        <v>0.016</v>
      </c>
      <c r="BA160" s="12">
        <v>0.024</v>
      </c>
      <c r="BB160" s="12">
        <v>0.034</v>
      </c>
      <c r="BC160" s="12">
        <v>0.044000000000000004</v>
      </c>
      <c r="BD160" s="12">
        <v>0.046</v>
      </c>
      <c r="BE160" s="12">
        <v>0.048</v>
      </c>
      <c r="BF160" s="12">
        <v>0.052000000000000005</v>
      </c>
      <c r="BG160" s="12">
        <v>0.055999999999999994</v>
      </c>
      <c r="BH160" s="12">
        <v>0.062</v>
      </c>
      <c r="BI160" s="12">
        <v>0.068</v>
      </c>
      <c r="BJ160" s="12">
        <v>0.07400000000000001</v>
      </c>
      <c r="BK160" s="12">
        <v>0.078</v>
      </c>
      <c r="BL160" s="12">
        <v>0.08</v>
      </c>
      <c r="BM160" s="12">
        <v>0.08</v>
      </c>
      <c r="BN160" s="12">
        <v>0.08</v>
      </c>
      <c r="BO160" s="12">
        <v>0.08</v>
      </c>
      <c r="BP160" s="12">
        <v>0.08199999999999999</v>
      </c>
      <c r="BQ160" s="12">
        <v>0.086</v>
      </c>
      <c r="BR160" s="12">
        <v>0.09</v>
      </c>
      <c r="BS160" s="12">
        <v>0.094</v>
      </c>
      <c r="BT160" s="12">
        <v>0.098</v>
      </c>
      <c r="BU160" s="12">
        <v>0.1</v>
      </c>
      <c r="BV160" s="12">
        <v>0.10400000000000001</v>
      </c>
      <c r="BW160" s="12">
        <v>0.10800000000000001</v>
      </c>
      <c r="BX160" s="12">
        <v>0.11199999999999999</v>
      </c>
      <c r="BY160" s="12">
        <v>0.11599999999999999</v>
      </c>
      <c r="BZ160" s="12">
        <v>0.12</v>
      </c>
      <c r="CA160" s="12">
        <v>0.12</v>
      </c>
      <c r="CB160" s="12">
        <v>0.12</v>
      </c>
      <c r="CC160" s="12">
        <v>0.12</v>
      </c>
      <c r="CD160" s="12">
        <v>0.12</v>
      </c>
      <c r="CE160" s="12">
        <v>0.12</v>
      </c>
      <c r="CF160" s="12">
        <v>0.12</v>
      </c>
      <c r="CG160" s="12">
        <v>0.12</v>
      </c>
      <c r="CH160" s="12">
        <v>0.12</v>
      </c>
      <c r="CI160" s="12">
        <v>0.12</v>
      </c>
      <c r="CJ160" s="12">
        <v>0.12</v>
      </c>
      <c r="CK160" s="12">
        <v>0.12</v>
      </c>
      <c r="CL160" s="12">
        <v>0.12</v>
      </c>
      <c r="CM160" s="12">
        <v>0.12</v>
      </c>
      <c r="CN160" s="12">
        <v>0.122</v>
      </c>
      <c r="CO160" s="12">
        <v>0.126</v>
      </c>
      <c r="CP160" s="12">
        <v>0.13</v>
      </c>
      <c r="CQ160" s="12">
        <v>0.134</v>
      </c>
      <c r="CR160" s="12">
        <v>0.138</v>
      </c>
      <c r="CS160" s="12">
        <v>0.142</v>
      </c>
      <c r="CT160" s="12">
        <v>0.14400000000000002</v>
      </c>
      <c r="CU160" s="12">
        <v>0.146</v>
      </c>
      <c r="CV160" s="12">
        <v>0.14800000000000002</v>
      </c>
      <c r="CW160" s="12">
        <v>0.15</v>
      </c>
      <c r="CX160" s="12">
        <v>0.15</v>
      </c>
      <c r="CY160" s="12">
        <v>0.15</v>
      </c>
      <c r="CZ160" s="12">
        <v>0.154</v>
      </c>
      <c r="DA160" s="12">
        <v>0.158</v>
      </c>
      <c r="DB160" s="12">
        <v>0.162</v>
      </c>
      <c r="DC160" s="12">
        <v>0.166</v>
      </c>
      <c r="DD160" s="12">
        <v>0.17</v>
      </c>
      <c r="DE160" s="12">
        <v>0.17</v>
      </c>
      <c r="DF160" s="12">
        <v>0.17</v>
      </c>
      <c r="DG160" s="12">
        <v>0.17</v>
      </c>
      <c r="DH160" s="12">
        <v>0.17</v>
      </c>
      <c r="DI160" s="12">
        <v>0.17</v>
      </c>
      <c r="DJ160" s="12">
        <v>0.17</v>
      </c>
      <c r="DK160" s="12">
        <v>0.172</v>
      </c>
      <c r="DL160" s="12">
        <v>0.17600000000000002</v>
      </c>
      <c r="DM160" s="12">
        <v>0.18</v>
      </c>
      <c r="DN160" s="12">
        <v>0.18600000000000003</v>
      </c>
      <c r="DO160" s="12">
        <v>0.192</v>
      </c>
      <c r="DP160" s="12">
        <v>0.196</v>
      </c>
      <c r="DQ160" s="12">
        <v>0.198</v>
      </c>
      <c r="DR160" s="12">
        <v>0.2</v>
      </c>
      <c r="DS160" s="12">
        <v>0.2</v>
      </c>
      <c r="DT160" s="12">
        <v>0.2</v>
      </c>
      <c r="DU160" s="12">
        <v>0.2</v>
      </c>
      <c r="DV160" s="12">
        <v>0.2</v>
      </c>
      <c r="DW160" s="12">
        <v>0.2</v>
      </c>
      <c r="DX160" s="12">
        <v>0.20199999999999999</v>
      </c>
      <c r="DY160" s="12">
        <v>0.20600000000000002</v>
      </c>
      <c r="DZ160" s="12">
        <v>0.21</v>
      </c>
      <c r="EA160" s="12">
        <v>0.21600000000000003</v>
      </c>
      <c r="EB160" s="12">
        <v>0.222</v>
      </c>
      <c r="EC160" s="12">
        <v>0.226</v>
      </c>
      <c r="ED160" s="12">
        <v>0.228</v>
      </c>
      <c r="EE160" s="12">
        <v>0.23</v>
      </c>
      <c r="EF160" s="12">
        <v>0.23</v>
      </c>
      <c r="EG160" s="12">
        <v>0.23</v>
      </c>
      <c r="EH160" s="12">
        <v>0.23</v>
      </c>
    </row>
    <row r="161" ht="9.75" customHeight="1" outlineLevel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12" t="s">
        <v>126</v>
      </c>
      <c r="AL161" s="12">
        <v>0.77</v>
      </c>
      <c r="AM161" s="12">
        <v>0.68</v>
      </c>
      <c r="AN161" s="12">
        <v>0.644</v>
      </c>
      <c r="AO161" s="12">
        <v>0.594</v>
      </c>
      <c r="AP161" s="12">
        <v>0.5579999999999999</v>
      </c>
      <c r="AQ161" s="12">
        <v>0.528</v>
      </c>
      <c r="AR161" s="12">
        <v>0.504</v>
      </c>
      <c r="AS161" s="12">
        <v>0.484</v>
      </c>
      <c r="AT161" s="12">
        <v>0.462</v>
      </c>
      <c r="AU161" s="12">
        <v>0.444</v>
      </c>
      <c r="AV161" s="12">
        <v>0.426</v>
      </c>
      <c r="AW161" s="12">
        <v>0.406</v>
      </c>
      <c r="AX161" s="12">
        <v>0.38799999999999996</v>
      </c>
      <c r="AY161" s="12">
        <v>0.352</v>
      </c>
      <c r="AZ161" s="12">
        <v>0.316</v>
      </c>
      <c r="BA161" s="12">
        <v>0.28200000000000003</v>
      </c>
      <c r="BB161" s="12">
        <v>0.254</v>
      </c>
      <c r="BC161" s="12">
        <v>0.228</v>
      </c>
      <c r="BD161" s="12">
        <v>0.22400000000000003</v>
      </c>
      <c r="BE161" s="12">
        <v>0.21999999999999997</v>
      </c>
      <c r="BF161" s="12">
        <v>0.22000000000000003</v>
      </c>
      <c r="BG161" s="12">
        <v>0.218</v>
      </c>
      <c r="BH161" s="12">
        <v>0.218</v>
      </c>
      <c r="BI161" s="12">
        <v>0.222</v>
      </c>
      <c r="BJ161" s="12">
        <v>0.224</v>
      </c>
      <c r="BK161" s="12">
        <v>0.22399999999999998</v>
      </c>
      <c r="BL161" s="12">
        <v>0.22400000000000003</v>
      </c>
      <c r="BM161" s="12">
        <v>0.22000000000000003</v>
      </c>
      <c r="BN161" s="12">
        <v>0.21400000000000002</v>
      </c>
      <c r="BO161" s="12">
        <v>0.21000000000000002</v>
      </c>
      <c r="BP161" s="12">
        <v>0.208</v>
      </c>
      <c r="BQ161" s="12">
        <v>0.206</v>
      </c>
      <c r="BR161" s="12">
        <v>0.20400000000000001</v>
      </c>
      <c r="BS161" s="12">
        <v>0.202</v>
      </c>
      <c r="BT161" s="12">
        <v>0.2</v>
      </c>
      <c r="BU161" s="12">
        <v>0.196</v>
      </c>
      <c r="BV161" s="12">
        <v>0.192</v>
      </c>
      <c r="BW161" s="12">
        <v>0.19</v>
      </c>
      <c r="BX161" s="12">
        <v>0.19</v>
      </c>
      <c r="BY161" s="12">
        <v>0.19</v>
      </c>
      <c r="BZ161" s="12">
        <v>0.19</v>
      </c>
      <c r="CA161" s="12">
        <v>0.186</v>
      </c>
      <c r="CB161" s="12">
        <v>0.182</v>
      </c>
      <c r="CC161" s="12">
        <v>0.178</v>
      </c>
      <c r="CD161" s="12">
        <v>0.174</v>
      </c>
      <c r="CE161" s="12">
        <v>0.16799999999999998</v>
      </c>
      <c r="CF161" s="12">
        <v>0.16599999999999998</v>
      </c>
      <c r="CG161" s="12">
        <v>0.164</v>
      </c>
      <c r="CH161" s="12">
        <v>0.162</v>
      </c>
      <c r="CI161" s="12">
        <v>0.16</v>
      </c>
      <c r="CJ161" s="12">
        <v>0.16</v>
      </c>
      <c r="CK161" s="12">
        <v>0.16</v>
      </c>
      <c r="CL161" s="12">
        <v>0.16</v>
      </c>
      <c r="CM161" s="12">
        <v>0.16</v>
      </c>
      <c r="CN161" s="12">
        <v>0.162</v>
      </c>
      <c r="CO161" s="12">
        <v>0.166</v>
      </c>
      <c r="CP161" s="12">
        <v>0.168</v>
      </c>
      <c r="CQ161" s="12">
        <v>0.17</v>
      </c>
      <c r="CR161" s="12">
        <v>0.17200000000000001</v>
      </c>
      <c r="CS161" s="12">
        <v>0.174</v>
      </c>
      <c r="CT161" s="12">
        <v>0.17400000000000002</v>
      </c>
      <c r="CU161" s="12">
        <v>0.176</v>
      </c>
      <c r="CV161" s="12">
        <v>0.17800000000000002</v>
      </c>
      <c r="CW161" s="12">
        <v>0.18</v>
      </c>
      <c r="CX161" s="12">
        <v>0.18</v>
      </c>
      <c r="CY161" s="12">
        <v>0.18</v>
      </c>
      <c r="CZ161" s="12">
        <v>0.184</v>
      </c>
      <c r="DA161" s="12">
        <v>0.188</v>
      </c>
      <c r="DB161" s="12">
        <v>0.192</v>
      </c>
      <c r="DC161" s="12">
        <v>0.194</v>
      </c>
      <c r="DD161" s="12">
        <v>0.196</v>
      </c>
      <c r="DE161" s="12">
        <v>0.194</v>
      </c>
      <c r="DF161" s="12">
        <v>0.19</v>
      </c>
      <c r="DG161" s="12">
        <v>0.186</v>
      </c>
      <c r="DH161" s="12">
        <v>0.184</v>
      </c>
      <c r="DI161" s="12">
        <v>0.18200000000000002</v>
      </c>
      <c r="DJ161" s="12">
        <v>0.18000000000000002</v>
      </c>
      <c r="DK161" s="12">
        <v>0.182</v>
      </c>
      <c r="DL161" s="12">
        <v>0.18600000000000003</v>
      </c>
      <c r="DM161" s="12">
        <v>0.19</v>
      </c>
      <c r="DN161" s="12">
        <v>0.19600000000000004</v>
      </c>
      <c r="DO161" s="12">
        <v>0.202</v>
      </c>
      <c r="DP161" s="12">
        <v>0.20600000000000002</v>
      </c>
      <c r="DQ161" s="12">
        <v>0.20600000000000002</v>
      </c>
      <c r="DR161" s="12">
        <v>0.20600000000000002</v>
      </c>
      <c r="DS161" s="12">
        <v>0.20400000000000001</v>
      </c>
      <c r="DT161" s="12">
        <v>0.202</v>
      </c>
      <c r="DU161" s="12">
        <v>0.2</v>
      </c>
      <c r="DV161" s="12">
        <v>0.2</v>
      </c>
      <c r="DW161" s="12">
        <v>0.2</v>
      </c>
      <c r="DX161" s="12">
        <v>0.20199999999999999</v>
      </c>
      <c r="DY161" s="12">
        <v>0.20600000000000002</v>
      </c>
      <c r="DZ161" s="12">
        <v>0.21</v>
      </c>
      <c r="EA161" s="12">
        <v>0.21600000000000003</v>
      </c>
      <c r="EB161" s="12">
        <v>0.222</v>
      </c>
      <c r="EC161" s="12">
        <v>0.226</v>
      </c>
      <c r="ED161" s="12">
        <v>0.228</v>
      </c>
      <c r="EE161" s="12">
        <v>0.23</v>
      </c>
      <c r="EF161" s="12">
        <v>0.23</v>
      </c>
      <c r="EG161" s="12">
        <v>0.23</v>
      </c>
      <c r="EH161" s="12">
        <v>0.23</v>
      </c>
    </row>
    <row r="162" ht="9.75" customHeight="1" outlineLevel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12" t="str">
        <f> TEXT($F$158,"0%") &amp; " Wtd.Avg."</f>
        <v>50% Wtd.Avg.</v>
      </c>
      <c r="AL162" s="12">
        <f t="shared" ref="AL162:EH162" si="18">$F$158*AL160+(1-$F$158)*AL159</f>
        <v>0.385</v>
      </c>
      <c r="AM162" s="12">
        <f t="shared" si="18"/>
        <v>0.34</v>
      </c>
      <c r="AN162" s="12">
        <f t="shared" si="18"/>
        <v>0.322</v>
      </c>
      <c r="AO162" s="12">
        <f t="shared" si="18"/>
        <v>0.297</v>
      </c>
      <c r="AP162" s="12">
        <f t="shared" si="18"/>
        <v>0.279</v>
      </c>
      <c r="AQ162" s="12">
        <f t="shared" si="18"/>
        <v>0.264</v>
      </c>
      <c r="AR162" s="12">
        <f t="shared" si="18"/>
        <v>0.252</v>
      </c>
      <c r="AS162" s="12">
        <f t="shared" si="18"/>
        <v>0.242</v>
      </c>
      <c r="AT162" s="12">
        <f t="shared" si="18"/>
        <v>0.231</v>
      </c>
      <c r="AU162" s="12">
        <f t="shared" si="18"/>
        <v>0.222</v>
      </c>
      <c r="AV162" s="12">
        <f t="shared" si="18"/>
        <v>0.213</v>
      </c>
      <c r="AW162" s="12">
        <f t="shared" si="18"/>
        <v>0.203</v>
      </c>
      <c r="AX162" s="12">
        <f t="shared" si="18"/>
        <v>0.194</v>
      </c>
      <c r="AY162" s="12">
        <f t="shared" si="18"/>
        <v>0.176</v>
      </c>
      <c r="AZ162" s="12">
        <f t="shared" si="18"/>
        <v>0.158</v>
      </c>
      <c r="BA162" s="12">
        <f t="shared" si="18"/>
        <v>0.141</v>
      </c>
      <c r="BB162" s="12">
        <f t="shared" si="18"/>
        <v>0.127</v>
      </c>
      <c r="BC162" s="12">
        <f t="shared" si="18"/>
        <v>0.114</v>
      </c>
      <c r="BD162" s="12">
        <f t="shared" si="18"/>
        <v>0.112</v>
      </c>
      <c r="BE162" s="12">
        <f t="shared" si="18"/>
        <v>0.11</v>
      </c>
      <c r="BF162" s="12">
        <f t="shared" si="18"/>
        <v>0.11</v>
      </c>
      <c r="BG162" s="12">
        <f t="shared" si="18"/>
        <v>0.109</v>
      </c>
      <c r="BH162" s="12">
        <f t="shared" si="18"/>
        <v>0.109</v>
      </c>
      <c r="BI162" s="12">
        <f t="shared" si="18"/>
        <v>0.111</v>
      </c>
      <c r="BJ162" s="12">
        <f t="shared" si="18"/>
        <v>0.112</v>
      </c>
      <c r="BK162" s="12">
        <f t="shared" si="18"/>
        <v>0.112</v>
      </c>
      <c r="BL162" s="12">
        <f t="shared" si="18"/>
        <v>0.112</v>
      </c>
      <c r="BM162" s="12">
        <f t="shared" si="18"/>
        <v>0.11</v>
      </c>
      <c r="BN162" s="12">
        <f t="shared" si="18"/>
        <v>0.107</v>
      </c>
      <c r="BO162" s="12">
        <f t="shared" si="18"/>
        <v>0.105</v>
      </c>
      <c r="BP162" s="12">
        <f t="shared" si="18"/>
        <v>0.104</v>
      </c>
      <c r="BQ162" s="12">
        <f t="shared" si="18"/>
        <v>0.103</v>
      </c>
      <c r="BR162" s="12">
        <f t="shared" si="18"/>
        <v>0.102</v>
      </c>
      <c r="BS162" s="12">
        <f t="shared" si="18"/>
        <v>0.101</v>
      </c>
      <c r="BT162" s="12">
        <f t="shared" si="18"/>
        <v>0.1</v>
      </c>
      <c r="BU162" s="12">
        <f t="shared" si="18"/>
        <v>0.098</v>
      </c>
      <c r="BV162" s="12">
        <f t="shared" si="18"/>
        <v>0.096</v>
      </c>
      <c r="BW162" s="12">
        <f t="shared" si="18"/>
        <v>0.095</v>
      </c>
      <c r="BX162" s="12">
        <f t="shared" si="18"/>
        <v>0.095</v>
      </c>
      <c r="BY162" s="12">
        <f t="shared" si="18"/>
        <v>0.095</v>
      </c>
      <c r="BZ162" s="12">
        <f t="shared" si="18"/>
        <v>0.095</v>
      </c>
      <c r="CA162" s="12">
        <f t="shared" si="18"/>
        <v>0.093</v>
      </c>
      <c r="CB162" s="12">
        <f t="shared" si="18"/>
        <v>0.091</v>
      </c>
      <c r="CC162" s="12">
        <f t="shared" si="18"/>
        <v>0.089</v>
      </c>
      <c r="CD162" s="12">
        <f t="shared" si="18"/>
        <v>0.087</v>
      </c>
      <c r="CE162" s="12">
        <f t="shared" si="18"/>
        <v>0.084</v>
      </c>
      <c r="CF162" s="12">
        <f t="shared" si="18"/>
        <v>0.083</v>
      </c>
      <c r="CG162" s="12">
        <f t="shared" si="18"/>
        <v>0.082</v>
      </c>
      <c r="CH162" s="12">
        <f t="shared" si="18"/>
        <v>0.081</v>
      </c>
      <c r="CI162" s="12">
        <f t="shared" si="18"/>
        <v>0.08</v>
      </c>
      <c r="CJ162" s="12">
        <f t="shared" si="18"/>
        <v>0.08</v>
      </c>
      <c r="CK162" s="12">
        <f t="shared" si="18"/>
        <v>0.08</v>
      </c>
      <c r="CL162" s="12">
        <f t="shared" si="18"/>
        <v>0.08</v>
      </c>
      <c r="CM162" s="12">
        <f t="shared" si="18"/>
        <v>0.08</v>
      </c>
      <c r="CN162" s="12">
        <f t="shared" si="18"/>
        <v>0.081</v>
      </c>
      <c r="CO162" s="12">
        <f t="shared" si="18"/>
        <v>0.083</v>
      </c>
      <c r="CP162" s="12">
        <f t="shared" si="18"/>
        <v>0.084</v>
      </c>
      <c r="CQ162" s="12">
        <f t="shared" si="18"/>
        <v>0.085</v>
      </c>
      <c r="CR162" s="12">
        <f t="shared" si="18"/>
        <v>0.086</v>
      </c>
      <c r="CS162" s="12">
        <f t="shared" si="18"/>
        <v>0.087</v>
      </c>
      <c r="CT162" s="12">
        <f t="shared" si="18"/>
        <v>0.087</v>
      </c>
      <c r="CU162" s="12">
        <f t="shared" si="18"/>
        <v>0.088</v>
      </c>
      <c r="CV162" s="12">
        <f t="shared" si="18"/>
        <v>0.089</v>
      </c>
      <c r="CW162" s="12">
        <f t="shared" si="18"/>
        <v>0.09</v>
      </c>
      <c r="CX162" s="12">
        <f t="shared" si="18"/>
        <v>0.09</v>
      </c>
      <c r="CY162" s="12">
        <f t="shared" si="18"/>
        <v>0.09</v>
      </c>
      <c r="CZ162" s="12">
        <f t="shared" si="18"/>
        <v>0.092</v>
      </c>
      <c r="DA162" s="12">
        <f t="shared" si="18"/>
        <v>0.094</v>
      </c>
      <c r="DB162" s="12">
        <f t="shared" si="18"/>
        <v>0.096</v>
      </c>
      <c r="DC162" s="12">
        <f t="shared" si="18"/>
        <v>0.097</v>
      </c>
      <c r="DD162" s="12">
        <f t="shared" si="18"/>
        <v>0.098</v>
      </c>
      <c r="DE162" s="12">
        <f t="shared" si="18"/>
        <v>0.097</v>
      </c>
      <c r="DF162" s="12">
        <f t="shared" si="18"/>
        <v>0.095</v>
      </c>
      <c r="DG162" s="12">
        <f t="shared" si="18"/>
        <v>0.093</v>
      </c>
      <c r="DH162" s="12">
        <f t="shared" si="18"/>
        <v>0.092</v>
      </c>
      <c r="DI162" s="12">
        <f t="shared" si="18"/>
        <v>0.091</v>
      </c>
      <c r="DJ162" s="12">
        <f t="shared" si="18"/>
        <v>0.09</v>
      </c>
      <c r="DK162" s="12">
        <f t="shared" si="18"/>
        <v>0.091</v>
      </c>
      <c r="DL162" s="12">
        <f t="shared" si="18"/>
        <v>0.093</v>
      </c>
      <c r="DM162" s="12">
        <f t="shared" si="18"/>
        <v>0.095</v>
      </c>
      <c r="DN162" s="12">
        <f t="shared" si="18"/>
        <v>0.098</v>
      </c>
      <c r="DO162" s="12">
        <f t="shared" si="18"/>
        <v>0.101</v>
      </c>
      <c r="DP162" s="12">
        <f t="shared" si="18"/>
        <v>0.103</v>
      </c>
      <c r="DQ162" s="12">
        <f t="shared" si="18"/>
        <v>0.103</v>
      </c>
      <c r="DR162" s="12">
        <f t="shared" si="18"/>
        <v>0.103</v>
      </c>
      <c r="DS162" s="12">
        <f t="shared" si="18"/>
        <v>0.102</v>
      </c>
      <c r="DT162" s="12">
        <f t="shared" si="18"/>
        <v>0.101</v>
      </c>
      <c r="DU162" s="12">
        <f t="shared" si="18"/>
        <v>0.1</v>
      </c>
      <c r="DV162" s="12">
        <f t="shared" si="18"/>
        <v>0.1</v>
      </c>
      <c r="DW162" s="12">
        <f t="shared" si="18"/>
        <v>0.1</v>
      </c>
      <c r="DX162" s="12">
        <f t="shared" si="18"/>
        <v>0.101</v>
      </c>
      <c r="DY162" s="12">
        <f t="shared" si="18"/>
        <v>0.103</v>
      </c>
      <c r="DZ162" s="12">
        <f t="shared" si="18"/>
        <v>0.105</v>
      </c>
      <c r="EA162" s="12">
        <f t="shared" si="18"/>
        <v>0.108</v>
      </c>
      <c r="EB162" s="12">
        <f t="shared" si="18"/>
        <v>0.111</v>
      </c>
      <c r="EC162" s="12">
        <f t="shared" si="18"/>
        <v>0.113</v>
      </c>
      <c r="ED162" s="12">
        <f t="shared" si="18"/>
        <v>0.114</v>
      </c>
      <c r="EE162" s="12">
        <f t="shared" si="18"/>
        <v>0.115</v>
      </c>
      <c r="EF162" s="12">
        <f t="shared" si="18"/>
        <v>0.115</v>
      </c>
      <c r="EG162" s="12">
        <f t="shared" si="18"/>
        <v>0.115</v>
      </c>
      <c r="EH162" s="12">
        <f t="shared" si="18"/>
        <v>0.115</v>
      </c>
    </row>
    <row r="163" ht="9.75" customHeight="1" outlineLevel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</row>
    <row r="164" ht="9.75" customHeight="1" outlineLevel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</row>
    <row r="165" ht="9.75" customHeight="1" outlineLevel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</row>
    <row r="166" ht="9.75" customHeight="1" outlineLevel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</row>
    <row r="167" ht="9.75" customHeight="1" outlineLevel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</row>
    <row r="168" ht="9.75" customHeight="1" outlineLevel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</row>
    <row r="169" ht="9.75" customHeight="1" outlineLevel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</row>
    <row r="170" ht="9.75" customHeight="1" outlineLevel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</row>
    <row r="171" ht="9.75" customHeight="1" outlineLevel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</row>
    <row r="172" ht="9.75" customHeight="1" outlineLevel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</row>
    <row r="173" ht="9.75" customHeight="1" outlineLevel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</row>
    <row r="174" ht="9.75" customHeight="1" outlineLevel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</row>
    <row r="175" ht="9.75" customHeight="1" outlineLevel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</row>
    <row r="176" ht="9.75" customHeight="1" outlineLevel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</row>
    <row r="177" ht="9.75" customHeight="1" outlineLevel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</row>
    <row r="178" ht="9.75" customHeight="1" outlineLevel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</row>
    <row r="179" ht="9.75" customHeight="1">
      <c r="A179" s="6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</row>
    <row r="180" ht="9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</row>
    <row r="181" ht="9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</row>
    <row r="182" ht="9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</row>
    <row r="183" ht="9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</row>
    <row r="184" ht="9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</row>
    <row r="185" ht="9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</row>
    <row r="186" ht="9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</row>
    <row r="187" ht="9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</row>
    <row r="188" ht="9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</row>
    <row r="189" ht="9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</row>
    <row r="190" ht="9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</row>
    <row r="191" ht="9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</row>
    <row r="192" ht="9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</row>
    <row r="193" ht="9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</row>
    <row r="194" ht="9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</row>
    <row r="195" ht="9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</row>
    <row r="196" ht="9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</row>
    <row r="197" ht="9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</row>
    <row r="198" ht="9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</row>
    <row r="199" ht="9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</row>
    <row r="200" ht="9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</row>
    <row r="201" ht="9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</row>
    <row r="202" ht="9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</row>
    <row r="203" ht="9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</row>
    <row r="204" ht="9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</row>
    <row r="205" ht="9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</row>
    <row r="206" ht="9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</row>
    <row r="207" ht="9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</row>
    <row r="208" ht="9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</row>
    <row r="209" ht="9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</row>
    <row r="210" ht="9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</row>
    <row r="211" ht="9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</row>
    <row r="212" ht="9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</row>
    <row r="213" ht="9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</row>
    <row r="214" ht="9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</row>
    <row r="215" ht="9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</row>
    <row r="216" ht="9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</row>
    <row r="217" ht="9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</row>
    <row r="218" ht="9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</row>
    <row r="219" ht="9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</row>
    <row r="220" ht="9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</row>
    <row r="221" ht="9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</row>
    <row r="222" ht="9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</row>
    <row r="223" ht="9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</row>
    <row r="224" ht="9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</row>
    <row r="225" ht="9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</row>
    <row r="226" ht="9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</row>
    <row r="227" ht="9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</row>
    <row r="228" ht="9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</row>
    <row r="229" ht="9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</row>
    <row r="230" ht="9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</row>
    <row r="231" ht="9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</row>
    <row r="232" ht="9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</row>
    <row r="233" ht="9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</row>
    <row r="234" ht="9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</row>
    <row r="235" ht="9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</row>
    <row r="236" ht="9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</row>
    <row r="237" ht="9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</row>
    <row r="238" ht="9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</row>
    <row r="239" ht="9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</row>
    <row r="240" ht="9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</row>
    <row r="241" ht="9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</row>
    <row r="242" ht="9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</row>
    <row r="243" ht="9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</row>
    <row r="244" ht="9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</row>
    <row r="245" ht="9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</row>
    <row r="246" ht="9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</row>
    <row r="247" ht="9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</row>
    <row r="248" ht="9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</row>
    <row r="249" ht="9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</row>
    <row r="250" ht="9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</row>
    <row r="251" ht="9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</row>
    <row r="252" ht="9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</row>
    <row r="253" ht="9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</row>
    <row r="254" ht="9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</row>
    <row r="255" ht="9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</row>
    <row r="256" ht="9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</row>
    <row r="257" ht="9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</row>
    <row r="258" ht="9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</row>
    <row r="259" ht="9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</row>
    <row r="260" ht="9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</row>
    <row r="261" ht="9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</row>
    <row r="262" ht="9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</row>
    <row r="263" ht="9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</row>
    <row r="264" ht="9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</row>
    <row r="265" ht="9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</row>
    <row r="266" ht="9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</row>
    <row r="267" ht="9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</row>
    <row r="268" ht="9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</row>
    <row r="269" ht="9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</row>
    <row r="270" ht="9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</row>
    <row r="271" ht="9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</row>
    <row r="272" ht="9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</row>
    <row r="273" ht="9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</row>
    <row r="274" ht="9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</row>
    <row r="275" ht="9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</row>
    <row r="276" ht="9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</row>
    <row r="277" ht="9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</row>
    <row r="278" ht="9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</row>
    <row r="279" ht="9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</row>
    <row r="280" ht="9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</row>
    <row r="281" ht="9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</row>
    <row r="282" ht="9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</row>
    <row r="283" ht="9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</row>
    <row r="284" ht="9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</row>
    <row r="285" ht="9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</row>
    <row r="286" ht="9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</row>
    <row r="287" ht="9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</row>
    <row r="288" ht="9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</row>
    <row r="289" ht="9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</row>
    <row r="290" ht="9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</row>
    <row r="291" ht="9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</row>
    <row r="292" ht="9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</row>
    <row r="293" ht="9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</row>
    <row r="294" ht="9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</row>
    <row r="295" ht="9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</row>
    <row r="296" ht="9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</row>
    <row r="297" ht="9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</row>
    <row r="298" ht="9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</row>
    <row r="299" ht="9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</row>
    <row r="300" ht="9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</row>
    <row r="301" ht="9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</row>
    <row r="302" ht="9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</row>
    <row r="303" ht="9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</row>
    <row r="304" ht="9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</row>
    <row r="305" ht="9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</row>
    <row r="306" ht="9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</row>
    <row r="307" ht="9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</row>
    <row r="308" ht="9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</row>
    <row r="309" ht="9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</row>
    <row r="310" ht="9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</row>
    <row r="311" ht="9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</row>
    <row r="312" ht="9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</row>
    <row r="313" ht="9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</row>
    <row r="314" ht="9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</row>
    <row r="315" ht="9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</row>
    <row r="316" ht="9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</row>
    <row r="317" ht="9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</row>
    <row r="318" ht="9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</row>
    <row r="319" ht="9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</row>
    <row r="320" ht="9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</row>
    <row r="321" ht="9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</row>
    <row r="322" ht="9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</row>
    <row r="323" ht="9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</row>
    <row r="324" ht="9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</row>
    <row r="325" ht="9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</row>
    <row r="326" ht="9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</row>
    <row r="327" ht="9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</row>
    <row r="328" ht="9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</row>
    <row r="329" ht="9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</row>
    <row r="330" ht="9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</row>
    <row r="331" ht="9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</row>
    <row r="332" ht="9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</row>
    <row r="333" ht="9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</row>
    <row r="334" ht="9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</row>
    <row r="335" ht="9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</row>
    <row r="336" ht="9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</row>
    <row r="337" ht="9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</row>
    <row r="338" ht="9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</row>
    <row r="339" ht="9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</row>
    <row r="340" ht="9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</row>
    <row r="341" ht="9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</row>
    <row r="342" ht="9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</row>
    <row r="343" ht="9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</row>
    <row r="344" ht="9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</row>
    <row r="345" ht="9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</row>
    <row r="346" ht="9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</row>
    <row r="347" ht="9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</row>
    <row r="348" ht="9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</row>
    <row r="349" ht="9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</row>
    <row r="350" ht="9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</row>
    <row r="351" ht="9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</row>
    <row r="352" ht="9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</row>
    <row r="353" ht="9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</row>
    <row r="354" ht="9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</row>
    <row r="355" ht="9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</row>
    <row r="356" ht="9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</row>
    <row r="357" ht="9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</row>
    <row r="358" ht="9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</row>
    <row r="359" ht="9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</row>
    <row r="360" ht="9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</row>
    <row r="361" ht="9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</row>
    <row r="362" ht="9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</row>
    <row r="363" ht="9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</row>
    <row r="364" ht="9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</row>
    <row r="365" ht="9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</row>
    <row r="366" ht="9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</row>
    <row r="367" ht="9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</row>
    <row r="368" ht="9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</row>
    <row r="369" ht="9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</row>
    <row r="370" ht="9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</row>
    <row r="371" ht="9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</row>
    <row r="372" ht="9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</row>
    <row r="373" ht="9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</row>
    <row r="374" ht="9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</row>
    <row r="375" ht="9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</row>
    <row r="376" ht="9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</row>
    <row r="377" ht="9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</row>
    <row r="378" ht="9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</row>
    <row r="379" ht="9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</row>
    <row r="380" ht="9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</row>
    <row r="381" ht="9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</row>
    <row r="382" ht="9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</row>
    <row r="383" ht="9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</row>
    <row r="384" ht="9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</row>
    <row r="385" ht="9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</row>
    <row r="386" ht="9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</row>
    <row r="387" ht="9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</row>
    <row r="388" ht="9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</row>
    <row r="389" ht="9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</row>
    <row r="390" ht="9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</row>
    <row r="391" ht="9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</row>
    <row r="392" ht="9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</row>
    <row r="393" ht="9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</row>
    <row r="394" ht="9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</row>
    <row r="395" ht="9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</row>
    <row r="396" ht="9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</row>
    <row r="397" ht="9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</row>
    <row r="398" ht="9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</row>
    <row r="399" ht="9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</row>
    <row r="400" ht="9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</row>
    <row r="401" ht="9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</row>
    <row r="402" ht="9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</row>
    <row r="403" ht="9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</row>
    <row r="404" ht="9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</row>
    <row r="405" ht="9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</row>
    <row r="406" ht="9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</row>
    <row r="407" ht="9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</row>
    <row r="408" ht="9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</row>
    <row r="409" ht="9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</row>
    <row r="410" ht="9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</row>
    <row r="411" ht="9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</row>
    <row r="412" ht="9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</row>
    <row r="413" ht="9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</row>
    <row r="414" ht="9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</row>
    <row r="415" ht="9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</row>
    <row r="416" ht="9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</row>
    <row r="417" ht="9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</row>
    <row r="418" ht="9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</row>
    <row r="419" ht="9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</row>
    <row r="420" ht="9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</row>
    <row r="421" ht="9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</row>
    <row r="422" ht="9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</row>
    <row r="423" ht="9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</row>
    <row r="424" ht="9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</row>
    <row r="425" ht="9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</row>
    <row r="426" ht="9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</row>
    <row r="427" ht="9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</row>
    <row r="428" ht="9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</row>
    <row r="429" ht="9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</row>
    <row r="430" ht="9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</row>
    <row r="431" ht="9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</row>
    <row r="432" ht="9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</row>
    <row r="433" ht="9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</row>
    <row r="434" ht="9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</row>
    <row r="435" ht="9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</row>
    <row r="436" ht="9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</row>
    <row r="437" ht="9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</row>
    <row r="438" ht="9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</row>
    <row r="439" ht="9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</row>
    <row r="440" ht="9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</row>
    <row r="441" ht="9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</row>
    <row r="442" ht="9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</row>
    <row r="443" ht="9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</row>
    <row r="444" ht="9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</row>
    <row r="445" ht="9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</row>
    <row r="446" ht="9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</row>
    <row r="447" ht="9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</row>
    <row r="448" ht="9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</row>
    <row r="449" ht="9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</row>
    <row r="450" ht="9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</row>
    <row r="451" ht="9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</row>
    <row r="452" ht="9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</row>
    <row r="453" ht="9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</row>
    <row r="454" ht="9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</row>
    <row r="455" ht="9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</row>
    <row r="456" ht="9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</row>
    <row r="457" ht="9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</row>
    <row r="458" ht="9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</row>
    <row r="459" ht="9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</row>
    <row r="460" ht="9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</row>
    <row r="461" ht="9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</row>
    <row r="462" ht="9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</row>
    <row r="463" ht="9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</row>
    <row r="464" ht="9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</row>
    <row r="465" ht="9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</row>
    <row r="466" ht="9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</row>
    <row r="467" ht="9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</row>
    <row r="468" ht="9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</row>
    <row r="469" ht="9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</row>
    <row r="470" ht="9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</row>
    <row r="471" ht="9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</row>
    <row r="472" ht="9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</row>
    <row r="473" ht="9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</row>
    <row r="474" ht="9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</row>
    <row r="475" ht="9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</row>
    <row r="476" ht="9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</row>
    <row r="477" ht="9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</row>
    <row r="478" ht="9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</row>
    <row r="479" ht="9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</row>
    <row r="480" ht="9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</row>
    <row r="481" ht="9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</row>
    <row r="482" ht="9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</row>
    <row r="483" ht="9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</row>
    <row r="484" ht="9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</row>
    <row r="485" ht="9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</row>
    <row r="486" ht="9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</row>
    <row r="487" ht="9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</row>
    <row r="488" ht="9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</row>
    <row r="489" ht="9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</row>
    <row r="490" ht="9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</row>
    <row r="491" ht="9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</row>
    <row r="492" ht="9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</row>
    <row r="493" ht="9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</row>
    <row r="494" ht="9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</row>
    <row r="495" ht="9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</row>
    <row r="496" ht="9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</row>
    <row r="497" ht="9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</row>
    <row r="498" ht="9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</row>
    <row r="499" ht="9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</row>
    <row r="500" ht="9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</row>
    <row r="501" ht="9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</row>
    <row r="502" ht="9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</row>
    <row r="503" ht="9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</row>
    <row r="504" ht="9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</row>
    <row r="505" ht="9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</row>
    <row r="506" ht="9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</row>
    <row r="507" ht="9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</row>
    <row r="508" ht="9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</row>
    <row r="509" ht="9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</row>
    <row r="510" ht="9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</row>
    <row r="511" ht="9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</row>
    <row r="512" ht="9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</row>
    <row r="513" ht="9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</row>
    <row r="514" ht="9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</row>
    <row r="515" ht="9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</row>
    <row r="516" ht="9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</row>
    <row r="517" ht="9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</row>
    <row r="518" ht="9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</row>
    <row r="519" ht="9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</row>
    <row r="520" ht="9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</row>
    <row r="521" ht="9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</row>
    <row r="522" ht="9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</row>
    <row r="523" ht="9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</row>
    <row r="524" ht="9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</row>
    <row r="525" ht="9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</row>
    <row r="526" ht="9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</row>
    <row r="527" ht="9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</row>
    <row r="528" ht="9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</row>
    <row r="529" ht="9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</row>
    <row r="530" ht="9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</row>
    <row r="531" ht="9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</row>
    <row r="532" ht="9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</row>
    <row r="533" ht="9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</row>
    <row r="534" ht="9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</row>
    <row r="535" ht="9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</row>
    <row r="536" ht="9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</row>
    <row r="537" ht="9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</row>
    <row r="538" ht="9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</row>
    <row r="539" ht="9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</row>
    <row r="540" ht="9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</row>
    <row r="541" ht="9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</row>
    <row r="542" ht="9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</row>
    <row r="543" ht="9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</row>
    <row r="544" ht="9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</row>
    <row r="545" ht="9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</row>
    <row r="546" ht="9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</row>
    <row r="547" ht="9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</row>
    <row r="548" ht="9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</row>
    <row r="549" ht="9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</row>
    <row r="550" ht="9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</row>
    <row r="551" ht="9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</row>
    <row r="552" ht="9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</row>
    <row r="553" ht="9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</row>
    <row r="554" ht="9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</row>
    <row r="555" ht="9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</row>
    <row r="556" ht="9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</row>
    <row r="557" ht="9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</row>
    <row r="558" ht="9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</row>
    <row r="559" ht="9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</row>
    <row r="560" ht="9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</row>
    <row r="561" ht="9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</row>
    <row r="562" ht="9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</row>
    <row r="563" ht="9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</row>
    <row r="564" ht="9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</row>
    <row r="565" ht="9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</row>
    <row r="566" ht="9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</row>
    <row r="567" ht="9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</row>
    <row r="568" ht="9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</row>
    <row r="569" ht="9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</row>
    <row r="570" ht="9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</row>
    <row r="571" ht="9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</row>
    <row r="572" ht="9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</row>
    <row r="573" ht="9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</row>
    <row r="574" ht="9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</row>
    <row r="575" ht="9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</row>
    <row r="576" ht="9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</row>
    <row r="577" ht="9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</row>
    <row r="578" ht="9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</row>
    <row r="579" ht="9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</row>
    <row r="580" ht="9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</row>
    <row r="581" ht="9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</row>
    <row r="582" ht="9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</row>
    <row r="583" ht="9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</row>
    <row r="584" ht="9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</row>
    <row r="585" ht="9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</row>
    <row r="586" ht="9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</row>
    <row r="587" ht="9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</row>
    <row r="588" ht="9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</row>
    <row r="589" ht="9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</row>
    <row r="590" ht="9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</row>
    <row r="591" ht="9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</row>
    <row r="592" ht="9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</row>
    <row r="593" ht="9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</row>
    <row r="594" ht="9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</row>
    <row r="595" ht="9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</row>
    <row r="596" ht="9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</row>
    <row r="597" ht="9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</row>
    <row r="598" ht="9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</row>
    <row r="599" ht="9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</row>
    <row r="600" ht="9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</row>
    <row r="601" ht="9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</row>
    <row r="602" ht="9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</row>
    <row r="603" ht="9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</row>
    <row r="604" ht="9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</row>
    <row r="605" ht="9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</row>
    <row r="606" ht="9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</row>
    <row r="607" ht="9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</row>
    <row r="608" ht="9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</row>
    <row r="609" ht="9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</row>
    <row r="610" ht="9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</row>
    <row r="611" ht="9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</row>
    <row r="612" ht="9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</row>
    <row r="613" ht="9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</row>
    <row r="614" ht="9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</row>
    <row r="615" ht="9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</row>
    <row r="616" ht="9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</row>
    <row r="617" ht="9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</row>
    <row r="618" ht="9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</row>
    <row r="619" ht="9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</row>
    <row r="620" ht="9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</row>
    <row r="621" ht="9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</row>
    <row r="622" ht="9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</row>
    <row r="623" ht="9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</row>
    <row r="624" ht="9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</row>
    <row r="625" ht="9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</row>
    <row r="626" ht="9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</row>
    <row r="627" ht="9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</row>
    <row r="628" ht="9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</row>
    <row r="629" ht="9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</row>
    <row r="630" ht="9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</row>
    <row r="631" ht="9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</row>
    <row r="632" ht="9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</row>
    <row r="633" ht="9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</row>
    <row r="634" ht="9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</row>
    <row r="635" ht="9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</row>
    <row r="636" ht="9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</row>
    <row r="637" ht="9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</row>
    <row r="638" ht="9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</row>
    <row r="639" ht="9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</row>
    <row r="640" ht="9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</row>
    <row r="641" ht="9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</row>
    <row r="642" ht="9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</row>
    <row r="643" ht="9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</row>
    <row r="644" ht="9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</row>
    <row r="645" ht="9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</row>
    <row r="646" ht="9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</row>
    <row r="647" ht="9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</row>
    <row r="648" ht="9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</row>
    <row r="649" ht="9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</row>
    <row r="650" ht="9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</row>
    <row r="651" ht="9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</row>
    <row r="652" ht="9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</row>
    <row r="653" ht="9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</row>
    <row r="654" ht="9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</row>
    <row r="655" ht="9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</row>
    <row r="656" ht="9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</row>
    <row r="657" ht="9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</row>
    <row r="658" ht="9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</row>
    <row r="659" ht="9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</row>
    <row r="660" ht="9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</row>
    <row r="661" ht="9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</row>
    <row r="662" ht="9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</row>
    <row r="663" ht="9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</row>
    <row r="664" ht="9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</row>
    <row r="665" ht="9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</row>
    <row r="666" ht="9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</row>
    <row r="667" ht="9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</row>
    <row r="668" ht="9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</row>
    <row r="669" ht="9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</row>
    <row r="670" ht="9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</row>
    <row r="671" ht="9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</row>
    <row r="672" ht="9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</row>
    <row r="673" ht="9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</row>
    <row r="674" ht="9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</row>
    <row r="675" ht="9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</row>
    <row r="676" ht="9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</row>
    <row r="677" ht="9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</row>
    <row r="678" ht="9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</row>
    <row r="679" ht="9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</row>
    <row r="680" ht="9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</row>
    <row r="681" ht="9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</row>
    <row r="682" ht="9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</row>
    <row r="683" ht="9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</row>
    <row r="684" ht="9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</row>
    <row r="685" ht="9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</row>
    <row r="686" ht="9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</row>
    <row r="687" ht="9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</row>
    <row r="688" ht="9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</row>
    <row r="689" ht="9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</row>
    <row r="690" ht="9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</row>
    <row r="691" ht="9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</row>
    <row r="692" ht="9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</row>
    <row r="693" ht="9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</row>
    <row r="694" ht="9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</row>
    <row r="695" ht="9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</row>
    <row r="696" ht="9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</row>
    <row r="697" ht="9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</row>
    <row r="698" ht="9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</row>
    <row r="699" ht="9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</row>
    <row r="700" ht="9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</row>
    <row r="701" ht="9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</row>
    <row r="702" ht="9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</row>
    <row r="703" ht="9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</row>
    <row r="704" ht="9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</row>
    <row r="705" ht="9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</row>
    <row r="706" ht="9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</row>
    <row r="707" ht="9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</row>
    <row r="708" ht="9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</row>
    <row r="709" ht="9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</row>
    <row r="710" ht="9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</row>
    <row r="711" ht="9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</row>
    <row r="712" ht="9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</row>
    <row r="713" ht="9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</row>
    <row r="714" ht="9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</row>
    <row r="715" ht="9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</row>
    <row r="716" ht="9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</row>
    <row r="717" ht="9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</row>
    <row r="718" ht="9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</row>
    <row r="719" ht="9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</row>
    <row r="720" ht="9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</row>
    <row r="721" ht="9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</row>
    <row r="722" ht="9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</row>
    <row r="723" ht="9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</row>
    <row r="724" ht="9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</row>
    <row r="725" ht="9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</row>
    <row r="726" ht="9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</row>
    <row r="727" ht="9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</row>
    <row r="728" ht="9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</row>
    <row r="729" ht="9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</row>
    <row r="730" ht="9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</row>
    <row r="731" ht="9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</row>
    <row r="732" ht="9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</row>
    <row r="733" ht="9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</row>
    <row r="734" ht="9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</row>
    <row r="735" ht="9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</row>
    <row r="736" ht="9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</row>
    <row r="737" ht="9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</row>
    <row r="738" ht="9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</row>
    <row r="739" ht="9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</row>
    <row r="740" ht="9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</row>
    <row r="741" ht="9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</row>
    <row r="742" ht="9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</row>
    <row r="743" ht="9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</row>
    <row r="744" ht="9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</row>
    <row r="745" ht="9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</row>
    <row r="746" ht="9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</row>
    <row r="747" ht="9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</row>
    <row r="748" ht="9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</row>
    <row r="749" ht="9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</row>
    <row r="750" ht="9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</row>
    <row r="751" ht="9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</row>
    <row r="752" ht="9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</row>
    <row r="753" ht="9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</row>
    <row r="754" ht="9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</row>
    <row r="755" ht="9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</row>
    <row r="756" ht="9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</row>
    <row r="757" ht="9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</row>
    <row r="758" ht="9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</row>
    <row r="759" ht="9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</row>
    <row r="760" ht="9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</row>
    <row r="761" ht="9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</row>
    <row r="762" ht="9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</row>
    <row r="763" ht="9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</row>
    <row r="764" ht="9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</row>
    <row r="765" ht="9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</row>
    <row r="766" ht="9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</row>
    <row r="767" ht="9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</row>
    <row r="768" ht="9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</row>
    <row r="769" ht="9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</row>
    <row r="770" ht="9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</row>
    <row r="771" ht="9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</row>
    <row r="772" ht="9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</row>
    <row r="773" ht="9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</row>
    <row r="774" ht="9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</row>
    <row r="775" ht="9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</row>
    <row r="776" ht="9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</row>
    <row r="777" ht="9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</row>
    <row r="778" ht="9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</row>
    <row r="779" ht="9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</row>
    <row r="780" ht="9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</row>
    <row r="781" ht="9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</row>
    <row r="782" ht="9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</row>
    <row r="783" ht="9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</row>
    <row r="784" ht="9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</row>
    <row r="785" ht="9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</row>
    <row r="786" ht="9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</row>
    <row r="787" ht="9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</row>
    <row r="788" ht="9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</row>
    <row r="789" ht="9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</row>
    <row r="790" ht="9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</row>
    <row r="791" ht="9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</row>
    <row r="792" ht="9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</row>
    <row r="793" ht="9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</row>
    <row r="794" ht="9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</row>
    <row r="795" ht="9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</row>
    <row r="796" ht="9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</row>
    <row r="797" ht="9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</row>
    <row r="798" ht="9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</row>
    <row r="799" ht="9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</row>
    <row r="800" ht="9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</row>
    <row r="801" ht="9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</row>
    <row r="802" ht="9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</row>
    <row r="803" ht="9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</row>
    <row r="804" ht="9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</row>
    <row r="805" ht="9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</row>
    <row r="806" ht="9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</row>
    <row r="807" ht="9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</row>
    <row r="808" ht="9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</row>
    <row r="809" ht="9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</row>
    <row r="810" ht="9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</row>
    <row r="811" ht="9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</row>
    <row r="812" ht="9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</row>
    <row r="813" ht="9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</row>
    <row r="814" ht="9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</row>
    <row r="815" ht="9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</row>
    <row r="816" ht="9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</row>
    <row r="817" ht="9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</row>
    <row r="818" ht="9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</row>
    <row r="819" ht="9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</row>
    <row r="820" ht="9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</row>
    <row r="821" ht="9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</row>
    <row r="822" ht="9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</row>
    <row r="823" ht="9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</row>
    <row r="824" ht="9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</row>
    <row r="825" ht="9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</row>
    <row r="826" ht="9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</row>
    <row r="827" ht="9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</row>
    <row r="828" ht="9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</row>
    <row r="829" ht="9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</row>
    <row r="830" ht="9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</row>
    <row r="831" ht="9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</row>
    <row r="832" ht="9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</row>
    <row r="833" ht="9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</row>
    <row r="834" ht="9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</row>
    <row r="835" ht="9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</row>
    <row r="836" ht="9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</row>
    <row r="837" ht="9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</row>
    <row r="838" ht="9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</row>
    <row r="839" ht="9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</row>
    <row r="840" ht="9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</row>
    <row r="841" ht="9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</row>
    <row r="842" ht="9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</row>
    <row r="843" ht="9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</row>
    <row r="844" ht="9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</row>
    <row r="845" ht="9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</row>
    <row r="846" ht="9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</row>
    <row r="847" ht="9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</row>
    <row r="848" ht="9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</row>
    <row r="849" ht="9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</row>
    <row r="850" ht="9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</row>
    <row r="851" ht="9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</row>
    <row r="852" ht="9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</row>
    <row r="853" ht="9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</row>
    <row r="854" ht="9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</row>
    <row r="855" ht="9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</row>
    <row r="856" ht="9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</row>
    <row r="857" ht="9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</row>
    <row r="858" ht="9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</row>
    <row r="859" ht="9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</row>
    <row r="860" ht="9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</row>
    <row r="861" ht="9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</row>
    <row r="862" ht="9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</row>
    <row r="863" ht="9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</row>
    <row r="864" ht="9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</row>
    <row r="865" ht="9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</row>
    <row r="866" ht="9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</row>
    <row r="867" ht="9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</row>
    <row r="868" ht="9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</row>
    <row r="869" ht="9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</row>
    <row r="870" ht="9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</row>
    <row r="871" ht="9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</row>
    <row r="872" ht="9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</row>
    <row r="873" ht="9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</row>
    <row r="874" ht="9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</row>
    <row r="875" ht="9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</row>
    <row r="876" ht="9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</row>
    <row r="877" ht="9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</row>
    <row r="878" ht="9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</row>
    <row r="879" ht="9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</row>
    <row r="880" ht="9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</row>
    <row r="881" ht="9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</row>
    <row r="882" ht="9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</row>
    <row r="883" ht="9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</row>
    <row r="884" ht="9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</row>
    <row r="885" ht="9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</row>
    <row r="886" ht="9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</row>
    <row r="887" ht="9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</row>
    <row r="888" ht="9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</row>
    <row r="889" ht="9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</row>
    <row r="890" ht="9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</row>
    <row r="891" ht="9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</row>
    <row r="892" ht="9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</row>
    <row r="893" ht="9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</row>
    <row r="894" ht="9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</row>
    <row r="895" ht="9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</row>
    <row r="896" ht="9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</row>
    <row r="897" ht="9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</row>
    <row r="898" ht="9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</row>
    <row r="899" ht="9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</row>
    <row r="900" ht="9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</row>
    <row r="901" ht="9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</row>
    <row r="902" ht="9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</row>
    <row r="903" ht="9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</row>
    <row r="904" ht="9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</row>
    <row r="905" ht="9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</row>
    <row r="906" ht="9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</row>
    <row r="907" ht="9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</row>
    <row r="908" ht="9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</row>
    <row r="909" ht="9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</row>
    <row r="910" ht="9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</row>
    <row r="911" ht="9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</row>
    <row r="912" ht="9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</row>
    <row r="913" ht="9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</row>
    <row r="914" ht="9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</row>
    <row r="915" ht="9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</row>
    <row r="916" ht="9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</row>
    <row r="917" ht="9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</row>
    <row r="918" ht="9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</row>
    <row r="919" ht="9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</row>
    <row r="920" ht="9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</row>
    <row r="921" ht="9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</row>
    <row r="922" ht="9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</row>
    <row r="923" ht="9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</row>
    <row r="924" ht="9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</row>
    <row r="925" ht="9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</row>
    <row r="926" ht="9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</row>
    <row r="927" ht="9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</row>
    <row r="928" ht="9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</row>
    <row r="929" ht="9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</row>
    <row r="930" ht="9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</row>
    <row r="931" ht="9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</row>
    <row r="932" ht="9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</row>
    <row r="933" ht="9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</row>
    <row r="934" ht="9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</row>
    <row r="935" ht="9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</row>
    <row r="936" ht="9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</row>
    <row r="937" ht="9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</row>
    <row r="938" ht="9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</row>
    <row r="939" ht="9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</row>
    <row r="940" ht="9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</row>
    <row r="941" ht="9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</row>
    <row r="942" ht="9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</row>
    <row r="943" ht="9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</row>
    <row r="944" ht="9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</row>
    <row r="945" ht="9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</row>
    <row r="946" ht="9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</row>
    <row r="947" ht="9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</row>
    <row r="948" ht="9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</row>
    <row r="949" ht="9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</row>
    <row r="950" ht="9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</row>
    <row r="951" ht="9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</row>
    <row r="952" ht="9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</row>
    <row r="953" ht="9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</row>
    <row r="954" ht="9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</row>
    <row r="955" ht="9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</row>
    <row r="956" ht="9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</row>
    <row r="957" ht="9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</row>
    <row r="958" ht="9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</row>
    <row r="959" ht="9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</row>
    <row r="960" ht="9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</row>
    <row r="961" ht="9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</row>
    <row r="962" ht="9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</row>
    <row r="963" ht="9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</row>
    <row r="964" ht="9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</row>
    <row r="965" ht="9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</row>
    <row r="966" ht="9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</row>
    <row r="967" ht="9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</row>
    <row r="968" ht="9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</row>
    <row r="969" ht="9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</row>
    <row r="970" ht="9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</row>
    <row r="971" ht="9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</row>
    <row r="972" ht="9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</row>
    <row r="973" ht="9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</row>
    <row r="974" ht="9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</row>
    <row r="975" ht="9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</row>
    <row r="976" ht="9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</row>
    <row r="977" ht="9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</row>
    <row r="978" ht="9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</row>
    <row r="979" ht="9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</row>
    <row r="980" ht="9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</row>
    <row r="981" ht="9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</row>
    <row r="982" ht="9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</row>
    <row r="983" ht="9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</row>
    <row r="984" ht="9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</row>
    <row r="985" ht="9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</row>
    <row r="986" ht="9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</row>
    <row r="987" ht="9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</row>
    <row r="988" ht="9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</row>
    <row r="989" ht="9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</row>
    <row r="990" ht="9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</row>
    <row r="991" ht="9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</row>
    <row r="992" ht="9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</row>
    <row r="993" ht="9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</row>
    <row r="994" ht="9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</row>
    <row r="995" ht="9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</row>
    <row r="996" ht="9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</row>
    <row r="997" ht="9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</row>
    <row r="998" ht="9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</row>
    <row r="999" ht="9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</row>
    <row r="1000" ht="9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</row>
  </sheetData>
  <dataValidations>
    <dataValidation type="decimal" allowBlank="1" showInputMessage="1" showErrorMessage="1" prompt="Confidence level can be adjusted between 0 and 100% to dynamically change confidence limits on this sheet." sqref="I11">
      <formula1>0.0</formula1>
      <formula2>1.0</formula2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15.57"/>
    <col customWidth="1" min="2" max="9" width="9.57"/>
    <col customWidth="1" min="10" max="140" width="8.71"/>
  </cols>
  <sheetData>
    <row r="1" ht="9.75" customHeight="1">
      <c r="A1" s="2" t="s">
        <v>11</v>
      </c>
      <c r="B1" s="3" t="s">
        <v>152</v>
      </c>
      <c r="C1" s="3"/>
      <c r="D1" s="3"/>
      <c r="E1" s="3"/>
      <c r="F1" s="4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 t="s">
        <v>153</v>
      </c>
      <c r="S1" s="3"/>
      <c r="T1" s="3"/>
      <c r="U1" s="3"/>
      <c r="V1" s="3"/>
      <c r="W1" s="3"/>
      <c r="X1" s="3"/>
      <c r="Y1" s="3"/>
      <c r="Z1" s="5" t="s">
        <v>154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6" t="s">
        <v>154</v>
      </c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</row>
    <row r="2" ht="9.75" customHeight="1">
      <c r="A2" s="2" t="s">
        <v>15</v>
      </c>
      <c r="B2" s="3"/>
      <c r="C2" s="3" t="s">
        <v>0</v>
      </c>
      <c r="D2" s="3"/>
      <c r="E2" s="3"/>
      <c r="F2" s="3"/>
      <c r="G2" s="7" t="s">
        <v>16</v>
      </c>
      <c r="H2" s="8" t="s">
        <v>17</v>
      </c>
      <c r="I2" s="9" t="s">
        <v>18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</row>
    <row r="3" ht="9.75" hidden="1" customHeight="1" outlineLevel="1">
      <c r="A3" s="2" t="s">
        <v>19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</row>
    <row r="4" ht="9.75" hidden="1" customHeight="1" outlineLevel="1">
      <c r="A4" s="3" t="s">
        <v>155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</row>
    <row r="5" ht="9.75" hidden="1" customHeight="1" outlineLevel="1">
      <c r="A5" s="2" t="s">
        <v>21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</row>
    <row r="6" ht="9.75" hidden="1" customHeight="1" outlineLevel="1">
      <c r="A6" s="3" t="s">
        <v>22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</row>
    <row r="7" ht="9.75" hidden="1" customHeight="1" outlineLevel="1">
      <c r="A7" s="3" t="s">
        <v>156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</row>
    <row r="8" ht="9.75" customHeight="1" collapsed="1">
      <c r="A8" s="10"/>
      <c r="B8" s="3"/>
      <c r="C8" s="3"/>
      <c r="D8" s="3"/>
      <c r="E8" s="3"/>
      <c r="F8" s="3"/>
      <c r="G8" s="3"/>
      <c r="H8" s="3"/>
      <c r="I8" s="3"/>
      <c r="J8" s="4" t="s">
        <v>24</v>
      </c>
      <c r="K8" s="4" t="s">
        <v>157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</row>
    <row r="9" ht="9.75" customHeight="1">
      <c r="A9" s="11" t="s">
        <v>158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12" t="s">
        <v>27</v>
      </c>
      <c r="AN9" s="12" t="s">
        <v>28</v>
      </c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</row>
    <row r="10" ht="9.75" customHeight="1" outlineLevel="1">
      <c r="A10" s="13"/>
      <c r="B10" s="14" t="s">
        <v>29</v>
      </c>
      <c r="C10" s="15" t="s">
        <v>30</v>
      </c>
      <c r="D10" s="15" t="s">
        <v>31</v>
      </c>
      <c r="E10" s="15" t="s">
        <v>32</v>
      </c>
      <c r="F10" s="15" t="s">
        <v>33</v>
      </c>
      <c r="G10" s="15" t="s">
        <v>34</v>
      </c>
      <c r="H10" s="15" t="s">
        <v>35</v>
      </c>
      <c r="I10" s="15" t="s">
        <v>36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12">
        <v>7.0</v>
      </c>
      <c r="AN10" s="12">
        <f>CHOOSE(AM10,0,0.25,0.5,0.68,0.8,0.9,0.95,0.98,0.99,0.997,0.999)</f>
        <v>0.95</v>
      </c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</row>
    <row r="11" ht="9.75" customHeight="1" outlineLevel="1">
      <c r="A11" s="3"/>
      <c r="B11" s="16">
        <f> 1 - $C$31 / $C$32</f>
        <v>0.3245891327</v>
      </c>
      <c r="C11" s="16">
        <f> MAX(0,1 - ($C$31 + 2*($B$30+1))/$C$32)</f>
        <v>0.2318722895</v>
      </c>
      <c r="D11" s="17">
        <v>0.3458434616401623</v>
      </c>
      <c r="E11" s="17">
        <v>0.23</v>
      </c>
      <c r="F11" s="18">
        <v>100.0</v>
      </c>
      <c r="G11" s="19">
        <f>$AN$56</f>
        <v>0.8825522304</v>
      </c>
      <c r="H11" s="16">
        <f>NORMSINV(1-(1-I11)/2)</f>
        <v>1.959963986</v>
      </c>
      <c r="I11" s="20">
        <f>$AN$10</f>
        <v>0.95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</row>
    <row r="12" ht="9.75" customHeight="1">
      <c r="A12" s="1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</row>
    <row r="13" ht="9.75" customHeight="1">
      <c r="A13" s="11" t="s">
        <v>159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12" t="s">
        <v>38</v>
      </c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</row>
    <row r="14" ht="9.75" customHeight="1" outlineLevel="1">
      <c r="A14" s="21" t="s">
        <v>39</v>
      </c>
      <c r="B14" s="15" t="s">
        <v>40</v>
      </c>
      <c r="C14" s="15" t="s">
        <v>41</v>
      </c>
      <c r="D14" s="15" t="s">
        <v>42</v>
      </c>
      <c r="E14" s="15" t="s">
        <v>43</v>
      </c>
      <c r="F14" s="15" t="str">
        <f>IF($I$11&gt;99%,("Lower"&amp;TEXT($I$11,"0.0%")),("Lower"&amp;TEXT($I$11,"0%")))</f>
        <v>Lower95%</v>
      </c>
      <c r="G14" s="15" t="str">
        <f>IF($I$11&gt;99%,("Upper"&amp;TEXT($I$11,"0.0%")),("Upper"&amp;TEXT($I$11,"0%")))</f>
        <v>Upper95%</v>
      </c>
      <c r="H14" s="15" t="s">
        <v>44</v>
      </c>
      <c r="I14" s="15" t="s">
        <v>45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12" t="s">
        <v>160</v>
      </c>
      <c r="AN14" s="12" t="s">
        <v>161</v>
      </c>
      <c r="AO14" s="12" t="s">
        <v>162</v>
      </c>
      <c r="AP14" s="12" t="s">
        <v>163</v>
      </c>
      <c r="AQ14" s="12" t="s">
        <v>48</v>
      </c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</row>
    <row r="15" ht="9.75" customHeight="1" outlineLevel="1">
      <c r="A15" s="22" t="s">
        <v>48</v>
      </c>
      <c r="B15" s="23">
        <v>-1.9866606417476314</v>
      </c>
      <c r="C15" s="23">
        <v>1.151958445210226</v>
      </c>
      <c r="D15" s="23">
        <f t="shared" ref="D15:D19" si="1">B15 / C15</f>
        <v>-1.724594016</v>
      </c>
      <c r="E15" s="23" t="str">
        <f t="shared" ref="E15:E19" si="2">2*(1-_xlfn.NORM.S.DIST(ABS(B15)/C15,1))</f>
        <v>#N/A</v>
      </c>
      <c r="F15" s="23">
        <f t="shared" ref="F15:F19" si="3">B15 - $H$11 * C15</f>
        <v>-4.244457708</v>
      </c>
      <c r="G15" s="23">
        <f t="shared" ref="G15:G19" si="4">B15 + $H$11 * C15</f>
        <v>0.2711364244</v>
      </c>
      <c r="H15" s="23"/>
      <c r="I15" s="2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12">
        <v>2.0307203834102796</v>
      </c>
      <c r="AN15" s="12">
        <v>0.002555695132639635</v>
      </c>
      <c r="AO15" s="12">
        <v>-0.7236541266798766</v>
      </c>
      <c r="AP15" s="12">
        <v>-0.0012539372963316496</v>
      </c>
      <c r="AQ15" s="12">
        <v>-1.3070662567304032</v>
      </c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</row>
    <row r="16" ht="9.75" customHeight="1" outlineLevel="1">
      <c r="A16" s="22" t="s">
        <v>160</v>
      </c>
      <c r="B16" s="23">
        <v>4.174484452059315</v>
      </c>
      <c r="C16" s="23">
        <v>1.4250334674702485</v>
      </c>
      <c r="D16" s="23">
        <f t="shared" si="1"/>
        <v>2.929393974</v>
      </c>
      <c r="E16" s="23" t="str">
        <f t="shared" si="2"/>
        <v>#N/A</v>
      </c>
      <c r="F16" s="23">
        <f t="shared" si="3"/>
        <v>1.381470177</v>
      </c>
      <c r="G16" s="23">
        <f t="shared" si="4"/>
        <v>6.967498727</v>
      </c>
      <c r="H16" s="23">
        <v>2.6854823766840035</v>
      </c>
      <c r="I16" s="23">
        <f>(B16*0.49431107042371)/(PI()/SQRT(3))</f>
        <v>1.1376638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12">
        <v>0.0025556951326396356</v>
      </c>
      <c r="AN16" s="12">
        <v>4.249053088619023E-6</v>
      </c>
      <c r="AO16" s="12">
        <v>-8.502170745848152E-4</v>
      </c>
      <c r="AP16" s="12">
        <v>-2.2579148615714783E-6</v>
      </c>
      <c r="AQ16" s="12">
        <v>-0.0017054780580548206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</row>
    <row r="17" ht="9.75" customHeight="1" outlineLevel="1">
      <c r="A17" s="22" t="s">
        <v>161</v>
      </c>
      <c r="B17" s="24">
        <v>0.006671935390972709</v>
      </c>
      <c r="C17" s="24">
        <v>0.0020613231402715642</v>
      </c>
      <c r="D17" s="23">
        <f t="shared" si="1"/>
        <v>3.236724636</v>
      </c>
      <c r="E17" s="23" t="str">
        <f t="shared" si="2"/>
        <v>#N/A</v>
      </c>
      <c r="F17" s="24">
        <f t="shared" si="3"/>
        <v>0.002631816272</v>
      </c>
      <c r="G17" s="23">
        <f t="shared" si="4"/>
        <v>0.01071205451</v>
      </c>
      <c r="H17" s="23">
        <v>2.430273420439063</v>
      </c>
      <c r="I17" s="23">
        <f>(B17*323.651698308818)/(PI()/SQRT(3))</f>
        <v>1.190530366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12">
        <v>-0.723654126679876</v>
      </c>
      <c r="AN17" s="12">
        <v>-8.502170745848142E-4</v>
      </c>
      <c r="AO17" s="12">
        <v>1.052419658852399</v>
      </c>
      <c r="AP17" s="12">
        <v>0.0013068971177102112</v>
      </c>
      <c r="AQ17" s="12">
        <v>-0.019942002760758193</v>
      </c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</row>
    <row r="18" ht="9.75" customHeight="1" outlineLevel="1">
      <c r="A18" s="22" t="s">
        <v>162</v>
      </c>
      <c r="B18" s="23">
        <v>-3.6347427932480114</v>
      </c>
      <c r="C18" s="23">
        <v>1.02587506980743</v>
      </c>
      <c r="D18" s="23">
        <f t="shared" si="1"/>
        <v>-3.54306572</v>
      </c>
      <c r="E18" s="23" t="str">
        <f t="shared" si="2"/>
        <v>#N/A</v>
      </c>
      <c r="F18" s="23">
        <f t="shared" si="3"/>
        <v>-5.645420984</v>
      </c>
      <c r="G18" s="23">
        <f t="shared" si="4"/>
        <v>-1.624064602</v>
      </c>
      <c r="H18" s="23">
        <v>2.0510586740240293</v>
      </c>
      <c r="I18" s="23">
        <f>(B18*0.409360180740332)/(PI()/SQRT(3))</f>
        <v>-0.8203327204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12">
        <v>-0.0012539372963316496</v>
      </c>
      <c r="AN18" s="12">
        <v>-2.257914861571478E-6</v>
      </c>
      <c r="AO18" s="12">
        <v>0.0013068971177102116</v>
      </c>
      <c r="AP18" s="12">
        <v>3.4707164944479694E-6</v>
      </c>
      <c r="AQ18" s="12">
        <v>-5.2959821378561736E-5</v>
      </c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</row>
    <row r="19" ht="9.75" customHeight="1" outlineLevel="1">
      <c r="A19" s="22" t="s">
        <v>163</v>
      </c>
      <c r="B19" s="24">
        <v>-0.007252348193744896</v>
      </c>
      <c r="C19" s="24">
        <v>0.0018629859082794934</v>
      </c>
      <c r="D19" s="23">
        <f t="shared" si="1"/>
        <v>-3.892862615</v>
      </c>
      <c r="E19" s="23" t="str">
        <f t="shared" si="2"/>
        <v>#N/A</v>
      </c>
      <c r="F19" s="23">
        <f t="shared" si="3"/>
        <v>-0.01090373348</v>
      </c>
      <c r="G19" s="24">
        <f t="shared" si="4"/>
        <v>-0.003600962907</v>
      </c>
      <c r="H19" s="23">
        <v>1.7932000987014578</v>
      </c>
      <c r="I19" s="23">
        <f>(B19*336.220057057393)/(PI()/SQRT(3))</f>
        <v>-1.344352066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12">
        <v>-1.3070662567304032</v>
      </c>
      <c r="AN19" s="12">
        <v>-0.0017054780580548206</v>
      </c>
      <c r="AO19" s="12">
        <v>-0.019942002760757825</v>
      </c>
      <c r="AP19" s="12">
        <v>-5.2959821378561655E-5</v>
      </c>
      <c r="AQ19" s="12">
        <v>1.3270082594911612</v>
      </c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</row>
    <row r="20" ht="9.75" customHeight="1">
      <c r="A20" s="10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</row>
    <row r="21" ht="9.75" customHeight="1">
      <c r="A21" s="11" t="s">
        <v>164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</row>
    <row r="22" ht="9.75" customHeight="1" outlineLevel="1">
      <c r="A22" s="21" t="s">
        <v>39</v>
      </c>
      <c r="B22" s="14" t="s">
        <v>50</v>
      </c>
      <c r="C22" s="14" t="s">
        <v>51</v>
      </c>
      <c r="D22" s="14" t="str">
        <f>IF($I$10&gt;99%,("Lower"&amp;TEXT($I$11,"0.0%")),("Lower"&amp;TEXT($I$11,"0%")))</f>
        <v>Lower95.0%</v>
      </c>
      <c r="E22" s="14" t="str">
        <f>IF($I$10&gt;99%,("Upper"&amp;TEXT($I$11,"0.0%")),("Upper"&amp;TEXT($I$11,"0%")))</f>
        <v>Upper95.0%</v>
      </c>
      <c r="F22" s="21" t="s">
        <v>52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</row>
    <row r="23" ht="9.75" customHeight="1" outlineLevel="1">
      <c r="A23" s="22" t="s">
        <v>160</v>
      </c>
      <c r="B23" s="23">
        <f t="shared" ref="B23:B26" si="6">EXP(B16)</f>
        <v>65.00631715</v>
      </c>
      <c r="C23" s="23">
        <f t="shared" ref="C23:C26" si="7">EXP(C16*$H$11)</f>
        <v>16.33016931</v>
      </c>
      <c r="D23" s="23">
        <f t="shared" ref="D23:E23" si="5">EXP(F16)</f>
        <v>3.980749733</v>
      </c>
      <c r="E23" s="65">
        <f t="shared" si="5"/>
        <v>1061.564166</v>
      </c>
      <c r="F23" s="3">
        <f t="shared" ref="F23:F26" si="9">EXP(I16)</f>
        <v>3.119472136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</row>
    <row r="24" ht="9.75" customHeight="1" outlineLevel="1">
      <c r="A24" s="22" t="s">
        <v>161</v>
      </c>
      <c r="B24" s="23">
        <f t="shared" si="6"/>
        <v>1.006694242</v>
      </c>
      <c r="C24" s="23">
        <f t="shared" si="7"/>
        <v>1.004048291</v>
      </c>
      <c r="D24" s="23">
        <f t="shared" ref="D24:E24" si="8">EXP(F17)</f>
        <v>1.002635283</v>
      </c>
      <c r="E24" s="23">
        <f t="shared" si="8"/>
        <v>1.010769634</v>
      </c>
      <c r="F24" s="3">
        <f t="shared" si="9"/>
        <v>3.288825025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</row>
    <row r="25" ht="9.75" customHeight="1" outlineLevel="1">
      <c r="A25" s="22" t="s">
        <v>162</v>
      </c>
      <c r="B25" s="23">
        <f t="shared" si="6"/>
        <v>0.02639072139</v>
      </c>
      <c r="C25" s="23">
        <f t="shared" si="7"/>
        <v>7.468380619</v>
      </c>
      <c r="D25" s="24">
        <f t="shared" ref="D25:E25" si="10">EXP(F18)</f>
        <v>0.003533660472</v>
      </c>
      <c r="E25" s="23">
        <f t="shared" si="10"/>
        <v>0.1970959521</v>
      </c>
      <c r="F25" s="3">
        <f t="shared" si="9"/>
        <v>0.4402851383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</row>
    <row r="26" ht="9.75" customHeight="1" outlineLevel="1">
      <c r="A26" s="22" t="s">
        <v>163</v>
      </c>
      <c r="B26" s="23">
        <f t="shared" si="6"/>
        <v>0.9927738866</v>
      </c>
      <c r="C26" s="23">
        <f t="shared" si="7"/>
        <v>1.00365806</v>
      </c>
      <c r="D26" s="23">
        <f t="shared" ref="D26:E26" si="11">EXP(F19)</f>
        <v>0.9891554967</v>
      </c>
      <c r="E26" s="23">
        <f t="shared" si="11"/>
        <v>0.9964055128</v>
      </c>
      <c r="F26" s="3">
        <f t="shared" si="9"/>
        <v>0.260708575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</row>
    <row r="27" ht="9.75" customHeight="1">
      <c r="A27" s="10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</row>
    <row r="28" ht="9.75" customHeight="1">
      <c r="A28" s="11" t="s">
        <v>165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</row>
    <row r="29" ht="9.75" hidden="1" customHeight="1" outlineLevel="1">
      <c r="A29" s="21" t="s">
        <v>54</v>
      </c>
      <c r="B29" s="15" t="s">
        <v>55</v>
      </c>
      <c r="C29" s="15" t="s">
        <v>56</v>
      </c>
      <c r="D29" s="13"/>
      <c r="E29" s="15" t="s">
        <v>43</v>
      </c>
      <c r="F29" s="15" t="s">
        <v>57</v>
      </c>
      <c r="G29" s="15" t="s">
        <v>34</v>
      </c>
      <c r="H29" s="13"/>
      <c r="I29" s="15" t="s">
        <v>58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</row>
    <row r="30" ht="9.75" hidden="1" customHeight="1" outlineLevel="1">
      <c r="A30" s="22" t="s">
        <v>59</v>
      </c>
      <c r="B30" s="18">
        <v>4.0</v>
      </c>
      <c r="C30" s="17">
        <f>C32 - C31</f>
        <v>35.008648</v>
      </c>
      <c r="D30" s="25" t="s">
        <v>60</v>
      </c>
      <c r="E30" s="17">
        <f>_xlfn.CHISQ.DIST.RT(C30,B30)</f>
        <v>0.0000004626386398</v>
      </c>
      <c r="F30" s="17">
        <f>C31+2*(1+B30)</f>
        <v>82.8466203</v>
      </c>
      <c r="G30" s="19">
        <f>$AN$56</f>
        <v>0.8825522304</v>
      </c>
      <c r="H30" s="17" t="s">
        <v>61</v>
      </c>
      <c r="I30" s="17">
        <f>1-C31/C32</f>
        <v>0.3245891327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</row>
    <row r="31" ht="9.75" hidden="1" customHeight="1" outlineLevel="1">
      <c r="A31" s="22" t="s">
        <v>62</v>
      </c>
      <c r="B31" s="18">
        <v>95.0</v>
      </c>
      <c r="C31" s="17">
        <v>72.84662030438956</v>
      </c>
      <c r="D31" s="25" t="s">
        <v>63</v>
      </c>
      <c r="E31" s="17"/>
      <c r="F31" s="17"/>
      <c r="G31" s="17"/>
      <c r="H31" s="17" t="s">
        <v>64</v>
      </c>
      <c r="I31" s="17">
        <f>1-EXP(((C31/2)-(C32/2))*(2/$F$11))</f>
        <v>0.295372849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</row>
    <row r="32" ht="9.75" hidden="1" customHeight="1" outlineLevel="1">
      <c r="A32" s="22" t="s">
        <v>65</v>
      </c>
      <c r="B32" s="18">
        <v>99.0</v>
      </c>
      <c r="C32" s="17">
        <f>-2*(($F$11*(1-$E$11))*LN(1-$E$11)+$F$11*$E$11*LN($E$11))</f>
        <v>107.8552683</v>
      </c>
      <c r="D32" s="25" t="s">
        <v>66</v>
      </c>
      <c r="E32" s="17"/>
      <c r="F32" s="17"/>
      <c r="G32" s="17"/>
      <c r="H32" s="17" t="s">
        <v>67</v>
      </c>
      <c r="I32" s="17">
        <f> I31/(1-(($E$11^$E$11)*((1-$E$11)^(1-$E$11)))^2)</f>
        <v>0.4475938811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</row>
    <row r="33" ht="9.75" customHeight="1" collapsed="1">
      <c r="A33" s="10"/>
      <c r="B33" s="26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</row>
    <row r="34" ht="9.75" customHeight="1">
      <c r="A34" s="11" t="s">
        <v>166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</row>
    <row r="35" ht="9.75" hidden="1" customHeight="1" outlineLevel="1">
      <c r="A35" s="27" t="s">
        <v>39</v>
      </c>
      <c r="B35" s="13" t="s">
        <v>69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</row>
    <row r="36" ht="9.75" hidden="1" customHeight="1" outlineLevel="1">
      <c r="A36" s="28" t="s">
        <v>48</v>
      </c>
      <c r="B36" s="29">
        <v>1.0</v>
      </c>
      <c r="C36" s="30" t="s">
        <v>167</v>
      </c>
      <c r="D36" s="17"/>
      <c r="E36" s="17"/>
      <c r="F36" s="17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</row>
    <row r="37" ht="9.75" hidden="1" customHeight="1" outlineLevel="1">
      <c r="A37" s="28" t="s">
        <v>160</v>
      </c>
      <c r="B37" s="29">
        <v>-0.7962248469047732</v>
      </c>
      <c r="C37" s="29">
        <v>1.0</v>
      </c>
      <c r="D37" s="30" t="s">
        <v>168</v>
      </c>
      <c r="E37" s="17"/>
      <c r="F37" s="17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</row>
    <row r="38" ht="9.75" hidden="1" customHeight="1" outlineLevel="1">
      <c r="A38" s="28" t="s">
        <v>161</v>
      </c>
      <c r="B38" s="29">
        <v>-0.7182295093662207</v>
      </c>
      <c r="C38" s="31">
        <v>0.8700373624727537</v>
      </c>
      <c r="D38" s="29">
        <v>1.0</v>
      </c>
      <c r="E38" s="30" t="s">
        <v>169</v>
      </c>
      <c r="F38" s="17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</row>
    <row r="39" ht="9.75" hidden="1" customHeight="1" outlineLevel="1">
      <c r="A39" s="28" t="s">
        <v>162</v>
      </c>
      <c r="B39" s="29">
        <v>-0.016874755268981353</v>
      </c>
      <c r="C39" s="17">
        <v>-0.4950071853168233</v>
      </c>
      <c r="D39" s="17">
        <v>-0.40205851833111284</v>
      </c>
      <c r="E39" s="29">
        <v>1.0</v>
      </c>
      <c r="F39" s="30" t="s">
        <v>170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</row>
    <row r="40" ht="9.75" hidden="1" customHeight="1" outlineLevel="1">
      <c r="A40" s="28" t="s">
        <v>163</v>
      </c>
      <c r="B40" s="29">
        <v>-0.02467744137121278</v>
      </c>
      <c r="C40" s="17">
        <v>-0.4723252749272875</v>
      </c>
      <c r="D40" s="31">
        <v>-0.5879655945085426</v>
      </c>
      <c r="E40" s="31">
        <v>0.6838130021318305</v>
      </c>
      <c r="F40" s="29">
        <v>1.0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</row>
    <row r="41" ht="9.75" customHeight="1" collapsed="1">
      <c r="A41" s="10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</row>
    <row r="42" ht="9.75" customHeight="1">
      <c r="A42" s="11" t="s">
        <v>171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12" t="s">
        <v>73</v>
      </c>
      <c r="AN42" s="12"/>
      <c r="AO42" s="12"/>
      <c r="AP42" s="12">
        <v>10.0</v>
      </c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</row>
    <row r="43" ht="9.75" customHeight="1" outlineLevel="1">
      <c r="A43" s="32"/>
      <c r="B43" s="33"/>
      <c r="C43" s="34" t="str">
        <f>"Cutoff value for prediction of "&amp;$I$2&amp;":"</f>
        <v>Cutoff value for prediction of Yes:</v>
      </c>
      <c r="D43" s="35">
        <f>$AP$42/20</f>
        <v>0.5</v>
      </c>
      <c r="E43" s="34" t="s">
        <v>74</v>
      </c>
      <c r="F43" s="36">
        <v>0.3458434616401623</v>
      </c>
      <c r="G43" s="33"/>
      <c r="H43" s="33"/>
      <c r="I43" s="37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12" t="s">
        <v>75</v>
      </c>
      <c r="AN43" s="12">
        <v>-1.0E-7</v>
      </c>
      <c r="AO43" s="12">
        <v>0.0099999</v>
      </c>
      <c r="AP43" s="12">
        <v>0.0199999</v>
      </c>
      <c r="AQ43" s="12">
        <v>0.029999900000000003</v>
      </c>
      <c r="AR43" s="12">
        <v>0.039999900000000005</v>
      </c>
      <c r="AS43" s="12">
        <v>0.04999990000000001</v>
      </c>
      <c r="AT43" s="12">
        <v>0.05999990000000001</v>
      </c>
      <c r="AU43" s="12">
        <v>0.0699999</v>
      </c>
      <c r="AV43" s="12">
        <v>0.0799999</v>
      </c>
      <c r="AW43" s="12">
        <v>0.0899999</v>
      </c>
      <c r="AX43" s="12">
        <v>0.09999989999999999</v>
      </c>
      <c r="AY43" s="12">
        <v>0.10999989999999998</v>
      </c>
      <c r="AZ43" s="12">
        <v>0.11999989999999998</v>
      </c>
      <c r="BA43" s="12">
        <v>0.12999989999999997</v>
      </c>
      <c r="BB43" s="12">
        <v>0.13999989999999998</v>
      </c>
      <c r="BC43" s="12">
        <v>0.1499999</v>
      </c>
      <c r="BD43" s="12">
        <v>0.1599999</v>
      </c>
      <c r="BE43" s="12">
        <v>0.1699999</v>
      </c>
      <c r="BF43" s="12">
        <v>0.17999990000000002</v>
      </c>
      <c r="BG43" s="12">
        <v>0.18999990000000003</v>
      </c>
      <c r="BH43" s="12">
        <v>0.19999990000000004</v>
      </c>
      <c r="BI43" s="12">
        <v>0.20999990000000004</v>
      </c>
      <c r="BJ43" s="12">
        <v>0.21999990000000005</v>
      </c>
      <c r="BK43" s="12">
        <v>0.22999990000000006</v>
      </c>
      <c r="BL43" s="12">
        <v>0.23999990000000007</v>
      </c>
      <c r="BM43" s="12">
        <v>0.24999990000000008</v>
      </c>
      <c r="BN43" s="12">
        <v>0.25999990000000006</v>
      </c>
      <c r="BO43" s="12">
        <v>0.26999990000000007</v>
      </c>
      <c r="BP43" s="12">
        <v>0.2799999000000001</v>
      </c>
      <c r="BQ43" s="12">
        <v>0.2899999000000001</v>
      </c>
      <c r="BR43" s="12">
        <v>0.2999999000000001</v>
      </c>
      <c r="BS43" s="12">
        <v>0.3099999000000001</v>
      </c>
      <c r="BT43" s="12">
        <v>0.3199999000000001</v>
      </c>
      <c r="BU43" s="12">
        <v>0.3299999000000001</v>
      </c>
      <c r="BV43" s="12">
        <v>0.33999990000000013</v>
      </c>
      <c r="BW43" s="12">
        <v>0.34999990000000014</v>
      </c>
      <c r="BX43" s="12">
        <v>0.35999990000000015</v>
      </c>
      <c r="BY43" s="12">
        <v>0.36999990000000016</v>
      </c>
      <c r="BZ43" s="12">
        <v>0.37999990000000017</v>
      </c>
      <c r="CA43" s="12">
        <v>0.3899999000000002</v>
      </c>
      <c r="CB43" s="12">
        <v>0.3999999000000002</v>
      </c>
      <c r="CC43" s="12">
        <v>0.4099999000000002</v>
      </c>
      <c r="CD43" s="12">
        <v>0.4199999000000002</v>
      </c>
      <c r="CE43" s="12">
        <v>0.4299999000000002</v>
      </c>
      <c r="CF43" s="12">
        <v>0.4399999000000002</v>
      </c>
      <c r="CG43" s="12">
        <v>0.44999990000000023</v>
      </c>
      <c r="CH43" s="12">
        <v>0.45999990000000024</v>
      </c>
      <c r="CI43" s="12">
        <v>0.46999990000000025</v>
      </c>
      <c r="CJ43" s="12">
        <v>0.47999990000000026</v>
      </c>
      <c r="CK43" s="12">
        <v>0.48999990000000027</v>
      </c>
      <c r="CL43" s="12">
        <v>0.4999999000000003</v>
      </c>
      <c r="CM43" s="12">
        <v>0.5099999000000003</v>
      </c>
      <c r="CN43" s="12">
        <v>0.5199999000000003</v>
      </c>
      <c r="CO43" s="12">
        <v>0.5299999000000003</v>
      </c>
      <c r="CP43" s="12">
        <v>0.5399999000000003</v>
      </c>
      <c r="CQ43" s="12">
        <v>0.5499999000000003</v>
      </c>
      <c r="CR43" s="12">
        <v>0.5599999000000003</v>
      </c>
      <c r="CS43" s="12">
        <v>0.5699999000000003</v>
      </c>
      <c r="CT43" s="12">
        <v>0.5799999000000003</v>
      </c>
      <c r="CU43" s="12">
        <v>0.5899999000000004</v>
      </c>
      <c r="CV43" s="12">
        <v>0.5999999000000004</v>
      </c>
      <c r="CW43" s="12">
        <v>0.6099999000000004</v>
      </c>
      <c r="CX43" s="12">
        <v>0.6199999000000004</v>
      </c>
      <c r="CY43" s="12">
        <v>0.6299999000000004</v>
      </c>
      <c r="CZ43" s="12">
        <v>0.6399999000000004</v>
      </c>
      <c r="DA43" s="12">
        <v>0.6499999000000004</v>
      </c>
      <c r="DB43" s="12">
        <v>0.6599999000000004</v>
      </c>
      <c r="DC43" s="12">
        <v>0.6699999000000004</v>
      </c>
      <c r="DD43" s="12">
        <v>0.6799999000000004</v>
      </c>
      <c r="DE43" s="12">
        <v>0.6899999000000004</v>
      </c>
      <c r="DF43" s="12">
        <v>0.6999999000000005</v>
      </c>
      <c r="DG43" s="12">
        <v>0.7099999000000005</v>
      </c>
      <c r="DH43" s="12">
        <v>0.7199999000000005</v>
      </c>
      <c r="DI43" s="12">
        <v>0.7299999000000005</v>
      </c>
      <c r="DJ43" s="12">
        <v>0.7399999000000005</v>
      </c>
      <c r="DK43" s="12">
        <v>0.7499999000000005</v>
      </c>
      <c r="DL43" s="12">
        <v>0.7599999000000005</v>
      </c>
      <c r="DM43" s="12">
        <v>0.7699999000000005</v>
      </c>
      <c r="DN43" s="12">
        <v>0.7799999000000005</v>
      </c>
      <c r="DO43" s="12">
        <v>0.7899999000000005</v>
      </c>
      <c r="DP43" s="12">
        <v>0.7999999000000005</v>
      </c>
      <c r="DQ43" s="12">
        <v>0.8099999000000006</v>
      </c>
      <c r="DR43" s="12">
        <v>0.8199999000000006</v>
      </c>
      <c r="DS43" s="12">
        <v>0.8299999000000006</v>
      </c>
      <c r="DT43" s="12">
        <v>0.8399999000000006</v>
      </c>
      <c r="DU43" s="12">
        <v>0.8499999000000006</v>
      </c>
      <c r="DV43" s="12">
        <v>0.8599999000000006</v>
      </c>
      <c r="DW43" s="12">
        <v>0.8699999000000006</v>
      </c>
      <c r="DX43" s="12">
        <v>0.8799999000000006</v>
      </c>
      <c r="DY43" s="12">
        <v>0.8899999000000006</v>
      </c>
      <c r="DZ43" s="12">
        <v>0.8999999000000006</v>
      </c>
      <c r="EA43" s="12">
        <v>0.9099999000000006</v>
      </c>
      <c r="EB43" s="12">
        <v>0.9199999000000006</v>
      </c>
      <c r="EC43" s="12">
        <v>0.9299999000000007</v>
      </c>
      <c r="ED43" s="12">
        <v>0.9399999000000007</v>
      </c>
      <c r="EE43" s="12">
        <v>0.9499999000000007</v>
      </c>
      <c r="EF43" s="12">
        <v>0.9599999000000007</v>
      </c>
      <c r="EG43" s="12">
        <v>0.9699999000000007</v>
      </c>
      <c r="EH43" s="12">
        <v>0.9799999000000007</v>
      </c>
      <c r="EI43" s="12">
        <v>0.9899999000000007</v>
      </c>
      <c r="EJ43" s="12">
        <v>0.9999999000000007</v>
      </c>
    </row>
    <row r="44" ht="9.75" customHeight="1" outlineLevel="1">
      <c r="A44" s="38"/>
      <c r="B44" s="39" t="s">
        <v>76</v>
      </c>
      <c r="C44" s="40"/>
      <c r="D44" s="40"/>
      <c r="E44" s="40"/>
      <c r="F44" s="40"/>
      <c r="G44" s="39" t="s">
        <v>76</v>
      </c>
      <c r="H44" s="40"/>
      <c r="I44" s="41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42" t="s">
        <v>77</v>
      </c>
      <c r="AN44" s="12">
        <v>100.0</v>
      </c>
      <c r="AO44" s="12">
        <v>89.0</v>
      </c>
      <c r="AP44" s="12">
        <v>84.0</v>
      </c>
      <c r="AQ44" s="12">
        <v>78.0</v>
      </c>
      <c r="AR44" s="12">
        <v>74.0</v>
      </c>
      <c r="AS44" s="12">
        <v>70.0</v>
      </c>
      <c r="AT44" s="12">
        <v>68.0</v>
      </c>
      <c r="AU44" s="12">
        <v>67.0</v>
      </c>
      <c r="AV44" s="12">
        <v>65.0</v>
      </c>
      <c r="AW44" s="12">
        <v>65.0</v>
      </c>
      <c r="AX44" s="12">
        <v>63.0</v>
      </c>
      <c r="AY44" s="12">
        <v>61.0</v>
      </c>
      <c r="AZ44" s="12">
        <v>58.0</v>
      </c>
      <c r="BA44" s="12">
        <v>57.0</v>
      </c>
      <c r="BB44" s="12">
        <v>56.0</v>
      </c>
      <c r="BC44" s="12">
        <v>54.0</v>
      </c>
      <c r="BD44" s="12">
        <v>54.0</v>
      </c>
      <c r="BE44" s="12">
        <v>54.0</v>
      </c>
      <c r="BF44" s="12">
        <v>53.0</v>
      </c>
      <c r="BG44" s="12">
        <v>53.0</v>
      </c>
      <c r="BH44" s="12">
        <v>32.0</v>
      </c>
      <c r="BI44" s="12">
        <v>32.0</v>
      </c>
      <c r="BJ44" s="12">
        <v>31.0</v>
      </c>
      <c r="BK44" s="12">
        <v>29.0</v>
      </c>
      <c r="BL44" s="12">
        <v>28.0</v>
      </c>
      <c r="BM44" s="12">
        <v>28.0</v>
      </c>
      <c r="BN44" s="12">
        <v>28.0</v>
      </c>
      <c r="BO44" s="12">
        <v>27.0</v>
      </c>
      <c r="BP44" s="12">
        <v>25.0</v>
      </c>
      <c r="BQ44" s="12">
        <v>24.0</v>
      </c>
      <c r="BR44" s="12">
        <v>24.0</v>
      </c>
      <c r="BS44" s="12">
        <v>21.0</v>
      </c>
      <c r="BT44" s="12">
        <v>21.0</v>
      </c>
      <c r="BU44" s="12">
        <v>21.0</v>
      </c>
      <c r="BV44" s="12">
        <v>21.0</v>
      </c>
      <c r="BW44" s="12">
        <v>21.0</v>
      </c>
      <c r="BX44" s="12">
        <v>20.0</v>
      </c>
      <c r="BY44" s="12">
        <v>20.0</v>
      </c>
      <c r="BZ44" s="12">
        <v>19.0</v>
      </c>
      <c r="CA44" s="12">
        <v>18.0</v>
      </c>
      <c r="CB44" s="12">
        <v>18.0</v>
      </c>
      <c r="CC44" s="12">
        <v>18.0</v>
      </c>
      <c r="CD44" s="12">
        <v>18.0</v>
      </c>
      <c r="CE44" s="12">
        <v>18.0</v>
      </c>
      <c r="CF44" s="12">
        <v>17.0</v>
      </c>
      <c r="CG44" s="12">
        <v>16.0</v>
      </c>
      <c r="CH44" s="12">
        <v>16.0</v>
      </c>
      <c r="CI44" s="12">
        <v>16.0</v>
      </c>
      <c r="CJ44" s="12">
        <v>15.0</v>
      </c>
      <c r="CK44" s="12">
        <v>15.0</v>
      </c>
      <c r="CL44" s="12">
        <v>15.0</v>
      </c>
      <c r="CM44" s="12">
        <v>14.0</v>
      </c>
      <c r="CN44" s="12">
        <v>13.0</v>
      </c>
      <c r="CO44" s="12">
        <v>13.0</v>
      </c>
      <c r="CP44" s="12">
        <v>13.0</v>
      </c>
      <c r="CQ44" s="12">
        <v>12.0</v>
      </c>
      <c r="CR44" s="12">
        <v>12.0</v>
      </c>
      <c r="CS44" s="12">
        <v>12.0</v>
      </c>
      <c r="CT44" s="12">
        <v>12.0</v>
      </c>
      <c r="CU44" s="12">
        <v>12.0</v>
      </c>
      <c r="CV44" s="12">
        <v>10.0</v>
      </c>
      <c r="CW44" s="12">
        <v>10.0</v>
      </c>
      <c r="CX44" s="12">
        <v>10.0</v>
      </c>
      <c r="CY44" s="12">
        <v>10.0</v>
      </c>
      <c r="CZ44" s="12">
        <v>9.0</v>
      </c>
      <c r="DA44" s="12">
        <v>9.0</v>
      </c>
      <c r="DB44" s="12">
        <v>9.0</v>
      </c>
      <c r="DC44" s="12">
        <v>9.0</v>
      </c>
      <c r="DD44" s="12">
        <v>9.0</v>
      </c>
      <c r="DE44" s="12">
        <v>9.0</v>
      </c>
      <c r="DF44" s="12">
        <v>9.0</v>
      </c>
      <c r="DG44" s="12">
        <v>9.0</v>
      </c>
      <c r="DH44" s="12">
        <v>9.0</v>
      </c>
      <c r="DI44" s="12">
        <v>9.0</v>
      </c>
      <c r="DJ44" s="12">
        <v>9.0</v>
      </c>
      <c r="DK44" s="12">
        <v>9.0</v>
      </c>
      <c r="DL44" s="12">
        <v>9.0</v>
      </c>
      <c r="DM44" s="12">
        <v>9.0</v>
      </c>
      <c r="DN44" s="12">
        <v>8.0</v>
      </c>
      <c r="DO44" s="12">
        <v>8.0</v>
      </c>
      <c r="DP44" s="12">
        <v>8.0</v>
      </c>
      <c r="DQ44" s="12">
        <v>7.0</v>
      </c>
      <c r="DR44" s="12">
        <v>7.0</v>
      </c>
      <c r="DS44" s="12">
        <v>7.0</v>
      </c>
      <c r="DT44" s="12">
        <v>7.0</v>
      </c>
      <c r="DU44" s="12">
        <v>6.0</v>
      </c>
      <c r="DV44" s="12">
        <v>5.0</v>
      </c>
      <c r="DW44" s="12">
        <v>5.0</v>
      </c>
      <c r="DX44" s="12">
        <v>4.0</v>
      </c>
      <c r="DY44" s="12">
        <v>4.0</v>
      </c>
      <c r="DZ44" s="12">
        <v>3.0</v>
      </c>
      <c r="EA44" s="12">
        <v>2.0</v>
      </c>
      <c r="EB44" s="12">
        <v>2.0</v>
      </c>
      <c r="EC44" s="12">
        <v>1.0</v>
      </c>
      <c r="ED44" s="12">
        <v>1.0</v>
      </c>
      <c r="EE44" s="12">
        <v>0.0</v>
      </c>
      <c r="EF44" s="12">
        <v>0.0</v>
      </c>
      <c r="EG44" s="12">
        <v>0.0</v>
      </c>
      <c r="EH44" s="12">
        <v>0.0</v>
      </c>
      <c r="EI44" s="12">
        <v>0.0</v>
      </c>
      <c r="EJ44" s="12">
        <v>0.0</v>
      </c>
    </row>
    <row r="45" ht="9.75" customHeight="1" outlineLevel="1">
      <c r="A45" s="43" t="s">
        <v>78</v>
      </c>
      <c r="B45" s="40" t="str">
        <f>"# "&amp;$H$2</f>
        <v># No</v>
      </c>
      <c r="C45" s="40" t="str">
        <f>"# "&amp;$I$2</f>
        <v># Yes</v>
      </c>
      <c r="D45" s="40" t="s">
        <v>79</v>
      </c>
      <c r="E45" s="40"/>
      <c r="F45" s="39" t="s">
        <v>80</v>
      </c>
      <c r="G45" s="40" t="str">
        <f>"% "&amp;$H$2</f>
        <v>% No</v>
      </c>
      <c r="H45" s="40" t="str">
        <f>"% "&amp;$I$2</f>
        <v>% Yes</v>
      </c>
      <c r="I45" s="41" t="s">
        <v>79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42" t="s">
        <v>81</v>
      </c>
      <c r="AN45" s="12">
        <v>23.0</v>
      </c>
      <c r="AO45" s="12">
        <v>23.0</v>
      </c>
      <c r="AP45" s="12">
        <v>23.0</v>
      </c>
      <c r="AQ45" s="12">
        <v>23.0</v>
      </c>
      <c r="AR45" s="12">
        <v>23.0</v>
      </c>
      <c r="AS45" s="12">
        <v>23.0</v>
      </c>
      <c r="AT45" s="12">
        <v>23.0</v>
      </c>
      <c r="AU45" s="12">
        <v>23.0</v>
      </c>
      <c r="AV45" s="12">
        <v>23.0</v>
      </c>
      <c r="AW45" s="12">
        <v>23.0</v>
      </c>
      <c r="AX45" s="12">
        <v>23.0</v>
      </c>
      <c r="AY45" s="12">
        <v>23.0</v>
      </c>
      <c r="AZ45" s="12">
        <v>23.0</v>
      </c>
      <c r="BA45" s="12">
        <v>23.0</v>
      </c>
      <c r="BB45" s="12">
        <v>23.0</v>
      </c>
      <c r="BC45" s="12">
        <v>22.0</v>
      </c>
      <c r="BD45" s="12">
        <v>22.0</v>
      </c>
      <c r="BE45" s="12">
        <v>22.0</v>
      </c>
      <c r="BF45" s="12">
        <v>22.0</v>
      </c>
      <c r="BG45" s="12">
        <v>22.0</v>
      </c>
      <c r="BH45" s="12">
        <v>18.0</v>
      </c>
      <c r="BI45" s="12">
        <v>18.0</v>
      </c>
      <c r="BJ45" s="12">
        <v>17.0</v>
      </c>
      <c r="BK45" s="12">
        <v>17.0</v>
      </c>
      <c r="BL45" s="12">
        <v>17.0</v>
      </c>
      <c r="BM45" s="12">
        <v>17.0</v>
      </c>
      <c r="BN45" s="12">
        <v>17.0</v>
      </c>
      <c r="BO45" s="12">
        <v>16.0</v>
      </c>
      <c r="BP45" s="12">
        <v>15.0</v>
      </c>
      <c r="BQ45" s="12">
        <v>14.0</v>
      </c>
      <c r="BR45" s="12">
        <v>14.0</v>
      </c>
      <c r="BS45" s="12">
        <v>14.0</v>
      </c>
      <c r="BT45" s="12">
        <v>14.0</v>
      </c>
      <c r="BU45" s="12">
        <v>14.0</v>
      </c>
      <c r="BV45" s="12">
        <v>14.0</v>
      </c>
      <c r="BW45" s="12">
        <v>14.0</v>
      </c>
      <c r="BX45" s="12">
        <v>14.0</v>
      </c>
      <c r="BY45" s="12">
        <v>14.0</v>
      </c>
      <c r="BZ45" s="12">
        <v>13.0</v>
      </c>
      <c r="CA45" s="12">
        <v>12.0</v>
      </c>
      <c r="CB45" s="12">
        <v>12.0</v>
      </c>
      <c r="CC45" s="12">
        <v>12.0</v>
      </c>
      <c r="CD45" s="12">
        <v>12.0</v>
      </c>
      <c r="CE45" s="12">
        <v>12.0</v>
      </c>
      <c r="CF45" s="12">
        <v>11.0</v>
      </c>
      <c r="CG45" s="12">
        <v>11.0</v>
      </c>
      <c r="CH45" s="12">
        <v>11.0</v>
      </c>
      <c r="CI45" s="12">
        <v>11.0</v>
      </c>
      <c r="CJ45" s="12">
        <v>10.0</v>
      </c>
      <c r="CK45" s="12">
        <v>10.0</v>
      </c>
      <c r="CL45" s="12">
        <v>10.0</v>
      </c>
      <c r="CM45" s="12">
        <v>9.0</v>
      </c>
      <c r="CN45" s="12">
        <v>9.0</v>
      </c>
      <c r="CO45" s="12">
        <v>9.0</v>
      </c>
      <c r="CP45" s="12">
        <v>9.0</v>
      </c>
      <c r="CQ45" s="12">
        <v>9.0</v>
      </c>
      <c r="CR45" s="12">
        <v>9.0</v>
      </c>
      <c r="CS45" s="12">
        <v>9.0</v>
      </c>
      <c r="CT45" s="12">
        <v>9.0</v>
      </c>
      <c r="CU45" s="12">
        <v>9.0</v>
      </c>
      <c r="CV45" s="12">
        <v>7.0</v>
      </c>
      <c r="CW45" s="12">
        <v>7.0</v>
      </c>
      <c r="CX45" s="12">
        <v>7.0</v>
      </c>
      <c r="CY45" s="12">
        <v>7.0</v>
      </c>
      <c r="CZ45" s="12">
        <v>6.0</v>
      </c>
      <c r="DA45" s="12">
        <v>6.0</v>
      </c>
      <c r="DB45" s="12">
        <v>6.0</v>
      </c>
      <c r="DC45" s="12">
        <v>6.0</v>
      </c>
      <c r="DD45" s="12">
        <v>6.0</v>
      </c>
      <c r="DE45" s="12">
        <v>6.0</v>
      </c>
      <c r="DF45" s="12">
        <v>6.0</v>
      </c>
      <c r="DG45" s="12">
        <v>6.0</v>
      </c>
      <c r="DH45" s="12">
        <v>6.0</v>
      </c>
      <c r="DI45" s="12">
        <v>6.0</v>
      </c>
      <c r="DJ45" s="12">
        <v>6.0</v>
      </c>
      <c r="DK45" s="12">
        <v>6.0</v>
      </c>
      <c r="DL45" s="12">
        <v>6.0</v>
      </c>
      <c r="DM45" s="12">
        <v>6.0</v>
      </c>
      <c r="DN45" s="12">
        <v>6.0</v>
      </c>
      <c r="DO45" s="12">
        <v>6.0</v>
      </c>
      <c r="DP45" s="12">
        <v>6.0</v>
      </c>
      <c r="DQ45" s="12">
        <v>6.0</v>
      </c>
      <c r="DR45" s="12">
        <v>6.0</v>
      </c>
      <c r="DS45" s="12">
        <v>6.0</v>
      </c>
      <c r="DT45" s="12">
        <v>6.0</v>
      </c>
      <c r="DU45" s="12">
        <v>5.0</v>
      </c>
      <c r="DV45" s="12">
        <v>4.0</v>
      </c>
      <c r="DW45" s="12">
        <v>4.0</v>
      </c>
      <c r="DX45" s="12">
        <v>3.0</v>
      </c>
      <c r="DY45" s="12">
        <v>3.0</v>
      </c>
      <c r="DZ45" s="12">
        <v>3.0</v>
      </c>
      <c r="EA45" s="12">
        <v>2.0</v>
      </c>
      <c r="EB45" s="12">
        <v>2.0</v>
      </c>
      <c r="EC45" s="12">
        <v>1.0</v>
      </c>
      <c r="ED45" s="12">
        <v>1.0</v>
      </c>
      <c r="EE45" s="12">
        <v>0.0</v>
      </c>
      <c r="EF45" s="12">
        <v>0.0</v>
      </c>
      <c r="EG45" s="12">
        <v>0.0</v>
      </c>
      <c r="EH45" s="12">
        <v>0.0</v>
      </c>
      <c r="EI45" s="12">
        <v>0.0</v>
      </c>
      <c r="EJ45" s="12">
        <v>0.0</v>
      </c>
    </row>
    <row r="46" ht="9.75" customHeight="1" outlineLevel="1">
      <c r="A46" s="44" t="str">
        <f>"# "&amp;$H$2</f>
        <v># No</v>
      </c>
      <c r="B46" s="45">
        <f t="shared" ref="B46:D46" si="12">B48-B47</f>
        <v>72</v>
      </c>
      <c r="C46" s="46">
        <f t="shared" si="12"/>
        <v>5</v>
      </c>
      <c r="D46" s="47">
        <f t="shared" si="12"/>
        <v>77</v>
      </c>
      <c r="E46" s="40"/>
      <c r="F46" s="48" t="str">
        <f>"% "&amp;$H$2</f>
        <v>% No</v>
      </c>
      <c r="G46" s="49">
        <f>B46/D48</f>
        <v>0.72</v>
      </c>
      <c r="H46" s="50">
        <f>C46/D48</f>
        <v>0.05</v>
      </c>
      <c r="I46" s="51">
        <f>D46/D48</f>
        <v>0.77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42" t="s">
        <v>82</v>
      </c>
      <c r="AN46" s="12">
        <v>77.0</v>
      </c>
      <c r="AO46" s="12">
        <v>66.0</v>
      </c>
      <c r="AP46" s="12">
        <v>61.0</v>
      </c>
      <c r="AQ46" s="12">
        <v>55.0</v>
      </c>
      <c r="AR46" s="12">
        <v>51.0</v>
      </c>
      <c r="AS46" s="12">
        <v>47.0</v>
      </c>
      <c r="AT46" s="12">
        <v>45.0</v>
      </c>
      <c r="AU46" s="12">
        <v>44.0</v>
      </c>
      <c r="AV46" s="12">
        <v>42.0</v>
      </c>
      <c r="AW46" s="12">
        <v>42.0</v>
      </c>
      <c r="AX46" s="12">
        <v>40.0</v>
      </c>
      <c r="AY46" s="12">
        <v>38.0</v>
      </c>
      <c r="AZ46" s="12">
        <v>35.0</v>
      </c>
      <c r="BA46" s="12">
        <v>34.0</v>
      </c>
      <c r="BB46" s="12">
        <v>33.0</v>
      </c>
      <c r="BC46" s="12">
        <v>32.0</v>
      </c>
      <c r="BD46" s="12">
        <v>32.0</v>
      </c>
      <c r="BE46" s="12">
        <v>32.0</v>
      </c>
      <c r="BF46" s="12">
        <v>31.0</v>
      </c>
      <c r="BG46" s="12">
        <v>31.0</v>
      </c>
      <c r="BH46" s="12">
        <v>14.0</v>
      </c>
      <c r="BI46" s="12">
        <v>14.0</v>
      </c>
      <c r="BJ46" s="12">
        <v>14.0</v>
      </c>
      <c r="BK46" s="12">
        <v>12.0</v>
      </c>
      <c r="BL46" s="12">
        <v>11.0</v>
      </c>
      <c r="BM46" s="12">
        <v>11.0</v>
      </c>
      <c r="BN46" s="12">
        <v>11.0</v>
      </c>
      <c r="BO46" s="12">
        <v>11.0</v>
      </c>
      <c r="BP46" s="12">
        <v>10.0</v>
      </c>
      <c r="BQ46" s="12">
        <v>10.0</v>
      </c>
      <c r="BR46" s="12">
        <v>10.0</v>
      </c>
      <c r="BS46" s="12">
        <v>7.0</v>
      </c>
      <c r="BT46" s="12">
        <v>7.0</v>
      </c>
      <c r="BU46" s="12">
        <v>7.0</v>
      </c>
      <c r="BV46" s="12">
        <v>7.0</v>
      </c>
      <c r="BW46" s="12">
        <v>7.0</v>
      </c>
      <c r="BX46" s="12">
        <v>6.0</v>
      </c>
      <c r="BY46" s="12">
        <v>6.0</v>
      </c>
      <c r="BZ46" s="12">
        <v>6.0</v>
      </c>
      <c r="CA46" s="12">
        <v>6.0</v>
      </c>
      <c r="CB46" s="12">
        <v>6.0</v>
      </c>
      <c r="CC46" s="12">
        <v>6.0</v>
      </c>
      <c r="CD46" s="12">
        <v>6.0</v>
      </c>
      <c r="CE46" s="12">
        <v>6.0</v>
      </c>
      <c r="CF46" s="12">
        <v>6.0</v>
      </c>
      <c r="CG46" s="12">
        <v>5.0</v>
      </c>
      <c r="CH46" s="12">
        <v>5.0</v>
      </c>
      <c r="CI46" s="12">
        <v>5.0</v>
      </c>
      <c r="CJ46" s="12">
        <v>5.0</v>
      </c>
      <c r="CK46" s="12">
        <v>5.0</v>
      </c>
      <c r="CL46" s="12">
        <v>5.0</v>
      </c>
      <c r="CM46" s="12">
        <v>5.0</v>
      </c>
      <c r="CN46" s="12">
        <v>4.0</v>
      </c>
      <c r="CO46" s="12">
        <v>4.0</v>
      </c>
      <c r="CP46" s="12">
        <v>4.0</v>
      </c>
      <c r="CQ46" s="12">
        <v>3.0</v>
      </c>
      <c r="CR46" s="12">
        <v>3.0</v>
      </c>
      <c r="CS46" s="12">
        <v>3.0</v>
      </c>
      <c r="CT46" s="12">
        <v>3.0</v>
      </c>
      <c r="CU46" s="12">
        <v>3.0</v>
      </c>
      <c r="CV46" s="12">
        <v>3.0</v>
      </c>
      <c r="CW46" s="12">
        <v>3.0</v>
      </c>
      <c r="CX46" s="12">
        <v>3.0</v>
      </c>
      <c r="CY46" s="12">
        <v>3.0</v>
      </c>
      <c r="CZ46" s="12">
        <v>3.0</v>
      </c>
      <c r="DA46" s="12">
        <v>3.0</v>
      </c>
      <c r="DB46" s="12">
        <v>3.0</v>
      </c>
      <c r="DC46" s="12">
        <v>3.0</v>
      </c>
      <c r="DD46" s="12">
        <v>3.0</v>
      </c>
      <c r="DE46" s="12">
        <v>3.0</v>
      </c>
      <c r="DF46" s="12">
        <v>3.0</v>
      </c>
      <c r="DG46" s="12">
        <v>3.0</v>
      </c>
      <c r="DH46" s="12">
        <v>3.0</v>
      </c>
      <c r="DI46" s="12">
        <v>3.0</v>
      </c>
      <c r="DJ46" s="12">
        <v>3.0</v>
      </c>
      <c r="DK46" s="12">
        <v>3.0</v>
      </c>
      <c r="DL46" s="12">
        <v>3.0</v>
      </c>
      <c r="DM46" s="12">
        <v>3.0</v>
      </c>
      <c r="DN46" s="12">
        <v>2.0</v>
      </c>
      <c r="DO46" s="12">
        <v>2.0</v>
      </c>
      <c r="DP46" s="12">
        <v>2.0</v>
      </c>
      <c r="DQ46" s="12">
        <v>1.0</v>
      </c>
      <c r="DR46" s="12">
        <v>1.0</v>
      </c>
      <c r="DS46" s="12">
        <v>1.0</v>
      </c>
      <c r="DT46" s="12">
        <v>1.0</v>
      </c>
      <c r="DU46" s="12">
        <v>1.0</v>
      </c>
      <c r="DV46" s="12">
        <v>1.0</v>
      </c>
      <c r="DW46" s="12">
        <v>1.0</v>
      </c>
      <c r="DX46" s="12">
        <v>1.0</v>
      </c>
      <c r="DY46" s="12">
        <v>1.0</v>
      </c>
      <c r="DZ46" s="12">
        <v>0.0</v>
      </c>
      <c r="EA46" s="12">
        <v>0.0</v>
      </c>
      <c r="EB46" s="12">
        <v>0.0</v>
      </c>
      <c r="EC46" s="12">
        <v>0.0</v>
      </c>
      <c r="ED46" s="12">
        <v>0.0</v>
      </c>
      <c r="EE46" s="12">
        <v>0.0</v>
      </c>
      <c r="EF46" s="12">
        <v>0.0</v>
      </c>
      <c r="EG46" s="12">
        <v>0.0</v>
      </c>
      <c r="EH46" s="12">
        <v>0.0</v>
      </c>
      <c r="EI46" s="12">
        <v>0.0</v>
      </c>
      <c r="EJ46" s="12">
        <v>0.0</v>
      </c>
    </row>
    <row r="47" ht="9.75" customHeight="1" outlineLevel="1">
      <c r="A47" s="44" t="str">
        <f>"# "&amp;$I$2</f>
        <v># Yes</v>
      </c>
      <c r="B47" s="52">
        <f t="shared" ref="B47:B48" si="13">D47-C47</f>
        <v>13</v>
      </c>
      <c r="C47" s="53">
        <f t="array" ref="C47">INDEX($AN$45:$EJ$45,MATCH(D43,$AN$43:$EJ$43,1))</f>
        <v>10</v>
      </c>
      <c r="D47" s="47">
        <f>$E$11 * $F$11</f>
        <v>23</v>
      </c>
      <c r="E47" s="40"/>
      <c r="F47" s="48" t="str">
        <f>"% "&amp;$I$2</f>
        <v>% Yes</v>
      </c>
      <c r="G47" s="54">
        <f>B47/D48</f>
        <v>0.13</v>
      </c>
      <c r="H47" s="55">
        <f>C47/D48</f>
        <v>0.1</v>
      </c>
      <c r="I47" s="51">
        <f>D47/D48</f>
        <v>0.23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42" t="s">
        <v>83</v>
      </c>
      <c r="AN47" s="12">
        <v>0.0</v>
      </c>
      <c r="AO47" s="12">
        <v>11.0</v>
      </c>
      <c r="AP47" s="12">
        <v>16.0</v>
      </c>
      <c r="AQ47" s="12">
        <v>22.0</v>
      </c>
      <c r="AR47" s="12">
        <v>26.0</v>
      </c>
      <c r="AS47" s="12">
        <v>30.0</v>
      </c>
      <c r="AT47" s="12">
        <v>32.0</v>
      </c>
      <c r="AU47" s="12">
        <v>33.0</v>
      </c>
      <c r="AV47" s="12">
        <v>35.0</v>
      </c>
      <c r="AW47" s="12">
        <v>35.0</v>
      </c>
      <c r="AX47" s="12">
        <v>37.0</v>
      </c>
      <c r="AY47" s="12">
        <v>39.0</v>
      </c>
      <c r="AZ47" s="12">
        <v>42.0</v>
      </c>
      <c r="BA47" s="12">
        <v>43.0</v>
      </c>
      <c r="BB47" s="12">
        <v>44.0</v>
      </c>
      <c r="BC47" s="12">
        <v>45.0</v>
      </c>
      <c r="BD47" s="12">
        <v>45.0</v>
      </c>
      <c r="BE47" s="12">
        <v>45.0</v>
      </c>
      <c r="BF47" s="12">
        <v>46.0</v>
      </c>
      <c r="BG47" s="12">
        <v>46.0</v>
      </c>
      <c r="BH47" s="12">
        <v>63.0</v>
      </c>
      <c r="BI47" s="12">
        <v>63.0</v>
      </c>
      <c r="BJ47" s="12">
        <v>63.0</v>
      </c>
      <c r="BK47" s="12">
        <v>65.0</v>
      </c>
      <c r="BL47" s="12">
        <v>66.0</v>
      </c>
      <c r="BM47" s="12">
        <v>66.0</v>
      </c>
      <c r="BN47" s="12">
        <v>66.0</v>
      </c>
      <c r="BO47" s="12">
        <v>66.0</v>
      </c>
      <c r="BP47" s="12">
        <v>67.0</v>
      </c>
      <c r="BQ47" s="12">
        <v>67.0</v>
      </c>
      <c r="BR47" s="12">
        <v>67.0</v>
      </c>
      <c r="BS47" s="12">
        <v>70.0</v>
      </c>
      <c r="BT47" s="12">
        <v>70.0</v>
      </c>
      <c r="BU47" s="12">
        <v>70.0</v>
      </c>
      <c r="BV47" s="12">
        <v>70.0</v>
      </c>
      <c r="BW47" s="12">
        <v>70.0</v>
      </c>
      <c r="BX47" s="12">
        <v>71.0</v>
      </c>
      <c r="BY47" s="12">
        <v>71.0</v>
      </c>
      <c r="BZ47" s="12">
        <v>71.0</v>
      </c>
      <c r="CA47" s="12">
        <v>71.0</v>
      </c>
      <c r="CB47" s="12">
        <v>71.0</v>
      </c>
      <c r="CC47" s="12">
        <v>71.0</v>
      </c>
      <c r="CD47" s="12">
        <v>71.0</v>
      </c>
      <c r="CE47" s="12">
        <v>71.0</v>
      </c>
      <c r="CF47" s="12">
        <v>71.0</v>
      </c>
      <c r="CG47" s="12">
        <v>72.0</v>
      </c>
      <c r="CH47" s="12">
        <v>72.0</v>
      </c>
      <c r="CI47" s="12">
        <v>72.0</v>
      </c>
      <c r="CJ47" s="12">
        <v>72.0</v>
      </c>
      <c r="CK47" s="12">
        <v>72.0</v>
      </c>
      <c r="CL47" s="12">
        <v>72.0</v>
      </c>
      <c r="CM47" s="12">
        <v>72.0</v>
      </c>
      <c r="CN47" s="12">
        <v>73.0</v>
      </c>
      <c r="CO47" s="12">
        <v>73.0</v>
      </c>
      <c r="CP47" s="12">
        <v>73.0</v>
      </c>
      <c r="CQ47" s="12">
        <v>74.0</v>
      </c>
      <c r="CR47" s="12">
        <v>74.0</v>
      </c>
      <c r="CS47" s="12">
        <v>74.0</v>
      </c>
      <c r="CT47" s="12">
        <v>74.0</v>
      </c>
      <c r="CU47" s="12">
        <v>74.0</v>
      </c>
      <c r="CV47" s="12">
        <v>74.0</v>
      </c>
      <c r="CW47" s="12">
        <v>74.0</v>
      </c>
      <c r="CX47" s="12">
        <v>74.0</v>
      </c>
      <c r="CY47" s="12">
        <v>74.0</v>
      </c>
      <c r="CZ47" s="12">
        <v>74.0</v>
      </c>
      <c r="DA47" s="12">
        <v>74.0</v>
      </c>
      <c r="DB47" s="12">
        <v>74.0</v>
      </c>
      <c r="DC47" s="12">
        <v>74.0</v>
      </c>
      <c r="DD47" s="12">
        <v>74.0</v>
      </c>
      <c r="DE47" s="12">
        <v>74.0</v>
      </c>
      <c r="DF47" s="12">
        <v>74.0</v>
      </c>
      <c r="DG47" s="12">
        <v>74.0</v>
      </c>
      <c r="DH47" s="12">
        <v>74.0</v>
      </c>
      <c r="DI47" s="12">
        <v>74.0</v>
      </c>
      <c r="DJ47" s="12">
        <v>74.0</v>
      </c>
      <c r="DK47" s="12">
        <v>74.0</v>
      </c>
      <c r="DL47" s="12">
        <v>74.0</v>
      </c>
      <c r="DM47" s="12">
        <v>74.0</v>
      </c>
      <c r="DN47" s="12">
        <v>75.0</v>
      </c>
      <c r="DO47" s="12">
        <v>75.0</v>
      </c>
      <c r="DP47" s="12">
        <v>75.0</v>
      </c>
      <c r="DQ47" s="12">
        <v>76.0</v>
      </c>
      <c r="DR47" s="12">
        <v>76.0</v>
      </c>
      <c r="DS47" s="12">
        <v>76.0</v>
      </c>
      <c r="DT47" s="12">
        <v>76.0</v>
      </c>
      <c r="DU47" s="12">
        <v>76.0</v>
      </c>
      <c r="DV47" s="12">
        <v>76.0</v>
      </c>
      <c r="DW47" s="12">
        <v>76.0</v>
      </c>
      <c r="DX47" s="12">
        <v>76.0</v>
      </c>
      <c r="DY47" s="12">
        <v>76.0</v>
      </c>
      <c r="DZ47" s="12">
        <v>77.0</v>
      </c>
      <c r="EA47" s="12">
        <v>77.0</v>
      </c>
      <c r="EB47" s="12">
        <v>77.0</v>
      </c>
      <c r="EC47" s="12">
        <v>77.0</v>
      </c>
      <c r="ED47" s="12">
        <v>77.0</v>
      </c>
      <c r="EE47" s="12">
        <v>77.0</v>
      </c>
      <c r="EF47" s="12">
        <v>77.0</v>
      </c>
      <c r="EG47" s="12">
        <v>77.0</v>
      </c>
      <c r="EH47" s="12">
        <v>77.0</v>
      </c>
      <c r="EI47" s="12">
        <v>77.0</v>
      </c>
      <c r="EJ47" s="12">
        <v>77.0</v>
      </c>
    </row>
    <row r="48" ht="9.75" customHeight="1" outlineLevel="1">
      <c r="A48" s="44" t="s">
        <v>79</v>
      </c>
      <c r="B48" s="47">
        <f t="shared" si="13"/>
        <v>85</v>
      </c>
      <c r="C48" s="47">
        <f t="array" ref="C48">INDEX($AN$44:$EJ$44,MATCH(D43,$AN$43:$EJ$43,1))</f>
        <v>15</v>
      </c>
      <c r="D48" s="47">
        <f>$F$11</f>
        <v>100</v>
      </c>
      <c r="E48" s="40"/>
      <c r="F48" s="48" t="s">
        <v>79</v>
      </c>
      <c r="G48" s="56">
        <f>B48/D48</f>
        <v>0.85</v>
      </c>
      <c r="H48" s="56">
        <f>C48/D48</f>
        <v>0.15</v>
      </c>
      <c r="I48" s="51">
        <f>D48/D48</f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42" t="s">
        <v>84</v>
      </c>
      <c r="AN48" s="12">
        <v>0.0</v>
      </c>
      <c r="AO48" s="12">
        <v>0.0</v>
      </c>
      <c r="AP48" s="12">
        <v>0.0</v>
      </c>
      <c r="AQ48" s="12">
        <v>0.0</v>
      </c>
      <c r="AR48" s="12">
        <v>0.0</v>
      </c>
      <c r="AS48" s="12">
        <v>0.0</v>
      </c>
      <c r="AT48" s="12">
        <v>0.0</v>
      </c>
      <c r="AU48" s="12">
        <v>0.0</v>
      </c>
      <c r="AV48" s="12">
        <v>0.0</v>
      </c>
      <c r="AW48" s="12">
        <v>0.0</v>
      </c>
      <c r="AX48" s="12">
        <v>0.0</v>
      </c>
      <c r="AY48" s="12">
        <v>0.0</v>
      </c>
      <c r="AZ48" s="12">
        <v>0.0</v>
      </c>
      <c r="BA48" s="12">
        <v>0.0</v>
      </c>
      <c r="BB48" s="12">
        <v>0.0</v>
      </c>
      <c r="BC48" s="12">
        <v>1.0</v>
      </c>
      <c r="BD48" s="12">
        <v>1.0</v>
      </c>
      <c r="BE48" s="12">
        <v>1.0</v>
      </c>
      <c r="BF48" s="12">
        <v>1.0</v>
      </c>
      <c r="BG48" s="12">
        <v>1.0</v>
      </c>
      <c r="BH48" s="12">
        <v>5.0</v>
      </c>
      <c r="BI48" s="12">
        <v>5.0</v>
      </c>
      <c r="BJ48" s="12">
        <v>6.0</v>
      </c>
      <c r="BK48" s="12">
        <v>6.0</v>
      </c>
      <c r="BL48" s="12">
        <v>6.0</v>
      </c>
      <c r="BM48" s="12">
        <v>6.0</v>
      </c>
      <c r="BN48" s="12">
        <v>6.0</v>
      </c>
      <c r="BO48" s="12">
        <v>7.0</v>
      </c>
      <c r="BP48" s="12">
        <v>8.0</v>
      </c>
      <c r="BQ48" s="12">
        <v>9.0</v>
      </c>
      <c r="BR48" s="12">
        <v>9.0</v>
      </c>
      <c r="BS48" s="12">
        <v>9.0</v>
      </c>
      <c r="BT48" s="12">
        <v>9.0</v>
      </c>
      <c r="BU48" s="12">
        <v>9.0</v>
      </c>
      <c r="BV48" s="12">
        <v>9.0</v>
      </c>
      <c r="BW48" s="12">
        <v>9.0</v>
      </c>
      <c r="BX48" s="12">
        <v>9.0</v>
      </c>
      <c r="BY48" s="12">
        <v>9.0</v>
      </c>
      <c r="BZ48" s="12">
        <v>10.0</v>
      </c>
      <c r="CA48" s="12">
        <v>11.0</v>
      </c>
      <c r="CB48" s="12">
        <v>11.0</v>
      </c>
      <c r="CC48" s="12">
        <v>11.0</v>
      </c>
      <c r="CD48" s="12">
        <v>11.0</v>
      </c>
      <c r="CE48" s="12">
        <v>11.0</v>
      </c>
      <c r="CF48" s="12">
        <v>12.0</v>
      </c>
      <c r="CG48" s="12">
        <v>12.0</v>
      </c>
      <c r="CH48" s="12">
        <v>12.0</v>
      </c>
      <c r="CI48" s="12">
        <v>12.0</v>
      </c>
      <c r="CJ48" s="12">
        <v>13.0</v>
      </c>
      <c r="CK48" s="12">
        <v>13.0</v>
      </c>
      <c r="CL48" s="12">
        <v>13.0</v>
      </c>
      <c r="CM48" s="12">
        <v>14.0</v>
      </c>
      <c r="CN48" s="12">
        <v>14.0</v>
      </c>
      <c r="CO48" s="12">
        <v>14.0</v>
      </c>
      <c r="CP48" s="12">
        <v>14.0</v>
      </c>
      <c r="CQ48" s="12">
        <v>14.0</v>
      </c>
      <c r="CR48" s="12">
        <v>14.0</v>
      </c>
      <c r="CS48" s="12">
        <v>14.0</v>
      </c>
      <c r="CT48" s="12">
        <v>14.0</v>
      </c>
      <c r="CU48" s="12">
        <v>14.0</v>
      </c>
      <c r="CV48" s="12">
        <v>16.0</v>
      </c>
      <c r="CW48" s="12">
        <v>16.0</v>
      </c>
      <c r="CX48" s="12">
        <v>16.0</v>
      </c>
      <c r="CY48" s="12">
        <v>16.0</v>
      </c>
      <c r="CZ48" s="12">
        <v>17.0</v>
      </c>
      <c r="DA48" s="12">
        <v>17.0</v>
      </c>
      <c r="DB48" s="12">
        <v>17.0</v>
      </c>
      <c r="DC48" s="12">
        <v>17.0</v>
      </c>
      <c r="DD48" s="12">
        <v>17.0</v>
      </c>
      <c r="DE48" s="12">
        <v>17.0</v>
      </c>
      <c r="DF48" s="12">
        <v>17.0</v>
      </c>
      <c r="DG48" s="12">
        <v>17.0</v>
      </c>
      <c r="DH48" s="12">
        <v>17.0</v>
      </c>
      <c r="DI48" s="12">
        <v>17.0</v>
      </c>
      <c r="DJ48" s="12">
        <v>17.0</v>
      </c>
      <c r="DK48" s="12">
        <v>17.0</v>
      </c>
      <c r="DL48" s="12">
        <v>17.0</v>
      </c>
      <c r="DM48" s="12">
        <v>17.0</v>
      </c>
      <c r="DN48" s="12">
        <v>17.0</v>
      </c>
      <c r="DO48" s="12">
        <v>17.0</v>
      </c>
      <c r="DP48" s="12">
        <v>17.0</v>
      </c>
      <c r="DQ48" s="12">
        <v>17.0</v>
      </c>
      <c r="DR48" s="12">
        <v>17.0</v>
      </c>
      <c r="DS48" s="12">
        <v>17.0</v>
      </c>
      <c r="DT48" s="12">
        <v>17.0</v>
      </c>
      <c r="DU48" s="12">
        <v>18.0</v>
      </c>
      <c r="DV48" s="12">
        <v>19.0</v>
      </c>
      <c r="DW48" s="12">
        <v>19.0</v>
      </c>
      <c r="DX48" s="12">
        <v>20.0</v>
      </c>
      <c r="DY48" s="12">
        <v>20.0</v>
      </c>
      <c r="DZ48" s="12">
        <v>20.0</v>
      </c>
      <c r="EA48" s="12">
        <v>21.0</v>
      </c>
      <c r="EB48" s="12">
        <v>21.0</v>
      </c>
      <c r="EC48" s="12">
        <v>22.0</v>
      </c>
      <c r="ED48" s="12">
        <v>22.0</v>
      </c>
      <c r="EE48" s="12">
        <v>23.0</v>
      </c>
      <c r="EF48" s="12">
        <v>23.0</v>
      </c>
      <c r="EG48" s="12">
        <v>23.0</v>
      </c>
      <c r="EH48" s="12">
        <v>23.0</v>
      </c>
      <c r="EI48" s="12">
        <v>23.0</v>
      </c>
      <c r="EJ48" s="12">
        <v>23.0</v>
      </c>
    </row>
    <row r="49" ht="9.75" customHeight="1" outlineLevel="1">
      <c r="A49" s="57" t="s">
        <v>85</v>
      </c>
      <c r="B49" s="58">
        <f>G46+H47</f>
        <v>0.82</v>
      </c>
      <c r="C49" s="59"/>
      <c r="D49" s="60" t="s">
        <v>86</v>
      </c>
      <c r="E49" s="58">
        <f>H47/I47</f>
        <v>0.4347826087</v>
      </c>
      <c r="F49" s="59"/>
      <c r="G49" s="60" t="s">
        <v>87</v>
      </c>
      <c r="H49" s="58">
        <f>G46/I46</f>
        <v>0.9350649351</v>
      </c>
      <c r="I49" s="61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4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</row>
    <row r="50" ht="9.75" customHeight="1">
      <c r="A50" s="10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</row>
    <row r="51" ht="9.75" customHeight="1">
      <c r="A51" s="11" t="s">
        <v>88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12" t="s">
        <v>89</v>
      </c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</row>
    <row r="52" ht="9.75" customHeight="1" outlineLevel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12" t="s">
        <v>75</v>
      </c>
      <c r="AN52" s="12">
        <v>0.0</v>
      </c>
      <c r="AO52" s="12">
        <v>0.01</v>
      </c>
      <c r="AP52" s="12">
        <v>0.02</v>
      </c>
      <c r="AQ52" s="12">
        <v>0.03</v>
      </c>
      <c r="AR52" s="12">
        <v>0.04</v>
      </c>
      <c r="AS52" s="12">
        <v>0.05</v>
      </c>
      <c r="AT52" s="12">
        <v>0.060000000000000005</v>
      </c>
      <c r="AU52" s="12">
        <v>0.07</v>
      </c>
      <c r="AV52" s="12">
        <v>0.08</v>
      </c>
      <c r="AW52" s="12">
        <v>0.09</v>
      </c>
      <c r="AX52" s="12">
        <v>0.09999999999999999</v>
      </c>
      <c r="AY52" s="12">
        <v>0.10999999999999999</v>
      </c>
      <c r="AZ52" s="12">
        <v>0.11999999999999998</v>
      </c>
      <c r="BA52" s="12">
        <v>0.12999999999999998</v>
      </c>
      <c r="BB52" s="12">
        <v>0.13999999999999999</v>
      </c>
      <c r="BC52" s="12">
        <v>0.15</v>
      </c>
      <c r="BD52" s="12">
        <v>0.16</v>
      </c>
      <c r="BE52" s="12">
        <v>0.17</v>
      </c>
      <c r="BF52" s="12">
        <v>0.18000000000000002</v>
      </c>
      <c r="BG52" s="12">
        <v>0.19000000000000003</v>
      </c>
      <c r="BH52" s="12">
        <v>0.20000000000000004</v>
      </c>
      <c r="BI52" s="12">
        <v>0.21000000000000005</v>
      </c>
      <c r="BJ52" s="12">
        <v>0.22000000000000006</v>
      </c>
      <c r="BK52" s="12">
        <v>0.23000000000000007</v>
      </c>
      <c r="BL52" s="12">
        <v>0.24000000000000007</v>
      </c>
      <c r="BM52" s="12">
        <v>0.25000000000000006</v>
      </c>
      <c r="BN52" s="12">
        <v>0.26000000000000006</v>
      </c>
      <c r="BO52" s="12">
        <v>0.2700000000000001</v>
      </c>
      <c r="BP52" s="12">
        <v>0.2800000000000001</v>
      </c>
      <c r="BQ52" s="12">
        <v>0.2900000000000001</v>
      </c>
      <c r="BR52" s="12">
        <v>0.3000000000000001</v>
      </c>
      <c r="BS52" s="12">
        <v>0.3100000000000001</v>
      </c>
      <c r="BT52" s="12">
        <v>0.3200000000000001</v>
      </c>
      <c r="BU52" s="12">
        <v>0.3300000000000001</v>
      </c>
      <c r="BV52" s="12">
        <v>0.34000000000000014</v>
      </c>
      <c r="BW52" s="12">
        <v>0.35000000000000014</v>
      </c>
      <c r="BX52" s="12">
        <v>0.36000000000000015</v>
      </c>
      <c r="BY52" s="12">
        <v>0.37000000000000016</v>
      </c>
      <c r="BZ52" s="12">
        <v>0.38000000000000017</v>
      </c>
      <c r="CA52" s="12">
        <v>0.3900000000000002</v>
      </c>
      <c r="CB52" s="12">
        <v>0.4000000000000002</v>
      </c>
      <c r="CC52" s="12">
        <v>0.4100000000000002</v>
      </c>
      <c r="CD52" s="12">
        <v>0.4200000000000002</v>
      </c>
      <c r="CE52" s="12">
        <v>0.4300000000000002</v>
      </c>
      <c r="CF52" s="12">
        <v>0.4400000000000002</v>
      </c>
      <c r="CG52" s="12">
        <v>0.45000000000000023</v>
      </c>
      <c r="CH52" s="12">
        <v>0.46000000000000024</v>
      </c>
      <c r="CI52" s="12">
        <v>0.47000000000000025</v>
      </c>
      <c r="CJ52" s="12">
        <v>0.48000000000000026</v>
      </c>
      <c r="CK52" s="12">
        <v>0.49000000000000027</v>
      </c>
      <c r="CL52" s="12">
        <v>0.5000000000000002</v>
      </c>
      <c r="CM52" s="12">
        <v>0.5100000000000002</v>
      </c>
      <c r="CN52" s="12">
        <v>0.5200000000000002</v>
      </c>
      <c r="CO52" s="12">
        <v>0.5300000000000002</v>
      </c>
      <c r="CP52" s="12">
        <v>0.5400000000000003</v>
      </c>
      <c r="CQ52" s="12">
        <v>0.5500000000000003</v>
      </c>
      <c r="CR52" s="12">
        <v>0.5600000000000003</v>
      </c>
      <c r="CS52" s="12">
        <v>0.5700000000000003</v>
      </c>
      <c r="CT52" s="12">
        <v>0.5800000000000003</v>
      </c>
      <c r="CU52" s="12">
        <v>0.5900000000000003</v>
      </c>
      <c r="CV52" s="12">
        <v>0.6000000000000003</v>
      </c>
      <c r="CW52" s="12">
        <v>0.6100000000000003</v>
      </c>
      <c r="CX52" s="12">
        <v>0.6200000000000003</v>
      </c>
      <c r="CY52" s="12">
        <v>0.6300000000000003</v>
      </c>
      <c r="CZ52" s="12">
        <v>0.6400000000000003</v>
      </c>
      <c r="DA52" s="12">
        <v>0.6500000000000004</v>
      </c>
      <c r="DB52" s="12">
        <v>0.6600000000000004</v>
      </c>
      <c r="DC52" s="12">
        <v>0.6700000000000004</v>
      </c>
      <c r="DD52" s="12">
        <v>0.6800000000000004</v>
      </c>
      <c r="DE52" s="12">
        <v>0.6900000000000004</v>
      </c>
      <c r="DF52" s="12">
        <v>0.7000000000000004</v>
      </c>
      <c r="DG52" s="12">
        <v>0.7100000000000004</v>
      </c>
      <c r="DH52" s="12">
        <v>0.7200000000000004</v>
      </c>
      <c r="DI52" s="12">
        <v>0.7300000000000004</v>
      </c>
      <c r="DJ52" s="12">
        <v>0.7400000000000004</v>
      </c>
      <c r="DK52" s="12">
        <v>0.7500000000000004</v>
      </c>
      <c r="DL52" s="12">
        <v>0.7600000000000005</v>
      </c>
      <c r="DM52" s="12">
        <v>0.7700000000000005</v>
      </c>
      <c r="DN52" s="12">
        <v>0.7800000000000005</v>
      </c>
      <c r="DO52" s="12">
        <v>0.7900000000000005</v>
      </c>
      <c r="DP52" s="12">
        <v>0.8000000000000005</v>
      </c>
      <c r="DQ52" s="12">
        <v>0.8100000000000005</v>
      </c>
      <c r="DR52" s="12">
        <v>0.8200000000000005</v>
      </c>
      <c r="DS52" s="12">
        <v>0.8300000000000005</v>
      </c>
      <c r="DT52" s="12">
        <v>0.8400000000000005</v>
      </c>
      <c r="DU52" s="12">
        <v>0.8500000000000005</v>
      </c>
      <c r="DV52" s="12">
        <v>0.8600000000000005</v>
      </c>
      <c r="DW52" s="12">
        <v>0.8700000000000006</v>
      </c>
      <c r="DX52" s="12">
        <v>0.8800000000000006</v>
      </c>
      <c r="DY52" s="12">
        <v>0.8900000000000006</v>
      </c>
      <c r="DZ52" s="12">
        <v>0.9000000000000006</v>
      </c>
      <c r="EA52" s="12">
        <v>0.9100000000000006</v>
      </c>
      <c r="EB52" s="12">
        <v>0.9200000000000006</v>
      </c>
      <c r="EC52" s="12">
        <v>0.9300000000000006</v>
      </c>
      <c r="ED52" s="12">
        <v>0.9400000000000006</v>
      </c>
      <c r="EE52" s="12">
        <v>0.9500000000000006</v>
      </c>
      <c r="EF52" s="12">
        <v>0.9600000000000006</v>
      </c>
      <c r="EG52" s="12">
        <v>0.9700000000000006</v>
      </c>
      <c r="EH52" s="12">
        <v>0.9800000000000006</v>
      </c>
      <c r="EI52" s="12">
        <v>0.9900000000000007</v>
      </c>
      <c r="EJ52" s="12">
        <v>1.0000000000000007</v>
      </c>
    </row>
    <row r="53" ht="9.75" customHeight="1" outlineLevel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12" t="s">
        <v>90</v>
      </c>
      <c r="AN53" s="12">
        <v>1.0</v>
      </c>
      <c r="AO53" s="12">
        <v>1.0</v>
      </c>
      <c r="AP53" s="12">
        <v>1.0</v>
      </c>
      <c r="AQ53" s="12">
        <v>1.0</v>
      </c>
      <c r="AR53" s="12">
        <v>1.0</v>
      </c>
      <c r="AS53" s="12">
        <v>1.0</v>
      </c>
      <c r="AT53" s="12">
        <v>1.0</v>
      </c>
      <c r="AU53" s="12">
        <v>1.0</v>
      </c>
      <c r="AV53" s="12">
        <v>1.0</v>
      </c>
      <c r="AW53" s="12">
        <v>1.0</v>
      </c>
      <c r="AX53" s="12">
        <v>1.0</v>
      </c>
      <c r="AY53" s="12">
        <v>1.0</v>
      </c>
      <c r="AZ53" s="12">
        <v>1.0</v>
      </c>
      <c r="BA53" s="12">
        <v>1.0</v>
      </c>
      <c r="BB53" s="12">
        <v>1.0</v>
      </c>
      <c r="BC53" s="12">
        <v>0.9565217391304348</v>
      </c>
      <c r="BD53" s="12">
        <v>0.9565217391304348</v>
      </c>
      <c r="BE53" s="12">
        <v>0.9565217391304348</v>
      </c>
      <c r="BF53" s="12">
        <v>0.9565217391304348</v>
      </c>
      <c r="BG53" s="12">
        <v>0.9565217391304348</v>
      </c>
      <c r="BH53" s="12">
        <v>0.782608695652174</v>
      </c>
      <c r="BI53" s="12">
        <v>0.782608695652174</v>
      </c>
      <c r="BJ53" s="12">
        <v>0.7391304347826086</v>
      </c>
      <c r="BK53" s="12">
        <v>0.7391304347826086</v>
      </c>
      <c r="BL53" s="12">
        <v>0.7391304347826086</v>
      </c>
      <c r="BM53" s="12">
        <v>0.7391304347826086</v>
      </c>
      <c r="BN53" s="12">
        <v>0.7391304347826086</v>
      </c>
      <c r="BO53" s="12">
        <v>0.6956521739130435</v>
      </c>
      <c r="BP53" s="12">
        <v>0.6521739130434783</v>
      </c>
      <c r="BQ53" s="12">
        <v>0.6086956521739131</v>
      </c>
      <c r="BR53" s="12">
        <v>0.6086956521739131</v>
      </c>
      <c r="BS53" s="12">
        <v>0.6086956521739131</v>
      </c>
      <c r="BT53" s="12">
        <v>0.6086956521739131</v>
      </c>
      <c r="BU53" s="12">
        <v>0.6086956521739131</v>
      </c>
      <c r="BV53" s="12">
        <v>0.6086956521739131</v>
      </c>
      <c r="BW53" s="12">
        <v>0.6086956521739131</v>
      </c>
      <c r="BX53" s="12">
        <v>0.6086956521739131</v>
      </c>
      <c r="BY53" s="12">
        <v>0.6086956521739131</v>
      </c>
      <c r="BZ53" s="12">
        <v>0.5652173913043478</v>
      </c>
      <c r="CA53" s="12">
        <v>0.5217391304347826</v>
      </c>
      <c r="CB53" s="12">
        <v>0.5217391304347826</v>
      </c>
      <c r="CC53" s="12">
        <v>0.5217391304347826</v>
      </c>
      <c r="CD53" s="12">
        <v>0.5217391304347826</v>
      </c>
      <c r="CE53" s="12">
        <v>0.5217391304347826</v>
      </c>
      <c r="CF53" s="12">
        <v>0.4782608695652174</v>
      </c>
      <c r="CG53" s="12">
        <v>0.4782608695652174</v>
      </c>
      <c r="CH53" s="12">
        <v>0.4782608695652174</v>
      </c>
      <c r="CI53" s="12">
        <v>0.4782608695652174</v>
      </c>
      <c r="CJ53" s="12">
        <v>0.43478260869565216</v>
      </c>
      <c r="CK53" s="12">
        <v>0.43478260869565216</v>
      </c>
      <c r="CL53" s="12">
        <v>0.43478260869565216</v>
      </c>
      <c r="CM53" s="12">
        <v>0.391304347826087</v>
      </c>
      <c r="CN53" s="12">
        <v>0.391304347826087</v>
      </c>
      <c r="CO53" s="12">
        <v>0.391304347826087</v>
      </c>
      <c r="CP53" s="12">
        <v>0.391304347826087</v>
      </c>
      <c r="CQ53" s="12">
        <v>0.391304347826087</v>
      </c>
      <c r="CR53" s="12">
        <v>0.391304347826087</v>
      </c>
      <c r="CS53" s="12">
        <v>0.391304347826087</v>
      </c>
      <c r="CT53" s="12">
        <v>0.391304347826087</v>
      </c>
      <c r="CU53" s="12">
        <v>0.391304347826087</v>
      </c>
      <c r="CV53" s="12">
        <v>0.30434782608695654</v>
      </c>
      <c r="CW53" s="12">
        <v>0.30434782608695654</v>
      </c>
      <c r="CX53" s="12">
        <v>0.30434782608695654</v>
      </c>
      <c r="CY53" s="12">
        <v>0.30434782608695654</v>
      </c>
      <c r="CZ53" s="12">
        <v>0.2608695652173913</v>
      </c>
      <c r="DA53" s="12">
        <v>0.2608695652173913</v>
      </c>
      <c r="DB53" s="12">
        <v>0.2608695652173913</v>
      </c>
      <c r="DC53" s="12">
        <v>0.2608695652173913</v>
      </c>
      <c r="DD53" s="12">
        <v>0.2608695652173913</v>
      </c>
      <c r="DE53" s="12">
        <v>0.2608695652173913</v>
      </c>
      <c r="DF53" s="12">
        <v>0.2608695652173913</v>
      </c>
      <c r="DG53" s="12">
        <v>0.2608695652173913</v>
      </c>
      <c r="DH53" s="12">
        <v>0.2608695652173913</v>
      </c>
      <c r="DI53" s="12">
        <v>0.2608695652173913</v>
      </c>
      <c r="DJ53" s="12">
        <v>0.2608695652173913</v>
      </c>
      <c r="DK53" s="12">
        <v>0.2608695652173913</v>
      </c>
      <c r="DL53" s="12">
        <v>0.2608695652173913</v>
      </c>
      <c r="DM53" s="12">
        <v>0.2608695652173913</v>
      </c>
      <c r="DN53" s="12">
        <v>0.2608695652173913</v>
      </c>
      <c r="DO53" s="12">
        <v>0.2608695652173913</v>
      </c>
      <c r="DP53" s="12">
        <v>0.2608695652173913</v>
      </c>
      <c r="DQ53" s="12">
        <v>0.2608695652173913</v>
      </c>
      <c r="DR53" s="12">
        <v>0.2608695652173913</v>
      </c>
      <c r="DS53" s="12">
        <v>0.2608695652173913</v>
      </c>
      <c r="DT53" s="12">
        <v>0.2608695652173913</v>
      </c>
      <c r="DU53" s="12">
        <v>0.21739130434782608</v>
      </c>
      <c r="DV53" s="12">
        <v>0.17391304347826086</v>
      </c>
      <c r="DW53" s="12">
        <v>0.17391304347826086</v>
      </c>
      <c r="DX53" s="12">
        <v>0.13043478260869565</v>
      </c>
      <c r="DY53" s="12">
        <v>0.13043478260869565</v>
      </c>
      <c r="DZ53" s="12">
        <v>0.13043478260869565</v>
      </c>
      <c r="EA53" s="12">
        <v>0.08695652173913043</v>
      </c>
      <c r="EB53" s="12">
        <v>0.08695652173913043</v>
      </c>
      <c r="EC53" s="12">
        <v>0.043478260869565216</v>
      </c>
      <c r="ED53" s="12">
        <v>0.043478260869565216</v>
      </c>
      <c r="EE53" s="12">
        <v>0.0</v>
      </c>
      <c r="EF53" s="12">
        <v>0.0</v>
      </c>
      <c r="EG53" s="12">
        <v>0.0</v>
      </c>
      <c r="EH53" s="12">
        <v>0.0</v>
      </c>
      <c r="EI53" s="12">
        <v>0.0</v>
      </c>
      <c r="EJ53" s="12">
        <v>0.0</v>
      </c>
    </row>
    <row r="54" ht="9.75" customHeight="1" outlineLevel="1">
      <c r="A54" s="3"/>
      <c r="B54" s="3" t="s">
        <v>91</v>
      </c>
      <c r="C54" s="3">
        <f>$AN$56</f>
        <v>0.8825522304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12" t="s">
        <v>92</v>
      </c>
      <c r="AN54" s="12">
        <v>1.0</v>
      </c>
      <c r="AO54" s="12">
        <v>0.8571428571428571</v>
      </c>
      <c r="AP54" s="12">
        <v>0.7922077922077922</v>
      </c>
      <c r="AQ54" s="12">
        <v>0.7142857142857143</v>
      </c>
      <c r="AR54" s="12">
        <v>0.6623376623376623</v>
      </c>
      <c r="AS54" s="12">
        <v>0.6103896103896104</v>
      </c>
      <c r="AT54" s="12">
        <v>0.5844155844155844</v>
      </c>
      <c r="AU54" s="12">
        <v>0.5714285714285714</v>
      </c>
      <c r="AV54" s="12">
        <v>0.5454545454545454</v>
      </c>
      <c r="AW54" s="12">
        <v>0.5454545454545454</v>
      </c>
      <c r="AX54" s="12">
        <v>0.5194805194805194</v>
      </c>
      <c r="AY54" s="12">
        <v>0.4935064935064935</v>
      </c>
      <c r="AZ54" s="12">
        <v>0.45454545454545453</v>
      </c>
      <c r="BA54" s="12">
        <v>0.44155844155844154</v>
      </c>
      <c r="BB54" s="12">
        <v>0.42857142857142855</v>
      </c>
      <c r="BC54" s="12">
        <v>0.4155844155844156</v>
      </c>
      <c r="BD54" s="12">
        <v>0.4155844155844156</v>
      </c>
      <c r="BE54" s="12">
        <v>0.4155844155844156</v>
      </c>
      <c r="BF54" s="12">
        <v>0.4025974025974026</v>
      </c>
      <c r="BG54" s="12">
        <v>0.4025974025974026</v>
      </c>
      <c r="BH54" s="12">
        <v>0.18181818181818182</v>
      </c>
      <c r="BI54" s="12">
        <v>0.18181818181818182</v>
      </c>
      <c r="BJ54" s="12">
        <v>0.18181818181818182</v>
      </c>
      <c r="BK54" s="12">
        <v>0.15584415584415584</v>
      </c>
      <c r="BL54" s="12">
        <v>0.14285714285714285</v>
      </c>
      <c r="BM54" s="12">
        <v>0.14285714285714285</v>
      </c>
      <c r="BN54" s="12">
        <v>0.14285714285714285</v>
      </c>
      <c r="BO54" s="12">
        <v>0.14285714285714285</v>
      </c>
      <c r="BP54" s="12">
        <v>0.12987012987012986</v>
      </c>
      <c r="BQ54" s="12">
        <v>0.12987012987012986</v>
      </c>
      <c r="BR54" s="12">
        <v>0.12987012987012986</v>
      </c>
      <c r="BS54" s="12">
        <v>0.09090909090909091</v>
      </c>
      <c r="BT54" s="12">
        <v>0.09090909090909091</v>
      </c>
      <c r="BU54" s="12">
        <v>0.09090909090909091</v>
      </c>
      <c r="BV54" s="12">
        <v>0.09090909090909091</v>
      </c>
      <c r="BW54" s="12">
        <v>0.09090909090909091</v>
      </c>
      <c r="BX54" s="12">
        <v>0.07792207792207792</v>
      </c>
      <c r="BY54" s="12">
        <v>0.07792207792207792</v>
      </c>
      <c r="BZ54" s="12">
        <v>0.07792207792207792</v>
      </c>
      <c r="CA54" s="12">
        <v>0.07792207792207792</v>
      </c>
      <c r="CB54" s="12">
        <v>0.07792207792207792</v>
      </c>
      <c r="CC54" s="12">
        <v>0.07792207792207792</v>
      </c>
      <c r="CD54" s="12">
        <v>0.07792207792207792</v>
      </c>
      <c r="CE54" s="12">
        <v>0.07792207792207792</v>
      </c>
      <c r="CF54" s="12">
        <v>0.07792207792207792</v>
      </c>
      <c r="CG54" s="12">
        <v>0.06493506493506493</v>
      </c>
      <c r="CH54" s="12">
        <v>0.06493506493506493</v>
      </c>
      <c r="CI54" s="12">
        <v>0.06493506493506493</v>
      </c>
      <c r="CJ54" s="12">
        <v>0.06493506493506493</v>
      </c>
      <c r="CK54" s="12">
        <v>0.06493506493506493</v>
      </c>
      <c r="CL54" s="12">
        <v>0.06493506493506493</v>
      </c>
      <c r="CM54" s="12">
        <v>0.06493506493506493</v>
      </c>
      <c r="CN54" s="12">
        <v>0.05194805194805195</v>
      </c>
      <c r="CO54" s="12">
        <v>0.05194805194805195</v>
      </c>
      <c r="CP54" s="12">
        <v>0.05194805194805195</v>
      </c>
      <c r="CQ54" s="12">
        <v>0.03896103896103896</v>
      </c>
      <c r="CR54" s="12">
        <v>0.03896103896103896</v>
      </c>
      <c r="CS54" s="12">
        <v>0.03896103896103896</v>
      </c>
      <c r="CT54" s="12">
        <v>0.03896103896103896</v>
      </c>
      <c r="CU54" s="12">
        <v>0.03896103896103896</v>
      </c>
      <c r="CV54" s="12">
        <v>0.03896103896103896</v>
      </c>
      <c r="CW54" s="12">
        <v>0.03896103896103896</v>
      </c>
      <c r="CX54" s="12">
        <v>0.03896103896103896</v>
      </c>
      <c r="CY54" s="12">
        <v>0.03896103896103896</v>
      </c>
      <c r="CZ54" s="12">
        <v>0.03896103896103896</v>
      </c>
      <c r="DA54" s="12">
        <v>0.03896103896103896</v>
      </c>
      <c r="DB54" s="12">
        <v>0.03896103896103896</v>
      </c>
      <c r="DC54" s="12">
        <v>0.03896103896103896</v>
      </c>
      <c r="DD54" s="12">
        <v>0.03896103896103896</v>
      </c>
      <c r="DE54" s="12">
        <v>0.03896103896103896</v>
      </c>
      <c r="DF54" s="12">
        <v>0.03896103896103896</v>
      </c>
      <c r="DG54" s="12">
        <v>0.03896103896103896</v>
      </c>
      <c r="DH54" s="12">
        <v>0.03896103896103896</v>
      </c>
      <c r="DI54" s="12">
        <v>0.03896103896103896</v>
      </c>
      <c r="DJ54" s="12">
        <v>0.03896103896103896</v>
      </c>
      <c r="DK54" s="12">
        <v>0.03896103896103896</v>
      </c>
      <c r="DL54" s="12">
        <v>0.03896103896103896</v>
      </c>
      <c r="DM54" s="12">
        <v>0.03896103896103896</v>
      </c>
      <c r="DN54" s="12">
        <v>0.025974025974025976</v>
      </c>
      <c r="DO54" s="12">
        <v>0.025974025974025976</v>
      </c>
      <c r="DP54" s="12">
        <v>0.025974025974025976</v>
      </c>
      <c r="DQ54" s="12">
        <v>0.012987012987012988</v>
      </c>
      <c r="DR54" s="12">
        <v>0.012987012987012988</v>
      </c>
      <c r="DS54" s="12">
        <v>0.012987012987012988</v>
      </c>
      <c r="DT54" s="12">
        <v>0.012987012987012988</v>
      </c>
      <c r="DU54" s="12">
        <v>0.012987012987012988</v>
      </c>
      <c r="DV54" s="12">
        <v>0.012987012987012988</v>
      </c>
      <c r="DW54" s="12">
        <v>0.012987012987012988</v>
      </c>
      <c r="DX54" s="12">
        <v>0.012987012987012988</v>
      </c>
      <c r="DY54" s="12">
        <v>0.012987012987012988</v>
      </c>
      <c r="DZ54" s="12">
        <v>0.0</v>
      </c>
      <c r="EA54" s="12">
        <v>0.0</v>
      </c>
      <c r="EB54" s="12">
        <v>0.0</v>
      </c>
      <c r="EC54" s="12">
        <v>0.0</v>
      </c>
      <c r="ED54" s="12">
        <v>0.0</v>
      </c>
      <c r="EE54" s="12">
        <v>0.0</v>
      </c>
      <c r="EF54" s="12">
        <v>0.0</v>
      </c>
      <c r="EG54" s="12">
        <v>0.0</v>
      </c>
      <c r="EH54" s="12">
        <v>0.0</v>
      </c>
      <c r="EI54" s="12">
        <v>0.0</v>
      </c>
      <c r="EJ54" s="12">
        <v>0.0</v>
      </c>
    </row>
    <row r="55" ht="9.75" customHeight="1" outlineLevel="1">
      <c r="A55" s="3"/>
      <c r="B55" s="3" t="s">
        <v>93</v>
      </c>
      <c r="C55" s="3" t="str">
        <f> "Cutoff = " &amp; TEXT($D$43,"0.00")</f>
        <v>Cutoff = 0.50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12" t="s">
        <v>94</v>
      </c>
      <c r="AN55" s="12">
        <v>0.1428571428571429</v>
      </c>
      <c r="AO55" s="12">
        <v>0.06493506493506485</v>
      </c>
      <c r="AP55" s="12">
        <v>0.07792207792207795</v>
      </c>
      <c r="AQ55" s="12">
        <v>0.051948051948051965</v>
      </c>
      <c r="AR55" s="12">
        <v>0.051948051948051965</v>
      </c>
      <c r="AS55" s="12">
        <v>0.025974025974025983</v>
      </c>
      <c r="AT55" s="12">
        <v>0.012987012987012991</v>
      </c>
      <c r="AU55" s="12">
        <v>0.025974025974025983</v>
      </c>
      <c r="AV55" s="12">
        <v>0.0</v>
      </c>
      <c r="AW55" s="12">
        <v>0.025974025974025983</v>
      </c>
      <c r="AX55" s="12">
        <v>0.025974025974025927</v>
      </c>
      <c r="AY55" s="12">
        <v>0.038961038961038974</v>
      </c>
      <c r="AZ55" s="12">
        <v>0.012987012987012991</v>
      </c>
      <c r="BA55" s="12">
        <v>0.012987012987012991</v>
      </c>
      <c r="BB55" s="12">
        <v>0.012704686617730046</v>
      </c>
      <c r="BC55" s="12">
        <v>0.0</v>
      </c>
      <c r="BD55" s="12">
        <v>0.0</v>
      </c>
      <c r="BE55" s="12">
        <v>0.01242236024844721</v>
      </c>
      <c r="BF55" s="12">
        <v>0.0</v>
      </c>
      <c r="BG55" s="12">
        <v>0.19198193111236592</v>
      </c>
      <c r="BH55" s="12">
        <v>0.0</v>
      </c>
      <c r="BI55" s="12">
        <v>0.0</v>
      </c>
      <c r="BJ55" s="12">
        <v>0.019198193111236595</v>
      </c>
      <c r="BK55" s="12">
        <v>0.009599096555618298</v>
      </c>
      <c r="BL55" s="12">
        <v>0.0</v>
      </c>
      <c r="BM55" s="12">
        <v>0.0</v>
      </c>
      <c r="BN55" s="12">
        <v>0.0</v>
      </c>
      <c r="BO55" s="12">
        <v>0.008752117447769624</v>
      </c>
      <c r="BP55" s="12">
        <v>0.0</v>
      </c>
      <c r="BQ55" s="12">
        <v>0.0</v>
      </c>
      <c r="BR55" s="12">
        <v>0.023715415019762837</v>
      </c>
      <c r="BS55" s="12">
        <v>0.0</v>
      </c>
      <c r="BT55" s="12">
        <v>0.0</v>
      </c>
      <c r="BU55" s="12">
        <v>0.0</v>
      </c>
      <c r="BV55" s="12">
        <v>0.0</v>
      </c>
      <c r="BW55" s="12">
        <v>0.007905138339920952</v>
      </c>
      <c r="BX55" s="12">
        <v>0.0</v>
      </c>
      <c r="BY55" s="12">
        <v>0.0</v>
      </c>
      <c r="BZ55" s="12">
        <v>0.0</v>
      </c>
      <c r="CA55" s="12">
        <v>0.0</v>
      </c>
      <c r="CB55" s="12">
        <v>0.0</v>
      </c>
      <c r="CC55" s="12">
        <v>0.0</v>
      </c>
      <c r="CD55" s="12">
        <v>0.0</v>
      </c>
      <c r="CE55" s="12">
        <v>0.0</v>
      </c>
      <c r="CF55" s="12">
        <v>0.006211180124223605</v>
      </c>
      <c r="CG55" s="12">
        <v>0.0</v>
      </c>
      <c r="CH55" s="12">
        <v>0.0</v>
      </c>
      <c r="CI55" s="12">
        <v>0.0</v>
      </c>
      <c r="CJ55" s="12">
        <v>0.0</v>
      </c>
      <c r="CK55" s="12">
        <v>0.0</v>
      </c>
      <c r="CL55" s="12">
        <v>0.0</v>
      </c>
      <c r="CM55" s="12">
        <v>0.005081874647092035</v>
      </c>
      <c r="CN55" s="12">
        <v>0.0</v>
      </c>
      <c r="CO55" s="12">
        <v>0.0</v>
      </c>
      <c r="CP55" s="12">
        <v>0.005081874647092041</v>
      </c>
      <c r="CQ55" s="12">
        <v>0.0</v>
      </c>
      <c r="CR55" s="12">
        <v>0.0</v>
      </c>
      <c r="CS55" s="12">
        <v>0.0</v>
      </c>
      <c r="CT55" s="12">
        <v>0.0</v>
      </c>
      <c r="CU55" s="12">
        <v>0.0</v>
      </c>
      <c r="CV55" s="12">
        <v>0.0</v>
      </c>
      <c r="CW55" s="12">
        <v>0.0</v>
      </c>
      <c r="CX55" s="12">
        <v>0.0</v>
      </c>
      <c r="CY55" s="12">
        <v>0.0</v>
      </c>
      <c r="CZ55" s="12">
        <v>0.0</v>
      </c>
      <c r="DA55" s="12">
        <v>0.0</v>
      </c>
      <c r="DB55" s="12">
        <v>0.0</v>
      </c>
      <c r="DC55" s="12">
        <v>0.0</v>
      </c>
      <c r="DD55" s="12">
        <v>0.0</v>
      </c>
      <c r="DE55" s="12">
        <v>0.0</v>
      </c>
      <c r="DF55" s="12">
        <v>0.0</v>
      </c>
      <c r="DG55" s="12">
        <v>0.0</v>
      </c>
      <c r="DH55" s="12">
        <v>0.0</v>
      </c>
      <c r="DI55" s="12">
        <v>0.0</v>
      </c>
      <c r="DJ55" s="12">
        <v>0.0</v>
      </c>
      <c r="DK55" s="12">
        <v>0.0</v>
      </c>
      <c r="DL55" s="12">
        <v>0.0</v>
      </c>
      <c r="DM55" s="12">
        <v>0.0033879164313946916</v>
      </c>
      <c r="DN55" s="12">
        <v>0.0</v>
      </c>
      <c r="DO55" s="12">
        <v>0.0</v>
      </c>
      <c r="DP55" s="12">
        <v>0.0033879164313946925</v>
      </c>
      <c r="DQ55" s="12">
        <v>0.0</v>
      </c>
      <c r="DR55" s="12">
        <v>0.0</v>
      </c>
      <c r="DS55" s="12">
        <v>0.0</v>
      </c>
      <c r="DT55" s="12">
        <v>0.0</v>
      </c>
      <c r="DU55" s="12">
        <v>0.0</v>
      </c>
      <c r="DV55" s="12">
        <v>0.0</v>
      </c>
      <c r="DW55" s="12">
        <v>0.0</v>
      </c>
      <c r="DX55" s="12">
        <v>0.0</v>
      </c>
      <c r="DY55" s="12">
        <v>0.0016939582156973462</v>
      </c>
      <c r="DZ55" s="12">
        <v>0.0</v>
      </c>
      <c r="EA55" s="12">
        <v>0.0</v>
      </c>
      <c r="EB55" s="12">
        <v>0.0</v>
      </c>
      <c r="EC55" s="12">
        <v>0.0</v>
      </c>
      <c r="ED55" s="12">
        <v>0.0</v>
      </c>
      <c r="EE55" s="12">
        <v>0.0</v>
      </c>
      <c r="EF55" s="12">
        <v>0.0</v>
      </c>
      <c r="EG55" s="12">
        <v>0.0</v>
      </c>
      <c r="EH55" s="12">
        <v>0.0</v>
      </c>
      <c r="EI55" s="12">
        <v>0.0</v>
      </c>
      <c r="EJ55" s="12">
        <v>0.0</v>
      </c>
    </row>
    <row r="56" ht="9.75" customHeight="1" outlineLevel="1">
      <c r="A56" s="3"/>
      <c r="B56" s="3" t="s">
        <v>95</v>
      </c>
      <c r="C56" s="3" t="str">
        <f> "ROC curve:  area under curve = " &amp; TEXT(C54,"0.00") &amp; " 
Model 10 for Y    (4 variables, n=100)"</f>
        <v>ROC curve:  area under curve = 0.88 
Model 10 for Y    (4 variables, n=100)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12" t="s">
        <v>91</v>
      </c>
      <c r="AN56" s="12">
        <f>SUM(AN55:EJ55)</f>
        <v>0.8825522304</v>
      </c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</row>
    <row r="57" ht="9.75" customHeight="1" outlineLevel="1">
      <c r="A57" s="3"/>
      <c r="B57" s="3" t="s">
        <v>96</v>
      </c>
      <c r="C57" s="3"/>
      <c r="D57" s="3">
        <v>0.0</v>
      </c>
      <c r="E57" s="3">
        <v>1.0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</row>
    <row r="58" ht="9.75" customHeight="1" outlineLevel="1">
      <c r="A58" s="3"/>
      <c r="B58" s="3"/>
      <c r="C58" s="3"/>
      <c r="D58" s="3">
        <v>0.0</v>
      </c>
      <c r="E58" s="3">
        <v>1.0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</row>
    <row r="59" ht="9.75" customHeight="1" outlineLevel="1">
      <c r="A59" s="3"/>
      <c r="B59" s="3"/>
      <c r="C59" s="3"/>
      <c r="D59" s="3">
        <f>1-$H$49</f>
        <v>0.06493506494</v>
      </c>
      <c r="E59" s="3">
        <f>$E$49</f>
        <v>0.4347826087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</row>
    <row r="60" ht="9.75" customHeight="1" outlineLevel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</row>
    <row r="61" ht="9.75" customHeight="1" outlineLevel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</row>
    <row r="62" ht="9.75" customHeight="1" outlineLevel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</row>
    <row r="63" ht="9.75" customHeight="1" outlineLevel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</row>
    <row r="64" ht="9.75" customHeight="1" outlineLevel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</row>
    <row r="65" ht="9.75" customHeight="1" outlineLevel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</row>
    <row r="66" ht="9.75" customHeight="1" outlineLevel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</row>
    <row r="67" ht="9.75" customHeight="1" outlineLevel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</row>
    <row r="68" ht="9.75" customHeight="1" outlineLevel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</row>
    <row r="69" ht="9.75" customHeight="1" outlineLevel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</row>
    <row r="70" ht="9.75" customHeight="1" outlineLevel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</row>
    <row r="71" ht="9.75" customHeight="1" outlineLevel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</row>
    <row r="72" ht="9.75" customHeight="1">
      <c r="A72" s="62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</row>
    <row r="73" ht="9.75" customHeight="1">
      <c r="A73" s="11" t="s">
        <v>97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</row>
    <row r="74" ht="9.75" customHeight="1" outlineLevel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42" t="s">
        <v>98</v>
      </c>
      <c r="AN74" s="42">
        <v>1.0</v>
      </c>
      <c r="AO74" s="12" t="s">
        <v>99</v>
      </c>
      <c r="AP74" s="12" t="s">
        <v>160</v>
      </c>
      <c r="AQ74" s="12" t="s">
        <v>161</v>
      </c>
      <c r="AR74" s="12" t="s">
        <v>162</v>
      </c>
      <c r="AS74" s="12" t="s">
        <v>163</v>
      </c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</row>
    <row r="75" ht="9.75" customHeight="1" outlineLevel="1">
      <c r="A75" s="3"/>
      <c r="B75" s="3"/>
      <c r="C75" s="3"/>
      <c r="D75" s="3"/>
      <c r="E75" s="3"/>
      <c r="F75" s="3"/>
      <c r="G75" s="3"/>
      <c r="H75" s="3"/>
      <c r="I75" s="3"/>
      <c r="J75" s="6" t="s">
        <v>172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42" t="s">
        <v>100</v>
      </c>
      <c r="AN75" s="42" t="str">
        <f t="array" ref="AN75">INDEX($AP$74:$AS$74,$AN$74)</f>
        <v>f1_</v>
      </c>
      <c r="AO75" s="12" t="s">
        <v>32</v>
      </c>
      <c r="AP75" s="12">
        <v>0.59</v>
      </c>
      <c r="AQ75" s="12">
        <v>202.32</v>
      </c>
      <c r="AR75" s="12">
        <v>0.21</v>
      </c>
      <c r="AS75" s="12">
        <v>414.25</v>
      </c>
      <c r="AT75" s="12">
        <v>1.0</v>
      </c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</row>
    <row r="76" ht="9.75" customHeight="1" outlineLevel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42"/>
      <c r="AN76" s="42" t="s">
        <v>101</v>
      </c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</row>
    <row r="77" ht="9.75" customHeight="1" outlineLevel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42"/>
      <c r="AN77" s="42" t="str">
        <f> "Logistic Regression Curve -vs- " &amp; $AN$75 &amp; " 
Model 10 for Y    (4 variables, n=100)"</f>
        <v>Logistic Regression Curve -vs- f1_ 
Model 10 for Y    (4 variables, n=100)</v>
      </c>
      <c r="AO77" s="12" t="s">
        <v>102</v>
      </c>
      <c r="AP77" s="12">
        <v>0.0</v>
      </c>
      <c r="AQ77" s="12">
        <v>0.0</v>
      </c>
      <c r="AR77" s="12">
        <v>0.0</v>
      </c>
      <c r="AS77" s="12">
        <v>0.0</v>
      </c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</row>
    <row r="78" ht="9.75" customHeight="1" outlineLevel="1">
      <c r="A78" s="28" t="s">
        <v>32</v>
      </c>
      <c r="B78" s="3">
        <f>SUMPRODUCT($AP$75:$AS$75,$AP$94:$AS$94)</f>
        <v>0.59</v>
      </c>
      <c r="C78" s="3">
        <f>1/(1+EXP(-F78))</f>
        <v>0.1254908322</v>
      </c>
      <c r="D78" s="3">
        <f>1/(1+EXP(-(F78- $H$11*G78)))</f>
        <v>0.0615376304</v>
      </c>
      <c r="E78" s="3">
        <f>1/(1+EXP(-(F78+ $H$11*G78)))</f>
        <v>0.2389824592</v>
      </c>
      <c r="F78" s="3">
        <f t="array" ref="F78">MMULT($AP$75:$AS$75,$B$16:$B$19) + B15</f>
        <v>-1.941430073</v>
      </c>
      <c r="G78" s="3">
        <f t="array" ref="G78">SQRT(MMULT($AP$75:$AT$75,MMULT($AM$15:$AQ$19,TRANSPOSE($AP$75:$AT$75))))</f>
        <v>0.3995807207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42"/>
      <c r="AN78" s="42" t="str">
        <f> $AN$75 &amp; " (min to max) " &amp; CHAR(10) &amp; "Other Variables = Means"</f>
        <v>f1_ (min to max) 
Other Variables = Means</v>
      </c>
      <c r="AO78" s="12" t="s">
        <v>103</v>
      </c>
      <c r="AP78" s="12">
        <v>1.0</v>
      </c>
      <c r="AQ78" s="12">
        <v>988.0</v>
      </c>
      <c r="AR78" s="12">
        <v>1.0</v>
      </c>
      <c r="AS78" s="12">
        <v>997.0</v>
      </c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</row>
    <row r="79" ht="9.75" customHeight="1" outlineLevel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42"/>
      <c r="AN79" s="42" t="s">
        <v>104</v>
      </c>
      <c r="AO79" s="12" t="s">
        <v>105</v>
      </c>
      <c r="AP79" s="12">
        <f t="shared" ref="AP79:AS79" si="14">AP77</f>
        <v>0</v>
      </c>
      <c r="AQ79" s="12">
        <f t="shared" si="14"/>
        <v>0</v>
      </c>
      <c r="AR79" s="12">
        <f t="shared" si="14"/>
        <v>0</v>
      </c>
      <c r="AS79" s="12">
        <f t="shared" si="14"/>
        <v>0</v>
      </c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</row>
    <row r="80" ht="9.75" customHeight="1" outlineLevel="1">
      <c r="A80" s="3"/>
      <c r="B80" s="63" t="str">
        <f>$AN$75</f>
        <v>f1_</v>
      </c>
      <c r="C80" s="63" t="s">
        <v>106</v>
      </c>
      <c r="D80" s="63" t="str">
        <f>IF($I$11&gt;99%,("Lower "&amp;TEXT($I$11,"0.0%")),("Lower "&amp;TEXT($I$11,"0%")))</f>
        <v>Lower 95%</v>
      </c>
      <c r="E80" s="63" t="str">
        <f>IF($I$11&gt;99%,("Upper "&amp;TEXT($I$11,"0.0%")),("Upper "&amp;TEXT($I$11,"0%")))</f>
        <v>Upper 95%</v>
      </c>
      <c r="F80" s="63" t="s">
        <v>107</v>
      </c>
      <c r="G80" s="63" t="s">
        <v>41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42"/>
      <c r="AN80" s="42" t="s">
        <v>108</v>
      </c>
      <c r="AO80" s="12" t="s">
        <v>109</v>
      </c>
      <c r="AP80" s="12">
        <f t="shared" ref="AP80:AS80" si="15">(AP78 - AP77)/12</f>
        <v>0.08333333333</v>
      </c>
      <c r="AQ80" s="12">
        <f t="shared" si="15"/>
        <v>82.33333333</v>
      </c>
      <c r="AR80" s="12">
        <f t="shared" si="15"/>
        <v>0.08333333333</v>
      </c>
      <c r="AS80" s="12">
        <f t="shared" si="15"/>
        <v>83.08333333</v>
      </c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</row>
    <row r="81" ht="9.75" customHeight="1" outlineLevel="1">
      <c r="A81" s="3"/>
      <c r="B81" s="3">
        <f>SUMPRODUCT($AP$81:$AS$81,$AP$94:$AS$94)</f>
        <v>0</v>
      </c>
      <c r="C81" s="3">
        <f t="shared" ref="C81:C93" si="16">1/(1+EXP(-F81))</f>
        <v>0.01207611764</v>
      </c>
      <c r="D81" s="3">
        <f t="shared" ref="D81:D93" si="17">1/(1+EXP(-(F81- $H$11*G81)))</f>
        <v>0.001455506879</v>
      </c>
      <c r="E81" s="3">
        <f t="shared" ref="E81:E93" si="18">1/(1+EXP(-(F81+ $H$11*G81)))</f>
        <v>0.09297770502</v>
      </c>
      <c r="F81" s="3">
        <f t="array" ref="F81">MMULT($AP$81:$AS$81,$B$16:$B$19) + B15</f>
        <v>-4.404375899</v>
      </c>
      <c r="G81" s="3">
        <f t="array" ref="G81">SQRT(MMULT($AP$81:$AT$81,MMULT($AM$15:$AQ$19,TRANSPOSE($AP$81:$AT$81))))</f>
        <v>1.085003917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12"/>
      <c r="AN81" s="12">
        <v>1.0</v>
      </c>
      <c r="AO81" s="12"/>
      <c r="AP81" s="12">
        <f>IF($AP$95=$AN$74,$AP$79+($AN$81-1)*$AP$80,$AP$75)</f>
        <v>0</v>
      </c>
      <c r="AQ81" s="12">
        <f>IF($AQ$95=$AN$74,$AQ$79+($AN$81-1)*$AQ$80,$AQ$75)</f>
        <v>202.32</v>
      </c>
      <c r="AR81" s="12">
        <f>IF($AR$95=$AN$74,$AR$79+($AN$81-1)*$AR$80,$AR$75)</f>
        <v>0.21</v>
      </c>
      <c r="AS81" s="12">
        <f>IF($AS$95=$AN$74,$AS$79+($AN$81-1)*$AS$80,$AS$75)</f>
        <v>414.25</v>
      </c>
      <c r="AT81" s="12">
        <v>1.0</v>
      </c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</row>
    <row r="82" ht="9.75" customHeight="1" outlineLevel="1">
      <c r="A82" s="3"/>
      <c r="B82" s="3">
        <f>SUMPRODUCT($AP$82:$AS$82,$AP$94:$AS$94)</f>
        <v>0.08333333333</v>
      </c>
      <c r="C82" s="3">
        <f t="shared" si="16"/>
        <v>0.01701493908</v>
      </c>
      <c r="D82" s="3">
        <f t="shared" si="17"/>
        <v>0.002561511692</v>
      </c>
      <c r="E82" s="3">
        <f t="shared" si="18"/>
        <v>0.104479756</v>
      </c>
      <c r="F82" s="3">
        <f t="array" ref="F82">MMULT($AP$82:$AS$82,$B$16:$B$19) + B15</f>
        <v>-4.056502195</v>
      </c>
      <c r="G82" s="3">
        <f t="array" ref="G82">SQRT(MMULT($AP$82:$AT$82,MMULT($AM$15:$AQ$19,TRANSPOSE($AP$82:$AT$82))))</f>
        <v>0.97353355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12"/>
      <c r="AN82" s="12">
        <v>2.0</v>
      </c>
      <c r="AO82" s="12"/>
      <c r="AP82" s="12">
        <f>IF($AP$95=$AN$74,$AP$79+($AN$82-1)*$AP$80,$AP$75)</f>
        <v>0.08333333333</v>
      </c>
      <c r="AQ82" s="12">
        <f>IF($AQ$95=$AN$74,$AQ$79+($AN$82-1)*$AQ$80,$AQ$75)</f>
        <v>202.32</v>
      </c>
      <c r="AR82" s="12">
        <f>IF($AR$95=$AN$74,$AR$79+($AN$82-1)*$AR$80,$AR$75)</f>
        <v>0.21</v>
      </c>
      <c r="AS82" s="12">
        <f>IF($AS$95=$AN$74,$AS$79+($AN$82-1)*$AS$80,$AS$75)</f>
        <v>414.25</v>
      </c>
      <c r="AT82" s="12">
        <v>1.0</v>
      </c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</row>
    <row r="83" ht="9.75" customHeight="1" outlineLevel="1">
      <c r="A83" s="3"/>
      <c r="B83" s="3">
        <f>SUMPRODUCT($AP$83:$AS$83,$AP$94:$AS$94)</f>
        <v>0.1666666667</v>
      </c>
      <c r="C83" s="3">
        <f t="shared" si="16"/>
        <v>0.02392469641</v>
      </c>
      <c r="D83" s="3">
        <f t="shared" si="17"/>
        <v>0.004487111803</v>
      </c>
      <c r="E83" s="3">
        <f t="shared" si="18"/>
        <v>0.1176153876</v>
      </c>
      <c r="F83" s="3">
        <f t="array" ref="F83">MMULT($AP$83:$AS$83,$B$16:$B$19) + B15</f>
        <v>-3.708628491</v>
      </c>
      <c r="G83" s="3">
        <f t="array" ref="G83">SQRT(MMULT($AP$83:$AT$83,MMULT($AM$15:$AQ$19,TRANSPOSE($AP$83:$AT$83))))</f>
        <v>0.8640058427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12"/>
      <c r="AN83" s="12">
        <v>3.0</v>
      </c>
      <c r="AO83" s="12"/>
      <c r="AP83" s="12">
        <f>IF($AP$95=$AN$74,$AP$79+($AN$83-1)*$AP$80,$AP$75)</f>
        <v>0.1666666667</v>
      </c>
      <c r="AQ83" s="12">
        <f>IF($AQ$95=$AN$74,$AQ$79+($AN$83-1)*$AQ$80,$AQ$75)</f>
        <v>202.32</v>
      </c>
      <c r="AR83" s="12">
        <f>IF($AR$95=$AN$74,$AR$79+($AN$83-1)*$AR$80,$AR$75)</f>
        <v>0.21</v>
      </c>
      <c r="AS83" s="12">
        <f>IF($AS$95=$AN$74,$AS$79+($AN$83-1)*$AS$80,$AS$75)</f>
        <v>414.25</v>
      </c>
      <c r="AT83" s="12">
        <v>1.0</v>
      </c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</row>
    <row r="84" ht="9.75" customHeight="1" outlineLevel="1">
      <c r="A84" s="3"/>
      <c r="B84" s="3">
        <f>SUMPRODUCT($AP$84:$AS$84,$AP$94:$AS$94)</f>
        <v>0.25</v>
      </c>
      <c r="C84" s="3">
        <f t="shared" si="16"/>
        <v>0.03354474487</v>
      </c>
      <c r="D84" s="3">
        <f t="shared" si="17"/>
        <v>0.007806469652</v>
      </c>
      <c r="E84" s="3">
        <f t="shared" si="18"/>
        <v>0.1327863154</v>
      </c>
      <c r="F84" s="3">
        <f t="array" ref="F84">MMULT($AP$84:$AS$84,$B$16:$B$19) + B15</f>
        <v>-3.360754786</v>
      </c>
      <c r="G84" s="3">
        <f t="array" ref="G84">SQRT(MMULT($AP$84:$AT$84,MMULT($AM$15:$AQ$19,TRANSPOSE($AP$84:$AT$84))))</f>
        <v>0.7572642003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12"/>
      <c r="AN84" s="12">
        <v>4.0</v>
      </c>
      <c r="AO84" s="12"/>
      <c r="AP84" s="12">
        <f>IF($AP$95=$AN$74,$AP$79+($AN$84-1)*$AP$80,$AP$75)</f>
        <v>0.25</v>
      </c>
      <c r="AQ84" s="12">
        <f>IF($AQ$95=$AN$74,$AQ$79+($AN$84-1)*$AQ$80,$AQ$75)</f>
        <v>202.32</v>
      </c>
      <c r="AR84" s="12">
        <f>IF($AR$95=$AN$74,$AR$79+($AN$84-1)*$AR$80,$AR$75)</f>
        <v>0.21</v>
      </c>
      <c r="AS84" s="12">
        <f>IF($AS$95=$AN$74,$AS$79+($AN$84-1)*$AS$80,$AS$75)</f>
        <v>414.25</v>
      </c>
      <c r="AT84" s="12">
        <v>1.0</v>
      </c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</row>
    <row r="85" ht="9.75" customHeight="1" outlineLevel="1">
      <c r="A85" s="3"/>
      <c r="B85" s="3">
        <f>SUMPRODUCT($AP$85:$AS$85,$AP$94:$AS$94)</f>
        <v>0.3333333333</v>
      </c>
      <c r="C85" s="3">
        <f t="shared" si="16"/>
        <v>0.04684732962</v>
      </c>
      <c r="D85" s="3">
        <f t="shared" si="17"/>
        <v>0.01343963659</v>
      </c>
      <c r="E85" s="3">
        <f t="shared" si="18"/>
        <v>0.1506200789</v>
      </c>
      <c r="F85" s="3">
        <f t="array" ref="F85">MMULT($AP$85:$AS$85,$B$16:$B$19) + B15</f>
        <v>-3.012881082</v>
      </c>
      <c r="G85" s="3">
        <f t="array" ref="G85">SQRT(MMULT($AP$85:$AT$85,MMULT($AM$15:$AQ$19,TRANSPOSE($AP$85:$AT$85))))</f>
        <v>0.6546728127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12"/>
      <c r="AN85" s="12">
        <v>5.0</v>
      </c>
      <c r="AO85" s="12"/>
      <c r="AP85" s="12">
        <f>IF($AP$95=$AN$74,$AP$79+($AN$85-1)*$AP$80,$AP$75)</f>
        <v>0.3333333333</v>
      </c>
      <c r="AQ85" s="12">
        <f>IF($AQ$95=$AN$74,$AQ$79+($AN$85-1)*$AQ$80,$AQ$75)</f>
        <v>202.32</v>
      </c>
      <c r="AR85" s="12">
        <f>IF($AR$95=$AN$74,$AR$79+($AN$85-1)*$AR$80,$AR$75)</f>
        <v>0.21</v>
      </c>
      <c r="AS85" s="12">
        <f>IF($AS$95=$AN$74,$AS$79+($AN$85-1)*$AS$80,$AS$75)</f>
        <v>414.25</v>
      </c>
      <c r="AT85" s="12">
        <v>1.0</v>
      </c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</row>
    <row r="86" ht="9.75" customHeight="1" outlineLevel="1">
      <c r="A86" s="3"/>
      <c r="B86" s="3">
        <f>SUMPRODUCT($AP$86:$AS$86,$AP$94:$AS$94)</f>
        <v>0.4166666667</v>
      </c>
      <c r="C86" s="3">
        <f t="shared" si="16"/>
        <v>0.0650700407</v>
      </c>
      <c r="D86" s="3">
        <f t="shared" si="17"/>
        <v>0.02276076909</v>
      </c>
      <c r="E86" s="3">
        <f t="shared" si="18"/>
        <v>0.1721705399</v>
      </c>
      <c r="F86" s="3">
        <f t="array" ref="F86">MMULT($AP$86:$AS$86,$B$16:$B$19) + B15</f>
        <v>-2.665007378</v>
      </c>
      <c r="G86" s="3">
        <f t="array" ref="G86">SQRT(MMULT($AP$86:$AT$86,MMULT($AM$15:$AQ$19,TRANSPOSE($AP$86:$AT$86))))</f>
        <v>0.5585233784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12"/>
      <c r="AN86" s="12">
        <v>6.0</v>
      </c>
      <c r="AO86" s="12"/>
      <c r="AP86" s="12">
        <f>IF($AP$95=$AN$74,$AP$79+($AN$86-1)*$AP$80,$AP$75)</f>
        <v>0.4166666667</v>
      </c>
      <c r="AQ86" s="12">
        <f>IF($AQ$95=$AN$74,$AQ$79+($AN$86-1)*$AQ$80,$AQ$75)</f>
        <v>202.32</v>
      </c>
      <c r="AR86" s="12">
        <f>IF($AR$95=$AN$74,$AR$79+($AN$86-1)*$AR$80,$AR$75)</f>
        <v>0.21</v>
      </c>
      <c r="AS86" s="12">
        <f>IF($AS$95=$AN$74,$AS$79+($AN$86-1)*$AS$80,$AS$75)</f>
        <v>414.25</v>
      </c>
      <c r="AT86" s="12">
        <v>1.0</v>
      </c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</row>
    <row r="87" ht="9.75" customHeight="1" outlineLevel="1">
      <c r="A87" s="3"/>
      <c r="B87" s="3">
        <f>SUMPRODUCT($AP$87:$AS$87,$AP$94:$AS$94)</f>
        <v>0.5</v>
      </c>
      <c r="C87" s="3">
        <f t="shared" si="16"/>
        <v>0.08971386361</v>
      </c>
      <c r="D87" s="3">
        <f t="shared" si="17"/>
        <v>0.0375527814</v>
      </c>
      <c r="E87" s="3">
        <f t="shared" si="18"/>
        <v>0.1993222704</v>
      </c>
      <c r="F87" s="3">
        <f t="array" ref="F87">MMULT($AP$87:$AS$87,$B$16:$B$19) + B15</f>
        <v>-2.317133673</v>
      </c>
      <c r="G87" s="3">
        <f t="array" ref="G87">SQRT(MMULT($AP$87:$AT$87,MMULT($AM$15:$AQ$19,TRANSPOSE($AP$87:$AT$87))))</f>
        <v>0.4727628226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12"/>
      <c r="AN87" s="12">
        <v>7.0</v>
      </c>
      <c r="AO87" s="12"/>
      <c r="AP87" s="12">
        <f>IF($AP$95=$AN$74,$AP$79+($AN$87-1)*$AP$80,$AP$75)</f>
        <v>0.5</v>
      </c>
      <c r="AQ87" s="12">
        <f>IF($AQ$95=$AN$74,$AQ$79+($AN$87-1)*$AQ$80,$AQ$75)</f>
        <v>202.32</v>
      </c>
      <c r="AR87" s="12">
        <f>IF($AR$95=$AN$74,$AR$79+($AN$87-1)*$AR$80,$AR$75)</f>
        <v>0.21</v>
      </c>
      <c r="AS87" s="12">
        <f>IF($AS$95=$AN$74,$AS$79+($AN$87-1)*$AS$80,$AS$75)</f>
        <v>414.25</v>
      </c>
      <c r="AT87" s="12">
        <v>1.0</v>
      </c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</row>
    <row r="88" ht="9.75" customHeight="1" outlineLevel="1">
      <c r="A88" s="3"/>
      <c r="B88" s="3">
        <f>SUMPRODUCT($AP$88:$AS$88,$AP$94:$AS$94)</f>
        <v>0.5833333333</v>
      </c>
      <c r="C88" s="3">
        <f t="shared" si="16"/>
        <v>0.1224683957</v>
      </c>
      <c r="D88" s="3">
        <f t="shared" si="17"/>
        <v>0.05945692308</v>
      </c>
      <c r="E88" s="3">
        <f t="shared" si="18"/>
        <v>0.2355353896</v>
      </c>
      <c r="F88" s="3">
        <f t="array" ref="F88">MMULT($AP$88:$AS$88,$B$16:$B$19) + B15</f>
        <v>-1.969259969</v>
      </c>
      <c r="G88" s="3">
        <f t="array" ref="G88">SQRT(MMULT($AP$88:$AT$88,MMULT($AM$15:$AQ$19,TRANSPOSE($AP$88:$AT$88))))</f>
        <v>0.4040612062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12"/>
      <c r="AN88" s="12">
        <v>8.0</v>
      </c>
      <c r="AO88" s="12"/>
      <c r="AP88" s="12">
        <f>IF($AP$95=$AN$74,$AP$79+($AN$88-1)*$AP$80,$AP$75)</f>
        <v>0.5833333333</v>
      </c>
      <c r="AQ88" s="12">
        <f>IF($AQ$95=$AN$74,$AQ$79+($AN$88-1)*$AQ$80,$AQ$75)</f>
        <v>202.32</v>
      </c>
      <c r="AR88" s="12">
        <f>IF($AR$95=$AN$74,$AR$79+($AN$88-1)*$AR$80,$AR$75)</f>
        <v>0.21</v>
      </c>
      <c r="AS88" s="12">
        <f>IF($AS$95=$AN$74,$AS$79+($AN$88-1)*$AS$80,$AS$75)</f>
        <v>414.25</v>
      </c>
      <c r="AT88" s="12">
        <v>1.0</v>
      </c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</row>
    <row r="89" ht="9.75" customHeight="1" outlineLevel="1">
      <c r="A89" s="3"/>
      <c r="B89" s="3">
        <f>SUMPRODUCT($AP$89:$AS$89,$AP$94:$AS$94)</f>
        <v>0.6666666667</v>
      </c>
      <c r="C89" s="3">
        <f t="shared" si="16"/>
        <v>0.1650137761</v>
      </c>
      <c r="D89" s="3">
        <f t="shared" si="17"/>
        <v>0.08855572712</v>
      </c>
      <c r="E89" s="3">
        <f t="shared" si="18"/>
        <v>0.2867187334</v>
      </c>
      <c r="F89" s="3">
        <f t="array" ref="F89">MMULT($AP$89:$AS$89,$B$16:$B$19) + B15</f>
        <v>-1.621386265</v>
      </c>
      <c r="G89" s="3">
        <f t="array" ref="G89">SQRT(MMULT($AP$89:$AT$89,MMULT($AM$15:$AQ$19,TRANSPOSE($AP$89:$AT$89))))</f>
        <v>0.3622577537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12"/>
      <c r="AN89" s="12">
        <v>9.0</v>
      </c>
      <c r="AO89" s="12"/>
      <c r="AP89" s="12">
        <f>IF($AP$95=$AN$74,$AP$79+($AN$89-1)*$AP$80,$AP$75)</f>
        <v>0.6666666667</v>
      </c>
      <c r="AQ89" s="12">
        <f>IF($AQ$95=$AN$74,$AQ$79+($AN$89-1)*$AQ$80,$AQ$75)</f>
        <v>202.32</v>
      </c>
      <c r="AR89" s="12">
        <f>IF($AR$95=$AN$74,$AR$79+($AN$89-1)*$AR$80,$AR$75)</f>
        <v>0.21</v>
      </c>
      <c r="AS89" s="12">
        <f>IF($AS$95=$AN$74,$AS$79+($AN$89-1)*$AS$80,$AS$75)</f>
        <v>414.25</v>
      </c>
      <c r="AT89" s="12">
        <v>1.0</v>
      </c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</row>
    <row r="90" ht="9.75" customHeight="1" outlineLevel="1">
      <c r="A90" s="3"/>
      <c r="B90" s="3">
        <f>SUMPRODUCT($AP$90:$AS$90,$AP$94:$AS$94)</f>
        <v>0.75</v>
      </c>
      <c r="C90" s="3">
        <f t="shared" si="16"/>
        <v>0.2186565527</v>
      </c>
      <c r="D90" s="3">
        <f t="shared" si="17"/>
        <v>0.1220577902</v>
      </c>
      <c r="E90" s="3">
        <f t="shared" si="18"/>
        <v>0.3603284253</v>
      </c>
      <c r="F90" s="3">
        <f t="array" ref="F90">MMULT($AP$90:$AS$90,$B$16:$B$19) + B15</f>
        <v>-1.27351256</v>
      </c>
      <c r="G90" s="3">
        <f t="array" ref="G90">SQRT(MMULT($AP$90:$AT$90,MMULT($AM$15:$AQ$19,TRANSPOSE($AP$90:$AT$90))))</f>
        <v>0.3569318586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12"/>
      <c r="AN90" s="12">
        <v>10.0</v>
      </c>
      <c r="AO90" s="12"/>
      <c r="AP90" s="12">
        <f>IF($AP$95=$AN$74,$AP$79+($AN$90-1)*$AP$80,$AP$75)</f>
        <v>0.75</v>
      </c>
      <c r="AQ90" s="12">
        <f>IF($AQ$95=$AN$74,$AQ$79+($AN$90-1)*$AQ$80,$AQ$75)</f>
        <v>202.32</v>
      </c>
      <c r="AR90" s="12">
        <f>IF($AR$95=$AN$74,$AR$79+($AN$90-1)*$AR$80,$AR$75)</f>
        <v>0.21</v>
      </c>
      <c r="AS90" s="12">
        <f>IF($AS$95=$AN$74,$AS$79+($AN$90-1)*$AS$80,$AS$75)</f>
        <v>414.25</v>
      </c>
      <c r="AT90" s="12">
        <v>1.0</v>
      </c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</row>
    <row r="91" ht="9.75" customHeight="1" outlineLevel="1">
      <c r="A91" s="3"/>
      <c r="B91" s="3">
        <f>SUMPRODUCT($AP$91:$AS$91,$AP$94:$AS$94)</f>
        <v>0.8333333333</v>
      </c>
      <c r="C91" s="3">
        <f t="shared" si="16"/>
        <v>0.2838103331</v>
      </c>
      <c r="D91" s="3">
        <f t="shared" si="17"/>
        <v>0.1558802352</v>
      </c>
      <c r="E91" s="3">
        <f t="shared" si="18"/>
        <v>0.4595706293</v>
      </c>
      <c r="F91" s="3">
        <f t="array" ref="F91">MMULT($AP$91:$AS$91,$B$16:$B$19) + B15</f>
        <v>-0.9256388559</v>
      </c>
      <c r="G91" s="3">
        <f t="array" ref="G91">SQRT(MMULT($AP$91:$AT$91,MMULT($AM$15:$AQ$19,TRANSPOSE($AP$91:$AT$91))))</f>
        <v>0.3895824341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12"/>
      <c r="AN91" s="12">
        <v>11.0</v>
      </c>
      <c r="AO91" s="12"/>
      <c r="AP91" s="12">
        <f>IF($AP$95=$AN$74,$AP$79+($AN$91-1)*$AP$80,$AP$75)</f>
        <v>0.8333333333</v>
      </c>
      <c r="AQ91" s="12">
        <f>IF($AQ$95=$AN$74,$AQ$79+($AN$91-1)*$AQ$80,$AQ$75)</f>
        <v>202.32</v>
      </c>
      <c r="AR91" s="12">
        <f>IF($AR$95=$AN$74,$AR$79+($AN$91-1)*$AR$80,$AR$75)</f>
        <v>0.21</v>
      </c>
      <c r="AS91" s="12">
        <f>IF($AS$95=$AN$74,$AS$79+($AN$91-1)*$AS$80,$AS$75)</f>
        <v>414.25</v>
      </c>
      <c r="AT91" s="12">
        <v>1.0</v>
      </c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</row>
    <row r="92" ht="9.75" customHeight="1" outlineLevel="1">
      <c r="A92" s="3"/>
      <c r="B92" s="3">
        <f>SUMPRODUCT($AP$92:$AS$92,$AP$94:$AS$94)</f>
        <v>0.9166666667</v>
      </c>
      <c r="C92" s="3">
        <f t="shared" si="16"/>
        <v>0.3594469942</v>
      </c>
      <c r="D92" s="3">
        <f t="shared" si="17"/>
        <v>0.1878905973</v>
      </c>
      <c r="E92" s="3">
        <f t="shared" si="18"/>
        <v>0.5764568025</v>
      </c>
      <c r="F92" s="3">
        <f t="array" ref="F92">MMULT($AP$92:$AS$92,$B$16:$B$19) + B15</f>
        <v>-0.5777651516</v>
      </c>
      <c r="G92" s="3">
        <f t="array" ref="G92">SQRT(MMULT($AP$92:$AT$92,MMULT($AM$15:$AQ$19,TRANSPOSE($AP$92:$AT$92))))</f>
        <v>0.452054249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12"/>
      <c r="AN92" s="12">
        <v>12.0</v>
      </c>
      <c r="AO92" s="12"/>
      <c r="AP92" s="12">
        <f>IF($AP$95=$AN$74,$AP$79+($AN$92-1)*$AP$80,$AP$75)</f>
        <v>0.9166666667</v>
      </c>
      <c r="AQ92" s="12">
        <f>IF($AQ$95=$AN$74,$AQ$79+($AN$92-1)*$AQ$80,$AQ$75)</f>
        <v>202.32</v>
      </c>
      <c r="AR92" s="12">
        <f>IF($AR$95=$AN$74,$AR$79+($AN$92-1)*$AR$80,$AR$75)</f>
        <v>0.21</v>
      </c>
      <c r="AS92" s="12">
        <f>IF($AS$95=$AN$74,$AS$79+($AN$92-1)*$AS$80,$AS$75)</f>
        <v>414.25</v>
      </c>
      <c r="AT92" s="12">
        <v>1.0</v>
      </c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</row>
    <row r="93" ht="9.75" customHeight="1" outlineLevel="1">
      <c r="A93" s="3"/>
      <c r="B93" s="3">
        <f>SUMPRODUCT($AP$93:$AS$93,$AP$94:$AS$94)</f>
        <v>1</v>
      </c>
      <c r="C93" s="3">
        <f t="shared" si="16"/>
        <v>0.442778928</v>
      </c>
      <c r="D93" s="3">
        <f t="shared" si="17"/>
        <v>0.2181507464</v>
      </c>
      <c r="E93" s="3">
        <f t="shared" si="18"/>
        <v>0.6935338492</v>
      </c>
      <c r="F93" s="3">
        <f t="array" ref="F93">MMULT($AP$93:$AS$93,$B$16:$B$19) + B15</f>
        <v>-0.2298914472</v>
      </c>
      <c r="G93" s="3">
        <f t="array" ref="G93">SQRT(MMULT($AP$93:$AT$93,MMULT($AM$15:$AQ$19,TRANSPOSE($AP$93:$AT$93))))</f>
        <v>0.5339813338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12"/>
      <c r="AN93" s="12">
        <v>13.0</v>
      </c>
      <c r="AO93" s="12"/>
      <c r="AP93" s="12">
        <f>IF($AP$95=$AN$74,$AP$79+($AN$93-1)*$AP$80,$AP$75)</f>
        <v>1</v>
      </c>
      <c r="AQ93" s="12">
        <f>IF($AQ$95=$AN$74,$AQ$79+($AN$93-1)*$AQ$80,$AQ$75)</f>
        <v>202.32</v>
      </c>
      <c r="AR93" s="12">
        <f>IF($AR$95=$AN$74,$AR$79+($AN$93-1)*$AR$80,$AR$75)</f>
        <v>0.21</v>
      </c>
      <c r="AS93" s="12">
        <f>IF($AS$95=$AN$74,$AS$79+($AN$93-1)*$AS$80,$AS$75)</f>
        <v>414.25</v>
      </c>
      <c r="AT93" s="12">
        <v>1.0</v>
      </c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</row>
    <row r="94" ht="9.75" customHeight="1" outlineLevel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12"/>
      <c r="AN94" s="12"/>
      <c r="AO94" s="12"/>
      <c r="AP94" s="12">
        <f>IF($AN$74 = $AP$95,1,0)</f>
        <v>1</v>
      </c>
      <c r="AQ94" s="12">
        <f>IF($AN$74 = $AQ$95,1,0)</f>
        <v>0</v>
      </c>
      <c r="AR94" s="12">
        <f>IF($AN$74 = $AR$95,1,0)</f>
        <v>0</v>
      </c>
      <c r="AS94" s="12">
        <f>IF($AN$74 = $AS$95,1,0)</f>
        <v>0</v>
      </c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</row>
    <row r="95" ht="9.75" customHeight="1">
      <c r="A95" s="62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12"/>
      <c r="AN95" s="12"/>
      <c r="AO95" s="12"/>
      <c r="AP95" s="12">
        <v>1.0</v>
      </c>
      <c r="AQ95" s="12">
        <v>2.0</v>
      </c>
      <c r="AR95" s="12">
        <v>3.0</v>
      </c>
      <c r="AS95" s="12">
        <v>4.0</v>
      </c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</row>
    <row r="96" ht="9.75" customHeight="1">
      <c r="A96" s="11" t="s">
        <v>110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42" t="s">
        <v>111</v>
      </c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</row>
    <row r="97" ht="9.75" customHeight="1" outlineLevel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42" t="s">
        <v>112</v>
      </c>
      <c r="AN97" s="12">
        <v>0.0</v>
      </c>
      <c r="AO97" s="12">
        <v>0.05</v>
      </c>
      <c r="AP97" s="12">
        <v>0.1</v>
      </c>
      <c r="AQ97" s="12">
        <v>0.15000000000000002</v>
      </c>
      <c r="AR97" s="12">
        <v>0.2</v>
      </c>
      <c r="AS97" s="12">
        <v>0.25</v>
      </c>
      <c r="AT97" s="12">
        <v>0.3</v>
      </c>
      <c r="AU97" s="12">
        <v>0.35</v>
      </c>
      <c r="AV97" s="12">
        <v>0.39999999999999997</v>
      </c>
      <c r="AW97" s="12">
        <v>0.44999999999999996</v>
      </c>
      <c r="AX97" s="12">
        <v>0.49999999999999994</v>
      </c>
      <c r="AY97" s="12">
        <v>0.5499999999999999</v>
      </c>
      <c r="AZ97" s="12">
        <v>0.6</v>
      </c>
      <c r="BA97" s="12">
        <v>0.65</v>
      </c>
      <c r="BB97" s="12">
        <v>0.7000000000000001</v>
      </c>
      <c r="BC97" s="12">
        <v>0.7500000000000001</v>
      </c>
      <c r="BD97" s="12">
        <v>0.8000000000000002</v>
      </c>
      <c r="BE97" s="12">
        <v>0.8500000000000002</v>
      </c>
      <c r="BF97" s="12">
        <v>0.9000000000000002</v>
      </c>
      <c r="BG97" s="12">
        <v>0.9500000000000003</v>
      </c>
      <c r="BH97" s="12">
        <v>1.0000000000000002</v>
      </c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</row>
    <row r="98" ht="9.75" customHeight="1" outlineLevel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42" t="s">
        <v>113</v>
      </c>
      <c r="AN98" s="12">
        <v>0.0</v>
      </c>
      <c r="AO98" s="12">
        <v>0.0</v>
      </c>
      <c r="AP98" s="12">
        <v>0.0</v>
      </c>
      <c r="AQ98" s="12">
        <v>1.0</v>
      </c>
      <c r="AR98" s="12">
        <v>5.0</v>
      </c>
      <c r="AS98" s="12">
        <v>6.0</v>
      </c>
      <c r="AT98" s="12">
        <v>9.0</v>
      </c>
      <c r="AU98" s="12">
        <v>9.0</v>
      </c>
      <c r="AV98" s="12">
        <v>11.0</v>
      </c>
      <c r="AW98" s="12">
        <v>12.0</v>
      </c>
      <c r="AX98" s="12">
        <v>13.0</v>
      </c>
      <c r="AY98" s="12">
        <v>14.0</v>
      </c>
      <c r="AZ98" s="12">
        <v>16.0</v>
      </c>
      <c r="BA98" s="12">
        <v>17.0</v>
      </c>
      <c r="BB98" s="12">
        <v>17.0</v>
      </c>
      <c r="BC98" s="12">
        <v>17.0</v>
      </c>
      <c r="BD98" s="12">
        <v>17.0</v>
      </c>
      <c r="BE98" s="12">
        <v>18.0</v>
      </c>
      <c r="BF98" s="12">
        <v>20.0</v>
      </c>
      <c r="BG98" s="12">
        <v>23.0</v>
      </c>
      <c r="BH98" s="12">
        <v>23.0</v>
      </c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</row>
    <row r="99" ht="9.75" customHeight="1" outlineLevel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42" t="s">
        <v>114</v>
      </c>
      <c r="AN99" s="12">
        <v>0.0</v>
      </c>
      <c r="AO99" s="12">
        <v>30.0</v>
      </c>
      <c r="AP99" s="12">
        <v>37.0</v>
      </c>
      <c r="AQ99" s="12">
        <v>45.0</v>
      </c>
      <c r="AR99" s="12">
        <v>63.0</v>
      </c>
      <c r="AS99" s="12">
        <v>66.0</v>
      </c>
      <c r="AT99" s="12">
        <v>67.0</v>
      </c>
      <c r="AU99" s="12">
        <v>70.0</v>
      </c>
      <c r="AV99" s="12">
        <v>71.0</v>
      </c>
      <c r="AW99" s="12">
        <v>72.0</v>
      </c>
      <c r="AX99" s="12">
        <v>72.0</v>
      </c>
      <c r="AY99" s="12">
        <v>74.0</v>
      </c>
      <c r="AZ99" s="12">
        <v>74.0</v>
      </c>
      <c r="BA99" s="12">
        <v>74.0</v>
      </c>
      <c r="BB99" s="12">
        <v>74.0</v>
      </c>
      <c r="BC99" s="12">
        <v>74.0</v>
      </c>
      <c r="BD99" s="12">
        <v>75.0</v>
      </c>
      <c r="BE99" s="12">
        <v>76.0</v>
      </c>
      <c r="BF99" s="12">
        <v>77.0</v>
      </c>
      <c r="BG99" s="12">
        <v>77.0</v>
      </c>
      <c r="BH99" s="12">
        <v>77.0</v>
      </c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</row>
    <row r="100" ht="9.75" customHeight="1" outlineLevel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4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</row>
    <row r="101" ht="9.75" customHeight="1" outlineLevel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42" t="s">
        <v>115</v>
      </c>
      <c r="AN101" s="12">
        <v>0.05</v>
      </c>
      <c r="AO101" s="12">
        <v>0.1</v>
      </c>
      <c r="AP101" s="12">
        <v>0.15000000000000002</v>
      </c>
      <c r="AQ101" s="12">
        <v>0.2</v>
      </c>
      <c r="AR101" s="12">
        <v>0.25</v>
      </c>
      <c r="AS101" s="12">
        <v>0.3</v>
      </c>
      <c r="AT101" s="12">
        <v>0.35</v>
      </c>
      <c r="AU101" s="12">
        <v>0.39999999999999997</v>
      </c>
      <c r="AV101" s="12">
        <v>0.44999999999999996</v>
      </c>
      <c r="AW101" s="12">
        <v>0.49999999999999994</v>
      </c>
      <c r="AX101" s="12">
        <v>0.5499999999999999</v>
      </c>
      <c r="AY101" s="12">
        <v>0.6</v>
      </c>
      <c r="AZ101" s="12">
        <v>0.65</v>
      </c>
      <c r="BA101" s="12">
        <v>0.7000000000000001</v>
      </c>
      <c r="BB101" s="12">
        <v>0.7500000000000001</v>
      </c>
      <c r="BC101" s="12">
        <v>0.8000000000000002</v>
      </c>
      <c r="BD101" s="12">
        <v>0.8500000000000002</v>
      </c>
      <c r="BE101" s="12">
        <v>0.9000000000000002</v>
      </c>
      <c r="BF101" s="12">
        <v>0.9500000000000003</v>
      </c>
      <c r="BG101" s="12">
        <v>1.0000000000000002</v>
      </c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</row>
    <row r="102" ht="9.75" customHeight="1" outlineLevel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42" t="s">
        <v>113</v>
      </c>
      <c r="AN102" s="12">
        <v>0.0</v>
      </c>
      <c r="AO102" s="12">
        <v>0.0</v>
      </c>
      <c r="AP102" s="12">
        <v>1.0</v>
      </c>
      <c r="AQ102" s="12">
        <v>4.0</v>
      </c>
      <c r="AR102" s="12">
        <v>1.0</v>
      </c>
      <c r="AS102" s="12">
        <v>3.0</v>
      </c>
      <c r="AT102" s="12">
        <v>0.0</v>
      </c>
      <c r="AU102" s="12">
        <v>2.0</v>
      </c>
      <c r="AV102" s="12">
        <v>1.0</v>
      </c>
      <c r="AW102" s="12">
        <v>1.0</v>
      </c>
      <c r="AX102" s="12">
        <v>1.0</v>
      </c>
      <c r="AY102" s="12">
        <v>2.0</v>
      </c>
      <c r="AZ102" s="12">
        <v>1.0</v>
      </c>
      <c r="BA102" s="12">
        <v>0.0</v>
      </c>
      <c r="BB102" s="12">
        <v>0.0</v>
      </c>
      <c r="BC102" s="12">
        <v>0.0</v>
      </c>
      <c r="BD102" s="12">
        <v>1.0</v>
      </c>
      <c r="BE102" s="12">
        <v>2.0</v>
      </c>
      <c r="BF102" s="12">
        <v>3.0</v>
      </c>
      <c r="BG102" s="12">
        <v>0.0</v>
      </c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</row>
    <row r="103" ht="9.75" customHeight="1" outlineLevel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42" t="s">
        <v>114</v>
      </c>
      <c r="AN103" s="12">
        <v>-30.0</v>
      </c>
      <c r="AO103" s="12">
        <v>-7.0</v>
      </c>
      <c r="AP103" s="12">
        <v>-8.0</v>
      </c>
      <c r="AQ103" s="12">
        <v>-18.0</v>
      </c>
      <c r="AR103" s="12">
        <v>-3.0</v>
      </c>
      <c r="AS103" s="12">
        <v>-1.0</v>
      </c>
      <c r="AT103" s="12">
        <v>-3.0</v>
      </c>
      <c r="AU103" s="12">
        <v>-1.0</v>
      </c>
      <c r="AV103" s="12">
        <v>-1.0</v>
      </c>
      <c r="AW103" s="12">
        <v>0.0</v>
      </c>
      <c r="AX103" s="12">
        <v>-2.0</v>
      </c>
      <c r="AY103" s="12">
        <v>0.0</v>
      </c>
      <c r="AZ103" s="12">
        <v>0.0</v>
      </c>
      <c r="BA103" s="12">
        <v>0.0</v>
      </c>
      <c r="BB103" s="12">
        <v>0.0</v>
      </c>
      <c r="BC103" s="12">
        <v>-1.0</v>
      </c>
      <c r="BD103" s="12">
        <v>-1.0</v>
      </c>
      <c r="BE103" s="12">
        <v>-1.0</v>
      </c>
      <c r="BF103" s="12">
        <v>0.0</v>
      </c>
      <c r="BG103" s="12">
        <v>0.0</v>
      </c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</row>
    <row r="104" ht="9.75" customHeight="1" outlineLevel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</row>
    <row r="105" ht="9.75" customHeight="1" outlineLevel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</row>
    <row r="106" ht="9.75" customHeight="1" outlineLevel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</row>
    <row r="107" ht="9.75" customHeight="1" outlineLevel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</row>
    <row r="108" ht="9.75" customHeight="1" outlineLevel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</row>
    <row r="109" ht="9.75" customHeight="1" outlineLevel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</row>
    <row r="110" ht="9.75" customHeight="1" outlineLevel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</row>
    <row r="111" ht="9.75" customHeight="1" outlineLevel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</row>
    <row r="112" ht="9.75" customHeight="1" outlineLevel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</row>
    <row r="113" ht="9.75" customHeight="1" outlineLevel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</row>
    <row r="114" ht="9.75" customHeight="1" outlineLevel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</row>
    <row r="115" ht="9.75" customHeight="1" outlineLevel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</row>
    <row r="116" ht="9.75" customHeight="1" outlineLevel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</row>
    <row r="117" ht="9.75" customHeight="1">
      <c r="A117" s="62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</row>
    <row r="118" ht="9.75" customHeight="1">
      <c r="A118" s="11" t="s">
        <v>116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</row>
    <row r="119" ht="9.75" customHeight="1" outlineLevel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</row>
    <row r="120" ht="9.75" customHeight="1" outlineLevel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</row>
    <row r="121" ht="9.75" customHeight="1" outlineLevel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</row>
    <row r="122" ht="9.75" customHeight="1" outlineLevel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</row>
    <row r="123" ht="9.75" customHeight="1" outlineLevel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</row>
    <row r="124" ht="9.75" customHeight="1" outlineLevel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</row>
    <row r="125" ht="9.75" customHeight="1" outlineLevel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</row>
    <row r="126" ht="9.75" customHeight="1" outlineLevel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</row>
    <row r="127" ht="9.75" customHeight="1" outlineLevel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</row>
    <row r="128" ht="9.75" customHeight="1" outlineLevel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</row>
    <row r="129" ht="9.75" customHeight="1" outlineLevel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</row>
    <row r="130" ht="9.75" customHeight="1" outlineLevel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</row>
    <row r="131" ht="9.75" customHeight="1" outlineLevel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</row>
    <row r="132" ht="9.75" customHeight="1" outlineLevel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</row>
    <row r="133" ht="9.75" customHeight="1" outlineLevel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</row>
    <row r="134" ht="9.75" customHeight="1" outlineLevel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</row>
    <row r="135" ht="9.75" customHeight="1" outlineLevel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</row>
    <row r="136" ht="9.75" customHeight="1" outlineLevel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</row>
    <row r="137" ht="9.75" customHeight="1" outlineLevel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</row>
    <row r="138" ht="9.75" customHeight="1" outlineLevel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</row>
    <row r="139" ht="9.75" customHeight="1">
      <c r="A139" s="62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</row>
    <row r="140" ht="9.75" customHeight="1">
      <c r="A140" s="11" t="s">
        <v>117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12" t="s">
        <v>118</v>
      </c>
      <c r="AN140" s="12"/>
      <c r="AO140" s="12"/>
      <c r="AP140" s="12">
        <v>10.0</v>
      </c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</row>
    <row r="141" ht="9.75" customHeight="1" outlineLevel="1">
      <c r="A141" s="3"/>
      <c r="B141" s="3"/>
      <c r="C141" s="3"/>
      <c r="D141" s="3"/>
      <c r="E141" s="28" t="s">
        <v>119</v>
      </c>
      <c r="F141" s="64">
        <f>$AP$140/20</f>
        <v>0.5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12" t="s">
        <v>75</v>
      </c>
      <c r="AN141" s="12">
        <v>0.0</v>
      </c>
      <c r="AO141" s="12">
        <v>0.01</v>
      </c>
      <c r="AP141" s="12">
        <v>0.02</v>
      </c>
      <c r="AQ141" s="12">
        <v>0.03</v>
      </c>
      <c r="AR141" s="12">
        <v>0.04</v>
      </c>
      <c r="AS141" s="12">
        <v>0.05</v>
      </c>
      <c r="AT141" s="12">
        <v>0.060000000000000005</v>
      </c>
      <c r="AU141" s="12">
        <v>0.07</v>
      </c>
      <c r="AV141" s="12">
        <v>0.08</v>
      </c>
      <c r="AW141" s="12">
        <v>0.09</v>
      </c>
      <c r="AX141" s="12">
        <v>0.09999999999999999</v>
      </c>
      <c r="AY141" s="12">
        <v>0.10999999999999999</v>
      </c>
      <c r="AZ141" s="12">
        <v>0.11999999999999998</v>
      </c>
      <c r="BA141" s="12">
        <v>0.12999999999999998</v>
      </c>
      <c r="BB141" s="12">
        <v>0.13999999999999999</v>
      </c>
      <c r="BC141" s="12">
        <v>0.15</v>
      </c>
      <c r="BD141" s="12">
        <v>0.16</v>
      </c>
      <c r="BE141" s="12">
        <v>0.17</v>
      </c>
      <c r="BF141" s="12">
        <v>0.18000000000000002</v>
      </c>
      <c r="BG141" s="12">
        <v>0.19000000000000003</v>
      </c>
      <c r="BH141" s="12">
        <v>0.20000000000000004</v>
      </c>
      <c r="BI141" s="12">
        <v>0.21000000000000005</v>
      </c>
      <c r="BJ141" s="12">
        <v>0.22000000000000006</v>
      </c>
      <c r="BK141" s="12">
        <v>0.23000000000000007</v>
      </c>
      <c r="BL141" s="12">
        <v>0.24000000000000007</v>
      </c>
      <c r="BM141" s="12">
        <v>0.25000000000000006</v>
      </c>
      <c r="BN141" s="12">
        <v>0.26000000000000006</v>
      </c>
      <c r="BO141" s="12">
        <v>0.2700000000000001</v>
      </c>
      <c r="BP141" s="12">
        <v>0.2800000000000001</v>
      </c>
      <c r="BQ141" s="12">
        <v>0.2900000000000001</v>
      </c>
      <c r="BR141" s="12">
        <v>0.3000000000000001</v>
      </c>
      <c r="BS141" s="12">
        <v>0.3100000000000001</v>
      </c>
      <c r="BT141" s="12">
        <v>0.3200000000000001</v>
      </c>
      <c r="BU141" s="12">
        <v>0.3300000000000001</v>
      </c>
      <c r="BV141" s="12">
        <v>0.34000000000000014</v>
      </c>
      <c r="BW141" s="12">
        <v>0.35000000000000014</v>
      </c>
      <c r="BX141" s="12">
        <v>0.36000000000000015</v>
      </c>
      <c r="BY141" s="12">
        <v>0.37000000000000016</v>
      </c>
      <c r="BZ141" s="12">
        <v>0.38000000000000017</v>
      </c>
      <c r="CA141" s="12">
        <v>0.3900000000000002</v>
      </c>
      <c r="CB141" s="12">
        <v>0.4000000000000002</v>
      </c>
      <c r="CC141" s="12">
        <v>0.4100000000000002</v>
      </c>
      <c r="CD141" s="12">
        <v>0.4200000000000002</v>
      </c>
      <c r="CE141" s="12">
        <v>0.4300000000000002</v>
      </c>
      <c r="CF141" s="12">
        <v>0.4400000000000002</v>
      </c>
      <c r="CG141" s="12">
        <v>0.45000000000000023</v>
      </c>
      <c r="CH141" s="12">
        <v>0.46000000000000024</v>
      </c>
      <c r="CI141" s="12">
        <v>0.47000000000000025</v>
      </c>
      <c r="CJ141" s="12">
        <v>0.48000000000000026</v>
      </c>
      <c r="CK141" s="12">
        <v>0.49000000000000027</v>
      </c>
      <c r="CL141" s="12">
        <v>0.5000000000000002</v>
      </c>
      <c r="CM141" s="12">
        <v>0.5100000000000002</v>
      </c>
      <c r="CN141" s="12">
        <v>0.5200000000000002</v>
      </c>
      <c r="CO141" s="12">
        <v>0.5300000000000002</v>
      </c>
      <c r="CP141" s="12">
        <v>0.5400000000000003</v>
      </c>
      <c r="CQ141" s="12">
        <v>0.5500000000000003</v>
      </c>
      <c r="CR141" s="12">
        <v>0.5600000000000003</v>
      </c>
      <c r="CS141" s="12">
        <v>0.5700000000000003</v>
      </c>
      <c r="CT141" s="12">
        <v>0.5800000000000003</v>
      </c>
      <c r="CU141" s="12">
        <v>0.5900000000000003</v>
      </c>
      <c r="CV141" s="12">
        <v>0.6000000000000003</v>
      </c>
      <c r="CW141" s="12">
        <v>0.6100000000000003</v>
      </c>
      <c r="CX141" s="12">
        <v>0.6200000000000003</v>
      </c>
      <c r="CY141" s="12">
        <v>0.6300000000000003</v>
      </c>
      <c r="CZ141" s="12">
        <v>0.6400000000000003</v>
      </c>
      <c r="DA141" s="12">
        <v>0.6500000000000004</v>
      </c>
      <c r="DB141" s="12">
        <v>0.6600000000000004</v>
      </c>
      <c r="DC141" s="12">
        <v>0.6700000000000004</v>
      </c>
      <c r="DD141" s="12">
        <v>0.6800000000000004</v>
      </c>
      <c r="DE141" s="12">
        <v>0.6900000000000004</v>
      </c>
      <c r="DF141" s="12">
        <v>0.7000000000000004</v>
      </c>
      <c r="DG141" s="12">
        <v>0.7100000000000004</v>
      </c>
      <c r="DH141" s="12">
        <v>0.7200000000000004</v>
      </c>
      <c r="DI141" s="12">
        <v>0.7300000000000004</v>
      </c>
      <c r="DJ141" s="12">
        <v>0.7400000000000004</v>
      </c>
      <c r="DK141" s="12">
        <v>0.7500000000000004</v>
      </c>
      <c r="DL141" s="12">
        <v>0.7600000000000005</v>
      </c>
      <c r="DM141" s="12">
        <v>0.7700000000000005</v>
      </c>
      <c r="DN141" s="12">
        <v>0.7800000000000005</v>
      </c>
      <c r="DO141" s="12">
        <v>0.7900000000000005</v>
      </c>
      <c r="DP141" s="12">
        <v>0.8000000000000005</v>
      </c>
      <c r="DQ141" s="12">
        <v>0.8100000000000005</v>
      </c>
      <c r="DR141" s="12">
        <v>0.8200000000000005</v>
      </c>
      <c r="DS141" s="12">
        <v>0.8300000000000005</v>
      </c>
      <c r="DT141" s="12">
        <v>0.8400000000000005</v>
      </c>
      <c r="DU141" s="12">
        <v>0.8500000000000005</v>
      </c>
      <c r="DV141" s="12">
        <v>0.8600000000000005</v>
      </c>
      <c r="DW141" s="12">
        <v>0.8700000000000006</v>
      </c>
      <c r="DX141" s="12">
        <v>0.8800000000000006</v>
      </c>
      <c r="DY141" s="12">
        <v>0.8900000000000006</v>
      </c>
      <c r="DZ141" s="12">
        <v>0.9000000000000006</v>
      </c>
      <c r="EA141" s="12">
        <v>0.9100000000000006</v>
      </c>
      <c r="EB141" s="12">
        <v>0.9200000000000006</v>
      </c>
      <c r="EC141" s="12">
        <v>0.9300000000000006</v>
      </c>
      <c r="ED141" s="12">
        <v>0.9400000000000006</v>
      </c>
      <c r="EE141" s="12">
        <v>0.9500000000000006</v>
      </c>
      <c r="EF141" s="12">
        <v>0.9600000000000006</v>
      </c>
      <c r="EG141" s="12">
        <v>0.9700000000000006</v>
      </c>
      <c r="EH141" s="12">
        <v>0.9800000000000006</v>
      </c>
      <c r="EI141" s="12">
        <v>0.9900000000000007</v>
      </c>
      <c r="EJ141" s="12">
        <v>1.0000000000000007</v>
      </c>
    </row>
    <row r="142" ht="9.75" customHeight="1" outlineLevel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12" t="s">
        <v>120</v>
      </c>
      <c r="AN142" s="12">
        <v>1.0</v>
      </c>
      <c r="AO142" s="12">
        <v>1.0</v>
      </c>
      <c r="AP142" s="12">
        <v>1.0</v>
      </c>
      <c r="AQ142" s="12">
        <v>1.0</v>
      </c>
      <c r="AR142" s="12">
        <v>1.0</v>
      </c>
      <c r="AS142" s="12">
        <v>1.0</v>
      </c>
      <c r="AT142" s="12">
        <v>1.0</v>
      </c>
      <c r="AU142" s="12">
        <v>1.0</v>
      </c>
      <c r="AV142" s="12">
        <v>1.0</v>
      </c>
      <c r="AW142" s="12">
        <v>1.0</v>
      </c>
      <c r="AX142" s="12">
        <v>1.0</v>
      </c>
      <c r="AY142" s="12">
        <v>1.0</v>
      </c>
      <c r="AZ142" s="12">
        <v>1.0</v>
      </c>
      <c r="BA142" s="12">
        <v>0.991304347826087</v>
      </c>
      <c r="BB142" s="12">
        <v>0.982608695652174</v>
      </c>
      <c r="BC142" s="12">
        <v>0.9739130434782608</v>
      </c>
      <c r="BD142" s="12">
        <v>0.9652173913043478</v>
      </c>
      <c r="BE142" s="12">
        <v>0.9565217391304348</v>
      </c>
      <c r="BF142" s="12">
        <v>0.9217391304347826</v>
      </c>
      <c r="BG142" s="12">
        <v>0.8869565217391304</v>
      </c>
      <c r="BH142" s="12">
        <v>0.8434782608695651</v>
      </c>
      <c r="BI142" s="12">
        <v>0.7999999999999999</v>
      </c>
      <c r="BJ142" s="12">
        <v>0.7565217391304347</v>
      </c>
      <c r="BK142" s="12">
        <v>0.7478260869565218</v>
      </c>
      <c r="BL142" s="12">
        <v>0.7391304347826086</v>
      </c>
      <c r="BM142" s="12">
        <v>0.7304347826086957</v>
      </c>
      <c r="BN142" s="12">
        <v>0.7130434782608696</v>
      </c>
      <c r="BO142" s="12">
        <v>0.6869565217391305</v>
      </c>
      <c r="BP142" s="12">
        <v>0.6608695652173913</v>
      </c>
      <c r="BQ142" s="12">
        <v>0.6347826086956522</v>
      </c>
      <c r="BR142" s="12">
        <v>0.6173913043478261</v>
      </c>
      <c r="BS142" s="12">
        <v>0.6086956521739131</v>
      </c>
      <c r="BT142" s="12">
        <v>0.6086956521739131</v>
      </c>
      <c r="BU142" s="12">
        <v>0.6086956521739131</v>
      </c>
      <c r="BV142" s="12">
        <v>0.6086956521739131</v>
      </c>
      <c r="BW142" s="12">
        <v>0.6086956521739131</v>
      </c>
      <c r="BX142" s="12">
        <v>0.6</v>
      </c>
      <c r="BY142" s="12">
        <v>0.5826086956521739</v>
      </c>
      <c r="BZ142" s="12">
        <v>0.5652173913043478</v>
      </c>
      <c r="CA142" s="12">
        <v>0.5478260869565217</v>
      </c>
      <c r="CB142" s="12">
        <v>0.5304347826086956</v>
      </c>
      <c r="CC142" s="12">
        <v>0.5217391304347826</v>
      </c>
      <c r="CD142" s="12">
        <v>0.5130434782608696</v>
      </c>
      <c r="CE142" s="12">
        <v>0.5043478260869565</v>
      </c>
      <c r="CF142" s="12">
        <v>0.4956521739130435</v>
      </c>
      <c r="CG142" s="12">
        <v>0.4869565217391304</v>
      </c>
      <c r="CH142" s="12">
        <v>0.46956521739130436</v>
      </c>
      <c r="CI142" s="12">
        <v>0.4608695652173913</v>
      </c>
      <c r="CJ142" s="12">
        <v>0.45217391304347826</v>
      </c>
      <c r="CK142" s="12">
        <v>0.43478260869565216</v>
      </c>
      <c r="CL142" s="12">
        <v>0.41739130434782606</v>
      </c>
      <c r="CM142" s="12">
        <v>0.40869565217391307</v>
      </c>
      <c r="CN142" s="12">
        <v>0.39999999999999997</v>
      </c>
      <c r="CO142" s="12">
        <v>0.391304347826087</v>
      </c>
      <c r="CP142" s="12">
        <v>0.391304347826087</v>
      </c>
      <c r="CQ142" s="12">
        <v>0.391304347826087</v>
      </c>
      <c r="CR142" s="12">
        <v>0.391304347826087</v>
      </c>
      <c r="CS142" s="12">
        <v>0.391304347826087</v>
      </c>
      <c r="CT142" s="12">
        <v>0.3739130434782609</v>
      </c>
      <c r="CU142" s="12">
        <v>0.3565217391304348</v>
      </c>
      <c r="CV142" s="12">
        <v>0.3391304347826087</v>
      </c>
      <c r="CW142" s="12">
        <v>0.32173913043478264</v>
      </c>
      <c r="CX142" s="12">
        <v>0.2956521739130435</v>
      </c>
      <c r="CY142" s="12">
        <v>0.28695652173913044</v>
      </c>
      <c r="CZ142" s="12">
        <v>0.2782608695652174</v>
      </c>
      <c r="DA142" s="12">
        <v>0.26956521739130435</v>
      </c>
      <c r="DB142" s="12">
        <v>0.2608695652173913</v>
      </c>
      <c r="DC142" s="12">
        <v>0.2608695652173913</v>
      </c>
      <c r="DD142" s="12">
        <v>0.2608695652173913</v>
      </c>
      <c r="DE142" s="12">
        <v>0.2608695652173913</v>
      </c>
      <c r="DF142" s="12">
        <v>0.2608695652173913</v>
      </c>
      <c r="DG142" s="12">
        <v>0.2608695652173913</v>
      </c>
      <c r="DH142" s="12">
        <v>0.2608695652173913</v>
      </c>
      <c r="DI142" s="12">
        <v>0.2608695652173913</v>
      </c>
      <c r="DJ142" s="12">
        <v>0.2608695652173913</v>
      </c>
      <c r="DK142" s="12">
        <v>0.2608695652173913</v>
      </c>
      <c r="DL142" s="12">
        <v>0.2608695652173913</v>
      </c>
      <c r="DM142" s="12">
        <v>0.2608695652173913</v>
      </c>
      <c r="DN142" s="12">
        <v>0.2608695652173913</v>
      </c>
      <c r="DO142" s="12">
        <v>0.2608695652173913</v>
      </c>
      <c r="DP142" s="12">
        <v>0.2608695652173913</v>
      </c>
      <c r="DQ142" s="12">
        <v>0.2608695652173913</v>
      </c>
      <c r="DR142" s="12">
        <v>0.2608695652173913</v>
      </c>
      <c r="DS142" s="12">
        <v>0.25217391304347825</v>
      </c>
      <c r="DT142" s="12">
        <v>0.23478260869565218</v>
      </c>
      <c r="DU142" s="12">
        <v>0.21739130434782608</v>
      </c>
      <c r="DV142" s="12">
        <v>0.19130434782608696</v>
      </c>
      <c r="DW142" s="12">
        <v>0.16521739130434782</v>
      </c>
      <c r="DX142" s="12">
        <v>0.14782608695652175</v>
      </c>
      <c r="DY142" s="12">
        <v>0.13043478260869565</v>
      </c>
      <c r="DZ142" s="12">
        <v>0.11304347826086956</v>
      </c>
      <c r="EA142" s="12">
        <v>0.09565217391304348</v>
      </c>
      <c r="EB142" s="12">
        <v>0.0782608695652174</v>
      </c>
      <c r="EC142" s="12">
        <v>0.05217391304347826</v>
      </c>
      <c r="ED142" s="12">
        <v>0.034782608695652174</v>
      </c>
      <c r="EE142" s="12">
        <v>0.017391304347826087</v>
      </c>
      <c r="EF142" s="12">
        <v>0.008695652173913044</v>
      </c>
      <c r="EG142" s="12">
        <v>0.0</v>
      </c>
      <c r="EH142" s="12">
        <v>0.0</v>
      </c>
      <c r="EI142" s="12">
        <v>0.0</v>
      </c>
      <c r="EJ142" s="12">
        <v>0.0</v>
      </c>
    </row>
    <row r="143" ht="9.75" customHeight="1" outlineLevel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12" t="s">
        <v>121</v>
      </c>
      <c r="AN143" s="12">
        <v>0.0</v>
      </c>
      <c r="AO143" s="12">
        <v>0.14285714285714285</v>
      </c>
      <c r="AP143" s="12">
        <v>0.19480519480519481</v>
      </c>
      <c r="AQ143" s="12">
        <v>0.2727272727272727</v>
      </c>
      <c r="AR143" s="12">
        <v>0.32727272727272727</v>
      </c>
      <c r="AS143" s="12">
        <v>0.37142857142857144</v>
      </c>
      <c r="AT143" s="12">
        <v>0.40519480519480516</v>
      </c>
      <c r="AU143" s="12">
        <v>0.42857142857142855</v>
      </c>
      <c r="AV143" s="12">
        <v>0.44675324675324674</v>
      </c>
      <c r="AW143" s="12">
        <v>0.4649350649350649</v>
      </c>
      <c r="AX143" s="12">
        <v>0.4883116883116883</v>
      </c>
      <c r="AY143" s="12">
        <v>0.5090909090909091</v>
      </c>
      <c r="AZ143" s="12">
        <v>0.5324675324675324</v>
      </c>
      <c r="BA143" s="12">
        <v>0.5532467532467533</v>
      </c>
      <c r="BB143" s="12">
        <v>0.5688311688311688</v>
      </c>
      <c r="BC143" s="12">
        <v>0.5766233766233766</v>
      </c>
      <c r="BD143" s="12">
        <v>0.5844155844155844</v>
      </c>
      <c r="BE143" s="12">
        <v>0.5896103896103896</v>
      </c>
      <c r="BF143" s="12">
        <v>0.6363636363636364</v>
      </c>
      <c r="BG143" s="12">
        <v>0.6831168831168831</v>
      </c>
      <c r="BH143" s="12">
        <v>0.7298701298701299</v>
      </c>
      <c r="BI143" s="12">
        <v>0.7792207792207793</v>
      </c>
      <c r="BJ143" s="12">
        <v>0.8311688311688312</v>
      </c>
      <c r="BK143" s="12">
        <v>0.8389610389610389</v>
      </c>
      <c r="BL143" s="12">
        <v>0.8467532467532468</v>
      </c>
      <c r="BM143" s="12">
        <v>0.8545454545454545</v>
      </c>
      <c r="BN143" s="12">
        <v>0.8597402597402598</v>
      </c>
      <c r="BO143" s="12">
        <v>0.8623376623376624</v>
      </c>
      <c r="BP143" s="12">
        <v>0.8649350649350649</v>
      </c>
      <c r="BQ143" s="12">
        <v>0.8753246753246754</v>
      </c>
      <c r="BR143" s="12">
        <v>0.8857142857142858</v>
      </c>
      <c r="BS143" s="12">
        <v>0.8935064935064935</v>
      </c>
      <c r="BT143" s="12">
        <v>0.9012987012987014</v>
      </c>
      <c r="BU143" s="12">
        <v>0.9090909090909091</v>
      </c>
      <c r="BV143" s="12">
        <v>0.9116883116883118</v>
      </c>
      <c r="BW143" s="12">
        <v>0.9142857142857144</v>
      </c>
      <c r="BX143" s="12">
        <v>0.9168831168831169</v>
      </c>
      <c r="BY143" s="12">
        <v>0.9194805194805195</v>
      </c>
      <c r="BZ143" s="12">
        <v>0.922077922077922</v>
      </c>
      <c r="CA143" s="12">
        <v>0.922077922077922</v>
      </c>
      <c r="CB143" s="12">
        <v>0.922077922077922</v>
      </c>
      <c r="CC143" s="12">
        <v>0.922077922077922</v>
      </c>
      <c r="CD143" s="12">
        <v>0.922077922077922</v>
      </c>
      <c r="CE143" s="12">
        <v>0.9246753246753248</v>
      </c>
      <c r="CF143" s="12">
        <v>0.9272727272727274</v>
      </c>
      <c r="CG143" s="12">
        <v>0.9298701298701298</v>
      </c>
      <c r="CH143" s="12">
        <v>0.9324675324675324</v>
      </c>
      <c r="CI143" s="12">
        <v>0.935064935064935</v>
      </c>
      <c r="CJ143" s="12">
        <v>0.935064935064935</v>
      </c>
      <c r="CK143" s="12">
        <v>0.935064935064935</v>
      </c>
      <c r="CL143" s="12">
        <v>0.9376623376623378</v>
      </c>
      <c r="CM143" s="12">
        <v>0.9402597402597404</v>
      </c>
      <c r="CN143" s="12">
        <v>0.9428571428571428</v>
      </c>
      <c r="CO143" s="12">
        <v>0.948051948051948</v>
      </c>
      <c r="CP143" s="12">
        <v>0.9532467532467533</v>
      </c>
      <c r="CQ143" s="12">
        <v>0.9558441558441557</v>
      </c>
      <c r="CR143" s="12">
        <v>0.9584415584415584</v>
      </c>
      <c r="CS143" s="12">
        <v>0.961038961038961</v>
      </c>
      <c r="CT143" s="12">
        <v>0.961038961038961</v>
      </c>
      <c r="CU143" s="12">
        <v>0.961038961038961</v>
      </c>
      <c r="CV143" s="12">
        <v>0.961038961038961</v>
      </c>
      <c r="CW143" s="12">
        <v>0.961038961038961</v>
      </c>
      <c r="CX143" s="12">
        <v>0.961038961038961</v>
      </c>
      <c r="CY143" s="12">
        <v>0.961038961038961</v>
      </c>
      <c r="CZ143" s="12">
        <v>0.961038961038961</v>
      </c>
      <c r="DA143" s="12">
        <v>0.961038961038961</v>
      </c>
      <c r="DB143" s="12">
        <v>0.961038961038961</v>
      </c>
      <c r="DC143" s="12">
        <v>0.961038961038961</v>
      </c>
      <c r="DD143" s="12">
        <v>0.961038961038961</v>
      </c>
      <c r="DE143" s="12">
        <v>0.961038961038961</v>
      </c>
      <c r="DF143" s="12">
        <v>0.961038961038961</v>
      </c>
      <c r="DG143" s="12">
        <v>0.961038961038961</v>
      </c>
      <c r="DH143" s="12">
        <v>0.961038961038961</v>
      </c>
      <c r="DI143" s="12">
        <v>0.961038961038961</v>
      </c>
      <c r="DJ143" s="12">
        <v>0.961038961038961</v>
      </c>
      <c r="DK143" s="12">
        <v>0.961038961038961</v>
      </c>
      <c r="DL143" s="12">
        <v>0.9636363636363636</v>
      </c>
      <c r="DM143" s="12">
        <v>0.9662337662337663</v>
      </c>
      <c r="DN143" s="12">
        <v>0.9688311688311687</v>
      </c>
      <c r="DO143" s="12">
        <v>0.974025974025974</v>
      </c>
      <c r="DP143" s="12">
        <v>0.9792207792207793</v>
      </c>
      <c r="DQ143" s="12">
        <v>0.9818181818181817</v>
      </c>
      <c r="DR143" s="12">
        <v>0.9844155844155844</v>
      </c>
      <c r="DS143" s="12">
        <v>0.987012987012987</v>
      </c>
      <c r="DT143" s="12">
        <v>0.987012987012987</v>
      </c>
      <c r="DU143" s="12">
        <v>0.987012987012987</v>
      </c>
      <c r="DV143" s="12">
        <v>0.987012987012987</v>
      </c>
      <c r="DW143" s="12">
        <v>0.987012987012987</v>
      </c>
      <c r="DX143" s="12">
        <v>0.9896103896103896</v>
      </c>
      <c r="DY143" s="12">
        <v>0.9922077922077923</v>
      </c>
      <c r="DZ143" s="12">
        <v>0.9948051948051947</v>
      </c>
      <c r="EA143" s="12">
        <v>0.9974025974025974</v>
      </c>
      <c r="EB143" s="12">
        <v>1.0</v>
      </c>
      <c r="EC143" s="12">
        <v>1.0</v>
      </c>
      <c r="ED143" s="12">
        <v>1.0</v>
      </c>
      <c r="EE143" s="12">
        <v>1.0</v>
      </c>
      <c r="EF143" s="12">
        <v>1.0</v>
      </c>
      <c r="EG143" s="12">
        <v>1.0</v>
      </c>
      <c r="EH143" s="12">
        <v>1.0</v>
      </c>
      <c r="EI143" s="12">
        <v>1.0</v>
      </c>
      <c r="EJ143" s="12">
        <v>1.0</v>
      </c>
    </row>
    <row r="144" ht="9.75" customHeight="1" outlineLevel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12" t="str">
        <f> TEXT($F$141,"0%") &amp; " Wtd.Avg."</f>
        <v>50% Wtd.Avg.</v>
      </c>
      <c r="AN144" s="12">
        <f t="shared" ref="AN144:EJ144" si="19">$F$141*AN142+(1-$F$141)*AN143</f>
        <v>0.5</v>
      </c>
      <c r="AO144" s="12">
        <f t="shared" si="19"/>
        <v>0.5714285714</v>
      </c>
      <c r="AP144" s="12">
        <f t="shared" si="19"/>
        <v>0.5974025974</v>
      </c>
      <c r="AQ144" s="12">
        <f t="shared" si="19"/>
        <v>0.6363636364</v>
      </c>
      <c r="AR144" s="12">
        <f t="shared" si="19"/>
        <v>0.6636363636</v>
      </c>
      <c r="AS144" s="12">
        <f t="shared" si="19"/>
        <v>0.6857142857</v>
      </c>
      <c r="AT144" s="12">
        <f t="shared" si="19"/>
        <v>0.7025974026</v>
      </c>
      <c r="AU144" s="12">
        <f t="shared" si="19"/>
        <v>0.7142857143</v>
      </c>
      <c r="AV144" s="12">
        <f t="shared" si="19"/>
        <v>0.7233766234</v>
      </c>
      <c r="AW144" s="12">
        <f t="shared" si="19"/>
        <v>0.7324675325</v>
      </c>
      <c r="AX144" s="12">
        <f t="shared" si="19"/>
        <v>0.7441558442</v>
      </c>
      <c r="AY144" s="12">
        <f t="shared" si="19"/>
        <v>0.7545454545</v>
      </c>
      <c r="AZ144" s="12">
        <f t="shared" si="19"/>
        <v>0.7662337662</v>
      </c>
      <c r="BA144" s="12">
        <f t="shared" si="19"/>
        <v>0.7722755505</v>
      </c>
      <c r="BB144" s="12">
        <f t="shared" si="19"/>
        <v>0.7757199322</v>
      </c>
      <c r="BC144" s="12">
        <f t="shared" si="19"/>
        <v>0.7752682101</v>
      </c>
      <c r="BD144" s="12">
        <f t="shared" si="19"/>
        <v>0.7748164879</v>
      </c>
      <c r="BE144" s="12">
        <f t="shared" si="19"/>
        <v>0.7730660644</v>
      </c>
      <c r="BF144" s="12">
        <f t="shared" si="19"/>
        <v>0.7790513834</v>
      </c>
      <c r="BG144" s="12">
        <f t="shared" si="19"/>
        <v>0.7850367024</v>
      </c>
      <c r="BH144" s="12">
        <f t="shared" si="19"/>
        <v>0.7866741954</v>
      </c>
      <c r="BI144" s="12">
        <f t="shared" si="19"/>
        <v>0.7896103896</v>
      </c>
      <c r="BJ144" s="12">
        <f t="shared" si="19"/>
        <v>0.7938452851</v>
      </c>
      <c r="BK144" s="12">
        <f t="shared" si="19"/>
        <v>0.793393563</v>
      </c>
      <c r="BL144" s="12">
        <f t="shared" si="19"/>
        <v>0.7929418408</v>
      </c>
      <c r="BM144" s="12">
        <f t="shared" si="19"/>
        <v>0.7924901186</v>
      </c>
      <c r="BN144" s="12">
        <f t="shared" si="19"/>
        <v>0.786391869</v>
      </c>
      <c r="BO144" s="12">
        <f t="shared" si="19"/>
        <v>0.774647092</v>
      </c>
      <c r="BP144" s="12">
        <f t="shared" si="19"/>
        <v>0.7629023151</v>
      </c>
      <c r="BQ144" s="12">
        <f t="shared" si="19"/>
        <v>0.755053642</v>
      </c>
      <c r="BR144" s="12">
        <f t="shared" si="19"/>
        <v>0.751552795</v>
      </c>
      <c r="BS144" s="12">
        <f t="shared" si="19"/>
        <v>0.7511010728</v>
      </c>
      <c r="BT144" s="12">
        <f t="shared" si="19"/>
        <v>0.7549971767</v>
      </c>
      <c r="BU144" s="12">
        <f t="shared" si="19"/>
        <v>0.7588932806</v>
      </c>
      <c r="BV144" s="12">
        <f t="shared" si="19"/>
        <v>0.7601919819</v>
      </c>
      <c r="BW144" s="12">
        <f t="shared" si="19"/>
        <v>0.7614906832</v>
      </c>
      <c r="BX144" s="12">
        <f t="shared" si="19"/>
        <v>0.7584415584</v>
      </c>
      <c r="BY144" s="12">
        <f t="shared" si="19"/>
        <v>0.7510446076</v>
      </c>
      <c r="BZ144" s="12">
        <f t="shared" si="19"/>
        <v>0.7436476567</v>
      </c>
      <c r="CA144" s="12">
        <f t="shared" si="19"/>
        <v>0.7349520045</v>
      </c>
      <c r="CB144" s="12">
        <f t="shared" si="19"/>
        <v>0.7262563523</v>
      </c>
      <c r="CC144" s="12">
        <f t="shared" si="19"/>
        <v>0.7219085263</v>
      </c>
      <c r="CD144" s="12">
        <f t="shared" si="19"/>
        <v>0.7175607002</v>
      </c>
      <c r="CE144" s="12">
        <f t="shared" si="19"/>
        <v>0.7145115754</v>
      </c>
      <c r="CF144" s="12">
        <f t="shared" si="19"/>
        <v>0.7114624506</v>
      </c>
      <c r="CG144" s="12">
        <f t="shared" si="19"/>
        <v>0.7084133258</v>
      </c>
      <c r="CH144" s="12">
        <f t="shared" si="19"/>
        <v>0.7010163749</v>
      </c>
      <c r="CI144" s="12">
        <f t="shared" si="19"/>
        <v>0.6979672501</v>
      </c>
      <c r="CJ144" s="12">
        <f t="shared" si="19"/>
        <v>0.6936194241</v>
      </c>
      <c r="CK144" s="12">
        <f t="shared" si="19"/>
        <v>0.6849237719</v>
      </c>
      <c r="CL144" s="12">
        <f t="shared" si="19"/>
        <v>0.677526821</v>
      </c>
      <c r="CM144" s="12">
        <f t="shared" si="19"/>
        <v>0.6744776962</v>
      </c>
      <c r="CN144" s="12">
        <f t="shared" si="19"/>
        <v>0.6714285714</v>
      </c>
      <c r="CO144" s="12">
        <f t="shared" si="19"/>
        <v>0.6696781479</v>
      </c>
      <c r="CP144" s="12">
        <f t="shared" si="19"/>
        <v>0.6722755505</v>
      </c>
      <c r="CQ144" s="12">
        <f t="shared" si="19"/>
        <v>0.6735742518</v>
      </c>
      <c r="CR144" s="12">
        <f t="shared" si="19"/>
        <v>0.6748729531</v>
      </c>
      <c r="CS144" s="12">
        <f t="shared" si="19"/>
        <v>0.6761716544</v>
      </c>
      <c r="CT144" s="12">
        <f t="shared" si="19"/>
        <v>0.6674760023</v>
      </c>
      <c r="CU144" s="12">
        <f t="shared" si="19"/>
        <v>0.6587803501</v>
      </c>
      <c r="CV144" s="12">
        <f t="shared" si="19"/>
        <v>0.6500846979</v>
      </c>
      <c r="CW144" s="12">
        <f t="shared" si="19"/>
        <v>0.6413890457</v>
      </c>
      <c r="CX144" s="12">
        <f t="shared" si="19"/>
        <v>0.6283455675</v>
      </c>
      <c r="CY144" s="12">
        <f t="shared" si="19"/>
        <v>0.6239977414</v>
      </c>
      <c r="CZ144" s="12">
        <f t="shared" si="19"/>
        <v>0.6196499153</v>
      </c>
      <c r="DA144" s="12">
        <f t="shared" si="19"/>
        <v>0.6153020892</v>
      </c>
      <c r="DB144" s="12">
        <f t="shared" si="19"/>
        <v>0.6109542631</v>
      </c>
      <c r="DC144" s="12">
        <f t="shared" si="19"/>
        <v>0.6109542631</v>
      </c>
      <c r="DD144" s="12">
        <f t="shared" si="19"/>
        <v>0.6109542631</v>
      </c>
      <c r="DE144" s="12">
        <f t="shared" si="19"/>
        <v>0.6109542631</v>
      </c>
      <c r="DF144" s="12">
        <f t="shared" si="19"/>
        <v>0.6109542631</v>
      </c>
      <c r="DG144" s="12">
        <f t="shared" si="19"/>
        <v>0.6109542631</v>
      </c>
      <c r="DH144" s="12">
        <f t="shared" si="19"/>
        <v>0.6109542631</v>
      </c>
      <c r="DI144" s="12">
        <f t="shared" si="19"/>
        <v>0.6109542631</v>
      </c>
      <c r="DJ144" s="12">
        <f t="shared" si="19"/>
        <v>0.6109542631</v>
      </c>
      <c r="DK144" s="12">
        <f t="shared" si="19"/>
        <v>0.6109542631</v>
      </c>
      <c r="DL144" s="12">
        <f t="shared" si="19"/>
        <v>0.6122529644</v>
      </c>
      <c r="DM144" s="12">
        <f t="shared" si="19"/>
        <v>0.6135516657</v>
      </c>
      <c r="DN144" s="12">
        <f t="shared" si="19"/>
        <v>0.614850367</v>
      </c>
      <c r="DO144" s="12">
        <f t="shared" si="19"/>
        <v>0.6174477696</v>
      </c>
      <c r="DP144" s="12">
        <f t="shared" si="19"/>
        <v>0.6200451722</v>
      </c>
      <c r="DQ144" s="12">
        <f t="shared" si="19"/>
        <v>0.6213438735</v>
      </c>
      <c r="DR144" s="12">
        <f t="shared" si="19"/>
        <v>0.6226425748</v>
      </c>
      <c r="DS144" s="12">
        <f t="shared" si="19"/>
        <v>0.61959345</v>
      </c>
      <c r="DT144" s="12">
        <f t="shared" si="19"/>
        <v>0.6108977979</v>
      </c>
      <c r="DU144" s="12">
        <f t="shared" si="19"/>
        <v>0.6022021457</v>
      </c>
      <c r="DV144" s="12">
        <f t="shared" si="19"/>
        <v>0.5891586674</v>
      </c>
      <c r="DW144" s="12">
        <f t="shared" si="19"/>
        <v>0.5761151892</v>
      </c>
      <c r="DX144" s="12">
        <f t="shared" si="19"/>
        <v>0.5687182383</v>
      </c>
      <c r="DY144" s="12">
        <f t="shared" si="19"/>
        <v>0.5613212874</v>
      </c>
      <c r="DZ144" s="12">
        <f t="shared" si="19"/>
        <v>0.5539243365</v>
      </c>
      <c r="EA144" s="12">
        <f t="shared" si="19"/>
        <v>0.5465273857</v>
      </c>
      <c r="EB144" s="12">
        <f t="shared" si="19"/>
        <v>0.5391304348</v>
      </c>
      <c r="EC144" s="12">
        <f t="shared" si="19"/>
        <v>0.5260869565</v>
      </c>
      <c r="ED144" s="12">
        <f t="shared" si="19"/>
        <v>0.5173913043</v>
      </c>
      <c r="EE144" s="12">
        <f t="shared" si="19"/>
        <v>0.5086956522</v>
      </c>
      <c r="EF144" s="12">
        <f t="shared" si="19"/>
        <v>0.5043478261</v>
      </c>
      <c r="EG144" s="12">
        <f t="shared" si="19"/>
        <v>0.5</v>
      </c>
      <c r="EH144" s="12">
        <f t="shared" si="19"/>
        <v>0.5</v>
      </c>
      <c r="EI144" s="12">
        <f t="shared" si="19"/>
        <v>0.5</v>
      </c>
      <c r="EJ144" s="12">
        <f t="shared" si="19"/>
        <v>0.5</v>
      </c>
    </row>
    <row r="145" ht="9.75" customHeight="1" outlineLevel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</row>
    <row r="146" ht="9.75" customHeight="1" outlineLevel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</row>
    <row r="147" ht="9.75" customHeight="1" outlineLevel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</row>
    <row r="148" ht="9.75" customHeight="1" outlineLevel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</row>
    <row r="149" ht="9.75" customHeight="1" outlineLevel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</row>
    <row r="150" ht="9.75" customHeight="1" outlineLevel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</row>
    <row r="151" ht="9.75" customHeight="1" outlineLevel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</row>
    <row r="152" ht="9.75" customHeight="1" outlineLevel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</row>
    <row r="153" ht="9.75" customHeight="1" outlineLevel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</row>
    <row r="154" ht="9.75" customHeight="1" outlineLevel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</row>
    <row r="155" ht="9.75" customHeight="1" outlineLevel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</row>
    <row r="156" ht="9.75" customHeight="1" outlineLevel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</row>
    <row r="157" ht="9.75" customHeight="1" outlineLevel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</row>
    <row r="158" ht="9.75" customHeight="1" outlineLevel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</row>
    <row r="159" ht="9.75" customHeight="1" outlineLevel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</row>
    <row r="160" ht="9.75" customHeight="1" outlineLevel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</row>
    <row r="161" ht="9.75" customHeight="1" outlineLevel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</row>
    <row r="162" ht="9.75" customHeight="1">
      <c r="A162" s="62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</row>
    <row r="163" ht="9.75" customHeight="1">
      <c r="A163" s="11" t="s">
        <v>122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12" t="s">
        <v>123</v>
      </c>
      <c r="AN163" s="12"/>
      <c r="AO163" s="12"/>
      <c r="AP163" s="12">
        <v>10.0</v>
      </c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</row>
    <row r="164" ht="9.75" customHeight="1" outlineLevel="1">
      <c r="A164" s="3"/>
      <c r="B164" s="3"/>
      <c r="C164" s="3"/>
      <c r="D164" s="3"/>
      <c r="E164" s="28" t="s">
        <v>123</v>
      </c>
      <c r="F164" s="64">
        <f>$AP$163/20</f>
        <v>0.5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12" t="s">
        <v>75</v>
      </c>
      <c r="AN164" s="12">
        <v>0.0</v>
      </c>
      <c r="AO164" s="12">
        <v>0.01</v>
      </c>
      <c r="AP164" s="12">
        <v>0.02</v>
      </c>
      <c r="AQ164" s="12">
        <v>0.03</v>
      </c>
      <c r="AR164" s="12">
        <v>0.04</v>
      </c>
      <c r="AS164" s="12">
        <v>0.05</v>
      </c>
      <c r="AT164" s="12">
        <v>0.060000000000000005</v>
      </c>
      <c r="AU164" s="12">
        <v>0.07</v>
      </c>
      <c r="AV164" s="12">
        <v>0.08</v>
      </c>
      <c r="AW164" s="12">
        <v>0.09</v>
      </c>
      <c r="AX164" s="12">
        <v>0.09999999999999999</v>
      </c>
      <c r="AY164" s="12">
        <v>0.10999999999999999</v>
      </c>
      <c r="AZ164" s="12">
        <v>0.11999999999999998</v>
      </c>
      <c r="BA164" s="12">
        <v>0.12999999999999998</v>
      </c>
      <c r="BB164" s="12">
        <v>0.13999999999999999</v>
      </c>
      <c r="BC164" s="12">
        <v>0.15</v>
      </c>
      <c r="BD164" s="12">
        <v>0.16</v>
      </c>
      <c r="BE164" s="12">
        <v>0.17</v>
      </c>
      <c r="BF164" s="12">
        <v>0.18000000000000002</v>
      </c>
      <c r="BG164" s="12">
        <v>0.19000000000000003</v>
      </c>
      <c r="BH164" s="12">
        <v>0.20000000000000004</v>
      </c>
      <c r="BI164" s="12">
        <v>0.21000000000000005</v>
      </c>
      <c r="BJ164" s="12">
        <v>0.22000000000000006</v>
      </c>
      <c r="BK164" s="12">
        <v>0.23000000000000007</v>
      </c>
      <c r="BL164" s="12">
        <v>0.24000000000000007</v>
      </c>
      <c r="BM164" s="12">
        <v>0.25000000000000006</v>
      </c>
      <c r="BN164" s="12">
        <v>0.26000000000000006</v>
      </c>
      <c r="BO164" s="12">
        <v>0.2700000000000001</v>
      </c>
      <c r="BP164" s="12">
        <v>0.2800000000000001</v>
      </c>
      <c r="BQ164" s="12">
        <v>0.2900000000000001</v>
      </c>
      <c r="BR164" s="12">
        <v>0.3000000000000001</v>
      </c>
      <c r="BS164" s="12">
        <v>0.3100000000000001</v>
      </c>
      <c r="BT164" s="12">
        <v>0.3200000000000001</v>
      </c>
      <c r="BU164" s="12">
        <v>0.3300000000000001</v>
      </c>
      <c r="BV164" s="12">
        <v>0.34000000000000014</v>
      </c>
      <c r="BW164" s="12">
        <v>0.35000000000000014</v>
      </c>
      <c r="BX164" s="12">
        <v>0.36000000000000015</v>
      </c>
      <c r="BY164" s="12">
        <v>0.37000000000000016</v>
      </c>
      <c r="BZ164" s="12">
        <v>0.38000000000000017</v>
      </c>
      <c r="CA164" s="12">
        <v>0.3900000000000002</v>
      </c>
      <c r="CB164" s="12">
        <v>0.4000000000000002</v>
      </c>
      <c r="CC164" s="12">
        <v>0.4100000000000002</v>
      </c>
      <c r="CD164" s="12">
        <v>0.4200000000000002</v>
      </c>
      <c r="CE164" s="12">
        <v>0.4300000000000002</v>
      </c>
      <c r="CF164" s="12">
        <v>0.4400000000000002</v>
      </c>
      <c r="CG164" s="12">
        <v>0.45000000000000023</v>
      </c>
      <c r="CH164" s="12">
        <v>0.46000000000000024</v>
      </c>
      <c r="CI164" s="12">
        <v>0.47000000000000025</v>
      </c>
      <c r="CJ164" s="12">
        <v>0.48000000000000026</v>
      </c>
      <c r="CK164" s="12">
        <v>0.49000000000000027</v>
      </c>
      <c r="CL164" s="12">
        <v>0.5000000000000002</v>
      </c>
      <c r="CM164" s="12">
        <v>0.5100000000000002</v>
      </c>
      <c r="CN164" s="12">
        <v>0.5200000000000002</v>
      </c>
      <c r="CO164" s="12">
        <v>0.5300000000000002</v>
      </c>
      <c r="CP164" s="12">
        <v>0.5400000000000003</v>
      </c>
      <c r="CQ164" s="12">
        <v>0.5500000000000003</v>
      </c>
      <c r="CR164" s="12">
        <v>0.5600000000000003</v>
      </c>
      <c r="CS164" s="12">
        <v>0.5700000000000003</v>
      </c>
      <c r="CT164" s="12">
        <v>0.5800000000000003</v>
      </c>
      <c r="CU164" s="12">
        <v>0.5900000000000003</v>
      </c>
      <c r="CV164" s="12">
        <v>0.6000000000000003</v>
      </c>
      <c r="CW164" s="12">
        <v>0.6100000000000003</v>
      </c>
      <c r="CX164" s="12">
        <v>0.6200000000000003</v>
      </c>
      <c r="CY164" s="12">
        <v>0.6300000000000003</v>
      </c>
      <c r="CZ164" s="12">
        <v>0.6400000000000003</v>
      </c>
      <c r="DA164" s="12">
        <v>0.6500000000000004</v>
      </c>
      <c r="DB164" s="12">
        <v>0.6600000000000004</v>
      </c>
      <c r="DC164" s="12">
        <v>0.6700000000000004</v>
      </c>
      <c r="DD164" s="12">
        <v>0.6800000000000004</v>
      </c>
      <c r="DE164" s="12">
        <v>0.6900000000000004</v>
      </c>
      <c r="DF164" s="12">
        <v>0.7000000000000004</v>
      </c>
      <c r="DG164" s="12">
        <v>0.7100000000000004</v>
      </c>
      <c r="DH164" s="12">
        <v>0.7200000000000004</v>
      </c>
      <c r="DI164" s="12">
        <v>0.7300000000000004</v>
      </c>
      <c r="DJ164" s="12">
        <v>0.7400000000000004</v>
      </c>
      <c r="DK164" s="12">
        <v>0.7500000000000004</v>
      </c>
      <c r="DL164" s="12">
        <v>0.7600000000000005</v>
      </c>
      <c r="DM164" s="12">
        <v>0.7700000000000005</v>
      </c>
      <c r="DN164" s="12">
        <v>0.7800000000000005</v>
      </c>
      <c r="DO164" s="12">
        <v>0.7900000000000005</v>
      </c>
      <c r="DP164" s="12">
        <v>0.8000000000000005</v>
      </c>
      <c r="DQ164" s="12">
        <v>0.8100000000000005</v>
      </c>
      <c r="DR164" s="12">
        <v>0.8200000000000005</v>
      </c>
      <c r="DS164" s="12">
        <v>0.8300000000000005</v>
      </c>
      <c r="DT164" s="12">
        <v>0.8400000000000005</v>
      </c>
      <c r="DU164" s="12">
        <v>0.8500000000000005</v>
      </c>
      <c r="DV164" s="12">
        <v>0.8600000000000005</v>
      </c>
      <c r="DW164" s="12">
        <v>0.8700000000000006</v>
      </c>
      <c r="DX164" s="12">
        <v>0.8800000000000006</v>
      </c>
      <c r="DY164" s="12">
        <v>0.8900000000000006</v>
      </c>
      <c r="DZ164" s="12">
        <v>0.9000000000000006</v>
      </c>
      <c r="EA164" s="12">
        <v>0.9100000000000006</v>
      </c>
      <c r="EB164" s="12">
        <v>0.9200000000000006</v>
      </c>
      <c r="EC164" s="12">
        <v>0.9300000000000006</v>
      </c>
      <c r="ED164" s="12">
        <v>0.9400000000000006</v>
      </c>
      <c r="EE164" s="12">
        <v>0.9500000000000006</v>
      </c>
      <c r="EF164" s="12">
        <v>0.9600000000000006</v>
      </c>
      <c r="EG164" s="12">
        <v>0.9700000000000006</v>
      </c>
      <c r="EH164" s="12">
        <v>0.9800000000000006</v>
      </c>
      <c r="EI164" s="12">
        <v>0.9900000000000007</v>
      </c>
      <c r="EJ164" s="12">
        <v>1.0000000000000007</v>
      </c>
    </row>
    <row r="165" ht="9.75" customHeight="1" outlineLevel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12" t="s">
        <v>124</v>
      </c>
      <c r="AN165" s="12">
        <v>0.77</v>
      </c>
      <c r="AO165" s="12">
        <v>0.66</v>
      </c>
      <c r="AP165" s="12">
        <v>0.62</v>
      </c>
      <c r="AQ165" s="12">
        <v>0.56</v>
      </c>
      <c r="AR165" s="12">
        <v>0.518</v>
      </c>
      <c r="AS165" s="12">
        <v>0.484</v>
      </c>
      <c r="AT165" s="12">
        <v>0.45799999999999996</v>
      </c>
      <c r="AU165" s="12">
        <v>0.44</v>
      </c>
      <c r="AV165" s="12">
        <v>0.426</v>
      </c>
      <c r="AW165" s="12">
        <v>0.41200000000000003</v>
      </c>
      <c r="AX165" s="12">
        <v>0.39399999999999996</v>
      </c>
      <c r="AY165" s="12">
        <v>0.37799999999999995</v>
      </c>
      <c r="AZ165" s="12">
        <v>0.36</v>
      </c>
      <c r="BA165" s="12">
        <v>0.344</v>
      </c>
      <c r="BB165" s="12">
        <v>0.332</v>
      </c>
      <c r="BC165" s="12">
        <v>0.326</v>
      </c>
      <c r="BD165" s="12">
        <v>0.32</v>
      </c>
      <c r="BE165" s="12">
        <v>0.316</v>
      </c>
      <c r="BF165" s="12">
        <v>0.28</v>
      </c>
      <c r="BG165" s="12">
        <v>0.244</v>
      </c>
      <c r="BH165" s="12">
        <v>0.20800000000000002</v>
      </c>
      <c r="BI165" s="12">
        <v>0.17</v>
      </c>
      <c r="BJ165" s="12">
        <v>0.13</v>
      </c>
      <c r="BK165" s="12">
        <v>0.124</v>
      </c>
      <c r="BL165" s="12">
        <v>0.11800000000000001</v>
      </c>
      <c r="BM165" s="12">
        <v>0.11199999999999999</v>
      </c>
      <c r="BN165" s="12">
        <v>0.10800000000000001</v>
      </c>
      <c r="BO165" s="12">
        <v>0.106</v>
      </c>
      <c r="BP165" s="12">
        <v>0.10400000000000001</v>
      </c>
      <c r="BQ165" s="12">
        <v>0.096</v>
      </c>
      <c r="BR165" s="12">
        <v>0.08800000000000001</v>
      </c>
      <c r="BS165" s="12">
        <v>0.08199999999999999</v>
      </c>
      <c r="BT165" s="12">
        <v>0.076</v>
      </c>
      <c r="BU165" s="12">
        <v>0.07</v>
      </c>
      <c r="BV165" s="12">
        <v>0.068</v>
      </c>
      <c r="BW165" s="12">
        <v>0.066</v>
      </c>
      <c r="BX165" s="12">
        <v>0.064</v>
      </c>
      <c r="BY165" s="12">
        <v>0.062</v>
      </c>
      <c r="BZ165" s="12">
        <v>0.06</v>
      </c>
      <c r="CA165" s="12">
        <v>0.06</v>
      </c>
      <c r="CB165" s="12">
        <v>0.06</v>
      </c>
      <c r="CC165" s="12">
        <v>0.06</v>
      </c>
      <c r="CD165" s="12">
        <v>0.06</v>
      </c>
      <c r="CE165" s="12">
        <v>0.057999999999999996</v>
      </c>
      <c r="CF165" s="12">
        <v>0.055999999999999994</v>
      </c>
      <c r="CG165" s="12">
        <v>0.054000000000000006</v>
      </c>
      <c r="CH165" s="12">
        <v>0.052000000000000005</v>
      </c>
      <c r="CI165" s="12">
        <v>0.05</v>
      </c>
      <c r="CJ165" s="12">
        <v>0.05</v>
      </c>
      <c r="CK165" s="12">
        <v>0.05</v>
      </c>
      <c r="CL165" s="12">
        <v>0.048</v>
      </c>
      <c r="CM165" s="12">
        <v>0.046</v>
      </c>
      <c r="CN165" s="12">
        <v>0.044000000000000004</v>
      </c>
      <c r="CO165" s="12">
        <v>0.04</v>
      </c>
      <c r="CP165" s="12">
        <v>0.036000000000000004</v>
      </c>
      <c r="CQ165" s="12">
        <v>0.034</v>
      </c>
      <c r="CR165" s="12">
        <v>0.032</v>
      </c>
      <c r="CS165" s="12">
        <v>0.03</v>
      </c>
      <c r="CT165" s="12">
        <v>0.03</v>
      </c>
      <c r="CU165" s="12">
        <v>0.03</v>
      </c>
      <c r="CV165" s="12">
        <v>0.03</v>
      </c>
      <c r="CW165" s="12">
        <v>0.03</v>
      </c>
      <c r="CX165" s="12">
        <v>0.03</v>
      </c>
      <c r="CY165" s="12">
        <v>0.03</v>
      </c>
      <c r="CZ165" s="12">
        <v>0.03</v>
      </c>
      <c r="DA165" s="12">
        <v>0.03</v>
      </c>
      <c r="DB165" s="12">
        <v>0.03</v>
      </c>
      <c r="DC165" s="12">
        <v>0.03</v>
      </c>
      <c r="DD165" s="12">
        <v>0.03</v>
      </c>
      <c r="DE165" s="12">
        <v>0.03</v>
      </c>
      <c r="DF165" s="12">
        <v>0.03</v>
      </c>
      <c r="DG165" s="12">
        <v>0.03</v>
      </c>
      <c r="DH165" s="12">
        <v>0.03</v>
      </c>
      <c r="DI165" s="12">
        <v>0.03</v>
      </c>
      <c r="DJ165" s="12">
        <v>0.03</v>
      </c>
      <c r="DK165" s="12">
        <v>0.03</v>
      </c>
      <c r="DL165" s="12">
        <v>0.027999999999999997</v>
      </c>
      <c r="DM165" s="12">
        <v>0.026000000000000002</v>
      </c>
      <c r="DN165" s="12">
        <v>0.024</v>
      </c>
      <c r="DO165" s="12">
        <v>0.02</v>
      </c>
      <c r="DP165" s="12">
        <v>0.016</v>
      </c>
      <c r="DQ165" s="12">
        <v>0.013999999999999999</v>
      </c>
      <c r="DR165" s="12">
        <v>0.012</v>
      </c>
      <c r="DS165" s="12">
        <v>0.01</v>
      </c>
      <c r="DT165" s="12">
        <v>0.01</v>
      </c>
      <c r="DU165" s="12">
        <v>0.01</v>
      </c>
      <c r="DV165" s="12">
        <v>0.01</v>
      </c>
      <c r="DW165" s="12">
        <v>0.01</v>
      </c>
      <c r="DX165" s="12">
        <v>0.008</v>
      </c>
      <c r="DY165" s="12">
        <v>0.006</v>
      </c>
      <c r="DZ165" s="12">
        <v>0.004</v>
      </c>
      <c r="EA165" s="12">
        <v>0.002</v>
      </c>
      <c r="EB165" s="12">
        <v>0.0</v>
      </c>
      <c r="EC165" s="12">
        <v>0.0</v>
      </c>
      <c r="ED165" s="12">
        <v>0.0</v>
      </c>
      <c r="EE165" s="12">
        <v>0.0</v>
      </c>
      <c r="EF165" s="12">
        <v>0.0</v>
      </c>
      <c r="EG165" s="12">
        <v>0.0</v>
      </c>
      <c r="EH165" s="12">
        <v>0.0</v>
      </c>
      <c r="EI165" s="12">
        <v>0.0</v>
      </c>
      <c r="EJ165" s="12">
        <v>0.0</v>
      </c>
    </row>
    <row r="166" ht="9.75" customHeight="1" outlineLevel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12" t="s">
        <v>125</v>
      </c>
      <c r="AN166" s="12">
        <v>0.0</v>
      </c>
      <c r="AO166" s="12">
        <v>0.0</v>
      </c>
      <c r="AP166" s="12">
        <v>0.0</v>
      </c>
      <c r="AQ166" s="12">
        <v>0.0</v>
      </c>
      <c r="AR166" s="12">
        <v>0.0</v>
      </c>
      <c r="AS166" s="12">
        <v>0.0</v>
      </c>
      <c r="AT166" s="12">
        <v>0.0</v>
      </c>
      <c r="AU166" s="12">
        <v>0.0</v>
      </c>
      <c r="AV166" s="12">
        <v>0.0</v>
      </c>
      <c r="AW166" s="12">
        <v>0.0</v>
      </c>
      <c r="AX166" s="12">
        <v>0.0</v>
      </c>
      <c r="AY166" s="12">
        <v>0.0</v>
      </c>
      <c r="AZ166" s="12">
        <v>0.0</v>
      </c>
      <c r="BA166" s="12">
        <v>0.002</v>
      </c>
      <c r="BB166" s="12">
        <v>0.004</v>
      </c>
      <c r="BC166" s="12">
        <v>0.006</v>
      </c>
      <c r="BD166" s="12">
        <v>0.008</v>
      </c>
      <c r="BE166" s="12">
        <v>0.01</v>
      </c>
      <c r="BF166" s="12">
        <v>0.018000000000000002</v>
      </c>
      <c r="BG166" s="12">
        <v>0.026000000000000002</v>
      </c>
      <c r="BH166" s="12">
        <v>0.036000000000000004</v>
      </c>
      <c r="BI166" s="12">
        <v>0.046</v>
      </c>
      <c r="BJ166" s="12">
        <v>0.055999999999999994</v>
      </c>
      <c r="BK166" s="12">
        <v>0.057999999999999996</v>
      </c>
      <c r="BL166" s="12">
        <v>0.06</v>
      </c>
      <c r="BM166" s="12">
        <v>0.062</v>
      </c>
      <c r="BN166" s="12">
        <v>0.066</v>
      </c>
      <c r="BO166" s="12">
        <v>0.07200000000000001</v>
      </c>
      <c r="BP166" s="12">
        <v>0.078</v>
      </c>
      <c r="BQ166" s="12">
        <v>0.084</v>
      </c>
      <c r="BR166" s="12">
        <v>0.08800000000000001</v>
      </c>
      <c r="BS166" s="12">
        <v>0.09</v>
      </c>
      <c r="BT166" s="12">
        <v>0.09</v>
      </c>
      <c r="BU166" s="12">
        <v>0.09</v>
      </c>
      <c r="BV166" s="12">
        <v>0.09</v>
      </c>
      <c r="BW166" s="12">
        <v>0.09</v>
      </c>
      <c r="BX166" s="12">
        <v>0.092</v>
      </c>
      <c r="BY166" s="12">
        <v>0.096</v>
      </c>
      <c r="BZ166" s="12">
        <v>0.1</v>
      </c>
      <c r="CA166" s="12">
        <v>0.10400000000000001</v>
      </c>
      <c r="CB166" s="12">
        <v>0.10800000000000001</v>
      </c>
      <c r="CC166" s="12">
        <v>0.11</v>
      </c>
      <c r="CD166" s="12">
        <v>0.11199999999999999</v>
      </c>
      <c r="CE166" s="12">
        <v>0.114</v>
      </c>
      <c r="CF166" s="12">
        <v>0.11599999999999999</v>
      </c>
      <c r="CG166" s="12">
        <v>0.11800000000000001</v>
      </c>
      <c r="CH166" s="12">
        <v>0.122</v>
      </c>
      <c r="CI166" s="12">
        <v>0.124</v>
      </c>
      <c r="CJ166" s="12">
        <v>0.126</v>
      </c>
      <c r="CK166" s="12">
        <v>0.13</v>
      </c>
      <c r="CL166" s="12">
        <v>0.134</v>
      </c>
      <c r="CM166" s="12">
        <v>0.136</v>
      </c>
      <c r="CN166" s="12">
        <v>0.138</v>
      </c>
      <c r="CO166" s="12">
        <v>0.14</v>
      </c>
      <c r="CP166" s="12">
        <v>0.14</v>
      </c>
      <c r="CQ166" s="12">
        <v>0.14</v>
      </c>
      <c r="CR166" s="12">
        <v>0.14</v>
      </c>
      <c r="CS166" s="12">
        <v>0.14</v>
      </c>
      <c r="CT166" s="12">
        <v>0.14400000000000002</v>
      </c>
      <c r="CU166" s="12">
        <v>0.14800000000000002</v>
      </c>
      <c r="CV166" s="12">
        <v>0.152</v>
      </c>
      <c r="CW166" s="12">
        <v>0.156</v>
      </c>
      <c r="CX166" s="12">
        <v>0.162</v>
      </c>
      <c r="CY166" s="12">
        <v>0.16399999999999998</v>
      </c>
      <c r="CZ166" s="12">
        <v>0.166</v>
      </c>
      <c r="DA166" s="12">
        <v>0.168</v>
      </c>
      <c r="DB166" s="12">
        <v>0.17</v>
      </c>
      <c r="DC166" s="12">
        <v>0.17</v>
      </c>
      <c r="DD166" s="12">
        <v>0.17</v>
      </c>
      <c r="DE166" s="12">
        <v>0.17</v>
      </c>
      <c r="DF166" s="12">
        <v>0.17</v>
      </c>
      <c r="DG166" s="12">
        <v>0.17</v>
      </c>
      <c r="DH166" s="12">
        <v>0.17</v>
      </c>
      <c r="DI166" s="12">
        <v>0.17</v>
      </c>
      <c r="DJ166" s="12">
        <v>0.17</v>
      </c>
      <c r="DK166" s="12">
        <v>0.17</v>
      </c>
      <c r="DL166" s="12">
        <v>0.17</v>
      </c>
      <c r="DM166" s="12">
        <v>0.17</v>
      </c>
      <c r="DN166" s="12">
        <v>0.17</v>
      </c>
      <c r="DO166" s="12">
        <v>0.17</v>
      </c>
      <c r="DP166" s="12">
        <v>0.17</v>
      </c>
      <c r="DQ166" s="12">
        <v>0.17</v>
      </c>
      <c r="DR166" s="12">
        <v>0.17</v>
      </c>
      <c r="DS166" s="12">
        <v>0.172</v>
      </c>
      <c r="DT166" s="12">
        <v>0.17600000000000002</v>
      </c>
      <c r="DU166" s="12">
        <v>0.18</v>
      </c>
      <c r="DV166" s="12">
        <v>0.18600000000000003</v>
      </c>
      <c r="DW166" s="12">
        <v>0.192</v>
      </c>
      <c r="DX166" s="12">
        <v>0.196</v>
      </c>
      <c r="DY166" s="12">
        <v>0.2</v>
      </c>
      <c r="DZ166" s="12">
        <v>0.204</v>
      </c>
      <c r="EA166" s="12">
        <v>0.20800000000000002</v>
      </c>
      <c r="EB166" s="12">
        <v>0.212</v>
      </c>
      <c r="EC166" s="12">
        <v>0.218</v>
      </c>
      <c r="ED166" s="12">
        <v>0.222</v>
      </c>
      <c r="EE166" s="12">
        <v>0.226</v>
      </c>
      <c r="EF166" s="12">
        <v>0.228</v>
      </c>
      <c r="EG166" s="12">
        <v>0.23</v>
      </c>
      <c r="EH166" s="12">
        <v>0.23</v>
      </c>
      <c r="EI166" s="12">
        <v>0.23</v>
      </c>
      <c r="EJ166" s="12">
        <v>0.23</v>
      </c>
    </row>
    <row r="167" ht="9.75" customHeight="1" outlineLevel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12" t="s">
        <v>126</v>
      </c>
      <c r="AN167" s="12">
        <v>0.77</v>
      </c>
      <c r="AO167" s="12">
        <v>0.66</v>
      </c>
      <c r="AP167" s="12">
        <v>0.62</v>
      </c>
      <c r="AQ167" s="12">
        <v>0.56</v>
      </c>
      <c r="AR167" s="12">
        <v>0.518</v>
      </c>
      <c r="AS167" s="12">
        <v>0.484</v>
      </c>
      <c r="AT167" s="12">
        <v>0.45799999999999996</v>
      </c>
      <c r="AU167" s="12">
        <v>0.44</v>
      </c>
      <c r="AV167" s="12">
        <v>0.426</v>
      </c>
      <c r="AW167" s="12">
        <v>0.41200000000000003</v>
      </c>
      <c r="AX167" s="12">
        <v>0.39399999999999996</v>
      </c>
      <c r="AY167" s="12">
        <v>0.37799999999999995</v>
      </c>
      <c r="AZ167" s="12">
        <v>0.36</v>
      </c>
      <c r="BA167" s="12">
        <v>0.346</v>
      </c>
      <c r="BB167" s="12">
        <v>0.336</v>
      </c>
      <c r="BC167" s="12">
        <v>0.332</v>
      </c>
      <c r="BD167" s="12">
        <v>0.328</v>
      </c>
      <c r="BE167" s="12">
        <v>0.326</v>
      </c>
      <c r="BF167" s="12">
        <v>0.29800000000000004</v>
      </c>
      <c r="BG167" s="12">
        <v>0.27</v>
      </c>
      <c r="BH167" s="12">
        <v>0.24400000000000002</v>
      </c>
      <c r="BI167" s="12">
        <v>0.21600000000000003</v>
      </c>
      <c r="BJ167" s="12">
        <v>0.186</v>
      </c>
      <c r="BK167" s="12">
        <v>0.182</v>
      </c>
      <c r="BL167" s="12">
        <v>0.178</v>
      </c>
      <c r="BM167" s="12">
        <v>0.174</v>
      </c>
      <c r="BN167" s="12">
        <v>0.17400000000000002</v>
      </c>
      <c r="BO167" s="12">
        <v>0.178</v>
      </c>
      <c r="BP167" s="12">
        <v>0.182</v>
      </c>
      <c r="BQ167" s="12">
        <v>0.18</v>
      </c>
      <c r="BR167" s="12">
        <v>0.17600000000000002</v>
      </c>
      <c r="BS167" s="12">
        <v>0.172</v>
      </c>
      <c r="BT167" s="12">
        <v>0.16599999999999998</v>
      </c>
      <c r="BU167" s="12">
        <v>0.16</v>
      </c>
      <c r="BV167" s="12">
        <v>0.158</v>
      </c>
      <c r="BW167" s="12">
        <v>0.156</v>
      </c>
      <c r="BX167" s="12">
        <v>0.156</v>
      </c>
      <c r="BY167" s="12">
        <v>0.158</v>
      </c>
      <c r="BZ167" s="12">
        <v>0.16</v>
      </c>
      <c r="CA167" s="12">
        <v>0.164</v>
      </c>
      <c r="CB167" s="12">
        <v>0.168</v>
      </c>
      <c r="CC167" s="12">
        <v>0.16999999999999998</v>
      </c>
      <c r="CD167" s="12">
        <v>0.172</v>
      </c>
      <c r="CE167" s="12">
        <v>0.172</v>
      </c>
      <c r="CF167" s="12">
        <v>0.172</v>
      </c>
      <c r="CG167" s="12">
        <v>0.17200000000000001</v>
      </c>
      <c r="CH167" s="12">
        <v>0.174</v>
      </c>
      <c r="CI167" s="12">
        <v>0.174</v>
      </c>
      <c r="CJ167" s="12">
        <v>0.176</v>
      </c>
      <c r="CK167" s="12">
        <v>0.18</v>
      </c>
      <c r="CL167" s="12">
        <v>0.182</v>
      </c>
      <c r="CM167" s="12">
        <v>0.182</v>
      </c>
      <c r="CN167" s="12">
        <v>0.18200000000000002</v>
      </c>
      <c r="CO167" s="12">
        <v>0.18000000000000002</v>
      </c>
      <c r="CP167" s="12">
        <v>0.17600000000000002</v>
      </c>
      <c r="CQ167" s="12">
        <v>0.17400000000000002</v>
      </c>
      <c r="CR167" s="12">
        <v>0.17200000000000001</v>
      </c>
      <c r="CS167" s="12">
        <v>0.17</v>
      </c>
      <c r="CT167" s="12">
        <v>0.17400000000000002</v>
      </c>
      <c r="CU167" s="12">
        <v>0.17800000000000002</v>
      </c>
      <c r="CV167" s="12">
        <v>0.182</v>
      </c>
      <c r="CW167" s="12">
        <v>0.186</v>
      </c>
      <c r="CX167" s="12">
        <v>0.192</v>
      </c>
      <c r="CY167" s="12">
        <v>0.19399999999999998</v>
      </c>
      <c r="CZ167" s="12">
        <v>0.196</v>
      </c>
      <c r="DA167" s="12">
        <v>0.198</v>
      </c>
      <c r="DB167" s="12">
        <v>0.2</v>
      </c>
      <c r="DC167" s="12">
        <v>0.2</v>
      </c>
      <c r="DD167" s="12">
        <v>0.2</v>
      </c>
      <c r="DE167" s="12">
        <v>0.2</v>
      </c>
      <c r="DF167" s="12">
        <v>0.2</v>
      </c>
      <c r="DG167" s="12">
        <v>0.2</v>
      </c>
      <c r="DH167" s="12">
        <v>0.2</v>
      </c>
      <c r="DI167" s="12">
        <v>0.2</v>
      </c>
      <c r="DJ167" s="12">
        <v>0.2</v>
      </c>
      <c r="DK167" s="12">
        <v>0.2</v>
      </c>
      <c r="DL167" s="12">
        <v>0.198</v>
      </c>
      <c r="DM167" s="12">
        <v>0.196</v>
      </c>
      <c r="DN167" s="12">
        <v>0.194</v>
      </c>
      <c r="DO167" s="12">
        <v>0.19</v>
      </c>
      <c r="DP167" s="12">
        <v>0.186</v>
      </c>
      <c r="DQ167" s="12">
        <v>0.184</v>
      </c>
      <c r="DR167" s="12">
        <v>0.18200000000000002</v>
      </c>
      <c r="DS167" s="12">
        <v>0.182</v>
      </c>
      <c r="DT167" s="12">
        <v>0.18600000000000003</v>
      </c>
      <c r="DU167" s="12">
        <v>0.19</v>
      </c>
      <c r="DV167" s="12">
        <v>0.19600000000000004</v>
      </c>
      <c r="DW167" s="12">
        <v>0.202</v>
      </c>
      <c r="DX167" s="12">
        <v>0.20400000000000001</v>
      </c>
      <c r="DY167" s="12">
        <v>0.20600000000000002</v>
      </c>
      <c r="DZ167" s="12">
        <v>0.208</v>
      </c>
      <c r="EA167" s="12">
        <v>0.21000000000000002</v>
      </c>
      <c r="EB167" s="12">
        <v>0.212</v>
      </c>
      <c r="EC167" s="12">
        <v>0.218</v>
      </c>
      <c r="ED167" s="12">
        <v>0.222</v>
      </c>
      <c r="EE167" s="12">
        <v>0.226</v>
      </c>
      <c r="EF167" s="12">
        <v>0.228</v>
      </c>
      <c r="EG167" s="12">
        <v>0.23</v>
      </c>
      <c r="EH167" s="12">
        <v>0.23</v>
      </c>
      <c r="EI167" s="12">
        <v>0.23</v>
      </c>
      <c r="EJ167" s="12">
        <v>0.23</v>
      </c>
    </row>
    <row r="168" ht="9.75" customHeight="1" outlineLevel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12" t="str">
        <f> TEXT($F$164,"0%") &amp; " Wtd.Avg."</f>
        <v>50% Wtd.Avg.</v>
      </c>
      <c r="AN168" s="12">
        <f t="shared" ref="AN168:EJ168" si="20">$F$164*AN166+(1-$F$164)*AN165</f>
        <v>0.385</v>
      </c>
      <c r="AO168" s="12">
        <f t="shared" si="20"/>
        <v>0.33</v>
      </c>
      <c r="AP168" s="12">
        <f t="shared" si="20"/>
        <v>0.31</v>
      </c>
      <c r="AQ168" s="12">
        <f t="shared" si="20"/>
        <v>0.28</v>
      </c>
      <c r="AR168" s="12">
        <f t="shared" si="20"/>
        <v>0.259</v>
      </c>
      <c r="AS168" s="12">
        <f t="shared" si="20"/>
        <v>0.242</v>
      </c>
      <c r="AT168" s="12">
        <f t="shared" si="20"/>
        <v>0.229</v>
      </c>
      <c r="AU168" s="12">
        <f t="shared" si="20"/>
        <v>0.22</v>
      </c>
      <c r="AV168" s="12">
        <f t="shared" si="20"/>
        <v>0.213</v>
      </c>
      <c r="AW168" s="12">
        <f t="shared" si="20"/>
        <v>0.206</v>
      </c>
      <c r="AX168" s="12">
        <f t="shared" si="20"/>
        <v>0.197</v>
      </c>
      <c r="AY168" s="12">
        <f t="shared" si="20"/>
        <v>0.189</v>
      </c>
      <c r="AZ168" s="12">
        <f t="shared" si="20"/>
        <v>0.18</v>
      </c>
      <c r="BA168" s="12">
        <f t="shared" si="20"/>
        <v>0.173</v>
      </c>
      <c r="BB168" s="12">
        <f t="shared" si="20"/>
        <v>0.168</v>
      </c>
      <c r="BC168" s="12">
        <f t="shared" si="20"/>
        <v>0.166</v>
      </c>
      <c r="BD168" s="12">
        <f t="shared" si="20"/>
        <v>0.164</v>
      </c>
      <c r="BE168" s="12">
        <f t="shared" si="20"/>
        <v>0.163</v>
      </c>
      <c r="BF168" s="12">
        <f t="shared" si="20"/>
        <v>0.149</v>
      </c>
      <c r="BG168" s="12">
        <f t="shared" si="20"/>
        <v>0.135</v>
      </c>
      <c r="BH168" s="12">
        <f t="shared" si="20"/>
        <v>0.122</v>
      </c>
      <c r="BI168" s="12">
        <f t="shared" si="20"/>
        <v>0.108</v>
      </c>
      <c r="BJ168" s="12">
        <f t="shared" si="20"/>
        <v>0.093</v>
      </c>
      <c r="BK168" s="12">
        <f t="shared" si="20"/>
        <v>0.091</v>
      </c>
      <c r="BL168" s="12">
        <f t="shared" si="20"/>
        <v>0.089</v>
      </c>
      <c r="BM168" s="12">
        <f t="shared" si="20"/>
        <v>0.087</v>
      </c>
      <c r="BN168" s="12">
        <f t="shared" si="20"/>
        <v>0.087</v>
      </c>
      <c r="BO168" s="12">
        <f t="shared" si="20"/>
        <v>0.089</v>
      </c>
      <c r="BP168" s="12">
        <f t="shared" si="20"/>
        <v>0.091</v>
      </c>
      <c r="BQ168" s="12">
        <f t="shared" si="20"/>
        <v>0.09</v>
      </c>
      <c r="BR168" s="12">
        <f t="shared" si="20"/>
        <v>0.088</v>
      </c>
      <c r="BS168" s="12">
        <f t="shared" si="20"/>
        <v>0.086</v>
      </c>
      <c r="BT168" s="12">
        <f t="shared" si="20"/>
        <v>0.083</v>
      </c>
      <c r="BU168" s="12">
        <f t="shared" si="20"/>
        <v>0.08</v>
      </c>
      <c r="BV168" s="12">
        <f t="shared" si="20"/>
        <v>0.079</v>
      </c>
      <c r="BW168" s="12">
        <f t="shared" si="20"/>
        <v>0.078</v>
      </c>
      <c r="BX168" s="12">
        <f t="shared" si="20"/>
        <v>0.078</v>
      </c>
      <c r="BY168" s="12">
        <f t="shared" si="20"/>
        <v>0.079</v>
      </c>
      <c r="BZ168" s="12">
        <f t="shared" si="20"/>
        <v>0.08</v>
      </c>
      <c r="CA168" s="12">
        <f t="shared" si="20"/>
        <v>0.082</v>
      </c>
      <c r="CB168" s="12">
        <f t="shared" si="20"/>
        <v>0.084</v>
      </c>
      <c r="CC168" s="12">
        <f t="shared" si="20"/>
        <v>0.085</v>
      </c>
      <c r="CD168" s="12">
        <f t="shared" si="20"/>
        <v>0.086</v>
      </c>
      <c r="CE168" s="12">
        <f t="shared" si="20"/>
        <v>0.086</v>
      </c>
      <c r="CF168" s="12">
        <f t="shared" si="20"/>
        <v>0.086</v>
      </c>
      <c r="CG168" s="12">
        <f t="shared" si="20"/>
        <v>0.086</v>
      </c>
      <c r="CH168" s="12">
        <f t="shared" si="20"/>
        <v>0.087</v>
      </c>
      <c r="CI168" s="12">
        <f t="shared" si="20"/>
        <v>0.087</v>
      </c>
      <c r="CJ168" s="12">
        <f t="shared" si="20"/>
        <v>0.088</v>
      </c>
      <c r="CK168" s="12">
        <f t="shared" si="20"/>
        <v>0.09</v>
      </c>
      <c r="CL168" s="12">
        <f t="shared" si="20"/>
        <v>0.091</v>
      </c>
      <c r="CM168" s="12">
        <f t="shared" si="20"/>
        <v>0.091</v>
      </c>
      <c r="CN168" s="12">
        <f t="shared" si="20"/>
        <v>0.091</v>
      </c>
      <c r="CO168" s="12">
        <f t="shared" si="20"/>
        <v>0.09</v>
      </c>
      <c r="CP168" s="12">
        <f t="shared" si="20"/>
        <v>0.088</v>
      </c>
      <c r="CQ168" s="12">
        <f t="shared" si="20"/>
        <v>0.087</v>
      </c>
      <c r="CR168" s="12">
        <f t="shared" si="20"/>
        <v>0.086</v>
      </c>
      <c r="CS168" s="12">
        <f t="shared" si="20"/>
        <v>0.085</v>
      </c>
      <c r="CT168" s="12">
        <f t="shared" si="20"/>
        <v>0.087</v>
      </c>
      <c r="CU168" s="12">
        <f t="shared" si="20"/>
        <v>0.089</v>
      </c>
      <c r="CV168" s="12">
        <f t="shared" si="20"/>
        <v>0.091</v>
      </c>
      <c r="CW168" s="12">
        <f t="shared" si="20"/>
        <v>0.093</v>
      </c>
      <c r="CX168" s="12">
        <f t="shared" si="20"/>
        <v>0.096</v>
      </c>
      <c r="CY168" s="12">
        <f t="shared" si="20"/>
        <v>0.097</v>
      </c>
      <c r="CZ168" s="12">
        <f t="shared" si="20"/>
        <v>0.098</v>
      </c>
      <c r="DA168" s="12">
        <f t="shared" si="20"/>
        <v>0.099</v>
      </c>
      <c r="DB168" s="12">
        <f t="shared" si="20"/>
        <v>0.1</v>
      </c>
      <c r="DC168" s="12">
        <f t="shared" si="20"/>
        <v>0.1</v>
      </c>
      <c r="DD168" s="12">
        <f t="shared" si="20"/>
        <v>0.1</v>
      </c>
      <c r="DE168" s="12">
        <f t="shared" si="20"/>
        <v>0.1</v>
      </c>
      <c r="DF168" s="12">
        <f t="shared" si="20"/>
        <v>0.1</v>
      </c>
      <c r="DG168" s="12">
        <f t="shared" si="20"/>
        <v>0.1</v>
      </c>
      <c r="DH168" s="12">
        <f t="shared" si="20"/>
        <v>0.1</v>
      </c>
      <c r="DI168" s="12">
        <f t="shared" si="20"/>
        <v>0.1</v>
      </c>
      <c r="DJ168" s="12">
        <f t="shared" si="20"/>
        <v>0.1</v>
      </c>
      <c r="DK168" s="12">
        <f t="shared" si="20"/>
        <v>0.1</v>
      </c>
      <c r="DL168" s="12">
        <f t="shared" si="20"/>
        <v>0.099</v>
      </c>
      <c r="DM168" s="12">
        <f t="shared" si="20"/>
        <v>0.098</v>
      </c>
      <c r="DN168" s="12">
        <f t="shared" si="20"/>
        <v>0.097</v>
      </c>
      <c r="DO168" s="12">
        <f t="shared" si="20"/>
        <v>0.095</v>
      </c>
      <c r="DP168" s="12">
        <f t="shared" si="20"/>
        <v>0.093</v>
      </c>
      <c r="DQ168" s="12">
        <f t="shared" si="20"/>
        <v>0.092</v>
      </c>
      <c r="DR168" s="12">
        <f t="shared" si="20"/>
        <v>0.091</v>
      </c>
      <c r="DS168" s="12">
        <f t="shared" si="20"/>
        <v>0.091</v>
      </c>
      <c r="DT168" s="12">
        <f t="shared" si="20"/>
        <v>0.093</v>
      </c>
      <c r="DU168" s="12">
        <f t="shared" si="20"/>
        <v>0.095</v>
      </c>
      <c r="DV168" s="12">
        <f t="shared" si="20"/>
        <v>0.098</v>
      </c>
      <c r="DW168" s="12">
        <f t="shared" si="20"/>
        <v>0.101</v>
      </c>
      <c r="DX168" s="12">
        <f t="shared" si="20"/>
        <v>0.102</v>
      </c>
      <c r="DY168" s="12">
        <f t="shared" si="20"/>
        <v>0.103</v>
      </c>
      <c r="DZ168" s="12">
        <f t="shared" si="20"/>
        <v>0.104</v>
      </c>
      <c r="EA168" s="12">
        <f t="shared" si="20"/>
        <v>0.105</v>
      </c>
      <c r="EB168" s="12">
        <f t="shared" si="20"/>
        <v>0.106</v>
      </c>
      <c r="EC168" s="12">
        <f t="shared" si="20"/>
        <v>0.109</v>
      </c>
      <c r="ED168" s="12">
        <f t="shared" si="20"/>
        <v>0.111</v>
      </c>
      <c r="EE168" s="12">
        <f t="shared" si="20"/>
        <v>0.113</v>
      </c>
      <c r="EF168" s="12">
        <f t="shared" si="20"/>
        <v>0.114</v>
      </c>
      <c r="EG168" s="12">
        <f t="shared" si="20"/>
        <v>0.115</v>
      </c>
      <c r="EH168" s="12">
        <f t="shared" si="20"/>
        <v>0.115</v>
      </c>
      <c r="EI168" s="12">
        <f t="shared" si="20"/>
        <v>0.115</v>
      </c>
      <c r="EJ168" s="12">
        <f t="shared" si="20"/>
        <v>0.115</v>
      </c>
    </row>
    <row r="169" ht="9.75" customHeight="1" outlineLevel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</row>
    <row r="170" ht="9.75" customHeight="1" outlineLevel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</row>
    <row r="171" ht="9.75" customHeight="1" outlineLevel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</row>
    <row r="172" ht="9.75" customHeight="1" outlineLevel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</row>
    <row r="173" ht="9.75" customHeight="1" outlineLevel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</row>
    <row r="174" ht="9.75" customHeight="1" outlineLevel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</row>
    <row r="175" ht="9.75" customHeight="1" outlineLevel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</row>
    <row r="176" ht="9.75" customHeight="1" outlineLevel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</row>
    <row r="177" ht="9.75" customHeight="1" outlineLevel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</row>
    <row r="178" ht="9.75" customHeight="1" outlineLevel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</row>
    <row r="179" ht="9.75" customHeight="1" outlineLevel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</row>
    <row r="180" ht="9.75" customHeight="1" outlineLevel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</row>
    <row r="181" ht="9.75" customHeight="1" outlineLevel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</row>
    <row r="182" ht="9.75" customHeight="1" outlineLevel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</row>
    <row r="183" ht="9.75" customHeight="1" outlineLevel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</row>
    <row r="184" ht="9.75" customHeight="1" outlineLevel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</row>
    <row r="185" ht="9.75" customHeight="1">
      <c r="A185" s="62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</row>
    <row r="186" ht="9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</row>
    <row r="187" ht="9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</row>
    <row r="188" ht="9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</row>
    <row r="189" ht="9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</row>
    <row r="190" ht="9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</row>
    <row r="191" ht="9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</row>
    <row r="192" ht="9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</row>
    <row r="193" ht="9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</row>
    <row r="194" ht="9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</row>
    <row r="195" ht="9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</row>
    <row r="196" ht="9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</row>
    <row r="197" ht="9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</row>
    <row r="198" ht="9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</row>
    <row r="199" ht="9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</row>
    <row r="200" ht="9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</row>
    <row r="201" ht="9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</row>
    <row r="202" ht="9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</row>
    <row r="203" ht="9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</row>
    <row r="204" ht="9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</row>
    <row r="205" ht="9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</row>
    <row r="206" ht="9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</row>
    <row r="207" ht="9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</row>
    <row r="208" ht="9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</row>
    <row r="209" ht="9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</row>
    <row r="210" ht="9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</row>
    <row r="211" ht="9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</row>
    <row r="212" ht="9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</row>
    <row r="213" ht="9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</row>
    <row r="214" ht="9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</row>
    <row r="215" ht="9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</row>
    <row r="216" ht="9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</row>
    <row r="217" ht="9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</row>
    <row r="218" ht="9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</row>
    <row r="219" ht="9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</row>
    <row r="220" ht="9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</row>
    <row r="221" ht="9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</row>
    <row r="222" ht="9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</row>
    <row r="223" ht="9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</row>
    <row r="224" ht="9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</row>
    <row r="225" ht="9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</row>
    <row r="226" ht="9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</row>
    <row r="227" ht="9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</row>
    <row r="228" ht="9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</row>
    <row r="229" ht="9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</row>
    <row r="230" ht="9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</row>
    <row r="231" ht="9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</row>
    <row r="232" ht="9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</row>
    <row r="233" ht="9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</row>
    <row r="234" ht="9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</row>
    <row r="235" ht="9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</row>
    <row r="236" ht="9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</row>
    <row r="237" ht="9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</row>
    <row r="238" ht="9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</row>
    <row r="239" ht="9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</row>
    <row r="240" ht="9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</row>
    <row r="241" ht="9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</row>
    <row r="242" ht="9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</row>
    <row r="243" ht="9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</row>
    <row r="244" ht="9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</row>
    <row r="245" ht="9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</row>
    <row r="246" ht="9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</row>
    <row r="247" ht="9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</row>
    <row r="248" ht="9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</row>
    <row r="249" ht="9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</row>
    <row r="250" ht="9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</row>
    <row r="251" ht="9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</row>
    <row r="252" ht="9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</row>
    <row r="253" ht="9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</row>
    <row r="254" ht="9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</row>
    <row r="255" ht="9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</row>
    <row r="256" ht="9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</row>
    <row r="257" ht="9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</row>
    <row r="258" ht="9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</row>
    <row r="259" ht="9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</row>
    <row r="260" ht="9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</row>
    <row r="261" ht="9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</row>
    <row r="262" ht="9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</row>
    <row r="263" ht="9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</row>
    <row r="264" ht="9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</row>
    <row r="265" ht="9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</row>
    <row r="266" ht="9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</row>
    <row r="267" ht="9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</row>
    <row r="268" ht="9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</row>
    <row r="269" ht="9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</row>
    <row r="270" ht="9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</row>
    <row r="271" ht="9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</row>
    <row r="272" ht="9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</row>
    <row r="273" ht="9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</row>
    <row r="274" ht="9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</row>
    <row r="275" ht="9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</row>
    <row r="276" ht="9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</row>
    <row r="277" ht="9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</row>
    <row r="278" ht="9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</row>
    <row r="279" ht="9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</row>
    <row r="280" ht="9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</row>
    <row r="281" ht="9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</row>
    <row r="282" ht="9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</row>
    <row r="283" ht="9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</row>
    <row r="284" ht="9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</row>
    <row r="285" ht="9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</row>
    <row r="286" ht="9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</row>
    <row r="287" ht="9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</row>
    <row r="288" ht="9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</row>
    <row r="289" ht="9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</row>
    <row r="290" ht="9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</row>
    <row r="291" ht="9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</row>
    <row r="292" ht="9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</row>
    <row r="293" ht="9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</row>
    <row r="294" ht="9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</row>
    <row r="295" ht="9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</row>
    <row r="296" ht="9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</row>
    <row r="297" ht="9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</row>
    <row r="298" ht="9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</row>
    <row r="299" ht="9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</row>
    <row r="300" ht="9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</row>
    <row r="301" ht="9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</row>
    <row r="302" ht="9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</row>
    <row r="303" ht="9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</row>
    <row r="304" ht="9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</row>
    <row r="305" ht="9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</row>
    <row r="306" ht="9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</row>
    <row r="307" ht="9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</row>
    <row r="308" ht="9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</row>
    <row r="309" ht="9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</row>
    <row r="310" ht="9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</row>
    <row r="311" ht="9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</row>
    <row r="312" ht="9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</row>
    <row r="313" ht="9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</row>
    <row r="314" ht="9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</row>
    <row r="315" ht="9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</row>
    <row r="316" ht="9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</row>
    <row r="317" ht="9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</row>
    <row r="318" ht="9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</row>
    <row r="319" ht="9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</row>
    <row r="320" ht="9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</row>
    <row r="321" ht="9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</row>
    <row r="322" ht="9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</row>
    <row r="323" ht="9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</row>
    <row r="324" ht="9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</row>
    <row r="325" ht="9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</row>
    <row r="326" ht="9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</row>
    <row r="327" ht="9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</row>
    <row r="328" ht="9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</row>
    <row r="329" ht="9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</row>
    <row r="330" ht="9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</row>
    <row r="331" ht="9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</row>
    <row r="332" ht="9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</row>
    <row r="333" ht="9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</row>
    <row r="334" ht="9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</row>
    <row r="335" ht="9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</row>
    <row r="336" ht="9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</row>
    <row r="337" ht="9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</row>
    <row r="338" ht="9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</row>
    <row r="339" ht="9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</row>
    <row r="340" ht="9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</row>
    <row r="341" ht="9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</row>
    <row r="342" ht="9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</row>
    <row r="343" ht="9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</row>
    <row r="344" ht="9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</row>
    <row r="345" ht="9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</row>
    <row r="346" ht="9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</row>
    <row r="347" ht="9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</row>
    <row r="348" ht="9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</row>
    <row r="349" ht="9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</row>
    <row r="350" ht="9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</row>
    <row r="351" ht="9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</row>
    <row r="352" ht="9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</row>
    <row r="353" ht="9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</row>
    <row r="354" ht="9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</row>
    <row r="355" ht="9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</row>
    <row r="356" ht="9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</row>
    <row r="357" ht="9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</row>
    <row r="358" ht="9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</row>
    <row r="359" ht="9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</row>
    <row r="360" ht="9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</row>
    <row r="361" ht="9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</row>
    <row r="362" ht="9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</row>
    <row r="363" ht="9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</row>
    <row r="364" ht="9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</row>
    <row r="365" ht="9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</row>
    <row r="366" ht="9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</row>
    <row r="367" ht="9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</row>
    <row r="368" ht="9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</row>
    <row r="369" ht="9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</row>
    <row r="370" ht="9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</row>
    <row r="371" ht="9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</row>
    <row r="372" ht="9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</row>
    <row r="373" ht="9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</row>
    <row r="374" ht="9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</row>
    <row r="375" ht="9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</row>
    <row r="376" ht="9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</row>
    <row r="377" ht="9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</row>
    <row r="378" ht="9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</row>
    <row r="379" ht="9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</row>
    <row r="380" ht="9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</row>
    <row r="381" ht="9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</row>
    <row r="382" ht="9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</row>
    <row r="383" ht="9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</row>
    <row r="384" ht="9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</row>
    <row r="385" ht="9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</row>
    <row r="386" ht="9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</row>
    <row r="387" ht="9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</row>
    <row r="388" ht="9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</row>
    <row r="389" ht="9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</row>
    <row r="390" ht="9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</row>
    <row r="391" ht="9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</row>
    <row r="392" ht="9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</row>
    <row r="393" ht="9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</row>
    <row r="394" ht="9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</row>
    <row r="395" ht="9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</row>
    <row r="396" ht="9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</row>
    <row r="397" ht="9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</row>
    <row r="398" ht="9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</row>
    <row r="399" ht="9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</row>
    <row r="400" ht="9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</row>
    <row r="401" ht="9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</row>
    <row r="402" ht="9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</row>
    <row r="403" ht="9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</row>
    <row r="404" ht="9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</row>
    <row r="405" ht="9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</row>
    <row r="406" ht="9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</row>
    <row r="407" ht="9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</row>
    <row r="408" ht="9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</row>
    <row r="409" ht="9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</row>
    <row r="410" ht="9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</row>
    <row r="411" ht="9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</row>
    <row r="412" ht="9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</row>
    <row r="413" ht="9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</row>
    <row r="414" ht="9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</row>
    <row r="415" ht="9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</row>
    <row r="416" ht="9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</row>
    <row r="417" ht="9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</row>
    <row r="418" ht="9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</row>
    <row r="419" ht="9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</row>
    <row r="420" ht="9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</row>
    <row r="421" ht="9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</row>
    <row r="422" ht="9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</row>
    <row r="423" ht="9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</row>
    <row r="424" ht="9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</row>
    <row r="425" ht="9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</row>
    <row r="426" ht="9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</row>
    <row r="427" ht="9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</row>
    <row r="428" ht="9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</row>
    <row r="429" ht="9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</row>
    <row r="430" ht="9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</row>
    <row r="431" ht="9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</row>
    <row r="432" ht="9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</row>
    <row r="433" ht="9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</row>
    <row r="434" ht="9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</row>
    <row r="435" ht="9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</row>
    <row r="436" ht="9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</row>
    <row r="437" ht="9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</row>
    <row r="438" ht="9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</row>
    <row r="439" ht="9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</row>
    <row r="440" ht="9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</row>
    <row r="441" ht="9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</row>
    <row r="442" ht="9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</row>
    <row r="443" ht="9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</row>
    <row r="444" ht="9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</row>
    <row r="445" ht="9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</row>
    <row r="446" ht="9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</row>
    <row r="447" ht="9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</row>
    <row r="448" ht="9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</row>
    <row r="449" ht="9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</row>
    <row r="450" ht="9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</row>
    <row r="451" ht="9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</row>
    <row r="452" ht="9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</row>
    <row r="453" ht="9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</row>
    <row r="454" ht="9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</row>
    <row r="455" ht="9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</row>
    <row r="456" ht="9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</row>
    <row r="457" ht="9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</row>
    <row r="458" ht="9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</row>
    <row r="459" ht="9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</row>
    <row r="460" ht="9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</row>
    <row r="461" ht="9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</row>
    <row r="462" ht="9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</row>
    <row r="463" ht="9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</row>
    <row r="464" ht="9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</row>
    <row r="465" ht="9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</row>
    <row r="466" ht="9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</row>
    <row r="467" ht="9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</row>
    <row r="468" ht="9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</row>
    <row r="469" ht="9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</row>
    <row r="470" ht="9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</row>
    <row r="471" ht="9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</row>
    <row r="472" ht="9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</row>
    <row r="473" ht="9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</row>
    <row r="474" ht="9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</row>
    <row r="475" ht="9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</row>
    <row r="476" ht="9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</row>
    <row r="477" ht="9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</row>
    <row r="478" ht="9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</row>
    <row r="479" ht="9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</row>
    <row r="480" ht="9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</row>
    <row r="481" ht="9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</row>
    <row r="482" ht="9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</row>
    <row r="483" ht="9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</row>
    <row r="484" ht="9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</row>
    <row r="485" ht="9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</row>
    <row r="486" ht="9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</row>
    <row r="487" ht="9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</row>
    <row r="488" ht="9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</row>
    <row r="489" ht="9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</row>
    <row r="490" ht="9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</row>
    <row r="491" ht="9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</row>
    <row r="492" ht="9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</row>
    <row r="493" ht="9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</row>
    <row r="494" ht="9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</row>
    <row r="495" ht="9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</row>
    <row r="496" ht="9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</row>
    <row r="497" ht="9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</row>
    <row r="498" ht="9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</row>
    <row r="499" ht="9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</row>
    <row r="500" ht="9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</row>
    <row r="501" ht="9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</row>
    <row r="502" ht="9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</row>
    <row r="503" ht="9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</row>
    <row r="504" ht="9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</row>
    <row r="505" ht="9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</row>
    <row r="506" ht="9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</row>
    <row r="507" ht="9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</row>
    <row r="508" ht="9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</row>
    <row r="509" ht="9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</row>
    <row r="510" ht="9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</row>
    <row r="511" ht="9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</row>
    <row r="512" ht="9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</row>
    <row r="513" ht="9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</row>
    <row r="514" ht="9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</row>
    <row r="515" ht="9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</row>
    <row r="516" ht="9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</row>
    <row r="517" ht="9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</row>
    <row r="518" ht="9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</row>
    <row r="519" ht="9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</row>
    <row r="520" ht="9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</row>
    <row r="521" ht="9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</row>
    <row r="522" ht="9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</row>
    <row r="523" ht="9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</row>
    <row r="524" ht="9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</row>
    <row r="525" ht="9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</row>
    <row r="526" ht="9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</row>
    <row r="527" ht="9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</row>
    <row r="528" ht="9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</row>
    <row r="529" ht="9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</row>
    <row r="530" ht="9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</row>
    <row r="531" ht="9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</row>
    <row r="532" ht="9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</row>
    <row r="533" ht="9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</row>
    <row r="534" ht="9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</row>
    <row r="535" ht="9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</row>
    <row r="536" ht="9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</row>
    <row r="537" ht="9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</row>
    <row r="538" ht="9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</row>
    <row r="539" ht="9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</row>
    <row r="540" ht="9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</row>
    <row r="541" ht="9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</row>
    <row r="542" ht="9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</row>
    <row r="543" ht="9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</row>
    <row r="544" ht="9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</row>
    <row r="545" ht="9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</row>
    <row r="546" ht="9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</row>
    <row r="547" ht="9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</row>
    <row r="548" ht="9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</row>
    <row r="549" ht="9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</row>
    <row r="550" ht="9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</row>
    <row r="551" ht="9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</row>
    <row r="552" ht="9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</row>
    <row r="553" ht="9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</row>
    <row r="554" ht="9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</row>
    <row r="555" ht="9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</row>
    <row r="556" ht="9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</row>
    <row r="557" ht="9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</row>
    <row r="558" ht="9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</row>
    <row r="559" ht="9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</row>
    <row r="560" ht="9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</row>
    <row r="561" ht="9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</row>
    <row r="562" ht="9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</row>
    <row r="563" ht="9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</row>
    <row r="564" ht="9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</row>
    <row r="565" ht="9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</row>
    <row r="566" ht="9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</row>
    <row r="567" ht="9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</row>
    <row r="568" ht="9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</row>
    <row r="569" ht="9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</row>
    <row r="570" ht="9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</row>
    <row r="571" ht="9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</row>
    <row r="572" ht="9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</row>
    <row r="573" ht="9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</row>
    <row r="574" ht="9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</row>
    <row r="575" ht="9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</row>
    <row r="576" ht="9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</row>
    <row r="577" ht="9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</row>
    <row r="578" ht="9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</row>
    <row r="579" ht="9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</row>
    <row r="580" ht="9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</row>
    <row r="581" ht="9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</row>
    <row r="582" ht="9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</row>
    <row r="583" ht="9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</row>
    <row r="584" ht="9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</row>
    <row r="585" ht="9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</row>
    <row r="586" ht="9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</row>
    <row r="587" ht="9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</row>
    <row r="588" ht="9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</row>
    <row r="589" ht="9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</row>
    <row r="590" ht="9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</row>
    <row r="591" ht="9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</row>
    <row r="592" ht="9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</row>
    <row r="593" ht="9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</row>
    <row r="594" ht="9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</row>
    <row r="595" ht="9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</row>
    <row r="596" ht="9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</row>
    <row r="597" ht="9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</row>
    <row r="598" ht="9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</row>
    <row r="599" ht="9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</row>
    <row r="600" ht="9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</row>
    <row r="601" ht="9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</row>
    <row r="602" ht="9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</row>
    <row r="603" ht="9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</row>
    <row r="604" ht="9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</row>
    <row r="605" ht="9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</row>
    <row r="606" ht="9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</row>
    <row r="607" ht="9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</row>
    <row r="608" ht="9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</row>
    <row r="609" ht="9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</row>
    <row r="610" ht="9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</row>
    <row r="611" ht="9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</row>
    <row r="612" ht="9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</row>
    <row r="613" ht="9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</row>
    <row r="614" ht="9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</row>
    <row r="615" ht="9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</row>
    <row r="616" ht="9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</row>
    <row r="617" ht="9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</row>
    <row r="618" ht="9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</row>
    <row r="619" ht="9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</row>
    <row r="620" ht="9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</row>
    <row r="621" ht="9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</row>
    <row r="622" ht="9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</row>
    <row r="623" ht="9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</row>
    <row r="624" ht="9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</row>
    <row r="625" ht="9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</row>
    <row r="626" ht="9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</row>
    <row r="627" ht="9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</row>
    <row r="628" ht="9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</row>
    <row r="629" ht="9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</row>
    <row r="630" ht="9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</row>
    <row r="631" ht="9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</row>
    <row r="632" ht="9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</row>
    <row r="633" ht="9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</row>
    <row r="634" ht="9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</row>
    <row r="635" ht="9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</row>
    <row r="636" ht="9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</row>
    <row r="637" ht="9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</row>
    <row r="638" ht="9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</row>
    <row r="639" ht="9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</row>
    <row r="640" ht="9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</row>
    <row r="641" ht="9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</row>
    <row r="642" ht="9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</row>
    <row r="643" ht="9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</row>
    <row r="644" ht="9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</row>
    <row r="645" ht="9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</row>
    <row r="646" ht="9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</row>
    <row r="647" ht="9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</row>
    <row r="648" ht="9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</row>
    <row r="649" ht="9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</row>
    <row r="650" ht="9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</row>
    <row r="651" ht="9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</row>
    <row r="652" ht="9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</row>
    <row r="653" ht="9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</row>
    <row r="654" ht="9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</row>
    <row r="655" ht="9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</row>
    <row r="656" ht="9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</row>
    <row r="657" ht="9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</row>
    <row r="658" ht="9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</row>
    <row r="659" ht="9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</row>
    <row r="660" ht="9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</row>
    <row r="661" ht="9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</row>
    <row r="662" ht="9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</row>
    <row r="663" ht="9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</row>
    <row r="664" ht="9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</row>
    <row r="665" ht="9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</row>
    <row r="666" ht="9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</row>
    <row r="667" ht="9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</row>
    <row r="668" ht="9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</row>
    <row r="669" ht="9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</row>
    <row r="670" ht="9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</row>
    <row r="671" ht="9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</row>
    <row r="672" ht="9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</row>
    <row r="673" ht="9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</row>
    <row r="674" ht="9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</row>
    <row r="675" ht="9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</row>
    <row r="676" ht="9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</row>
    <row r="677" ht="9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</row>
    <row r="678" ht="9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</row>
    <row r="679" ht="9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</row>
    <row r="680" ht="9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</row>
    <row r="681" ht="9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</row>
    <row r="682" ht="9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</row>
    <row r="683" ht="9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</row>
    <row r="684" ht="9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</row>
    <row r="685" ht="9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</row>
    <row r="686" ht="9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</row>
    <row r="687" ht="9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</row>
    <row r="688" ht="9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</row>
    <row r="689" ht="9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</row>
    <row r="690" ht="9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</row>
    <row r="691" ht="9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</row>
    <row r="692" ht="9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</row>
    <row r="693" ht="9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</row>
    <row r="694" ht="9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</row>
    <row r="695" ht="9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</row>
    <row r="696" ht="9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</row>
    <row r="697" ht="9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</row>
    <row r="698" ht="9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</row>
    <row r="699" ht="9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</row>
    <row r="700" ht="9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</row>
    <row r="701" ht="9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</row>
    <row r="702" ht="9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</row>
    <row r="703" ht="9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</row>
    <row r="704" ht="9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</row>
    <row r="705" ht="9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</row>
    <row r="706" ht="9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</row>
    <row r="707" ht="9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</row>
    <row r="708" ht="9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</row>
    <row r="709" ht="9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</row>
    <row r="710" ht="9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</row>
    <row r="711" ht="9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</row>
    <row r="712" ht="9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</row>
    <row r="713" ht="9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</row>
    <row r="714" ht="9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</row>
    <row r="715" ht="9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</row>
    <row r="716" ht="9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</row>
    <row r="717" ht="9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</row>
    <row r="718" ht="9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</row>
    <row r="719" ht="9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</row>
    <row r="720" ht="9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</row>
    <row r="721" ht="9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</row>
    <row r="722" ht="9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</row>
    <row r="723" ht="9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</row>
    <row r="724" ht="9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</row>
    <row r="725" ht="9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</row>
    <row r="726" ht="9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</row>
    <row r="727" ht="9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</row>
    <row r="728" ht="9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</row>
    <row r="729" ht="9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</row>
    <row r="730" ht="9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</row>
    <row r="731" ht="9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</row>
    <row r="732" ht="9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</row>
    <row r="733" ht="9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</row>
    <row r="734" ht="9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</row>
    <row r="735" ht="9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</row>
    <row r="736" ht="9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</row>
    <row r="737" ht="9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</row>
    <row r="738" ht="9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</row>
    <row r="739" ht="9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</row>
    <row r="740" ht="9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</row>
    <row r="741" ht="9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</row>
    <row r="742" ht="9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</row>
    <row r="743" ht="9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</row>
    <row r="744" ht="9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</row>
    <row r="745" ht="9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</row>
    <row r="746" ht="9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</row>
    <row r="747" ht="9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</row>
    <row r="748" ht="9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</row>
    <row r="749" ht="9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</row>
    <row r="750" ht="9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</row>
    <row r="751" ht="9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</row>
    <row r="752" ht="9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</row>
    <row r="753" ht="9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</row>
    <row r="754" ht="9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</row>
    <row r="755" ht="9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</row>
    <row r="756" ht="9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</row>
    <row r="757" ht="9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</row>
    <row r="758" ht="9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</row>
    <row r="759" ht="9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</row>
    <row r="760" ht="9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</row>
    <row r="761" ht="9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</row>
    <row r="762" ht="9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</row>
    <row r="763" ht="9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</row>
    <row r="764" ht="9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</row>
    <row r="765" ht="9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</row>
    <row r="766" ht="9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</row>
    <row r="767" ht="9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</row>
    <row r="768" ht="9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</row>
    <row r="769" ht="9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</row>
    <row r="770" ht="9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</row>
    <row r="771" ht="9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</row>
    <row r="772" ht="9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</row>
    <row r="773" ht="9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</row>
    <row r="774" ht="9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</row>
    <row r="775" ht="9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</row>
    <row r="776" ht="9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</row>
    <row r="777" ht="9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</row>
    <row r="778" ht="9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</row>
    <row r="779" ht="9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</row>
    <row r="780" ht="9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</row>
    <row r="781" ht="9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</row>
    <row r="782" ht="9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</row>
    <row r="783" ht="9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</row>
    <row r="784" ht="9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</row>
    <row r="785" ht="9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</row>
    <row r="786" ht="9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</row>
    <row r="787" ht="9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</row>
    <row r="788" ht="9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</row>
    <row r="789" ht="9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</row>
    <row r="790" ht="9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</row>
    <row r="791" ht="9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</row>
    <row r="792" ht="9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</row>
    <row r="793" ht="9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</row>
    <row r="794" ht="9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</row>
    <row r="795" ht="9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</row>
    <row r="796" ht="9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</row>
    <row r="797" ht="9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</row>
    <row r="798" ht="9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</row>
    <row r="799" ht="9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</row>
    <row r="800" ht="9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</row>
    <row r="801" ht="9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</row>
    <row r="802" ht="9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</row>
    <row r="803" ht="9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</row>
    <row r="804" ht="9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</row>
    <row r="805" ht="9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</row>
    <row r="806" ht="9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</row>
    <row r="807" ht="9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</row>
    <row r="808" ht="9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</row>
    <row r="809" ht="9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</row>
    <row r="810" ht="9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</row>
    <row r="811" ht="9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</row>
    <row r="812" ht="9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</row>
    <row r="813" ht="9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</row>
    <row r="814" ht="9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</row>
    <row r="815" ht="9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</row>
    <row r="816" ht="9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</row>
    <row r="817" ht="9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</row>
    <row r="818" ht="9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</row>
    <row r="819" ht="9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</row>
    <row r="820" ht="9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</row>
    <row r="821" ht="9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</row>
    <row r="822" ht="9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</row>
    <row r="823" ht="9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</row>
    <row r="824" ht="9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</row>
    <row r="825" ht="9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</row>
    <row r="826" ht="9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</row>
    <row r="827" ht="9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</row>
    <row r="828" ht="9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</row>
    <row r="829" ht="9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</row>
    <row r="830" ht="9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</row>
    <row r="831" ht="9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</row>
    <row r="832" ht="9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</row>
    <row r="833" ht="9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</row>
    <row r="834" ht="9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</row>
    <row r="835" ht="9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</row>
    <row r="836" ht="9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</row>
    <row r="837" ht="9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</row>
    <row r="838" ht="9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</row>
    <row r="839" ht="9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</row>
    <row r="840" ht="9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</row>
    <row r="841" ht="9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</row>
    <row r="842" ht="9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</row>
    <row r="843" ht="9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</row>
    <row r="844" ht="9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</row>
    <row r="845" ht="9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</row>
    <row r="846" ht="9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</row>
    <row r="847" ht="9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</row>
    <row r="848" ht="9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</row>
    <row r="849" ht="9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</row>
    <row r="850" ht="9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</row>
    <row r="851" ht="9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</row>
    <row r="852" ht="9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</row>
    <row r="853" ht="9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</row>
    <row r="854" ht="9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</row>
    <row r="855" ht="9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</row>
    <row r="856" ht="9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</row>
    <row r="857" ht="9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</row>
    <row r="858" ht="9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</row>
    <row r="859" ht="9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</row>
    <row r="860" ht="9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</row>
    <row r="861" ht="9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</row>
    <row r="862" ht="9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</row>
    <row r="863" ht="9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</row>
    <row r="864" ht="9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</row>
    <row r="865" ht="9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</row>
    <row r="866" ht="9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</row>
    <row r="867" ht="9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</row>
    <row r="868" ht="9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</row>
    <row r="869" ht="9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</row>
    <row r="870" ht="9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</row>
    <row r="871" ht="9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</row>
    <row r="872" ht="9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</row>
    <row r="873" ht="9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</row>
    <row r="874" ht="9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</row>
    <row r="875" ht="9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</row>
    <row r="876" ht="9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</row>
    <row r="877" ht="9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</row>
    <row r="878" ht="9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</row>
    <row r="879" ht="9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</row>
    <row r="880" ht="9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</row>
    <row r="881" ht="9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</row>
    <row r="882" ht="9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</row>
    <row r="883" ht="9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</row>
    <row r="884" ht="9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</row>
    <row r="885" ht="9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</row>
    <row r="886" ht="9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</row>
    <row r="887" ht="9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</row>
    <row r="888" ht="9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</row>
    <row r="889" ht="9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</row>
    <row r="890" ht="9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</row>
    <row r="891" ht="9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</row>
    <row r="892" ht="9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</row>
    <row r="893" ht="9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</row>
    <row r="894" ht="9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</row>
    <row r="895" ht="9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</row>
    <row r="896" ht="9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</row>
    <row r="897" ht="9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</row>
    <row r="898" ht="9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</row>
    <row r="899" ht="9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</row>
    <row r="900" ht="9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</row>
    <row r="901" ht="9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</row>
    <row r="902" ht="9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</row>
    <row r="903" ht="9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</row>
    <row r="904" ht="9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</row>
    <row r="905" ht="9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</row>
    <row r="906" ht="9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</row>
    <row r="907" ht="9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</row>
    <row r="908" ht="9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</row>
    <row r="909" ht="9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</row>
    <row r="910" ht="9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</row>
    <row r="911" ht="9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</row>
    <row r="912" ht="9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</row>
    <row r="913" ht="9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</row>
    <row r="914" ht="9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</row>
    <row r="915" ht="9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</row>
    <row r="916" ht="9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</row>
    <row r="917" ht="9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</row>
    <row r="918" ht="9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</row>
    <row r="919" ht="9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</row>
    <row r="920" ht="9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</row>
    <row r="921" ht="9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</row>
    <row r="922" ht="9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</row>
    <row r="923" ht="9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</row>
    <row r="924" ht="9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</row>
    <row r="925" ht="9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</row>
    <row r="926" ht="9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</row>
    <row r="927" ht="9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</row>
    <row r="928" ht="9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</row>
    <row r="929" ht="9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</row>
    <row r="930" ht="9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</row>
    <row r="931" ht="9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</row>
    <row r="932" ht="9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</row>
    <row r="933" ht="9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</row>
    <row r="934" ht="9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</row>
    <row r="935" ht="9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</row>
    <row r="936" ht="9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</row>
    <row r="937" ht="9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</row>
    <row r="938" ht="9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</row>
    <row r="939" ht="9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</row>
    <row r="940" ht="9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</row>
    <row r="941" ht="9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</row>
    <row r="942" ht="9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</row>
    <row r="943" ht="9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</row>
    <row r="944" ht="9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</row>
    <row r="945" ht="9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</row>
    <row r="946" ht="9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</row>
    <row r="947" ht="9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</row>
    <row r="948" ht="9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</row>
    <row r="949" ht="9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</row>
    <row r="950" ht="9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</row>
    <row r="951" ht="9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</row>
    <row r="952" ht="9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</row>
    <row r="953" ht="9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</row>
    <row r="954" ht="9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</row>
    <row r="955" ht="9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</row>
    <row r="956" ht="9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</row>
    <row r="957" ht="9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</row>
    <row r="958" ht="9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</row>
    <row r="959" ht="9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</row>
    <row r="960" ht="9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</row>
    <row r="961" ht="9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</row>
    <row r="962" ht="9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</row>
    <row r="963" ht="9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</row>
    <row r="964" ht="9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</row>
    <row r="965" ht="9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</row>
    <row r="966" ht="9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</row>
    <row r="967" ht="9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</row>
    <row r="968" ht="9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</row>
    <row r="969" ht="9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</row>
    <row r="970" ht="9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</row>
    <row r="971" ht="9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</row>
    <row r="972" ht="9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</row>
    <row r="973" ht="9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</row>
    <row r="974" ht="9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</row>
    <row r="975" ht="9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</row>
    <row r="976" ht="9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</row>
    <row r="977" ht="9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</row>
    <row r="978" ht="9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</row>
    <row r="979" ht="9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</row>
    <row r="980" ht="9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</row>
    <row r="981" ht="9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</row>
    <row r="982" ht="9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</row>
    <row r="983" ht="9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</row>
    <row r="984" ht="9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</row>
    <row r="985" ht="9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</row>
    <row r="986" ht="9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</row>
    <row r="987" ht="9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</row>
    <row r="988" ht="9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</row>
    <row r="989" ht="9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</row>
    <row r="990" ht="9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</row>
    <row r="991" ht="9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</row>
    <row r="992" ht="9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</row>
    <row r="993" ht="9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</row>
    <row r="994" ht="9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</row>
    <row r="995" ht="9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</row>
    <row r="996" ht="9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</row>
    <row r="997" ht="9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</row>
    <row r="998" ht="9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</row>
    <row r="999" ht="9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</row>
    <row r="1000" ht="9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</row>
  </sheetData>
  <dataValidations>
    <dataValidation type="decimal" allowBlank="1" showInputMessage="1" showErrorMessage="1" prompt="Confidence level can be adjusted between 0 and 100% to dynamically change confidence limits on this sheet." sqref="I11">
      <formula1>0.0</formula1>
      <formula2>1.0</formula2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2022-10-02T05:40:14Z</dcterms:created>
  <dc:creator>Raghavendra Udupa</dc:creator>
</cp:coreProperties>
</file>