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his\Documents\Fall 2024\Web Data Analytics - MGMT 59000CV\"/>
    </mc:Choice>
  </mc:AlternateContent>
  <xr:revisionPtr revIDLastSave="0" documentId="13_ncr:1_{49B940D8-CEA7-4155-8157-96DFF29C4B8A}" xr6:coauthVersionLast="47" xr6:coauthVersionMax="47" xr10:uidLastSave="{00000000-0000-0000-0000-000000000000}"/>
  <bookViews>
    <workbookView xWindow="-108" yWindow="-108" windowWidth="23256" windowHeight="13896" activeTab="2" xr2:uid="{CF84DB39-7047-4659-A45F-C63D4D8A8CB2}"/>
  </bookViews>
  <sheets>
    <sheet name="Overall" sheetId="1" r:id="rId1"/>
    <sheet name="Brandwise Breakdown" sheetId="2" r:id="rId2"/>
    <sheet name="Online vs. Offline" sheetId="5" r:id="rId3"/>
    <sheet name="Sheet1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5" l="1"/>
  <c r="J21" i="5"/>
  <c r="J22" i="5"/>
  <c r="J23" i="5"/>
  <c r="D5" i="5"/>
  <c r="H8" i="5"/>
  <c r="I8" i="5" s="1"/>
  <c r="J8" i="5" s="1"/>
  <c r="D9" i="5"/>
  <c r="H9" i="5"/>
  <c r="D10" i="5"/>
  <c r="H10" i="5"/>
  <c r="I10" i="5" s="1"/>
  <c r="J10" i="5" s="1"/>
  <c r="C11" i="5"/>
  <c r="D11" i="5" s="1"/>
  <c r="H11" i="5"/>
  <c r="D12" i="5"/>
  <c r="H12" i="5"/>
  <c r="I12" i="5" s="1"/>
  <c r="J12" i="5" s="1"/>
  <c r="D13" i="5"/>
  <c r="H13" i="5"/>
  <c r="D14" i="5"/>
  <c r="H14" i="5"/>
  <c r="I14" i="5" s="1"/>
  <c r="J14" i="5" s="1"/>
  <c r="C15" i="5"/>
  <c r="D15" i="5" s="1"/>
  <c r="H15" i="5"/>
  <c r="D16" i="5"/>
  <c r="H16" i="5"/>
  <c r="I16" i="5" s="1"/>
  <c r="J16" i="5" s="1"/>
  <c r="D17" i="5"/>
  <c r="H17" i="5"/>
  <c r="D18" i="5"/>
  <c r="H18" i="5"/>
  <c r="I18" i="5" s="1"/>
  <c r="J18" i="5" s="1"/>
  <c r="C19" i="5"/>
  <c r="D19" i="5" s="1"/>
  <c r="H19" i="5"/>
  <c r="J23" i="2"/>
  <c r="B23" i="2"/>
  <c r="J27" i="2"/>
  <c r="B27" i="2"/>
  <c r="F27" i="2"/>
  <c r="F23" i="2"/>
  <c r="B19" i="2"/>
  <c r="J19" i="2"/>
  <c r="J15" i="2"/>
  <c r="B15" i="2"/>
  <c r="F15" i="2"/>
  <c r="F19" i="2"/>
  <c r="J7" i="2"/>
  <c r="F7" i="2"/>
  <c r="J11" i="2"/>
  <c r="F11" i="2"/>
  <c r="B7" i="2"/>
  <c r="B11" i="2"/>
  <c r="I17" i="5" l="1"/>
  <c r="J17" i="5" s="1"/>
  <c r="I9" i="5"/>
  <c r="J9" i="5" s="1"/>
  <c r="I11" i="5"/>
  <c r="J11" i="5" s="1"/>
  <c r="I15" i="5"/>
  <c r="J15" i="5" s="1"/>
  <c r="I19" i="5"/>
  <c r="J19" i="5" s="1"/>
  <c r="I13" i="5"/>
  <c r="J13" i="5" s="1"/>
</calcChain>
</file>

<file path=xl/sharedStrings.xml><?xml version="1.0" encoding="utf-8"?>
<sst xmlns="http://schemas.openxmlformats.org/spreadsheetml/2006/main" count="186" uniqueCount="53">
  <si>
    <t>year_quarter</t>
  </si>
  <si>
    <t>net sales</t>
  </si>
  <si>
    <t>net income</t>
  </si>
  <si>
    <t>2016_01</t>
  </si>
  <si>
    <t>2016_02</t>
  </si>
  <si>
    <t>2016_03</t>
  </si>
  <si>
    <t>2016_04</t>
  </si>
  <si>
    <t>2017_01</t>
  </si>
  <si>
    <t>2017_02</t>
  </si>
  <si>
    <t>2017_03</t>
  </si>
  <si>
    <t>2017_04</t>
  </si>
  <si>
    <t>2018_01</t>
  </si>
  <si>
    <t>2018_02</t>
  </si>
  <si>
    <t>2018_03</t>
  </si>
  <si>
    <t>2018_04</t>
  </si>
  <si>
    <t>2019_01</t>
  </si>
  <si>
    <t>2019_02</t>
  </si>
  <si>
    <t>2019_03</t>
  </si>
  <si>
    <t>2019_04</t>
  </si>
  <si>
    <t>2020_01</t>
  </si>
  <si>
    <t>2020_02</t>
  </si>
  <si>
    <t>2020_03</t>
  </si>
  <si>
    <t>2020_04</t>
  </si>
  <si>
    <t>2015_01</t>
  </si>
  <si>
    <t>2015_02</t>
  </si>
  <si>
    <t>2015_03</t>
  </si>
  <si>
    <t>2015_04</t>
  </si>
  <si>
    <t>Gap Inc. - All brands</t>
  </si>
  <si>
    <t>Gap Inc. -  Online vs. Offline</t>
  </si>
  <si>
    <t>Gap  Global</t>
  </si>
  <si>
    <t>Old Navy Global</t>
  </si>
  <si>
    <t>Banana Republic Global</t>
  </si>
  <si>
    <t>net online sales</t>
  </si>
  <si>
    <t>net offline sales</t>
  </si>
  <si>
    <t>year</t>
  </si>
  <si>
    <t>In millions</t>
  </si>
  <si>
    <t>net franchise sales</t>
  </si>
  <si>
    <t>total net sales</t>
  </si>
  <si>
    <t>total square footage</t>
  </si>
  <si>
    <t>net sales per average sq. footage</t>
  </si>
  <si>
    <t>franchise stores</t>
  </si>
  <si>
    <t>net sales per store</t>
  </si>
  <si>
    <t>Gap</t>
  </si>
  <si>
    <t>Old Navy</t>
  </si>
  <si>
    <t>Banana Republic</t>
  </si>
  <si>
    <t>share of inline sales</t>
  </si>
  <si>
    <t>Net Sales</t>
  </si>
  <si>
    <t>-</t>
  </si>
  <si>
    <t>share of online sales</t>
  </si>
  <si>
    <t>Callouts on the methodology of calculation:</t>
  </si>
  <si>
    <t>For the 4 quarters in 2019, we referred to the data present at : https://icrm.indigotools.com/IR/IAC/?Ticker=GPS&amp;Exchange=NYSE#</t>
  </si>
  <si>
    <t>For the year of 2015, we referred to the data present in the 10-K report (Note 16) at : https://www.sec.gov/Archives/edgar/data/39911/000003991116000269/fy201510-k.htm</t>
  </si>
  <si>
    <t>For the rest of the years and quarters, the metrics were obtained from the respective 10-K and 10-Q reports, and an average sales of $110,000 per franchise store per quarter was assumed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</si>
</sst>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000000"/>
      <name val="Times New Roman"/>
      <family val="1"/>
    </font>
    <font>
      <sz val="8"/>
      <color rgb="FF000000"/>
      <name val="Arial"/>
      <family val="2"/>
    </font>
    <font>
      <sz val="8"/>
      <color rgb="FF212529"/>
      <name val="Arial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5">
    <xf numFmtId="0" fontId="0" fillId="0" borderId="0" xfId="0"/>
    <xf numFmtId="3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9" fontId="0" fillId="0" borderId="0" xfId="2" applyFont="1"/>
    <xf numFmtId="164" fontId="0" fillId="0" borderId="0" xfId="1" applyNumberFormat="1" applyFont="1"/>
    <xf numFmtId="0" fontId="0" fillId="2" borderId="0" xfId="0" applyFill="1"/>
    <xf numFmtId="3" fontId="0" fillId="0" borderId="0" xfId="0" applyNumberFormat="1"/>
    <xf numFmtId="10" fontId="0" fillId="0" borderId="0" xfId="2" applyNumberFormat="1" applyFont="1"/>
    <xf numFmtId="0" fontId="0" fillId="0" borderId="0" xfId="0" applyFill="1"/>
    <xf numFmtId="0" fontId="0" fillId="3" borderId="0" xfId="0" applyFill="1"/>
    <xf numFmtId="3" fontId="3" fillId="3" borderId="0" xfId="0" quotePrefix="1" applyNumberFormat="1" applyFont="1" applyFill="1"/>
    <xf numFmtId="164" fontId="0" fillId="3" borderId="0" xfId="1" applyNumberFormat="1" applyFont="1" applyFill="1"/>
    <xf numFmtId="9" fontId="0" fillId="3" borderId="0" xfId="2" applyFont="1" applyFill="1"/>
    <xf numFmtId="164" fontId="0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Sales for Gap Inc.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Overall!$B$3</c:f>
              <c:strCache>
                <c:ptCount val="1"/>
                <c:pt idx="0">
                  <c:v>net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Overall!$A$4:$A$23</c:f>
              <c:strCache>
                <c:ptCount val="20"/>
                <c:pt idx="0">
                  <c:v>2015_01</c:v>
                </c:pt>
                <c:pt idx="1">
                  <c:v>2015_02</c:v>
                </c:pt>
                <c:pt idx="2">
                  <c:v>2015_03</c:v>
                </c:pt>
                <c:pt idx="3">
                  <c:v>2015_04</c:v>
                </c:pt>
                <c:pt idx="4">
                  <c:v>2016_01</c:v>
                </c:pt>
                <c:pt idx="5">
                  <c:v>2016_02</c:v>
                </c:pt>
                <c:pt idx="6">
                  <c:v>2016_03</c:v>
                </c:pt>
                <c:pt idx="7">
                  <c:v>2016_04</c:v>
                </c:pt>
                <c:pt idx="8">
                  <c:v>2017_01</c:v>
                </c:pt>
                <c:pt idx="9">
                  <c:v>2017_02</c:v>
                </c:pt>
                <c:pt idx="10">
                  <c:v>2017_03</c:v>
                </c:pt>
                <c:pt idx="11">
                  <c:v>2017_04</c:v>
                </c:pt>
                <c:pt idx="12">
                  <c:v>2018_01</c:v>
                </c:pt>
                <c:pt idx="13">
                  <c:v>2018_02</c:v>
                </c:pt>
                <c:pt idx="14">
                  <c:v>2018_03</c:v>
                </c:pt>
                <c:pt idx="15">
                  <c:v>2018_04</c:v>
                </c:pt>
                <c:pt idx="16">
                  <c:v>2019_01</c:v>
                </c:pt>
                <c:pt idx="17">
                  <c:v>2019_02</c:v>
                </c:pt>
                <c:pt idx="18">
                  <c:v>2019_03</c:v>
                </c:pt>
                <c:pt idx="19">
                  <c:v>2019_04</c:v>
                </c:pt>
              </c:strCache>
            </c:strRef>
          </c:cat>
          <c:val>
            <c:numRef>
              <c:f>Overall!$B$4:$B$23</c:f>
              <c:numCache>
                <c:formatCode>General</c:formatCode>
                <c:ptCount val="20"/>
                <c:pt idx="0">
                  <c:v>3657</c:v>
                </c:pt>
                <c:pt idx="1">
                  <c:v>3898</c:v>
                </c:pt>
                <c:pt idx="2">
                  <c:v>3857</c:v>
                </c:pt>
                <c:pt idx="3">
                  <c:v>4385</c:v>
                </c:pt>
                <c:pt idx="4">
                  <c:v>3438</c:v>
                </c:pt>
                <c:pt idx="5">
                  <c:v>3851</c:v>
                </c:pt>
                <c:pt idx="6">
                  <c:v>3798</c:v>
                </c:pt>
                <c:pt idx="7">
                  <c:v>4429</c:v>
                </c:pt>
                <c:pt idx="8">
                  <c:v>3440</c:v>
                </c:pt>
                <c:pt idx="9">
                  <c:v>3799</c:v>
                </c:pt>
                <c:pt idx="10">
                  <c:v>3838</c:v>
                </c:pt>
                <c:pt idx="11">
                  <c:v>4778</c:v>
                </c:pt>
                <c:pt idx="12">
                  <c:v>3783</c:v>
                </c:pt>
                <c:pt idx="13">
                  <c:v>4085</c:v>
                </c:pt>
                <c:pt idx="14">
                  <c:v>4089</c:v>
                </c:pt>
                <c:pt idx="15">
                  <c:v>4623</c:v>
                </c:pt>
                <c:pt idx="16">
                  <c:v>3706</c:v>
                </c:pt>
                <c:pt idx="17">
                  <c:v>4005</c:v>
                </c:pt>
                <c:pt idx="18">
                  <c:v>3998</c:v>
                </c:pt>
                <c:pt idx="19">
                  <c:v>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E-4B5E-ABFC-86126DE3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268463"/>
        <c:axId val="19652708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Overall!$C$3</c15:sqref>
                        </c15:formulaRef>
                      </c:ext>
                    </c:extLst>
                    <c:strCache>
                      <c:ptCount val="1"/>
                      <c:pt idx="0">
                        <c:v>net income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Overall!$A$4:$A$23</c15:sqref>
                        </c15:formulaRef>
                      </c:ext>
                    </c:extLst>
                    <c:strCache>
                      <c:ptCount val="20"/>
                      <c:pt idx="0">
                        <c:v>2015_01</c:v>
                      </c:pt>
                      <c:pt idx="1">
                        <c:v>2015_02</c:v>
                      </c:pt>
                      <c:pt idx="2">
                        <c:v>2015_03</c:v>
                      </c:pt>
                      <c:pt idx="3">
                        <c:v>2015_04</c:v>
                      </c:pt>
                      <c:pt idx="4">
                        <c:v>2016_01</c:v>
                      </c:pt>
                      <c:pt idx="5">
                        <c:v>2016_02</c:v>
                      </c:pt>
                      <c:pt idx="6">
                        <c:v>2016_03</c:v>
                      </c:pt>
                      <c:pt idx="7">
                        <c:v>2016_04</c:v>
                      </c:pt>
                      <c:pt idx="8">
                        <c:v>2017_01</c:v>
                      </c:pt>
                      <c:pt idx="9">
                        <c:v>2017_02</c:v>
                      </c:pt>
                      <c:pt idx="10">
                        <c:v>2017_03</c:v>
                      </c:pt>
                      <c:pt idx="11">
                        <c:v>2017_04</c:v>
                      </c:pt>
                      <c:pt idx="12">
                        <c:v>2018_01</c:v>
                      </c:pt>
                      <c:pt idx="13">
                        <c:v>2018_02</c:v>
                      </c:pt>
                      <c:pt idx="14">
                        <c:v>2018_03</c:v>
                      </c:pt>
                      <c:pt idx="15">
                        <c:v>2018_04</c:v>
                      </c:pt>
                      <c:pt idx="16">
                        <c:v>2019_01</c:v>
                      </c:pt>
                      <c:pt idx="17">
                        <c:v>2019_02</c:v>
                      </c:pt>
                      <c:pt idx="18">
                        <c:v>2019_03</c:v>
                      </c:pt>
                      <c:pt idx="19">
                        <c:v>2019_04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Overall!$C$4:$C$23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239</c:v>
                      </c:pt>
                      <c:pt idx="1">
                        <c:v>219</c:v>
                      </c:pt>
                      <c:pt idx="2">
                        <c:v>248</c:v>
                      </c:pt>
                      <c:pt idx="3">
                        <c:v>214</c:v>
                      </c:pt>
                      <c:pt idx="4">
                        <c:v>127</c:v>
                      </c:pt>
                      <c:pt idx="5">
                        <c:v>125</c:v>
                      </c:pt>
                      <c:pt idx="6">
                        <c:v>204</c:v>
                      </c:pt>
                      <c:pt idx="7">
                        <c:v>220</c:v>
                      </c:pt>
                      <c:pt idx="8">
                        <c:v>143</c:v>
                      </c:pt>
                      <c:pt idx="9">
                        <c:v>271</c:v>
                      </c:pt>
                      <c:pt idx="10">
                        <c:v>229</c:v>
                      </c:pt>
                      <c:pt idx="11">
                        <c:v>205</c:v>
                      </c:pt>
                      <c:pt idx="12">
                        <c:v>164</c:v>
                      </c:pt>
                      <c:pt idx="13">
                        <c:v>297</c:v>
                      </c:pt>
                      <c:pt idx="14">
                        <c:v>266</c:v>
                      </c:pt>
                      <c:pt idx="15">
                        <c:v>276</c:v>
                      </c:pt>
                      <c:pt idx="16">
                        <c:v>227</c:v>
                      </c:pt>
                      <c:pt idx="17">
                        <c:v>168</c:v>
                      </c:pt>
                      <c:pt idx="18">
                        <c:v>140</c:v>
                      </c:pt>
                      <c:pt idx="19">
                        <c:v>-184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E6E-4B5E-ABFC-86126DE32922}"/>
                  </c:ext>
                </c:extLst>
              </c15:ser>
            </c15:filteredLineSeries>
          </c:ext>
        </c:extLst>
      </c:lineChart>
      <c:catAx>
        <c:axId val="196526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70863"/>
        <c:crosses val="autoZero"/>
        <c:auto val="1"/>
        <c:lblAlgn val="ctr"/>
        <c:lblOffset val="100"/>
        <c:noMultiLvlLbl val="0"/>
      </c:catAx>
      <c:valAx>
        <c:axId val="196527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 Slaes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6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 Sales by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'Brandwise Breakdown'!$B$3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'Brandwise Breakdown'!$A$4:$A$27</c:f>
              <c:strCache>
                <c:ptCount val="24"/>
                <c:pt idx="0">
                  <c:v>2015_01</c:v>
                </c:pt>
                <c:pt idx="1">
                  <c:v>2015_02</c:v>
                </c:pt>
                <c:pt idx="2">
                  <c:v>2015_03</c:v>
                </c:pt>
                <c:pt idx="3">
                  <c:v>2015_04</c:v>
                </c:pt>
                <c:pt idx="4">
                  <c:v>2016_01</c:v>
                </c:pt>
                <c:pt idx="5">
                  <c:v>2016_02</c:v>
                </c:pt>
                <c:pt idx="6">
                  <c:v>2016_03</c:v>
                </c:pt>
                <c:pt idx="7">
                  <c:v>2016_04</c:v>
                </c:pt>
                <c:pt idx="8">
                  <c:v>2017_01</c:v>
                </c:pt>
                <c:pt idx="9">
                  <c:v>2017_02</c:v>
                </c:pt>
                <c:pt idx="10">
                  <c:v>2017_03</c:v>
                </c:pt>
                <c:pt idx="11">
                  <c:v>2017_04</c:v>
                </c:pt>
                <c:pt idx="12">
                  <c:v>2018_01</c:v>
                </c:pt>
                <c:pt idx="13">
                  <c:v>2018_02</c:v>
                </c:pt>
                <c:pt idx="14">
                  <c:v>2018_03</c:v>
                </c:pt>
                <c:pt idx="15">
                  <c:v>2018_04</c:v>
                </c:pt>
                <c:pt idx="16">
                  <c:v>2019_01</c:v>
                </c:pt>
                <c:pt idx="17">
                  <c:v>2019_02</c:v>
                </c:pt>
                <c:pt idx="18">
                  <c:v>2019_03</c:v>
                </c:pt>
                <c:pt idx="19">
                  <c:v>2019_04</c:v>
                </c:pt>
                <c:pt idx="20">
                  <c:v>2020_01</c:v>
                </c:pt>
                <c:pt idx="21">
                  <c:v>2020_02</c:v>
                </c:pt>
                <c:pt idx="22">
                  <c:v>2020_03</c:v>
                </c:pt>
                <c:pt idx="23">
                  <c:v>2020_04</c:v>
                </c:pt>
              </c:strCache>
            </c:strRef>
          </c:cat>
          <c:val>
            <c:numRef>
              <c:f>'Brandwise Breakdown'!$B$4:$B$27</c:f>
              <c:numCache>
                <c:formatCode>_ * #,##0_ ;_ * \-#,##0_ ;_ * "-"??_ ;_ @_ </c:formatCode>
                <c:ptCount val="24"/>
                <c:pt idx="0">
                  <c:v>1308</c:v>
                </c:pt>
                <c:pt idx="1">
                  <c:v>1313</c:v>
                </c:pt>
                <c:pt idx="2">
                  <c:v>1448</c:v>
                </c:pt>
                <c:pt idx="3">
                  <c:v>1682</c:v>
                </c:pt>
                <c:pt idx="4">
                  <c:v>1223</c:v>
                </c:pt>
                <c:pt idx="5">
                  <c:v>1313</c:v>
                </c:pt>
                <c:pt idx="6">
                  <c:v>1340</c:v>
                </c:pt>
                <c:pt idx="7">
                  <c:v>1579</c:v>
                </c:pt>
                <c:pt idx="8">
                  <c:v>1158</c:v>
                </c:pt>
                <c:pt idx="9">
                  <c:v>1232</c:v>
                </c:pt>
                <c:pt idx="10">
                  <c:v>1322</c:v>
                </c:pt>
                <c:pt idx="11">
                  <c:v>1606</c:v>
                </c:pt>
                <c:pt idx="12">
                  <c:v>1204</c:v>
                </c:pt>
                <c:pt idx="13">
                  <c:v>1225</c:v>
                </c:pt>
                <c:pt idx="14">
                  <c:v>1283</c:v>
                </c:pt>
                <c:pt idx="15">
                  <c:v>1448</c:v>
                </c:pt>
                <c:pt idx="16">
                  <c:v>1052</c:v>
                </c:pt>
                <c:pt idx="17">
                  <c:v>1086</c:v>
                </c:pt>
                <c:pt idx="18">
                  <c:v>1158</c:v>
                </c:pt>
                <c:pt idx="19">
                  <c:v>1338</c:v>
                </c:pt>
                <c:pt idx="20">
                  <c:v>524</c:v>
                </c:pt>
                <c:pt idx="21">
                  <c:v>783</c:v>
                </c:pt>
                <c:pt idx="22">
                  <c:v>993</c:v>
                </c:pt>
                <c:pt idx="23">
                  <c:v>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1-49BC-A6C3-24AE8E6DC92C}"/>
            </c:ext>
          </c:extLst>
        </c:ser>
        <c:ser>
          <c:idx val="1"/>
          <c:order val="1"/>
          <c:tx>
            <c:strRef>
              <c:f>'Brandwise Breakdown'!$F$3</c:f>
              <c:strCache>
                <c:ptCount val="1"/>
                <c:pt idx="0">
                  <c:v>Old Navy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'Brandwise Breakdown'!$A$4:$A$27</c:f>
              <c:strCache>
                <c:ptCount val="24"/>
                <c:pt idx="0">
                  <c:v>2015_01</c:v>
                </c:pt>
                <c:pt idx="1">
                  <c:v>2015_02</c:v>
                </c:pt>
                <c:pt idx="2">
                  <c:v>2015_03</c:v>
                </c:pt>
                <c:pt idx="3">
                  <c:v>2015_04</c:v>
                </c:pt>
                <c:pt idx="4">
                  <c:v>2016_01</c:v>
                </c:pt>
                <c:pt idx="5">
                  <c:v>2016_02</c:v>
                </c:pt>
                <c:pt idx="6">
                  <c:v>2016_03</c:v>
                </c:pt>
                <c:pt idx="7">
                  <c:v>2016_04</c:v>
                </c:pt>
                <c:pt idx="8">
                  <c:v>2017_01</c:v>
                </c:pt>
                <c:pt idx="9">
                  <c:v>2017_02</c:v>
                </c:pt>
                <c:pt idx="10">
                  <c:v>2017_03</c:v>
                </c:pt>
                <c:pt idx="11">
                  <c:v>2017_04</c:v>
                </c:pt>
                <c:pt idx="12">
                  <c:v>2018_01</c:v>
                </c:pt>
                <c:pt idx="13">
                  <c:v>2018_02</c:v>
                </c:pt>
                <c:pt idx="14">
                  <c:v>2018_03</c:v>
                </c:pt>
                <c:pt idx="15">
                  <c:v>2018_04</c:v>
                </c:pt>
                <c:pt idx="16">
                  <c:v>2019_01</c:v>
                </c:pt>
                <c:pt idx="17">
                  <c:v>2019_02</c:v>
                </c:pt>
                <c:pt idx="18">
                  <c:v>2019_03</c:v>
                </c:pt>
                <c:pt idx="19">
                  <c:v>2019_04</c:v>
                </c:pt>
                <c:pt idx="20">
                  <c:v>2020_01</c:v>
                </c:pt>
                <c:pt idx="21">
                  <c:v>2020_02</c:v>
                </c:pt>
                <c:pt idx="22">
                  <c:v>2020_03</c:v>
                </c:pt>
                <c:pt idx="23">
                  <c:v>2020_04</c:v>
                </c:pt>
              </c:strCache>
            </c:strRef>
          </c:cat>
          <c:val>
            <c:numRef>
              <c:f>'Brandwise Breakdown'!$F$4:$F$27</c:f>
              <c:numCache>
                <c:formatCode>_ * #,##0_ ;_ * \-#,##0_ ;_ * "-"??_ ;_ @_ </c:formatCode>
                <c:ptCount val="24"/>
                <c:pt idx="0">
                  <c:v>1552</c:v>
                </c:pt>
                <c:pt idx="1">
                  <c:v>1705</c:v>
                </c:pt>
                <c:pt idx="2">
                  <c:v>1623</c:v>
                </c:pt>
                <c:pt idx="3">
                  <c:v>1795</c:v>
                </c:pt>
                <c:pt idx="4">
                  <c:v>1486</c:v>
                </c:pt>
                <c:pt idx="5">
                  <c:v>1705</c:v>
                </c:pt>
                <c:pt idx="6">
                  <c:v>1705</c:v>
                </c:pt>
                <c:pt idx="7">
                  <c:v>1918</c:v>
                </c:pt>
                <c:pt idx="8">
                  <c:v>1562</c:v>
                </c:pt>
                <c:pt idx="9">
                  <c:v>1757</c:v>
                </c:pt>
                <c:pt idx="10">
                  <c:v>1758</c:v>
                </c:pt>
                <c:pt idx="11">
                  <c:v>2161</c:v>
                </c:pt>
                <c:pt idx="12">
                  <c:v>1745</c:v>
                </c:pt>
                <c:pt idx="13">
                  <c:v>1992</c:v>
                </c:pt>
                <c:pt idx="14">
                  <c:v>1947</c:v>
                </c:pt>
                <c:pt idx="15">
                  <c:v>2156</c:v>
                </c:pt>
                <c:pt idx="16">
                  <c:v>1799</c:v>
                </c:pt>
                <c:pt idx="17">
                  <c:v>1972</c:v>
                </c:pt>
                <c:pt idx="18">
                  <c:v>1947</c:v>
                </c:pt>
                <c:pt idx="19">
                  <c:v>2265</c:v>
                </c:pt>
                <c:pt idx="20">
                  <c:v>1038</c:v>
                </c:pt>
                <c:pt idx="21">
                  <c:v>1881</c:v>
                </c:pt>
                <c:pt idx="22">
                  <c:v>2242</c:v>
                </c:pt>
                <c:pt idx="23">
                  <c:v>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1-49BC-A6C3-24AE8E6DC92C}"/>
            </c:ext>
          </c:extLst>
        </c:ser>
        <c:ser>
          <c:idx val="2"/>
          <c:order val="2"/>
          <c:tx>
            <c:strRef>
              <c:f>'Brandwise Breakdown'!$J$3</c:f>
              <c:strCache>
                <c:ptCount val="1"/>
                <c:pt idx="0">
                  <c:v>Banana Republic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'Brandwise Breakdown'!$A$4:$A$27</c:f>
              <c:strCache>
                <c:ptCount val="24"/>
                <c:pt idx="0">
                  <c:v>2015_01</c:v>
                </c:pt>
                <c:pt idx="1">
                  <c:v>2015_02</c:v>
                </c:pt>
                <c:pt idx="2">
                  <c:v>2015_03</c:v>
                </c:pt>
                <c:pt idx="3">
                  <c:v>2015_04</c:v>
                </c:pt>
                <c:pt idx="4">
                  <c:v>2016_01</c:v>
                </c:pt>
                <c:pt idx="5">
                  <c:v>2016_02</c:v>
                </c:pt>
                <c:pt idx="6">
                  <c:v>2016_03</c:v>
                </c:pt>
                <c:pt idx="7">
                  <c:v>2016_04</c:v>
                </c:pt>
                <c:pt idx="8">
                  <c:v>2017_01</c:v>
                </c:pt>
                <c:pt idx="9">
                  <c:v>2017_02</c:v>
                </c:pt>
                <c:pt idx="10">
                  <c:v>2017_03</c:v>
                </c:pt>
                <c:pt idx="11">
                  <c:v>2017_04</c:v>
                </c:pt>
                <c:pt idx="12">
                  <c:v>2018_01</c:v>
                </c:pt>
                <c:pt idx="13">
                  <c:v>2018_02</c:v>
                </c:pt>
                <c:pt idx="14">
                  <c:v>2018_03</c:v>
                </c:pt>
                <c:pt idx="15">
                  <c:v>2018_04</c:v>
                </c:pt>
                <c:pt idx="16">
                  <c:v>2019_01</c:v>
                </c:pt>
                <c:pt idx="17">
                  <c:v>2019_02</c:v>
                </c:pt>
                <c:pt idx="18">
                  <c:v>2019_03</c:v>
                </c:pt>
                <c:pt idx="19">
                  <c:v>2019_04</c:v>
                </c:pt>
                <c:pt idx="20">
                  <c:v>2020_01</c:v>
                </c:pt>
                <c:pt idx="21">
                  <c:v>2020_02</c:v>
                </c:pt>
                <c:pt idx="22">
                  <c:v>2020_03</c:v>
                </c:pt>
                <c:pt idx="23">
                  <c:v>2020_04</c:v>
                </c:pt>
              </c:strCache>
            </c:strRef>
          </c:cat>
          <c:val>
            <c:numRef>
              <c:f>'Brandwise Breakdown'!$J$4:$J$27</c:f>
              <c:numCache>
                <c:formatCode>_ * #,##0_ ;_ * \-#,##0_ ;_ * "-"??_ ;_ @_ </c:formatCode>
                <c:ptCount val="24"/>
                <c:pt idx="0">
                  <c:v>621</c:v>
                </c:pt>
                <c:pt idx="1">
                  <c:v>677</c:v>
                </c:pt>
                <c:pt idx="2">
                  <c:v>627</c:v>
                </c:pt>
                <c:pt idx="3">
                  <c:v>731</c:v>
                </c:pt>
                <c:pt idx="4">
                  <c:v>550</c:v>
                </c:pt>
                <c:pt idx="5">
                  <c:v>633</c:v>
                </c:pt>
                <c:pt idx="6">
                  <c:v>580</c:v>
                </c:pt>
                <c:pt idx="7">
                  <c:v>708</c:v>
                </c:pt>
                <c:pt idx="8">
                  <c:v>517</c:v>
                </c:pt>
                <c:pt idx="9">
                  <c:v>579</c:v>
                </c:pt>
                <c:pt idx="10">
                  <c:v>557</c:v>
                </c:pt>
                <c:pt idx="11">
                  <c:v>727</c:v>
                </c:pt>
                <c:pt idx="12">
                  <c:v>564</c:v>
                </c:pt>
                <c:pt idx="13">
                  <c:v>604</c:v>
                </c:pt>
                <c:pt idx="14">
                  <c:v>601</c:v>
                </c:pt>
                <c:pt idx="15">
                  <c:v>687</c:v>
                </c:pt>
                <c:pt idx="16">
                  <c:v>568</c:v>
                </c:pt>
                <c:pt idx="17">
                  <c:v>616</c:v>
                </c:pt>
                <c:pt idx="18">
                  <c:v>618</c:v>
                </c:pt>
                <c:pt idx="19">
                  <c:v>737</c:v>
                </c:pt>
                <c:pt idx="20">
                  <c:v>289</c:v>
                </c:pt>
                <c:pt idx="21">
                  <c:v>283</c:v>
                </c:pt>
                <c:pt idx="22">
                  <c:v>386</c:v>
                </c:pt>
                <c:pt idx="23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1-49BC-A6C3-24AE8E6D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873872"/>
        <c:axId val="1101874832"/>
      </c:lineChart>
      <c:catAx>
        <c:axId val="110187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74832"/>
        <c:crosses val="autoZero"/>
        <c:auto val="1"/>
        <c:lblAlgn val="ctr"/>
        <c:lblOffset val="100"/>
        <c:noMultiLvlLbl val="0"/>
      </c:catAx>
      <c:valAx>
        <c:axId val="11018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 Sales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 Online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net online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2016_01</c:v>
                </c:pt>
                <c:pt idx="1">
                  <c:v>2016_02</c:v>
                </c:pt>
                <c:pt idx="2">
                  <c:v>2016_03</c:v>
                </c:pt>
                <c:pt idx="3">
                  <c:v>2016_04</c:v>
                </c:pt>
                <c:pt idx="4">
                  <c:v>2017_01</c:v>
                </c:pt>
                <c:pt idx="5">
                  <c:v>2017_02</c:v>
                </c:pt>
                <c:pt idx="6">
                  <c:v>2017_03</c:v>
                </c:pt>
                <c:pt idx="7">
                  <c:v>2017_04</c:v>
                </c:pt>
                <c:pt idx="8">
                  <c:v>2018_01</c:v>
                </c:pt>
                <c:pt idx="9">
                  <c:v>2018_02</c:v>
                </c:pt>
                <c:pt idx="10">
                  <c:v>2018_03</c:v>
                </c:pt>
                <c:pt idx="11">
                  <c:v>2018_04</c:v>
                </c:pt>
                <c:pt idx="12">
                  <c:v>2019_01</c:v>
                </c:pt>
                <c:pt idx="13">
                  <c:v>2019_02</c:v>
                </c:pt>
                <c:pt idx="14">
                  <c:v>2019_03</c:v>
                </c:pt>
                <c:pt idx="15">
                  <c:v>2019_04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591.38999999999987</c:v>
                </c:pt>
                <c:pt idx="1">
                  <c:v>587.73000000000047</c:v>
                </c:pt>
                <c:pt idx="2">
                  <c:v>693.58999999999969</c:v>
                </c:pt>
                <c:pt idx="3">
                  <c:v>817.34000000000015</c:v>
                </c:pt>
                <c:pt idx="4">
                  <c:v>687.73999999999978</c:v>
                </c:pt>
                <c:pt idx="5">
                  <c:v>645.57000000000016</c:v>
                </c:pt>
                <c:pt idx="6">
                  <c:v>787.73999999999978</c:v>
                </c:pt>
                <c:pt idx="7">
                  <c:v>1127.21</c:v>
                </c:pt>
                <c:pt idx="8">
                  <c:v>850.44</c:v>
                </c:pt>
                <c:pt idx="9">
                  <c:v>742.71</c:v>
                </c:pt>
                <c:pt idx="10">
                  <c:v>974.60000000000036</c:v>
                </c:pt>
                <c:pt idx="11">
                  <c:v>1304.7799999999997</c:v>
                </c:pt>
                <c:pt idx="12">
                  <c:v>883</c:v>
                </c:pt>
                <c:pt idx="13">
                  <c:v>839</c:v>
                </c:pt>
                <c:pt idx="14">
                  <c:v>1006</c:v>
                </c:pt>
                <c:pt idx="15">
                  <c:v>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E-4FC8-8B4D-D34B0DD32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149776"/>
        <c:axId val="1631144976"/>
      </c:lineChart>
      <c:catAx>
        <c:axId val="163114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44976"/>
        <c:crosses val="autoZero"/>
        <c:auto val="1"/>
        <c:lblAlgn val="ctr"/>
        <c:lblOffset val="100"/>
        <c:noMultiLvlLbl val="0"/>
      </c:catAx>
      <c:valAx>
        <c:axId val="16311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 Sales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4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net online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2016_01</c:v>
                </c:pt>
                <c:pt idx="1">
                  <c:v>2016_02</c:v>
                </c:pt>
                <c:pt idx="2">
                  <c:v>2016_03</c:v>
                </c:pt>
                <c:pt idx="3">
                  <c:v>2016_04</c:v>
                </c:pt>
                <c:pt idx="4">
                  <c:v>2017_01</c:v>
                </c:pt>
                <c:pt idx="5">
                  <c:v>2017_02</c:v>
                </c:pt>
                <c:pt idx="6">
                  <c:v>2017_03</c:v>
                </c:pt>
                <c:pt idx="7">
                  <c:v>2017_04</c:v>
                </c:pt>
                <c:pt idx="8">
                  <c:v>2018_01</c:v>
                </c:pt>
                <c:pt idx="9">
                  <c:v>2018_02</c:v>
                </c:pt>
                <c:pt idx="10">
                  <c:v>2018_03</c:v>
                </c:pt>
                <c:pt idx="11">
                  <c:v>2018_04</c:v>
                </c:pt>
                <c:pt idx="12">
                  <c:v>2019_01</c:v>
                </c:pt>
                <c:pt idx="13">
                  <c:v>2019_02</c:v>
                </c:pt>
                <c:pt idx="14">
                  <c:v>2019_03</c:v>
                </c:pt>
                <c:pt idx="15">
                  <c:v>2019_04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591.38999999999987</c:v>
                </c:pt>
                <c:pt idx="1">
                  <c:v>587.73000000000047</c:v>
                </c:pt>
                <c:pt idx="2">
                  <c:v>693.58999999999969</c:v>
                </c:pt>
                <c:pt idx="3">
                  <c:v>817.34000000000015</c:v>
                </c:pt>
                <c:pt idx="4">
                  <c:v>687.73999999999978</c:v>
                </c:pt>
                <c:pt idx="5">
                  <c:v>645.57000000000016</c:v>
                </c:pt>
                <c:pt idx="6">
                  <c:v>787.73999999999978</c:v>
                </c:pt>
                <c:pt idx="7">
                  <c:v>1127.21</c:v>
                </c:pt>
                <c:pt idx="8">
                  <c:v>850.44</c:v>
                </c:pt>
                <c:pt idx="9">
                  <c:v>742.71</c:v>
                </c:pt>
                <c:pt idx="10">
                  <c:v>974.60000000000036</c:v>
                </c:pt>
                <c:pt idx="11">
                  <c:v>1304.7799999999997</c:v>
                </c:pt>
                <c:pt idx="12">
                  <c:v>883</c:v>
                </c:pt>
                <c:pt idx="13">
                  <c:v>839</c:v>
                </c:pt>
                <c:pt idx="14">
                  <c:v>1006</c:v>
                </c:pt>
                <c:pt idx="15">
                  <c:v>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D-435D-A5F6-824CA41BE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149776"/>
        <c:axId val="1631144976"/>
      </c:lineChart>
      <c:catAx>
        <c:axId val="163114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44976"/>
        <c:crosses val="autoZero"/>
        <c:auto val="1"/>
        <c:lblAlgn val="ctr"/>
        <c:lblOffset val="100"/>
        <c:noMultiLvlLbl val="0"/>
      </c:catAx>
      <c:valAx>
        <c:axId val="16311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4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106980</xdr:colOff>
      <xdr:row>1</xdr:row>
      <xdr:rowOff>148440</xdr:rowOff>
    </xdr:from>
    <xdr:to>
      <xdr:col>20</xdr:col>
      <xdr:colOff>203702</xdr:colOff>
      <xdr:row>27</xdr:row>
      <xdr:rowOff>128258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4964C-40B1-EE45-B39F-FA85D2D25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2</xdr:row>
      <xdr:rowOff>3810</xdr:rowOff>
    </xdr:from>
    <xdr:to>
      <xdr:col>29</xdr:col>
      <xdr:colOff>449580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174A3-BD4D-7412-428C-C9ED05602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4</xdr:row>
      <xdr:rowOff>152400</xdr:rowOff>
    </xdr:from>
    <xdr:to>
      <xdr:col>20</xdr:col>
      <xdr:colOff>426720</xdr:colOff>
      <xdr:row>22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01BDC-2585-475D-A303-82D400E4E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3</xdr:row>
      <xdr:rowOff>57150</xdr:rowOff>
    </xdr:from>
    <xdr:to>
      <xdr:col>15</xdr:col>
      <xdr:colOff>548640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9619C-87A6-4238-CE99-416D4102C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7792-17FC-4CA3-8AE2-7218C316DDCA}">
  <dimension ref="A1:E41"/>
  <sheetViews>
    <sheetView zoomScale="101" workbookViewId="0">
      <selection activeCell="F31" sqref="F31"/>
    </sheetView>
  </sheetViews>
  <sheetFormatPr defaultRowHeight="14.4" x14ac:dyDescent="0.3"/>
  <cols>
    <col min="1" max="1" width="11.109375" bestFit="1" customWidth="1"/>
    <col min="2" max="2" width="12.109375" bestFit="1" customWidth="1"/>
    <col min="3" max="3" width="10.33203125" bestFit="1" customWidth="1"/>
    <col min="5" max="5" width="8.88671875" style="8"/>
  </cols>
  <sheetData>
    <row r="1" spans="1:5" x14ac:dyDescent="0.3">
      <c r="A1" t="s">
        <v>27</v>
      </c>
    </row>
    <row r="2" spans="1:5" x14ac:dyDescent="0.3">
      <c r="A2" t="s">
        <v>35</v>
      </c>
    </row>
    <row r="3" spans="1:5" x14ac:dyDescent="0.3">
      <c r="A3" t="s">
        <v>0</v>
      </c>
      <c r="B3" t="s">
        <v>1</v>
      </c>
      <c r="C3" t="s">
        <v>2</v>
      </c>
    </row>
    <row r="4" spans="1:5" x14ac:dyDescent="0.3">
      <c r="A4" t="s">
        <v>23</v>
      </c>
      <c r="B4">
        <v>3657</v>
      </c>
      <c r="C4">
        <v>239</v>
      </c>
      <c r="E4"/>
    </row>
    <row r="5" spans="1:5" x14ac:dyDescent="0.3">
      <c r="A5" t="s">
        <v>24</v>
      </c>
      <c r="B5">
        <v>3898</v>
      </c>
      <c r="C5">
        <v>219</v>
      </c>
      <c r="E5"/>
    </row>
    <row r="6" spans="1:5" x14ac:dyDescent="0.3">
      <c r="A6" t="s">
        <v>25</v>
      </c>
      <c r="B6">
        <v>3857</v>
      </c>
      <c r="C6">
        <v>248</v>
      </c>
      <c r="E6"/>
    </row>
    <row r="7" spans="1:5" x14ac:dyDescent="0.3">
      <c r="A7" t="s">
        <v>26</v>
      </c>
      <c r="B7">
        <v>4385</v>
      </c>
      <c r="C7">
        <v>214</v>
      </c>
      <c r="E7"/>
    </row>
    <row r="8" spans="1:5" x14ac:dyDescent="0.3">
      <c r="A8" t="s">
        <v>3</v>
      </c>
      <c r="B8">
        <v>3438</v>
      </c>
      <c r="C8">
        <v>127</v>
      </c>
      <c r="E8"/>
    </row>
    <row r="9" spans="1:5" x14ac:dyDescent="0.3">
      <c r="A9" t="s">
        <v>4</v>
      </c>
      <c r="B9">
        <v>3851</v>
      </c>
      <c r="C9">
        <v>125</v>
      </c>
      <c r="E9"/>
    </row>
    <row r="10" spans="1:5" x14ac:dyDescent="0.3">
      <c r="A10" t="s">
        <v>5</v>
      </c>
      <c r="B10">
        <v>3798</v>
      </c>
      <c r="C10">
        <v>204</v>
      </c>
      <c r="E10"/>
    </row>
    <row r="11" spans="1:5" x14ac:dyDescent="0.3">
      <c r="A11" t="s">
        <v>6</v>
      </c>
      <c r="B11">
        <v>4429</v>
      </c>
      <c r="C11">
        <v>220</v>
      </c>
      <c r="E11"/>
    </row>
    <row r="12" spans="1:5" x14ac:dyDescent="0.3">
      <c r="A12" t="s">
        <v>7</v>
      </c>
      <c r="B12">
        <v>3440</v>
      </c>
      <c r="C12">
        <v>143</v>
      </c>
      <c r="E12"/>
    </row>
    <row r="13" spans="1:5" x14ac:dyDescent="0.3">
      <c r="A13" t="s">
        <v>8</v>
      </c>
      <c r="B13">
        <v>3799</v>
      </c>
      <c r="C13">
        <v>271</v>
      </c>
      <c r="E13"/>
    </row>
    <row r="14" spans="1:5" x14ac:dyDescent="0.3">
      <c r="A14" t="s">
        <v>9</v>
      </c>
      <c r="B14">
        <v>3838</v>
      </c>
      <c r="C14">
        <v>229</v>
      </c>
      <c r="E14"/>
    </row>
    <row r="15" spans="1:5" x14ac:dyDescent="0.3">
      <c r="A15" t="s">
        <v>10</v>
      </c>
      <c r="B15">
        <v>4778</v>
      </c>
      <c r="C15">
        <v>205</v>
      </c>
      <c r="E15"/>
    </row>
    <row r="16" spans="1:5" x14ac:dyDescent="0.3">
      <c r="A16" t="s">
        <v>11</v>
      </c>
      <c r="B16">
        <v>3783</v>
      </c>
      <c r="C16">
        <v>164</v>
      </c>
      <c r="E16"/>
    </row>
    <row r="17" spans="1:5" x14ac:dyDescent="0.3">
      <c r="A17" t="s">
        <v>12</v>
      </c>
      <c r="B17">
        <v>4085</v>
      </c>
      <c r="C17">
        <v>297</v>
      </c>
      <c r="E17"/>
    </row>
    <row r="18" spans="1:5" x14ac:dyDescent="0.3">
      <c r="A18" t="s">
        <v>13</v>
      </c>
      <c r="B18">
        <v>4089</v>
      </c>
      <c r="C18">
        <v>266</v>
      </c>
      <c r="E18"/>
    </row>
    <row r="19" spans="1:5" x14ac:dyDescent="0.3">
      <c r="A19" t="s">
        <v>14</v>
      </c>
      <c r="B19">
        <v>4623</v>
      </c>
      <c r="C19">
        <v>276</v>
      </c>
      <c r="E19"/>
    </row>
    <row r="20" spans="1:5" x14ac:dyDescent="0.3">
      <c r="A20" t="s">
        <v>15</v>
      </c>
      <c r="B20">
        <v>3706</v>
      </c>
      <c r="C20">
        <v>227</v>
      </c>
      <c r="E20"/>
    </row>
    <row r="21" spans="1:5" x14ac:dyDescent="0.3">
      <c r="A21" t="s">
        <v>16</v>
      </c>
      <c r="B21">
        <v>4005</v>
      </c>
      <c r="C21">
        <v>168</v>
      </c>
      <c r="E21"/>
    </row>
    <row r="22" spans="1:5" x14ac:dyDescent="0.3">
      <c r="A22" t="s">
        <v>17</v>
      </c>
      <c r="B22">
        <v>3998</v>
      </c>
      <c r="C22">
        <v>140</v>
      </c>
      <c r="E22"/>
    </row>
    <row r="23" spans="1:5" x14ac:dyDescent="0.3">
      <c r="A23" t="s">
        <v>18</v>
      </c>
      <c r="B23">
        <v>4674</v>
      </c>
      <c r="C23">
        <v>-184</v>
      </c>
      <c r="E23"/>
    </row>
    <row r="24" spans="1:5" x14ac:dyDescent="0.3">
      <c r="E24"/>
    </row>
    <row r="25" spans="1:5" x14ac:dyDescent="0.3">
      <c r="E25"/>
    </row>
    <row r="26" spans="1:5" x14ac:dyDescent="0.3">
      <c r="E26"/>
    </row>
    <row r="27" spans="1:5" x14ac:dyDescent="0.3">
      <c r="E27"/>
    </row>
    <row r="28" spans="1:5" x14ac:dyDescent="0.3">
      <c r="E28"/>
    </row>
    <row r="29" spans="1:5" x14ac:dyDescent="0.3">
      <c r="E29"/>
    </row>
    <row r="30" spans="1:5" x14ac:dyDescent="0.3">
      <c r="E30"/>
    </row>
    <row r="31" spans="1:5" x14ac:dyDescent="0.3">
      <c r="E31"/>
    </row>
    <row r="32" spans="1:5" x14ac:dyDescent="0.3">
      <c r="E32"/>
    </row>
    <row r="33" spans="5:5" x14ac:dyDescent="0.3">
      <c r="E33"/>
    </row>
    <row r="34" spans="5:5" x14ac:dyDescent="0.3">
      <c r="E34"/>
    </row>
    <row r="35" spans="5:5" x14ac:dyDescent="0.3">
      <c r="E35"/>
    </row>
    <row r="36" spans="5:5" x14ac:dyDescent="0.3">
      <c r="E36"/>
    </row>
    <row r="37" spans="5:5" x14ac:dyDescent="0.3">
      <c r="E37"/>
    </row>
    <row r="38" spans="5:5" x14ac:dyDescent="0.3">
      <c r="E38"/>
    </row>
    <row r="39" spans="5:5" x14ac:dyDescent="0.3">
      <c r="E39"/>
    </row>
    <row r="40" spans="5:5" x14ac:dyDescent="0.3">
      <c r="E40"/>
    </row>
    <row r="41" spans="5:5" x14ac:dyDescent="0.3">
      <c r="E4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3987-FED7-432B-B355-04CCB5D58EA1}">
  <dimension ref="A1:L27"/>
  <sheetViews>
    <sheetView workbookViewId="0">
      <selection activeCell="C6" sqref="C6"/>
    </sheetView>
  </sheetViews>
  <sheetFormatPr defaultRowHeight="14.4" x14ac:dyDescent="0.3"/>
  <cols>
    <col min="1" max="1" width="10.77734375" customWidth="1"/>
    <col min="5" max="5" width="13.21875" customWidth="1"/>
    <col min="9" max="9" width="11.21875" customWidth="1"/>
  </cols>
  <sheetData>
    <row r="1" spans="1:12" x14ac:dyDescent="0.3">
      <c r="A1" t="s">
        <v>29</v>
      </c>
      <c r="E1" t="s">
        <v>30</v>
      </c>
      <c r="I1" t="s">
        <v>31</v>
      </c>
    </row>
    <row r="2" spans="1:12" x14ac:dyDescent="0.3">
      <c r="A2" t="s">
        <v>35</v>
      </c>
      <c r="B2" t="s">
        <v>46</v>
      </c>
      <c r="E2" t="s">
        <v>35</v>
      </c>
      <c r="F2" t="s">
        <v>46</v>
      </c>
      <c r="I2" t="s">
        <v>35</v>
      </c>
      <c r="J2" t="s">
        <v>46</v>
      </c>
    </row>
    <row r="3" spans="1:12" x14ac:dyDescent="0.3">
      <c r="A3" t="s">
        <v>0</v>
      </c>
      <c r="B3" t="s">
        <v>42</v>
      </c>
      <c r="E3" t="s">
        <v>0</v>
      </c>
      <c r="F3" t="s">
        <v>43</v>
      </c>
      <c r="I3" t="s">
        <v>0</v>
      </c>
      <c r="J3" t="s">
        <v>44</v>
      </c>
    </row>
    <row r="4" spans="1:12" x14ac:dyDescent="0.3">
      <c r="A4" t="s">
        <v>23</v>
      </c>
      <c r="B4" s="5">
        <v>1308</v>
      </c>
      <c r="E4" t="s">
        <v>23</v>
      </c>
      <c r="F4" s="5">
        <v>1552</v>
      </c>
      <c r="I4" t="s">
        <v>23</v>
      </c>
      <c r="J4" s="5">
        <v>621</v>
      </c>
      <c r="K4" s="7"/>
    </row>
    <row r="5" spans="1:12" x14ac:dyDescent="0.3">
      <c r="A5" t="s">
        <v>24</v>
      </c>
      <c r="B5" s="5">
        <v>1313</v>
      </c>
      <c r="E5" t="s">
        <v>24</v>
      </c>
      <c r="F5" s="5">
        <v>1705</v>
      </c>
      <c r="I5" t="s">
        <v>24</v>
      </c>
      <c r="J5" s="5">
        <v>677</v>
      </c>
    </row>
    <row r="6" spans="1:12" x14ac:dyDescent="0.3">
      <c r="A6" t="s">
        <v>25</v>
      </c>
      <c r="B6" s="5">
        <v>1448</v>
      </c>
      <c r="E6" t="s">
        <v>25</v>
      </c>
      <c r="F6" s="5">
        <v>1623</v>
      </c>
      <c r="I6" t="s">
        <v>25</v>
      </c>
      <c r="J6" s="5">
        <v>627</v>
      </c>
    </row>
    <row r="7" spans="1:12" x14ac:dyDescent="0.3">
      <c r="A7" t="s">
        <v>26</v>
      </c>
      <c r="B7" s="5">
        <f>5751-SUM(B4:B6)</f>
        <v>1682</v>
      </c>
      <c r="E7" t="s">
        <v>26</v>
      </c>
      <c r="F7" s="5">
        <f>6675-SUM(F4:F6)</f>
        <v>1795</v>
      </c>
      <c r="I7" t="s">
        <v>26</v>
      </c>
      <c r="J7" s="5">
        <f>2656-SUM(J4:J6)</f>
        <v>731</v>
      </c>
    </row>
    <row r="8" spans="1:12" x14ac:dyDescent="0.3">
      <c r="A8" t="s">
        <v>3</v>
      </c>
      <c r="B8" s="5">
        <v>1223</v>
      </c>
      <c r="E8" t="s">
        <v>3</v>
      </c>
      <c r="F8" s="5">
        <v>1486</v>
      </c>
      <c r="I8" t="s">
        <v>3</v>
      </c>
      <c r="J8" s="5">
        <v>550</v>
      </c>
      <c r="K8" s="7"/>
      <c r="L8" s="8"/>
    </row>
    <row r="9" spans="1:12" x14ac:dyDescent="0.3">
      <c r="A9" t="s">
        <v>4</v>
      </c>
      <c r="B9" s="5">
        <v>1313</v>
      </c>
      <c r="E9" t="s">
        <v>4</v>
      </c>
      <c r="F9" s="5">
        <v>1705</v>
      </c>
      <c r="I9" t="s">
        <v>4</v>
      </c>
      <c r="J9" s="5">
        <v>633</v>
      </c>
    </row>
    <row r="10" spans="1:12" x14ac:dyDescent="0.3">
      <c r="A10" t="s">
        <v>5</v>
      </c>
      <c r="B10" s="5">
        <v>1340</v>
      </c>
      <c r="E10" t="s">
        <v>5</v>
      </c>
      <c r="F10" s="5">
        <v>1705</v>
      </c>
      <c r="I10" t="s">
        <v>5</v>
      </c>
      <c r="J10" s="5">
        <v>580</v>
      </c>
    </row>
    <row r="11" spans="1:12" x14ac:dyDescent="0.3">
      <c r="A11" t="s">
        <v>6</v>
      </c>
      <c r="B11" s="5">
        <f>5455 - SUM(B8:B10)</f>
        <v>1579</v>
      </c>
      <c r="E11" t="s">
        <v>6</v>
      </c>
      <c r="F11" s="5">
        <f>6814-SUM(F8:F10)</f>
        <v>1918</v>
      </c>
      <c r="I11" t="s">
        <v>6</v>
      </c>
      <c r="J11" s="5">
        <f>2471-SUM(J8:J10)</f>
        <v>708</v>
      </c>
    </row>
    <row r="12" spans="1:12" x14ac:dyDescent="0.3">
      <c r="A12" t="s">
        <v>7</v>
      </c>
      <c r="B12" s="5">
        <v>1158</v>
      </c>
      <c r="E12" t="s">
        <v>7</v>
      </c>
      <c r="F12" s="5">
        <v>1562</v>
      </c>
      <c r="I12" t="s">
        <v>7</v>
      </c>
      <c r="J12" s="5">
        <v>517</v>
      </c>
      <c r="K12" s="7"/>
      <c r="L12" s="8"/>
    </row>
    <row r="13" spans="1:12" x14ac:dyDescent="0.3">
      <c r="A13" t="s">
        <v>8</v>
      </c>
      <c r="B13" s="5">
        <v>1232</v>
      </c>
      <c r="E13" t="s">
        <v>8</v>
      </c>
      <c r="F13" s="5">
        <v>1757</v>
      </c>
      <c r="I13" t="s">
        <v>8</v>
      </c>
      <c r="J13" s="5">
        <v>579</v>
      </c>
    </row>
    <row r="14" spans="1:12" x14ac:dyDescent="0.3">
      <c r="A14" t="s">
        <v>9</v>
      </c>
      <c r="B14" s="5">
        <v>1322</v>
      </c>
      <c r="E14" t="s">
        <v>9</v>
      </c>
      <c r="F14" s="5">
        <v>1758</v>
      </c>
      <c r="I14" t="s">
        <v>9</v>
      </c>
      <c r="J14" s="5">
        <v>557</v>
      </c>
    </row>
    <row r="15" spans="1:12" x14ac:dyDescent="0.3">
      <c r="A15" t="s">
        <v>10</v>
      </c>
      <c r="B15" s="5">
        <f>5318-SUM(B12:B14)</f>
        <v>1606</v>
      </c>
      <c r="E15" t="s">
        <v>10</v>
      </c>
      <c r="F15" s="5">
        <f>7238-SUM(F12:F14)</f>
        <v>2161</v>
      </c>
      <c r="I15" t="s">
        <v>10</v>
      </c>
      <c r="J15" s="5">
        <f>2380-SUM(J12:J14)</f>
        <v>727</v>
      </c>
    </row>
    <row r="16" spans="1:12" x14ac:dyDescent="0.3">
      <c r="A16" t="s">
        <v>11</v>
      </c>
      <c r="B16" s="5">
        <v>1204</v>
      </c>
      <c r="E16" t="s">
        <v>11</v>
      </c>
      <c r="F16" s="5">
        <v>1745</v>
      </c>
      <c r="I16" t="s">
        <v>11</v>
      </c>
      <c r="J16" s="5">
        <v>564</v>
      </c>
      <c r="K16" s="7"/>
      <c r="L16" s="8"/>
    </row>
    <row r="17" spans="1:12" x14ac:dyDescent="0.3">
      <c r="A17" t="s">
        <v>12</v>
      </c>
      <c r="B17" s="5">
        <v>1225</v>
      </c>
      <c r="E17" t="s">
        <v>12</v>
      </c>
      <c r="F17" s="5">
        <v>1992</v>
      </c>
      <c r="I17" t="s">
        <v>12</v>
      </c>
      <c r="J17" s="5">
        <v>604</v>
      </c>
    </row>
    <row r="18" spans="1:12" x14ac:dyDescent="0.3">
      <c r="A18" t="s">
        <v>13</v>
      </c>
      <c r="B18" s="5">
        <v>1283</v>
      </c>
      <c r="E18" t="s">
        <v>13</v>
      </c>
      <c r="F18" s="5">
        <v>1947</v>
      </c>
      <c r="I18" t="s">
        <v>13</v>
      </c>
      <c r="J18" s="5">
        <v>601</v>
      </c>
    </row>
    <row r="19" spans="1:12" x14ac:dyDescent="0.3">
      <c r="A19" t="s">
        <v>14</v>
      </c>
      <c r="B19" s="5">
        <f>5160-SUM(B16:B18)</f>
        <v>1448</v>
      </c>
      <c r="E19" t="s">
        <v>14</v>
      </c>
      <c r="F19" s="5">
        <f>7840-SUM(F16:F18)</f>
        <v>2156</v>
      </c>
      <c r="I19" t="s">
        <v>14</v>
      </c>
      <c r="J19" s="5">
        <f>2456-SUM(J16:J18)</f>
        <v>687</v>
      </c>
    </row>
    <row r="20" spans="1:12" x14ac:dyDescent="0.3">
      <c r="A20" t="s">
        <v>15</v>
      </c>
      <c r="B20" s="5">
        <v>1052</v>
      </c>
      <c r="E20" t="s">
        <v>15</v>
      </c>
      <c r="F20" s="5">
        <v>1799</v>
      </c>
      <c r="I20" t="s">
        <v>15</v>
      </c>
      <c r="J20" s="5">
        <v>568</v>
      </c>
      <c r="K20" s="7"/>
      <c r="L20" s="8"/>
    </row>
    <row r="21" spans="1:12" x14ac:dyDescent="0.3">
      <c r="A21" t="s">
        <v>16</v>
      </c>
      <c r="B21" s="5">
        <v>1086</v>
      </c>
      <c r="E21" t="s">
        <v>16</v>
      </c>
      <c r="F21" s="5">
        <v>1972</v>
      </c>
      <c r="I21" t="s">
        <v>16</v>
      </c>
      <c r="J21" s="5">
        <v>616</v>
      </c>
    </row>
    <row r="22" spans="1:12" x14ac:dyDescent="0.3">
      <c r="A22" t="s">
        <v>17</v>
      </c>
      <c r="B22" s="5">
        <v>1158</v>
      </c>
      <c r="E22" t="s">
        <v>17</v>
      </c>
      <c r="F22" s="5">
        <v>1947</v>
      </c>
      <c r="I22" t="s">
        <v>17</v>
      </c>
      <c r="J22" s="5">
        <v>618</v>
      </c>
    </row>
    <row r="23" spans="1:12" x14ac:dyDescent="0.3">
      <c r="A23" t="s">
        <v>18</v>
      </c>
      <c r="B23" s="5">
        <f>4634-SUM(B20:B22)</f>
        <v>1338</v>
      </c>
      <c r="E23" t="s">
        <v>18</v>
      </c>
      <c r="F23" s="5">
        <f>7983 - SUM(F20:F22)</f>
        <v>2265</v>
      </c>
      <c r="I23" t="s">
        <v>18</v>
      </c>
      <c r="J23" s="5">
        <f>2539-SUM(J20:J22)</f>
        <v>737</v>
      </c>
    </row>
    <row r="24" spans="1:12" x14ac:dyDescent="0.3">
      <c r="A24" t="s">
        <v>19</v>
      </c>
      <c r="B24" s="5">
        <v>524</v>
      </c>
      <c r="E24" t="s">
        <v>19</v>
      </c>
      <c r="F24" s="5">
        <v>1038</v>
      </c>
      <c r="I24" t="s">
        <v>19</v>
      </c>
      <c r="J24" s="5">
        <v>289</v>
      </c>
    </row>
    <row r="25" spans="1:12" x14ac:dyDescent="0.3">
      <c r="A25" t="s">
        <v>20</v>
      </c>
      <c r="B25" s="5">
        <v>783</v>
      </c>
      <c r="E25" t="s">
        <v>20</v>
      </c>
      <c r="F25" s="5">
        <v>1881</v>
      </c>
      <c r="I25" t="s">
        <v>20</v>
      </c>
      <c r="J25" s="5">
        <v>283</v>
      </c>
    </row>
    <row r="26" spans="1:12" x14ac:dyDescent="0.3">
      <c r="A26" t="s">
        <v>21</v>
      </c>
      <c r="B26" s="5">
        <v>993</v>
      </c>
      <c r="E26" t="s">
        <v>21</v>
      </c>
      <c r="F26" s="5">
        <v>2242</v>
      </c>
      <c r="I26" t="s">
        <v>21</v>
      </c>
      <c r="J26" s="5">
        <v>386</v>
      </c>
    </row>
    <row r="27" spans="1:12" x14ac:dyDescent="0.3">
      <c r="A27" t="s">
        <v>22</v>
      </c>
      <c r="B27" s="5">
        <f>3388-SUM(B24:B26)</f>
        <v>1088</v>
      </c>
      <c r="E27" t="s">
        <v>22</v>
      </c>
      <c r="F27" s="5">
        <f>7536 - SUM(F24:F26)</f>
        <v>2375</v>
      </c>
      <c r="I27" t="s">
        <v>22</v>
      </c>
      <c r="J27" s="5">
        <f>1462-SUM(J24:J26)</f>
        <v>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D24F-1642-4D6B-9777-91F09118DC90}">
  <dimension ref="A1:M29"/>
  <sheetViews>
    <sheetView tabSelected="1" workbookViewId="0">
      <selection activeCell="K25" sqref="K25"/>
    </sheetView>
  </sheetViews>
  <sheetFormatPr defaultRowHeight="14.4" x14ac:dyDescent="0.3"/>
  <cols>
    <col min="1" max="1" width="12.77734375" customWidth="1"/>
    <col min="2" max="2" width="16.88671875" bestFit="1" customWidth="1"/>
    <col min="3" max="3" width="27.33203125" bestFit="1" customWidth="1"/>
    <col min="4" max="4" width="17.44140625" bestFit="1" customWidth="1"/>
    <col min="5" max="6" width="13.44140625" customWidth="1"/>
    <col min="7" max="7" width="15.6640625" bestFit="1" customWidth="1"/>
    <col min="8" max="8" width="16.109375" bestFit="1" customWidth="1"/>
    <col min="9" max="9" width="13.44140625" customWidth="1"/>
    <col min="10" max="10" width="16.77734375" bestFit="1" customWidth="1"/>
    <col min="11" max="13" width="13.44140625" customWidth="1"/>
  </cols>
  <sheetData>
    <row r="1" spans="1:13" x14ac:dyDescent="0.3">
      <c r="A1" t="s">
        <v>28</v>
      </c>
    </row>
    <row r="3" spans="1:13" x14ac:dyDescent="0.3">
      <c r="C3" t="s">
        <v>35</v>
      </c>
    </row>
    <row r="4" spans="1:13" x14ac:dyDescent="0.3">
      <c r="A4" s="6" t="s">
        <v>34</v>
      </c>
      <c r="B4" s="6" t="s">
        <v>32</v>
      </c>
      <c r="C4" s="6" t="s">
        <v>33</v>
      </c>
      <c r="D4" t="s">
        <v>48</v>
      </c>
    </row>
    <row r="5" spans="1:13" x14ac:dyDescent="0.3">
      <c r="A5" s="6">
        <v>2015</v>
      </c>
      <c r="B5" s="14">
        <v>2500</v>
      </c>
      <c r="C5" s="14">
        <v>13297</v>
      </c>
      <c r="D5" s="4">
        <f>B5/C5</f>
        <v>0.18801233360908476</v>
      </c>
    </row>
    <row r="7" spans="1:13" x14ac:dyDescent="0.3">
      <c r="A7" t="s">
        <v>0</v>
      </c>
      <c r="B7" t="s">
        <v>38</v>
      </c>
      <c r="C7" t="s">
        <v>39</v>
      </c>
      <c r="D7" t="s">
        <v>33</v>
      </c>
      <c r="E7" t="s">
        <v>37</v>
      </c>
      <c r="F7" t="s">
        <v>40</v>
      </c>
      <c r="G7" t="s">
        <v>41</v>
      </c>
      <c r="H7" t="s">
        <v>36</v>
      </c>
      <c r="I7" t="s">
        <v>32</v>
      </c>
      <c r="J7" t="s">
        <v>45</v>
      </c>
      <c r="K7" s="1"/>
      <c r="L7" s="1"/>
      <c r="M7" s="1"/>
    </row>
    <row r="8" spans="1:13" x14ac:dyDescent="0.3">
      <c r="A8" t="s">
        <v>3</v>
      </c>
      <c r="B8">
        <v>37.799999999999997</v>
      </c>
      <c r="C8">
        <v>74</v>
      </c>
      <c r="D8" s="5">
        <v>2797</v>
      </c>
      <c r="E8" s="5">
        <v>3438</v>
      </c>
      <c r="F8">
        <v>451</v>
      </c>
      <c r="G8">
        <v>0.11</v>
      </c>
      <c r="H8">
        <f t="shared" ref="H8:H19" si="0">F8*0.11</f>
        <v>49.61</v>
      </c>
      <c r="I8" s="5">
        <f>E8-(H8+D8)</f>
        <v>591.38999999999987</v>
      </c>
      <c r="J8" s="4">
        <f>I8/E8</f>
        <v>0.1720157068062827</v>
      </c>
      <c r="K8" s="1"/>
      <c r="L8" s="1"/>
      <c r="M8" s="1"/>
    </row>
    <row r="9" spans="1:13" x14ac:dyDescent="0.3">
      <c r="A9" t="s">
        <v>4</v>
      </c>
      <c r="B9">
        <v>37.799999999999997</v>
      </c>
      <c r="C9">
        <v>85</v>
      </c>
      <c r="D9" s="5">
        <f t="shared" ref="D9:D19" si="1">B9*C9</f>
        <v>3212.9999999999995</v>
      </c>
      <c r="E9" s="5">
        <v>3851</v>
      </c>
      <c r="F9">
        <v>457</v>
      </c>
      <c r="G9">
        <v>0.11</v>
      </c>
      <c r="H9">
        <f t="shared" si="0"/>
        <v>50.27</v>
      </c>
      <c r="I9" s="5">
        <f>E9-(H9+D9)</f>
        <v>587.73000000000047</v>
      </c>
      <c r="J9" s="4">
        <f t="shared" ref="J9:J23" si="2">I9/E9</f>
        <v>0.15261750194754622</v>
      </c>
      <c r="K9" s="2"/>
      <c r="L9" s="2"/>
      <c r="M9" s="2"/>
    </row>
    <row r="10" spans="1:13" x14ac:dyDescent="0.3">
      <c r="A10" t="s">
        <v>5</v>
      </c>
      <c r="B10">
        <v>37.700000000000003</v>
      </c>
      <c r="C10">
        <v>81</v>
      </c>
      <c r="D10" s="5">
        <f t="shared" si="1"/>
        <v>3053.7000000000003</v>
      </c>
      <c r="E10" s="5">
        <v>3798</v>
      </c>
      <c r="F10">
        <v>461</v>
      </c>
      <c r="G10">
        <v>0.11</v>
      </c>
      <c r="H10">
        <f t="shared" si="0"/>
        <v>50.71</v>
      </c>
      <c r="I10" s="5">
        <f>E10-(H10+D10)</f>
        <v>693.58999999999969</v>
      </c>
      <c r="J10" s="4">
        <f t="shared" si="2"/>
        <v>0.18261979989468133</v>
      </c>
      <c r="K10" s="2"/>
      <c r="L10" s="2"/>
      <c r="M10" s="2"/>
    </row>
    <row r="11" spans="1:13" x14ac:dyDescent="0.3">
      <c r="A11" t="s">
        <v>6</v>
      </c>
      <c r="B11">
        <v>37.9</v>
      </c>
      <c r="C11">
        <f>334-SUM(C8:C10)</f>
        <v>94</v>
      </c>
      <c r="D11" s="5">
        <f t="shared" si="1"/>
        <v>3562.6</v>
      </c>
      <c r="E11" s="5">
        <v>4429</v>
      </c>
      <c r="F11">
        <v>446</v>
      </c>
      <c r="G11">
        <v>0.11</v>
      </c>
      <c r="H11">
        <f t="shared" si="0"/>
        <v>49.06</v>
      </c>
      <c r="I11" s="5">
        <f>E11-(H11+D11)</f>
        <v>817.34000000000015</v>
      </c>
      <c r="J11" s="4">
        <f t="shared" si="2"/>
        <v>0.18454278618198242</v>
      </c>
      <c r="K11" s="2"/>
      <c r="L11" s="2"/>
      <c r="M11" s="2"/>
    </row>
    <row r="12" spans="1:13" x14ac:dyDescent="0.3">
      <c r="A12" t="s">
        <v>7</v>
      </c>
      <c r="B12">
        <v>36.5</v>
      </c>
      <c r="C12">
        <v>74</v>
      </c>
      <c r="D12" s="5">
        <f t="shared" si="1"/>
        <v>2701</v>
      </c>
      <c r="E12" s="5">
        <v>3440</v>
      </c>
      <c r="F12">
        <v>466</v>
      </c>
      <c r="G12">
        <v>0.11</v>
      </c>
      <c r="H12">
        <f t="shared" si="0"/>
        <v>51.26</v>
      </c>
      <c r="I12" s="5">
        <f>E12-(H12+D12)</f>
        <v>687.73999999999978</v>
      </c>
      <c r="J12" s="4">
        <f t="shared" si="2"/>
        <v>0.1999244186046511</v>
      </c>
      <c r="K12" s="2"/>
      <c r="L12" s="2"/>
      <c r="M12" s="2"/>
    </row>
    <row r="13" spans="1:13" x14ac:dyDescent="0.3">
      <c r="A13" t="s">
        <v>8</v>
      </c>
      <c r="B13">
        <v>36.5</v>
      </c>
      <c r="C13">
        <v>85</v>
      </c>
      <c r="D13" s="5">
        <f t="shared" si="1"/>
        <v>3102.5</v>
      </c>
      <c r="E13" s="5">
        <v>3799</v>
      </c>
      <c r="F13">
        <v>463</v>
      </c>
      <c r="G13">
        <v>0.11</v>
      </c>
      <c r="H13">
        <f t="shared" si="0"/>
        <v>50.93</v>
      </c>
      <c r="I13" s="5">
        <f t="shared" ref="I13:I19" si="3">E13-(H13+D13)</f>
        <v>645.57000000000016</v>
      </c>
      <c r="J13" s="4">
        <f t="shared" si="2"/>
        <v>0.16993156093708875</v>
      </c>
      <c r="K13" s="2"/>
      <c r="L13" s="2"/>
      <c r="M13" s="2"/>
    </row>
    <row r="14" spans="1:13" x14ac:dyDescent="0.3">
      <c r="A14" t="s">
        <v>9</v>
      </c>
      <c r="B14">
        <v>36.6</v>
      </c>
      <c r="C14">
        <v>82</v>
      </c>
      <c r="D14" s="5">
        <f t="shared" si="1"/>
        <v>3001.2000000000003</v>
      </c>
      <c r="E14" s="5">
        <v>3838</v>
      </c>
      <c r="F14">
        <v>446</v>
      </c>
      <c r="G14">
        <v>0.11</v>
      </c>
      <c r="H14">
        <f t="shared" si="0"/>
        <v>49.06</v>
      </c>
      <c r="I14" s="5">
        <f t="shared" si="3"/>
        <v>787.73999999999978</v>
      </c>
      <c r="J14" s="4">
        <f t="shared" si="2"/>
        <v>0.20524752475247518</v>
      </c>
      <c r="K14" s="2"/>
      <c r="L14" s="2"/>
      <c r="M14" s="2"/>
    </row>
    <row r="15" spans="1:13" x14ac:dyDescent="0.3">
      <c r="A15" t="s">
        <v>10</v>
      </c>
      <c r="B15">
        <v>36.4</v>
      </c>
      <c r="C15">
        <f>340-SUM(C12:C14)</f>
        <v>99</v>
      </c>
      <c r="D15" s="5">
        <f t="shared" si="1"/>
        <v>3603.6</v>
      </c>
      <c r="E15" s="5">
        <v>4778</v>
      </c>
      <c r="F15">
        <v>429</v>
      </c>
      <c r="G15">
        <v>0.11</v>
      </c>
      <c r="H15">
        <f t="shared" si="0"/>
        <v>47.19</v>
      </c>
      <c r="I15" s="5">
        <f t="shared" si="3"/>
        <v>1127.21</v>
      </c>
      <c r="J15" s="4">
        <f t="shared" si="2"/>
        <v>0.23591670154876518</v>
      </c>
      <c r="K15" s="2"/>
      <c r="L15" s="2"/>
      <c r="M15" s="2"/>
    </row>
    <row r="16" spans="1:13" x14ac:dyDescent="0.3">
      <c r="A16" t="s">
        <v>11</v>
      </c>
      <c r="B16">
        <v>36.5</v>
      </c>
      <c r="C16">
        <v>79</v>
      </c>
      <c r="D16" s="5">
        <f t="shared" si="1"/>
        <v>2883.5</v>
      </c>
      <c r="E16" s="5">
        <v>3783</v>
      </c>
      <c r="F16">
        <v>446</v>
      </c>
      <c r="G16">
        <v>0.11</v>
      </c>
      <c r="H16">
        <f t="shared" si="0"/>
        <v>49.06</v>
      </c>
      <c r="I16" s="5">
        <f t="shared" si="3"/>
        <v>850.44</v>
      </c>
      <c r="J16" s="4">
        <f t="shared" si="2"/>
        <v>0.22480570975416336</v>
      </c>
      <c r="K16" s="2"/>
      <c r="L16" s="2"/>
      <c r="M16" s="2"/>
    </row>
    <row r="17" spans="1:13" x14ac:dyDescent="0.3">
      <c r="A17" t="s">
        <v>12</v>
      </c>
      <c r="B17">
        <v>36.6</v>
      </c>
      <c r="C17">
        <v>90</v>
      </c>
      <c r="D17" s="5">
        <f t="shared" si="1"/>
        <v>3294</v>
      </c>
      <c r="E17" s="5">
        <v>4085</v>
      </c>
      <c r="F17">
        <v>439</v>
      </c>
      <c r="G17">
        <v>0.11</v>
      </c>
      <c r="H17">
        <f t="shared" si="0"/>
        <v>48.29</v>
      </c>
      <c r="I17" s="5">
        <f t="shared" si="3"/>
        <v>742.71</v>
      </c>
      <c r="J17" s="4">
        <f t="shared" si="2"/>
        <v>0.18181395348837209</v>
      </c>
      <c r="K17" s="2"/>
      <c r="L17" s="2"/>
      <c r="M17" s="2"/>
    </row>
    <row r="18" spans="1:13" x14ac:dyDescent="0.3">
      <c r="A18" t="s">
        <v>13</v>
      </c>
      <c r="B18">
        <v>36.9</v>
      </c>
      <c r="C18">
        <v>83</v>
      </c>
      <c r="D18" s="5">
        <f t="shared" si="1"/>
        <v>3062.7</v>
      </c>
      <c r="E18" s="5">
        <v>4089</v>
      </c>
      <c r="F18">
        <v>470</v>
      </c>
      <c r="G18">
        <v>0.11</v>
      </c>
      <c r="H18">
        <f t="shared" si="0"/>
        <v>51.7</v>
      </c>
      <c r="I18" s="5">
        <f t="shared" si="3"/>
        <v>974.60000000000036</v>
      </c>
      <c r="J18" s="4">
        <f t="shared" si="2"/>
        <v>0.23834678405478121</v>
      </c>
      <c r="K18" s="3"/>
      <c r="L18" s="3"/>
      <c r="M18" s="3"/>
    </row>
    <row r="19" spans="1:13" x14ac:dyDescent="0.3">
      <c r="A19" t="s">
        <v>14</v>
      </c>
      <c r="B19">
        <v>36.700000000000003</v>
      </c>
      <c r="C19">
        <f>341-SUM(C16:C18)</f>
        <v>89</v>
      </c>
      <c r="D19" s="5">
        <f t="shared" si="1"/>
        <v>3266.3</v>
      </c>
      <c r="E19" s="5">
        <v>4623</v>
      </c>
      <c r="F19">
        <v>472</v>
      </c>
      <c r="G19">
        <v>0.11</v>
      </c>
      <c r="H19">
        <f t="shared" si="0"/>
        <v>51.92</v>
      </c>
      <c r="I19" s="5">
        <f t="shared" si="3"/>
        <v>1304.7799999999997</v>
      </c>
      <c r="J19" s="4">
        <f t="shared" si="2"/>
        <v>0.28223664287259348</v>
      </c>
      <c r="K19" s="2"/>
      <c r="L19" s="2"/>
      <c r="M19" s="2"/>
    </row>
    <row r="20" spans="1:13" x14ac:dyDescent="0.3">
      <c r="A20" s="10" t="s">
        <v>15</v>
      </c>
      <c r="B20" s="11" t="s">
        <v>47</v>
      </c>
      <c r="C20" s="11" t="s">
        <v>47</v>
      </c>
      <c r="D20" s="12">
        <v>2823</v>
      </c>
      <c r="E20" s="12">
        <v>3706</v>
      </c>
      <c r="F20" s="11" t="s">
        <v>47</v>
      </c>
      <c r="G20" s="11" t="s">
        <v>47</v>
      </c>
      <c r="H20" s="11" t="s">
        <v>47</v>
      </c>
      <c r="I20" s="12">
        <v>883</v>
      </c>
      <c r="J20" s="13">
        <f t="shared" si="2"/>
        <v>0.23826227738801942</v>
      </c>
      <c r="K20" s="2"/>
      <c r="L20" s="2"/>
      <c r="M20" s="2"/>
    </row>
    <row r="21" spans="1:13" x14ac:dyDescent="0.3">
      <c r="A21" s="10" t="s">
        <v>16</v>
      </c>
      <c r="B21" s="11" t="s">
        <v>47</v>
      </c>
      <c r="C21" s="11" t="s">
        <v>47</v>
      </c>
      <c r="D21" s="12">
        <v>3166</v>
      </c>
      <c r="E21" s="12">
        <v>4005</v>
      </c>
      <c r="F21" s="11" t="s">
        <v>47</v>
      </c>
      <c r="G21" s="11" t="s">
        <v>47</v>
      </c>
      <c r="H21" s="11" t="s">
        <v>47</v>
      </c>
      <c r="I21" s="12">
        <v>839</v>
      </c>
      <c r="J21" s="13">
        <f t="shared" si="2"/>
        <v>0.20948813982521847</v>
      </c>
      <c r="K21" s="2"/>
      <c r="L21" s="2"/>
      <c r="M21" s="2"/>
    </row>
    <row r="22" spans="1:13" x14ac:dyDescent="0.3">
      <c r="A22" s="10" t="s">
        <v>17</v>
      </c>
      <c r="B22" s="11" t="s">
        <v>47</v>
      </c>
      <c r="C22" s="11" t="s">
        <v>47</v>
      </c>
      <c r="D22" s="12">
        <v>2992</v>
      </c>
      <c r="E22" s="12">
        <v>3998</v>
      </c>
      <c r="F22" s="11" t="s">
        <v>47</v>
      </c>
      <c r="G22" s="11" t="s">
        <v>47</v>
      </c>
      <c r="H22" s="11" t="s">
        <v>47</v>
      </c>
      <c r="I22" s="12">
        <v>1006</v>
      </c>
      <c r="J22" s="13">
        <f t="shared" si="2"/>
        <v>0.25162581290645325</v>
      </c>
      <c r="K22" s="2"/>
      <c r="L22" s="2"/>
      <c r="M22" s="2"/>
    </row>
    <row r="23" spans="1:13" x14ac:dyDescent="0.3">
      <c r="A23" s="10" t="s">
        <v>18</v>
      </c>
      <c r="B23" s="11" t="s">
        <v>47</v>
      </c>
      <c r="C23" s="11" t="s">
        <v>47</v>
      </c>
      <c r="D23" s="12">
        <v>3313</v>
      </c>
      <c r="E23" s="12">
        <v>4674</v>
      </c>
      <c r="F23" s="11" t="s">
        <v>47</v>
      </c>
      <c r="G23" s="11" t="s">
        <v>47</v>
      </c>
      <c r="H23" s="11" t="s">
        <v>47</v>
      </c>
      <c r="I23" s="12">
        <v>1361</v>
      </c>
      <c r="J23" s="13">
        <f t="shared" si="2"/>
        <v>0.29118528027385537</v>
      </c>
      <c r="K23" s="2"/>
      <c r="L23" s="2"/>
      <c r="M23" s="2"/>
    </row>
    <row r="24" spans="1:13" x14ac:dyDescent="0.3">
      <c r="A24" s="9"/>
      <c r="B24" s="9"/>
      <c r="C24" s="9"/>
    </row>
    <row r="25" spans="1:13" x14ac:dyDescent="0.3">
      <c r="B25" s="9"/>
      <c r="C25" s="9"/>
    </row>
    <row r="26" spans="1:13" x14ac:dyDescent="0.3">
      <c r="A26" s="9" t="s">
        <v>49</v>
      </c>
      <c r="B26" s="9"/>
      <c r="C26" s="9"/>
    </row>
    <row r="27" spans="1:13" x14ac:dyDescent="0.3">
      <c r="A27" s="6" t="s">
        <v>51</v>
      </c>
      <c r="B27" s="6"/>
      <c r="C27" s="6"/>
      <c r="D27" s="6"/>
      <c r="E27" s="6"/>
      <c r="F27" s="6"/>
      <c r="G27" s="6"/>
      <c r="H27" s="6"/>
      <c r="I27" s="6"/>
    </row>
    <row r="28" spans="1:13" x14ac:dyDescent="0.3">
      <c r="A28" s="10" t="s">
        <v>50</v>
      </c>
      <c r="B28" s="10"/>
      <c r="C28" s="10"/>
      <c r="D28" s="10"/>
      <c r="E28" s="10"/>
      <c r="F28" s="10"/>
      <c r="G28" s="10"/>
      <c r="H28" s="10"/>
      <c r="I28" s="10"/>
    </row>
    <row r="29" spans="1:13" x14ac:dyDescent="0.3">
      <c r="A29" s="9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EE39-C445-430B-B3AD-F18FD5AE1FDF}">
  <dimension ref="A1:B17"/>
  <sheetViews>
    <sheetView workbookViewId="0">
      <selection activeCell="R15" sqref="R15"/>
    </sheetView>
  </sheetViews>
  <sheetFormatPr defaultRowHeight="14.4" x14ac:dyDescent="0.3"/>
  <cols>
    <col min="1" max="1" width="11.109375" bestFit="1" customWidth="1"/>
    <col min="2" max="2" width="13.44140625" bestFit="1" customWidth="1"/>
  </cols>
  <sheetData>
    <row r="1" spans="1:2" x14ac:dyDescent="0.3">
      <c r="A1" t="s">
        <v>0</v>
      </c>
      <c r="B1" t="s">
        <v>32</v>
      </c>
    </row>
    <row r="2" spans="1:2" x14ac:dyDescent="0.3">
      <c r="A2" t="s">
        <v>3</v>
      </c>
      <c r="B2">
        <v>591.38999999999987</v>
      </c>
    </row>
    <row r="3" spans="1:2" x14ac:dyDescent="0.3">
      <c r="A3" t="s">
        <v>4</v>
      </c>
      <c r="B3">
        <v>587.73000000000047</v>
      </c>
    </row>
    <row r="4" spans="1:2" x14ac:dyDescent="0.3">
      <c r="A4" t="s">
        <v>5</v>
      </c>
      <c r="B4">
        <v>693.58999999999969</v>
      </c>
    </row>
    <row r="5" spans="1:2" x14ac:dyDescent="0.3">
      <c r="A5" t="s">
        <v>6</v>
      </c>
      <c r="B5">
        <v>817.34000000000015</v>
      </c>
    </row>
    <row r="6" spans="1:2" x14ac:dyDescent="0.3">
      <c r="A6" t="s">
        <v>7</v>
      </c>
      <c r="B6">
        <v>687.73999999999978</v>
      </c>
    </row>
    <row r="7" spans="1:2" x14ac:dyDescent="0.3">
      <c r="A7" t="s">
        <v>8</v>
      </c>
      <c r="B7">
        <v>645.57000000000016</v>
      </c>
    </row>
    <row r="8" spans="1:2" x14ac:dyDescent="0.3">
      <c r="A8" t="s">
        <v>9</v>
      </c>
      <c r="B8">
        <v>787.73999999999978</v>
      </c>
    </row>
    <row r="9" spans="1:2" x14ac:dyDescent="0.3">
      <c r="A9" t="s">
        <v>10</v>
      </c>
      <c r="B9">
        <v>1127.21</v>
      </c>
    </row>
    <row r="10" spans="1:2" x14ac:dyDescent="0.3">
      <c r="A10" t="s">
        <v>11</v>
      </c>
      <c r="B10">
        <v>850.44</v>
      </c>
    </row>
    <row r="11" spans="1:2" x14ac:dyDescent="0.3">
      <c r="A11" t="s">
        <v>12</v>
      </c>
      <c r="B11">
        <v>742.71</v>
      </c>
    </row>
    <row r="12" spans="1:2" x14ac:dyDescent="0.3">
      <c r="A12" t="s">
        <v>13</v>
      </c>
      <c r="B12">
        <v>974.60000000000036</v>
      </c>
    </row>
    <row r="13" spans="1:2" x14ac:dyDescent="0.3">
      <c r="A13" t="s">
        <v>14</v>
      </c>
      <c r="B13">
        <v>1304.7799999999997</v>
      </c>
    </row>
    <row r="14" spans="1:2" x14ac:dyDescent="0.3">
      <c r="A14" t="s">
        <v>15</v>
      </c>
      <c r="B14">
        <v>883</v>
      </c>
    </row>
    <row r="15" spans="1:2" x14ac:dyDescent="0.3">
      <c r="A15" t="s">
        <v>16</v>
      </c>
      <c r="B15">
        <v>839</v>
      </c>
    </row>
    <row r="16" spans="1:2" x14ac:dyDescent="0.3">
      <c r="A16" t="s">
        <v>17</v>
      </c>
      <c r="B16">
        <v>1006</v>
      </c>
    </row>
    <row r="17" spans="1:2" x14ac:dyDescent="0.3">
      <c r="A17" t="s">
        <v>18</v>
      </c>
      <c r="B17">
        <v>1361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Brandwise Breakdown</vt:lpstr>
      <vt:lpstr>Online vs. Offline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Baskar</dc:creator>
  <cp:lastModifiedBy>Abhishek Baskar</cp:lastModifiedBy>
  <dcterms:created xsi:type="dcterms:W3CDTF">2024-09-29T01:36:53Z</dcterms:created>
  <dcterms:modified xsi:type="dcterms:W3CDTF">2024-10-02T03:12:50Z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2024-09-29T03:06:55Z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12097897-6af1-44d6-9f79-b8b7fc8c1e08</vt:lpwstr>
  </property>
  <property fmtid="{D5CDD505-2E9C-101B-9397-08002B2CF9AE}" pid="8" name="MSIP_Label_4044bd30-2ed7-4c9d-9d12-46200872a97b_ContentBits">
    <vt:lpwstr>0</vt:lpwstr>
  </property>
</Properties>
</file>