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Chitnis\Desktop\"/>
    </mc:Choice>
  </mc:AlternateContent>
  <xr:revisionPtr revIDLastSave="0" documentId="8_{0C3E2862-64F2-4EFF-9CF3-987B98161B42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  <externalReference r:id="rId5"/>
  </externalReferences>
  <definedNames>
    <definedName name="PicUp">INDEX([1]Sheet1!$C$2:$C$121,MATCH('Final Grade Card'!$D$13:$I$13,[1]Sheet1!$A$2:$A$121,0))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H25" i="2"/>
  <c r="G27" i="2" l="1"/>
  <c r="E26" i="2"/>
  <c r="A9" i="2" l="1"/>
  <c r="A26" i="2"/>
  <c r="I26" i="2"/>
  <c r="G26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5" i="2" s="1"/>
  <c r="I23" i="2"/>
  <c r="I19" i="2"/>
  <c r="I22" i="2"/>
  <c r="I18" i="2"/>
  <c r="I21" i="2"/>
</calcChain>
</file>

<file path=xl/sharedStrings.xml><?xml version="1.0" encoding="utf-8"?>
<sst xmlns="http://schemas.openxmlformats.org/spreadsheetml/2006/main" count="20" uniqueCount="20">
  <si>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</si>
  <si>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</si>
  <si>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</si>
  <si>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</si>
  <si>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</si>
  <si>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</si>
  <si>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Director</t>
  </si>
  <si>
    <t>MMS18-20/1</t>
  </si>
  <si>
    <t>Total</t>
  </si>
  <si>
    <t xml:space="preserve">Result Declared On : </t>
  </si>
  <si>
    <t>31/01/2019</t>
  </si>
  <si>
    <t>EXAMINATION GR.NO/ SEAT NO. :</t>
  </si>
  <si>
    <t>Credit
Earned ©</t>
  </si>
  <si>
    <t>Grade
Points (G)</t>
  </si>
  <si>
    <t>Prepared By  ______________</t>
  </si>
  <si>
    <t>Checked By  ______________</t>
  </si>
  <si>
    <t>HELD IN : DECEMBER 2018</t>
  </si>
  <si>
    <t>PATTERN : CHOICE BASED CREDITS &amp; GRADING SYSTEM (CBCSGS)</t>
  </si>
  <si>
    <t>PROGRAMME : MASTER OF MANAGEMENT STUDIES (SEMESTER - II)</t>
  </si>
  <si>
    <t xml:space="preserve">F-Head of Failure,--Not Applicable, Ab-Absent, /Female, SGPI=Σ(CXG)/Σ©~-Dyslexia Benefit, 
#Grace Marks for Extension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</si>
</sst>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9</xdr:col>
      <xdr:colOff>0</xdr:colOff>
      <xdr:row>4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4"/>
          <a:ext cx="5924550" cy="9429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7</xdr:row>
          <xdr:rowOff>28574</xdr:rowOff>
        </xdr:from>
        <xdr:to>
          <xdr:col>8</xdr:col>
          <xdr:colOff>563822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4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410075" y="1295399"/>
              <a:ext cx="773372" cy="1038225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Results%20Genetaor\Batch%202018-20\Sem%202\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Results%20Genetaor\Batch%202018-20\Sem%202\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Results%20Genetaor\Batch%202018-20\Sem%202\Final%20Mark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Git\SIMSR-Results-Generator\Batch%202018-20\Sem%201\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70-74.99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70-74.99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5"/>
  <sheetViews>
    <sheetView showGridLines="0" tabSelected="1" zoomScaleNormal="100" workbookViewId="0">
      <selection sqref="A1:I5"/>
    </sheetView>
  </sheetViews>
  <sheetFormatPr defaultRowHeight="15" x14ac:dyDescent="0.25"/>
  <cols>
    <col min="1" max="1" width="7.1406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7"/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ht="5.0999999999999996" customHeight="1" x14ac:dyDescent="0.25">
      <c r="A6" s="22"/>
      <c r="B6" s="22"/>
      <c r="C6" s="22"/>
      <c r="D6" s="22"/>
      <c r="E6" s="22"/>
      <c r="F6" s="22"/>
      <c r="G6" s="22"/>
      <c r="H6" s="22"/>
      <c r="I6" s="22"/>
    </row>
    <row r="7" spans="1:9" ht="20.25" x14ac:dyDescent="0.25">
      <c r="A7" s="21" t="s">
        <v>0</v>
      </c>
      <c r="B7" s="21"/>
      <c r="C7" s="21"/>
      <c r="D7" s="21"/>
      <c r="E7" s="21"/>
      <c r="F7" s="21"/>
      <c r="G7" s="21"/>
      <c r="H7" s="21"/>
      <c r="I7" s="21"/>
    </row>
    <row r="8" spans="1:9" ht="9.9499999999999993" customHeight="1" x14ac:dyDescent="0.25">
      <c r="A8" s="34"/>
      <c r="B8" s="34"/>
      <c r="C8" s="34"/>
      <c r="D8" s="34"/>
      <c r="E8" s="34"/>
      <c r="F8" s="34"/>
      <c r="G8" s="34"/>
      <c r="H8" s="33"/>
      <c r="I8" s="33"/>
    </row>
    <row r="9" spans="1:9" ht="15" customHeight="1" x14ac:dyDescent="0.25">
      <c r="A9" s="32" t="str">
        <f>"NAME OF THE CANDIDATE : "&amp;VLOOKUP(D13,[1]Sheet1!$A:$B,2,0)</f>
        <v>NAME OF THE CANDIDATE : ADEPU CHETAN GANESH ARCHANA</v>
      </c>
      <c r="B9" s="32"/>
      <c r="C9" s="32"/>
      <c r="D9" s="32"/>
      <c r="E9" s="32"/>
      <c r="F9" s="32"/>
      <c r="G9" s="32"/>
      <c r="H9" s="33"/>
      <c r="I9" s="33"/>
    </row>
    <row r="10" spans="1:9" ht="15" customHeight="1" x14ac:dyDescent="0.25">
      <c r="A10" s="32" t="s">
        <v>18</v>
      </c>
      <c r="B10" s="32"/>
      <c r="C10" s="32"/>
      <c r="D10" s="32"/>
      <c r="E10" s="32"/>
      <c r="F10" s="32"/>
      <c r="G10" s="32"/>
      <c r="H10" s="33"/>
      <c r="I10" s="33"/>
    </row>
    <row r="11" spans="1:9" ht="15" customHeight="1" x14ac:dyDescent="0.25">
      <c r="A11" s="32" t="s">
        <v>16</v>
      </c>
      <c r="B11" s="32"/>
      <c r="C11" s="32"/>
      <c r="D11" s="32"/>
      <c r="E11" s="32"/>
      <c r="F11" s="32"/>
      <c r="G11" s="32"/>
      <c r="H11" s="33"/>
      <c r="I11" s="33"/>
    </row>
    <row r="12" spans="1:9" ht="15" customHeight="1" x14ac:dyDescent="0.25">
      <c r="A12" s="32" t="s">
        <v>17</v>
      </c>
      <c r="B12" s="32"/>
      <c r="C12" s="32"/>
      <c r="D12" s="32"/>
      <c r="E12" s="32"/>
      <c r="F12" s="32"/>
      <c r="G12" s="32"/>
      <c r="H12" s="33"/>
      <c r="I12" s="33"/>
    </row>
    <row r="13" spans="1:9" ht="15" customHeight="1" x14ac:dyDescent="0.25">
      <c r="A13" s="16" t="s">
        <v>11</v>
      </c>
      <c r="B13" s="16"/>
      <c r="C13" s="16"/>
      <c r="D13" s="32" t="s">
        <v>7</v>
      </c>
      <c r="E13" s="32"/>
      <c r="F13" s="32"/>
      <c r="G13" s="32"/>
      <c r="H13" s="33"/>
      <c r="I13" s="33"/>
    </row>
    <row r="14" spans="1:9" ht="14.25" customHeight="1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7" t="s">
        <v>2</v>
      </c>
      <c r="B15" s="35" t="s">
        <v>1</v>
      </c>
      <c r="C15" s="35"/>
      <c r="D15" s="35"/>
      <c r="E15" s="25" t="s">
        <v>3</v>
      </c>
      <c r="F15" s="25" t="s">
        <v>4</v>
      </c>
      <c r="G15" s="25" t="s">
        <v>12</v>
      </c>
      <c r="H15" s="25" t="s">
        <v>13</v>
      </c>
      <c r="I15" s="25" t="s">
        <v>5</v>
      </c>
    </row>
    <row r="16" spans="1:9" ht="33.75" customHeight="1" x14ac:dyDescent="0.25">
      <c r="A16" s="27"/>
      <c r="B16" s="35"/>
      <c r="C16" s="35"/>
      <c r="D16" s="35"/>
      <c r="E16" s="25"/>
      <c r="F16" s="26"/>
      <c r="G16" s="26"/>
      <c r="H16" s="26"/>
      <c r="I16" s="26"/>
    </row>
    <row r="17" spans="1:9" ht="42.95" customHeight="1" x14ac:dyDescent="0.25">
      <c r="A17" s="4">
        <v>1</v>
      </c>
      <c r="B17" s="24" t="str">
        <f>'[2]Subjects List'!$C$4</f>
        <v>Perspective Management</v>
      </c>
      <c r="C17" s="24"/>
      <c r="D17" s="24"/>
      <c r="E17" s="4">
        <v>4</v>
      </c>
      <c r="F17" s="4" t="str">
        <f>VLOOKUP(D13,'[3]Subject Marks'!$A$3:$F$135,6,0)</f>
        <v>A</v>
      </c>
      <c r="G17" s="4">
        <v>4</v>
      </c>
      <c r="H17" s="4" t="str">
        <f>VLOOKUP(D13,'[3]Subject Marks'!$A$3:$G$135,7,0)</f>
        <v>8</v>
      </c>
      <c r="I17" s="4">
        <f>G17*H17</f>
        <v>32</v>
      </c>
    </row>
    <row r="18" spans="1:9" ht="42.95" customHeight="1" x14ac:dyDescent="0.25">
      <c r="A18" s="4">
        <v>2</v>
      </c>
      <c r="B18" s="24" t="str">
        <f>'[2]Subjects List'!$C$5</f>
        <v>Financial Accounting</v>
      </c>
      <c r="C18" s="24"/>
      <c r="D18" s="24"/>
      <c r="E18" s="4">
        <v>4</v>
      </c>
      <c r="F18" s="4" t="str">
        <f>VLOOKUP(D13,'[3]Subject Marks'!$A$3:$M$135,13,0)</f>
        <v>O</v>
      </c>
      <c r="G18" s="4">
        <v>4</v>
      </c>
      <c r="H18" s="4" t="str">
        <f>VLOOKUP(D13,'[3]Subject Marks'!$A$3:$N$135,14,0)</f>
        <v>10</v>
      </c>
      <c r="I18" s="4">
        <f t="shared" ref="I18:I24" si="0">G18*H18</f>
        <v>40</v>
      </c>
    </row>
    <row r="19" spans="1:9" ht="42.95" customHeight="1" x14ac:dyDescent="0.25">
      <c r="A19" s="4">
        <v>3</v>
      </c>
      <c r="B19" s="24" t="str">
        <f>'[2]Subjects List'!$C$6</f>
        <v>Business Statistics</v>
      </c>
      <c r="C19" s="24"/>
      <c r="D19" s="24"/>
      <c r="E19" s="4">
        <v>4</v>
      </c>
      <c r="F19" s="4" t="str">
        <f>VLOOKUP(D13,'[3]Subject Marks'!$A$3:$T$135,20,0)</f>
        <v>A+</v>
      </c>
      <c r="G19" s="4">
        <v>4</v>
      </c>
      <c r="H19" s="4" t="str">
        <f>VLOOKUP(D13,'[3]Subject Marks'!$A$3:$U$135,21,0)</f>
        <v>8</v>
      </c>
      <c r="I19" s="4">
        <f t="shared" si="0"/>
        <v>32</v>
      </c>
    </row>
    <row r="20" spans="1:9" ht="42.95" customHeight="1" x14ac:dyDescent="0.25">
      <c r="A20" s="4">
        <v>4</v>
      </c>
      <c r="B20" s="24" t="str">
        <f>'[2]Subjects List'!$C$7</f>
        <v>Operations Management</v>
      </c>
      <c r="C20" s="24"/>
      <c r="D20" s="24"/>
      <c r="E20" s="4">
        <v>4</v>
      </c>
      <c r="F20" s="4" t="str">
        <f>VLOOKUP(D13,'[3]Subject Marks'!$A$3:$AA$135,27,0)</f>
        <v>A</v>
      </c>
      <c r="G20" s="4">
        <v>4</v>
      </c>
      <c r="H20" s="4" t="str">
        <f>VLOOKUP(D13,'[3]Subject Marks'!$A$3:$AB$135,28,0)</f>
        <v>8</v>
      </c>
      <c r="I20" s="4">
        <f t="shared" si="0"/>
        <v>32</v>
      </c>
    </row>
    <row r="21" spans="1:9" ht="37.5" customHeight="1" x14ac:dyDescent="0.25">
      <c r="A21" s="4">
        <v>5</v>
      </c>
      <c r="B21" s="24" t="str">
        <f>'[2]Subjects List'!$C$8</f>
        <v>Managerial Economics</v>
      </c>
      <c r="C21" s="24"/>
      <c r="D21" s="24"/>
      <c r="E21" s="4">
        <v>4</v>
      </c>
      <c r="F21" s="4" t="str">
        <f>VLOOKUP(D13,'[3]Subject Marks'!$A$3:$AH$135,34,0)</f>
        <v>A</v>
      </c>
      <c r="G21" s="4">
        <v>4</v>
      </c>
      <c r="H21" s="4" t="str">
        <f>VLOOKUP(D13,'[3]Subject Marks'!$A$3:$AI$135,35,0)</f>
        <v>8</v>
      </c>
      <c r="I21" s="4">
        <f t="shared" si="0"/>
        <v>32</v>
      </c>
    </row>
    <row r="22" spans="1:9" ht="54" customHeight="1" x14ac:dyDescent="0.25">
      <c r="A22" s="4">
        <v>6</v>
      </c>
      <c r="B22" s="24" t="str">
        <f>'[2]Subjects List'!$C$9</f>
        <v>Effective and Management Communication</v>
      </c>
      <c r="C22" s="24"/>
      <c r="D22" s="24"/>
      <c r="E22" s="4">
        <v>4</v>
      </c>
      <c r="F22" s="4" t="str">
        <f>VLOOKUP(D13,'[3]Subject Marks'!$A$3:$AO$135,41,0)</f>
        <v>A</v>
      </c>
      <c r="G22" s="4">
        <v>4</v>
      </c>
      <c r="H22" s="4" t="str">
        <f>VLOOKUP(D13,'[3]Subject Marks'!$A$3:$AP$135,42,0)</f>
        <v>8</v>
      </c>
      <c r="I22" s="4">
        <f t="shared" si="0"/>
        <v>32</v>
      </c>
    </row>
    <row r="23" spans="1:9" ht="42.95" customHeight="1" x14ac:dyDescent="0.25">
      <c r="A23" s="4">
        <v>7</v>
      </c>
      <c r="B23" s="24" t="str">
        <f>'[2]Subjects List'!$C$10</f>
        <v>Negotiation and Selling Skills</v>
      </c>
      <c r="C23" s="24"/>
      <c r="D23" s="24"/>
      <c r="E23" s="4">
        <v>4</v>
      </c>
      <c r="F23" s="4" t="str">
        <f>VLOOKUP(D13,'[3]Subject Marks'!$A$3:$AV$135,48,0)</f>
        <v>A</v>
      </c>
      <c r="G23" s="4">
        <v>4</v>
      </c>
      <c r="H23" s="4" t="str">
        <f>VLOOKUP(D13,'[3]Subject Marks'!$A$3:$AW$135,49,0)</f>
        <v>8</v>
      </c>
      <c r="I23" s="4">
        <f t="shared" si="0"/>
        <v>32</v>
      </c>
    </row>
    <row r="24" spans="1:9" ht="42.95" customHeight="1" x14ac:dyDescent="0.25">
      <c r="A24" s="4">
        <v>8</v>
      </c>
      <c r="B24" s="24" t="str">
        <f>'[2]Subjects List'!$C$11</f>
        <v>Organisational Behaviour</v>
      </c>
      <c r="C24" s="24"/>
      <c r="D24" s="24"/>
      <c r="E24" s="4">
        <v>4</v>
      </c>
      <c r="F24" s="4" t="str">
        <f>VLOOKUP(D13,'[3]Subject Marks'!$A$3:$BC$135,55,0)</f>
        <v>A</v>
      </c>
      <c r="G24" s="4">
        <v>4</v>
      </c>
      <c r="H24" s="4" t="str">
        <f>VLOOKUP(D13,'[3]Subject Marks'!$A$3:$BD$135,56,0)</f>
        <v>8</v>
      </c>
      <c r="I24" s="4">
        <f t="shared" si="0"/>
        <v>32</v>
      </c>
    </row>
    <row r="25" spans="1:9" ht="15.75" x14ac:dyDescent="0.25">
      <c r="A25" s="3"/>
      <c r="B25" s="12" t="s">
        <v>8</v>
      </c>
      <c r="C25" s="18"/>
      <c r="D25" s="13"/>
      <c r="E25" s="8"/>
      <c r="F25" s="6"/>
      <c r="G25" s="11">
        <f>SUM(G17:G24)</f>
        <v>32</v>
      </c>
      <c r="H25" s="7">
        <f>VLOOKUP(D13,'[3]Subject Marks'!$A$3:$BJ$135,62,0)</f>
        <v>66</v>
      </c>
      <c r="I25" s="7">
        <f>SUM(I17:I24)</f>
        <v>264</v>
      </c>
    </row>
    <row r="26" spans="1:9" ht="15.75" x14ac:dyDescent="0.25">
      <c r="A26" s="28" t="str">
        <f>"Remark    :  "&amp;VLOOKUP(D13,'[3]Subject Marks'!$A$3:$BM$122,65,0)</f>
        <v>Remark    :  Unsuccessful</v>
      </c>
      <c r="B26" s="29"/>
      <c r="C26" s="29"/>
      <c r="D26" s="30"/>
      <c r="E26" s="12" t="str">
        <f>"SGPI : "&amp;VLOOKUP(D13,'[3]Subject Marks'!$A$3:$BN$122,66,0)</f>
        <v>SGPI : 8.25</v>
      </c>
      <c r="F26" s="13"/>
      <c r="G26" s="14" t="str">
        <f>"Overall Grade : "&amp;VLOOKUP(D13,'[3]Subject Marks'!$A$3:$BO$122,67,0)</f>
        <v>Overall Grade : A</v>
      </c>
      <c r="H26" s="15"/>
      <c r="I26" s="5" t="str">
        <f>"Range : "&amp;VLOOKUP(D13,'[3]Subject Marks'!$A$3:$BP$122,68,0)</f>
        <v>Range : 70-74.99</v>
      </c>
    </row>
    <row r="27" spans="1:9" ht="15.75" x14ac:dyDescent="0.25">
      <c r="A27" s="19" t="s">
        <v>9</v>
      </c>
      <c r="B27" s="20"/>
      <c r="C27" s="20" t="s">
        <v>10</v>
      </c>
      <c r="D27" s="20"/>
      <c r="E27" s="10"/>
      <c r="F27" s="10"/>
      <c r="G27" s="18" t="str">
        <f>"SGPI (I) : "&amp;VLOOKUP(D13,'[4]Subject Marks'!$A$3:$BN$122,66,0)</f>
        <v>SGPI (I) : 8.25</v>
      </c>
      <c r="H27" s="18"/>
      <c r="I27" s="9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 t="s">
        <v>14</v>
      </c>
      <c r="B30"/>
      <c r="C30" s="2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/>
      <c r="H31" s="22" t="s">
        <v>6</v>
      </c>
      <c r="I31" s="22"/>
    </row>
    <row r="32" spans="1:9" x14ac:dyDescent="0.25">
      <c r="A32" t="s">
        <v>15</v>
      </c>
      <c r="B32"/>
      <c r="C32"/>
      <c r="D32"/>
      <c r="E32"/>
      <c r="F32"/>
      <c r="G32"/>
      <c r="H32"/>
      <c r="I32"/>
    </row>
    <row r="33" spans="1:9" x14ac:dyDescent="0.25">
      <c r="A33"/>
      <c r="B33"/>
      <c r="C33"/>
      <c r="D33"/>
      <c r="E33"/>
      <c r="F33"/>
      <c r="G33"/>
      <c r="H33"/>
      <c r="I33"/>
    </row>
    <row r="34" spans="1:9" ht="15" customHeight="1" x14ac:dyDescent="0.25">
      <c r="A34" s="31" t="s">
        <v>19</v>
      </c>
      <c r="B34" s="31"/>
      <c r="C34" s="31"/>
      <c r="D34" s="31"/>
      <c r="E34" s="31"/>
      <c r="F34" s="31"/>
      <c r="G34" s="31"/>
      <c r="H34" s="31"/>
      <c r="I34" s="31"/>
    </row>
    <row r="35" spans="1:9" x14ac:dyDescent="0.25">
      <c r="A35" s="31"/>
      <c r="B35" s="31"/>
      <c r="C35" s="31"/>
      <c r="D35" s="31"/>
      <c r="E35" s="31"/>
      <c r="F35" s="31"/>
      <c r="G35" s="31"/>
      <c r="H35" s="31"/>
      <c r="I35" s="31"/>
    </row>
  </sheetData>
  <sheetProtection algorithmName="SHA-512" hashValue="inYUFqhrCAag0id0HlYSttzgS9wPV9SKb/FbC3yh2bX6ik1kxOInqmEz9zG7iex5K5Y6qApmfWCeatRhANgNcQ==" saltValue="8RJvGAvSja/ZdR2QmpB3MQ==" spinCount="100000" sheet="1" objects="1" scenarios="1"/>
  <protectedRanges>
    <protectedRange sqref="C27" name="Declared Date"/>
    <protectedRange sqref="D13" name="Seat No."/>
    <protectedRange sqref="A11" name="Held In"/>
    <protectedRange sqref="F25" name="Hash Tag 10"/>
  </protectedRanges>
  <mergeCells count="36">
    <mergeCell ref="A34:I35"/>
    <mergeCell ref="C27:D27"/>
    <mergeCell ref="G27:H27"/>
    <mergeCell ref="A9:G9"/>
    <mergeCell ref="D13:G13"/>
    <mergeCell ref="H8:I13"/>
    <mergeCell ref="A11:G11"/>
    <mergeCell ref="A10:G10"/>
    <mergeCell ref="A12:G12"/>
    <mergeCell ref="A8:G8"/>
    <mergeCell ref="H31:I31"/>
    <mergeCell ref="B15:D16"/>
    <mergeCell ref="H15:H16"/>
    <mergeCell ref="I15:I16"/>
    <mergeCell ref="B23:D23"/>
    <mergeCell ref="B24:D24"/>
    <mergeCell ref="A27:B27"/>
    <mergeCell ref="A7:I7"/>
    <mergeCell ref="A6:I6"/>
    <mergeCell ref="A14:I14"/>
    <mergeCell ref="B22:D22"/>
    <mergeCell ref="E15:E16"/>
    <mergeCell ref="F15:F16"/>
    <mergeCell ref="G15:G16"/>
    <mergeCell ref="B17:D17"/>
    <mergeCell ref="B18:D18"/>
    <mergeCell ref="B19:D19"/>
    <mergeCell ref="B20:D20"/>
    <mergeCell ref="B21:D21"/>
    <mergeCell ref="A15:A16"/>
    <mergeCell ref="A26:D26"/>
    <mergeCell ref="E26:F26"/>
    <mergeCell ref="G26:H26"/>
    <mergeCell ref="A13:C13"/>
    <mergeCell ref="A1:I5"/>
    <mergeCell ref="B25:D25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2019-02-06T20:15:35Z</cp:lastPrinted>
  <dcterms:created xsi:type="dcterms:W3CDTF">2018-12-31T12:10:24Z</dcterms:created>
  <dcterms:modified xsi:type="dcterms:W3CDTF">2019-02-06T20:42:48Z</dcterms:modified>
</cp:coreProperties>
</file>