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F0C0A915-37F9-4CD2-B573-7C154D007FA5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</externalReferences>
  <definedNames>
    <definedName name="PicUp">INDEX([1]Sheet1!$C$2:$C$121,MATCH('Final Grade Card'!$D$13:$O$13,[1]Sheet1!$A$2:$A$121,0))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2" l="1"/>
  <c r="P26" i="2"/>
  <c r="N26" i="2"/>
  <c r="A26" i="2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O24" i="2"/>
  <c r="O23" i="2"/>
  <c r="O22" i="2"/>
  <c r="O21" i="2"/>
  <c r="O20" i="2"/>
  <c r="O19" i="2"/>
  <c r="O18" i="2"/>
  <c r="O17" i="2"/>
  <c r="J23" i="2"/>
  <c r="J24" i="2"/>
  <c r="J22" i="2"/>
  <c r="J21" i="2"/>
  <c r="J20" i="2"/>
  <c r="J19" i="2"/>
  <c r="J18" i="2"/>
  <c r="J17" i="2"/>
  <c r="G24" i="2"/>
  <c r="G23" i="2"/>
  <c r="G22" i="2"/>
  <c r="M22" i="2" s="1"/>
  <c r="G21" i="2"/>
  <c r="M21" i="2" s="1"/>
  <c r="G20" i="2"/>
  <c r="M20" i="2" s="1"/>
  <c r="G19" i="2"/>
  <c r="M19" i="2" s="1"/>
  <c r="G18" i="2"/>
  <c r="M18" i="2" s="1"/>
  <c r="G17" i="2"/>
  <c r="M23" i="2" l="1"/>
  <c r="M17" i="2"/>
  <c r="M24" i="2"/>
  <c r="R25" i="2"/>
  <c r="M25" i="2" l="1"/>
  <c r="D9" i="2"/>
</calcChain>
</file>

<file path=xl/sharedStrings.xml><?xml version="1.0" encoding="utf-8"?>
<sst xmlns="http://schemas.openxmlformats.org/spreadsheetml/2006/main" count="46" uniqueCount="40">
  <si>
    <t>University of Mumbai</t>
  </si>
  <si>
    <t>CHOICE BASED CREDITS &amp; GRADING SYSTEM (CBCSGS)</t>
  </si>
  <si>
    <t>Course Title</t>
  </si>
  <si>
    <t>Course
Code</t>
  </si>
  <si>
    <t>Internal Assessment</t>
  </si>
  <si>
    <t>Max
Marks</t>
  </si>
  <si>
    <t>Min
Marks</t>
  </si>
  <si>
    <t>Mark
Obt.</t>
  </si>
  <si>
    <t>Semester End Exam</t>
  </si>
  <si>
    <t>Total Marks</t>
  </si>
  <si>
    <t>Perspective Management</t>
  </si>
  <si>
    <t>Financial Accounting</t>
  </si>
  <si>
    <t>Business Statistics</t>
  </si>
  <si>
    <t>Operations Management</t>
  </si>
  <si>
    <t>Managerial Economics</t>
  </si>
  <si>
    <t>Effective and Management Communication</t>
  </si>
  <si>
    <t>Negotiation and Selling Skills</t>
  </si>
  <si>
    <t>Organisational Behaviour</t>
  </si>
  <si>
    <t>Course
Credits</t>
  </si>
  <si>
    <t>Course
Grade</t>
  </si>
  <si>
    <t>Credit
Earned
©</t>
  </si>
  <si>
    <t>Grade
Points
(G)</t>
  </si>
  <si>
    <t>Credits Earned
©*Grade
Points(G)</t>
  </si>
  <si>
    <t xml:space="preserve">                                                                                                                              Total</t>
  </si>
  <si>
    <t>Result Declared On : 31/01/2019</t>
  </si>
  <si>
    <t>F-Head of Failure,--Not Applicable, Ab-Absent, /Female, SGPI=Σ(CXG)/Σ©~-Dyslexia Benefit.</t>
  </si>
  <si>
    <t xml:space="preserve">  NAME OF THE CANDIDATE:</t>
  </si>
  <si>
    <t xml:space="preserve">  PROGRAMME:</t>
  </si>
  <si>
    <t xml:space="preserve">  HELD IN :</t>
  </si>
  <si>
    <t xml:space="preserve">  PATTERN :</t>
  </si>
  <si>
    <t xml:space="preserve"> EXAMINATION GR.NO/ SEAT NO.:</t>
  </si>
  <si>
    <t>MASTER OF MANAGEMENT STUDIES (SEMESTER -I)</t>
  </si>
  <si>
    <r>
      <t xml:space="preserve">   Place: </t>
    </r>
    <r>
      <rPr>
        <u/>
        <sz val="11"/>
        <color theme="1"/>
        <rFont val="Calibri"/>
        <family val="2"/>
        <scheme val="minor"/>
      </rPr>
      <t xml:space="preserve"> Mumbai </t>
    </r>
  </si>
  <si>
    <t>Seal</t>
  </si>
  <si>
    <t>Director</t>
  </si>
  <si>
    <t>Sasmira's Institute of Management Studies &amp; Research</t>
  </si>
  <si>
    <t xml:space="preserve">            Checked By  _____________</t>
  </si>
  <si>
    <t xml:space="preserve">   Prepared By  ______________</t>
  </si>
  <si>
    <t>DECEMBER 2018</t>
  </si>
  <si>
    <t>MMS18-20/20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</si>
</sst>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17</xdr:col>
      <xdr:colOff>809625</xdr:colOff>
      <xdr:row>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8439150" cy="933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7</xdr:row>
          <xdr:rowOff>19049</xdr:rowOff>
        </xdr:from>
        <xdr:to>
          <xdr:col>17</xdr:col>
          <xdr:colOff>828675</xdr:colOff>
          <xdr:row>12</xdr:row>
          <xdr:rowOff>180975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1C8854B5-4655-43C8-8E81-122493EAE49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09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53300" y="1295399"/>
              <a:ext cx="1181100" cy="104775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40</v>
          </cell>
          <cell r="D3">
            <v>60</v>
          </cell>
          <cell r="E3">
            <v>100</v>
          </cell>
          <cell r="F3" t="str">
            <v>O</v>
          </cell>
          <cell r="G3" t="str">
            <v>10</v>
          </cell>
          <cell r="H3">
            <v>4</v>
          </cell>
          <cell r="I3">
            <v>40</v>
          </cell>
          <cell r="J3">
            <v>40</v>
          </cell>
          <cell r="K3">
            <v>60</v>
          </cell>
          <cell r="L3">
            <v>100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260</v>
          </cell>
          <cell r="BH3">
            <v>360</v>
          </cell>
          <cell r="BI3">
            <v>620</v>
          </cell>
          <cell r="BJ3">
            <v>68</v>
          </cell>
          <cell r="BK3">
            <v>272</v>
          </cell>
          <cell r="BL3">
            <v>77.5</v>
          </cell>
          <cell r="BM3" t="str">
            <v>Successful</v>
          </cell>
          <cell r="BN3">
            <v>8.5</v>
          </cell>
          <cell r="BO3" t="str">
            <v>A+</v>
          </cell>
          <cell r="BP3" t="str">
            <v>70.74.99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70.74.99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45</v>
          </cell>
          <cell r="E6">
            <v>76</v>
          </cell>
          <cell r="F6" t="str">
            <v>A+</v>
          </cell>
          <cell r="G6" t="str">
            <v>9</v>
          </cell>
          <cell r="H6">
            <v>4</v>
          </cell>
          <cell r="I6">
            <v>36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360</v>
          </cell>
          <cell r="BI6">
            <v>608</v>
          </cell>
          <cell r="BJ6">
            <v>72</v>
          </cell>
          <cell r="BK6">
            <v>288</v>
          </cell>
          <cell r="BL6">
            <v>76</v>
          </cell>
          <cell r="BM6" t="str">
            <v>Successful</v>
          </cell>
          <cell r="BN6">
            <v>9</v>
          </cell>
          <cell r="BO6" t="str">
            <v>A+</v>
          </cell>
          <cell r="BP6" t="str">
            <v>75-79-99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70.74.99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70.74.99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75-79-99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70.74.99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70.74.99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75-79-99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70.74.99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70.74.99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75-79-99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28</v>
          </cell>
          <cell r="D24">
            <v>37</v>
          </cell>
          <cell r="E24">
            <v>65</v>
          </cell>
          <cell r="F24" t="str">
            <v>B+</v>
          </cell>
          <cell r="G24" t="str">
            <v>7</v>
          </cell>
          <cell r="H24">
            <v>4</v>
          </cell>
          <cell r="I24">
            <v>28</v>
          </cell>
          <cell r="J24">
            <v>28</v>
          </cell>
          <cell r="K24">
            <v>37</v>
          </cell>
          <cell r="L24">
            <v>65</v>
          </cell>
          <cell r="M24" t="str">
            <v>B+</v>
          </cell>
          <cell r="N24" t="str">
            <v>7</v>
          </cell>
          <cell r="O24">
            <v>4</v>
          </cell>
          <cell r="P24">
            <v>28</v>
          </cell>
          <cell r="Q24">
            <v>28</v>
          </cell>
          <cell r="R24">
            <v>37</v>
          </cell>
          <cell r="S24">
            <v>65</v>
          </cell>
          <cell r="T24" t="str">
            <v>A</v>
          </cell>
          <cell r="U24" t="str">
            <v>7</v>
          </cell>
          <cell r="V24">
            <v>4</v>
          </cell>
          <cell r="W24">
            <v>28</v>
          </cell>
          <cell r="X24">
            <v>28</v>
          </cell>
          <cell r="Y24">
            <v>37</v>
          </cell>
          <cell r="Z24">
            <v>65</v>
          </cell>
          <cell r="AA24" t="str">
            <v>B+</v>
          </cell>
          <cell r="AB24" t="str">
            <v>7</v>
          </cell>
          <cell r="AC24">
            <v>4</v>
          </cell>
          <cell r="AD24">
            <v>28</v>
          </cell>
          <cell r="AE24">
            <v>28</v>
          </cell>
          <cell r="AF24">
            <v>37</v>
          </cell>
          <cell r="AG24">
            <v>65</v>
          </cell>
          <cell r="AH24" t="str">
            <v>B+</v>
          </cell>
          <cell r="AI24" t="str">
            <v>7</v>
          </cell>
          <cell r="AJ24">
            <v>4</v>
          </cell>
          <cell r="AK24">
            <v>28</v>
          </cell>
          <cell r="AL24">
            <v>28</v>
          </cell>
          <cell r="AM24">
            <v>37</v>
          </cell>
          <cell r="AN24">
            <v>65</v>
          </cell>
          <cell r="AO24" t="str">
            <v>B+</v>
          </cell>
          <cell r="AP24" t="str">
            <v>7</v>
          </cell>
          <cell r="AQ24">
            <v>4</v>
          </cell>
          <cell r="AR24">
            <v>28</v>
          </cell>
          <cell r="AS24">
            <v>28</v>
          </cell>
          <cell r="AT24">
            <v>37</v>
          </cell>
          <cell r="AU24">
            <v>65</v>
          </cell>
          <cell r="AV24" t="str">
            <v>B+</v>
          </cell>
          <cell r="AW24" t="str">
            <v>7</v>
          </cell>
          <cell r="AX24">
            <v>4</v>
          </cell>
          <cell r="AY24">
            <v>28</v>
          </cell>
          <cell r="AZ24">
            <v>28</v>
          </cell>
          <cell r="BA24">
            <v>37</v>
          </cell>
          <cell r="BB24">
            <v>65</v>
          </cell>
          <cell r="BC24" t="str">
            <v>B+</v>
          </cell>
          <cell r="BD24" t="str">
            <v>7</v>
          </cell>
          <cell r="BE24">
            <v>4</v>
          </cell>
          <cell r="BF24">
            <v>28</v>
          </cell>
          <cell r="BG24">
            <v>224</v>
          </cell>
          <cell r="BH24">
            <v>296</v>
          </cell>
          <cell r="BI24">
            <v>520</v>
          </cell>
          <cell r="BJ24">
            <v>56</v>
          </cell>
          <cell r="BK24">
            <v>224</v>
          </cell>
          <cell r="BL24">
            <v>65</v>
          </cell>
          <cell r="BM24" t="str">
            <v>Successful</v>
          </cell>
          <cell r="BN24">
            <v>7</v>
          </cell>
          <cell r="BO24" t="str">
            <v>B+</v>
          </cell>
          <cell r="BP24" t="str">
            <v>65-69.99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70.74.99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70.74.99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75-79-99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70.74.99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70.74.99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75-79-99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70.74.99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70.74.99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75-79-99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70.74.99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70.74.99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75-79-99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31</v>
          </cell>
          <cell r="D45">
            <v>38</v>
          </cell>
          <cell r="E45">
            <v>69</v>
          </cell>
          <cell r="F45" t="str">
            <v>B+</v>
          </cell>
          <cell r="G45" t="str">
            <v>7</v>
          </cell>
          <cell r="H45">
            <v>4</v>
          </cell>
          <cell r="I45">
            <v>28</v>
          </cell>
          <cell r="J45">
            <v>31</v>
          </cell>
          <cell r="K45">
            <v>38</v>
          </cell>
          <cell r="L45">
            <v>69</v>
          </cell>
          <cell r="M45" t="str">
            <v>B+</v>
          </cell>
          <cell r="N45" t="str">
            <v>7</v>
          </cell>
          <cell r="O45">
            <v>4</v>
          </cell>
          <cell r="P45">
            <v>28</v>
          </cell>
          <cell r="Q45">
            <v>31</v>
          </cell>
          <cell r="R45">
            <v>38</v>
          </cell>
          <cell r="S45">
            <v>69</v>
          </cell>
          <cell r="T45" t="str">
            <v>A</v>
          </cell>
          <cell r="U45" t="str">
            <v>7</v>
          </cell>
          <cell r="V45">
            <v>4</v>
          </cell>
          <cell r="W45">
            <v>28</v>
          </cell>
          <cell r="X45">
            <v>31</v>
          </cell>
          <cell r="Y45">
            <v>38</v>
          </cell>
          <cell r="Z45">
            <v>69</v>
          </cell>
          <cell r="AA45" t="str">
            <v>B+</v>
          </cell>
          <cell r="AB45" t="str">
            <v>7</v>
          </cell>
          <cell r="AC45">
            <v>4</v>
          </cell>
          <cell r="AD45">
            <v>28</v>
          </cell>
          <cell r="AE45">
            <v>31</v>
          </cell>
          <cell r="AF45">
            <v>38</v>
          </cell>
          <cell r="AG45">
            <v>69</v>
          </cell>
          <cell r="AH45" t="str">
            <v>B+</v>
          </cell>
          <cell r="AI45" t="str">
            <v>7</v>
          </cell>
          <cell r="AJ45">
            <v>4</v>
          </cell>
          <cell r="AK45">
            <v>28</v>
          </cell>
          <cell r="AL45">
            <v>31</v>
          </cell>
          <cell r="AM45">
            <v>38</v>
          </cell>
          <cell r="AN45">
            <v>69</v>
          </cell>
          <cell r="AO45" t="str">
            <v>B+</v>
          </cell>
          <cell r="AP45" t="str">
            <v>7</v>
          </cell>
          <cell r="AQ45">
            <v>4</v>
          </cell>
          <cell r="AR45">
            <v>28</v>
          </cell>
          <cell r="AS45">
            <v>31</v>
          </cell>
          <cell r="AT45">
            <v>38</v>
          </cell>
          <cell r="AU45">
            <v>69</v>
          </cell>
          <cell r="AV45" t="str">
            <v>B+</v>
          </cell>
          <cell r="AW45" t="str">
            <v>7</v>
          </cell>
          <cell r="AX45">
            <v>4</v>
          </cell>
          <cell r="AY45">
            <v>28</v>
          </cell>
          <cell r="AZ45">
            <v>31</v>
          </cell>
          <cell r="BA45">
            <v>38</v>
          </cell>
          <cell r="BB45">
            <v>69</v>
          </cell>
          <cell r="BC45" t="str">
            <v>B+</v>
          </cell>
          <cell r="BD45" t="str">
            <v>7</v>
          </cell>
          <cell r="BE45">
            <v>4</v>
          </cell>
          <cell r="BF45">
            <v>28</v>
          </cell>
          <cell r="BG45">
            <v>248</v>
          </cell>
          <cell r="BH45">
            <v>304</v>
          </cell>
          <cell r="BI45">
            <v>552</v>
          </cell>
          <cell r="BJ45">
            <v>56</v>
          </cell>
          <cell r="BK45">
            <v>224</v>
          </cell>
          <cell r="BL45">
            <v>69</v>
          </cell>
          <cell r="BM45" t="str">
            <v>Successful</v>
          </cell>
          <cell r="BN45">
            <v>7</v>
          </cell>
          <cell r="BO45" t="str">
            <v>B+</v>
          </cell>
          <cell r="BP45" t="str">
            <v>65-69.99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70.74.99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70.74.99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75-79-99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70.74.99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70.74.99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75-79-99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70.74.99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70.74.99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75-79-99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70.74.99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70.74.99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75-79-99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70.74.99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70.74.99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75-79-99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70.74.99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70.74.99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75-79-99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70.74.99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70.74.99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75-79-99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70.74.99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70.74.99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75-79-99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70.74.99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70.74.99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75-79-99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70.74.99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70.74.99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75-79-99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70.74.99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70.74.99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75-79-99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70.74.99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70.74.99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75-79-99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70.74.99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70.74.99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75-79-99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70.74.99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70.74.99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75-79-99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40</v>
          </cell>
          <cell r="E121">
            <v>67</v>
          </cell>
          <cell r="F121" t="str">
            <v>B+</v>
          </cell>
          <cell r="G121" t="str">
            <v>7</v>
          </cell>
          <cell r="H121">
            <v>4</v>
          </cell>
          <cell r="I121">
            <v>28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320</v>
          </cell>
          <cell r="BI121">
            <v>536</v>
          </cell>
          <cell r="BJ121">
            <v>56</v>
          </cell>
          <cell r="BK121">
            <v>224</v>
          </cell>
          <cell r="BL121">
            <v>67</v>
          </cell>
          <cell r="BM121" t="str">
            <v>Successful</v>
          </cell>
          <cell r="BN121">
            <v>7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31</v>
          </cell>
          <cell r="D122">
            <v>38</v>
          </cell>
          <cell r="E122">
            <v>69</v>
          </cell>
          <cell r="F122" t="str">
            <v>B+</v>
          </cell>
          <cell r="G122" t="str">
            <v>7</v>
          </cell>
          <cell r="H122">
            <v>4</v>
          </cell>
          <cell r="I122">
            <v>28</v>
          </cell>
          <cell r="J122">
            <v>31</v>
          </cell>
          <cell r="K122">
            <v>38</v>
          </cell>
          <cell r="L122">
            <v>69</v>
          </cell>
          <cell r="M122" t="str">
            <v>B+</v>
          </cell>
          <cell r="N122" t="str">
            <v>7</v>
          </cell>
          <cell r="O122">
            <v>4</v>
          </cell>
          <cell r="P122">
            <v>28</v>
          </cell>
          <cell r="Q122">
            <v>31</v>
          </cell>
          <cell r="R122">
            <v>38</v>
          </cell>
          <cell r="S122">
            <v>69</v>
          </cell>
          <cell r="T122" t="str">
            <v>A</v>
          </cell>
          <cell r="U122" t="str">
            <v>7</v>
          </cell>
          <cell r="V122">
            <v>4</v>
          </cell>
          <cell r="W122">
            <v>28</v>
          </cell>
          <cell r="X122">
            <v>31</v>
          </cell>
          <cell r="Y122">
            <v>38</v>
          </cell>
          <cell r="Z122">
            <v>69</v>
          </cell>
          <cell r="AA122" t="str">
            <v>B+</v>
          </cell>
          <cell r="AB122" t="str">
            <v>7</v>
          </cell>
          <cell r="AC122">
            <v>4</v>
          </cell>
          <cell r="AD122">
            <v>28</v>
          </cell>
          <cell r="AE122">
            <v>31</v>
          </cell>
          <cell r="AF122">
            <v>38</v>
          </cell>
          <cell r="AG122">
            <v>69</v>
          </cell>
          <cell r="AH122" t="str">
            <v>B+</v>
          </cell>
          <cell r="AI122" t="str">
            <v>7</v>
          </cell>
          <cell r="AJ122">
            <v>4</v>
          </cell>
          <cell r="AK122">
            <v>28</v>
          </cell>
          <cell r="AL122">
            <v>31</v>
          </cell>
          <cell r="AM122">
            <v>38</v>
          </cell>
          <cell r="AN122">
            <v>69</v>
          </cell>
          <cell r="AO122" t="str">
            <v>B+</v>
          </cell>
          <cell r="AP122" t="str">
            <v>7</v>
          </cell>
          <cell r="AQ122">
            <v>4</v>
          </cell>
          <cell r="AR122">
            <v>28</v>
          </cell>
          <cell r="AS122">
            <v>31</v>
          </cell>
          <cell r="AT122">
            <v>38</v>
          </cell>
          <cell r="AU122">
            <v>69</v>
          </cell>
          <cell r="AV122" t="str">
            <v>B+</v>
          </cell>
          <cell r="AW122" t="str">
            <v>7</v>
          </cell>
          <cell r="AX122">
            <v>4</v>
          </cell>
          <cell r="AY122">
            <v>28</v>
          </cell>
          <cell r="AZ122">
            <v>31</v>
          </cell>
          <cell r="BA122">
            <v>38</v>
          </cell>
          <cell r="BB122">
            <v>69</v>
          </cell>
          <cell r="BC122" t="str">
            <v>B+</v>
          </cell>
          <cell r="BD122" t="str">
            <v>7</v>
          </cell>
          <cell r="BE122">
            <v>4</v>
          </cell>
          <cell r="BF122">
            <v>28</v>
          </cell>
          <cell r="BG122">
            <v>248</v>
          </cell>
          <cell r="BH122">
            <v>304</v>
          </cell>
          <cell r="BI122">
            <v>552</v>
          </cell>
          <cell r="BJ122">
            <v>56</v>
          </cell>
          <cell r="BK122">
            <v>224</v>
          </cell>
          <cell r="BL122">
            <v>69</v>
          </cell>
          <cell r="BM122" t="str">
            <v>Successful</v>
          </cell>
          <cell r="BN122">
            <v>7</v>
          </cell>
          <cell r="BO122" t="str">
            <v>B+</v>
          </cell>
          <cell r="BP122" t="str">
            <v>65-69.99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S32"/>
  <sheetViews>
    <sheetView tabSelected="1" workbookViewId="0">
      <selection sqref="A1:R5"/>
    </sheetView>
  </sheetViews>
  <sheetFormatPr defaultRowHeight="15" x14ac:dyDescent="0.25"/>
  <cols>
    <col min="1" max="1" width="6.28515625" customWidth="1"/>
    <col min="2" max="3" width="12.28515625" customWidth="1"/>
    <col min="4" max="4" width="9.85546875" customWidth="1"/>
    <col min="5" max="6" width="5.7109375" bestFit="1" customWidth="1"/>
    <col min="7" max="7" width="5.7109375" customWidth="1"/>
    <col min="8" max="9" width="5.7109375" bestFit="1" customWidth="1"/>
    <col min="10" max="10" width="5.140625" bestFit="1" customWidth="1"/>
    <col min="11" max="12" width="5.7109375" bestFit="1" customWidth="1"/>
    <col min="13" max="13" width="4.85546875" bestFit="1" customWidth="1"/>
    <col min="14" max="14" width="6.42578125" bestFit="1" customWidth="1"/>
    <col min="15" max="15" width="6.28515625" bestFit="1" customWidth="1"/>
    <col min="16" max="16" width="6.42578125" bestFit="1" customWidth="1"/>
    <col min="17" max="17" width="5.7109375" bestFit="1" customWidth="1"/>
    <col min="18" max="18" width="12.5703125" customWidth="1"/>
  </cols>
  <sheetData>
    <row r="1" spans="1:18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ht="5.0999999999999996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8" ht="21" thickBot="1" x14ac:dyDescent="0.3">
      <c r="A7" s="20" t="s">
        <v>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9.9499999999999993" customHeight="1" thickTop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2"/>
      <c r="R8" s="23"/>
    </row>
    <row r="9" spans="1:18" ht="15" customHeight="1" x14ac:dyDescent="0.25">
      <c r="A9" s="9" t="s">
        <v>26</v>
      </c>
      <c r="B9" s="9"/>
      <c r="C9" s="9"/>
      <c r="D9" s="8" t="str">
        <f>VLOOKUP(D13,[1]Sheet1!$A:$B,2,0)</f>
        <v>CHAWHAN SAMTA VIJAY SUNITA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24"/>
      <c r="R9" s="25"/>
    </row>
    <row r="10" spans="1:18" ht="15" customHeight="1" x14ac:dyDescent="0.25">
      <c r="A10" s="9" t="s">
        <v>27</v>
      </c>
      <c r="B10" s="9"/>
      <c r="C10" s="9"/>
      <c r="D10" s="8" t="s">
        <v>31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Q10" s="24"/>
      <c r="R10" s="25"/>
    </row>
    <row r="11" spans="1:18" ht="15" customHeight="1" x14ac:dyDescent="0.25">
      <c r="A11" s="9" t="s">
        <v>28</v>
      </c>
      <c r="B11" s="9"/>
      <c r="C11" s="9"/>
      <c r="D11" s="8" t="s">
        <v>38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Q11" s="24"/>
      <c r="R11" s="25"/>
    </row>
    <row r="12" spans="1:18" ht="15" customHeight="1" x14ac:dyDescent="0.25">
      <c r="A12" s="9" t="s">
        <v>29</v>
      </c>
      <c r="B12" s="9"/>
      <c r="C12" s="9"/>
      <c r="D12" s="8" t="s">
        <v>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Q12" s="24"/>
      <c r="R12" s="25"/>
    </row>
    <row r="13" spans="1:18" ht="15" customHeight="1" thickBot="1" x14ac:dyDescent="0.3">
      <c r="A13" s="10" t="s">
        <v>30</v>
      </c>
      <c r="B13" s="10"/>
      <c r="C13" s="10"/>
      <c r="D13" s="8" t="s">
        <v>39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Q13" s="26"/>
      <c r="R13" s="27"/>
    </row>
    <row r="14" spans="1:18" ht="15.75" thickTop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8" x14ac:dyDescent="0.25">
      <c r="A15" s="29" t="s">
        <v>3</v>
      </c>
      <c r="B15" s="18" t="s">
        <v>2</v>
      </c>
      <c r="C15" s="18"/>
      <c r="D15" s="18"/>
      <c r="E15" s="18" t="s">
        <v>4</v>
      </c>
      <c r="F15" s="18"/>
      <c r="G15" s="18"/>
      <c r="H15" s="18" t="s">
        <v>8</v>
      </c>
      <c r="I15" s="18"/>
      <c r="J15" s="18"/>
      <c r="K15" s="18" t="s">
        <v>9</v>
      </c>
      <c r="L15" s="18"/>
      <c r="M15" s="18"/>
      <c r="N15" s="15" t="s">
        <v>18</v>
      </c>
      <c r="O15" s="15" t="s">
        <v>19</v>
      </c>
      <c r="P15" s="15" t="s">
        <v>20</v>
      </c>
      <c r="Q15" s="15" t="s">
        <v>21</v>
      </c>
      <c r="R15" s="15" t="s">
        <v>22</v>
      </c>
    </row>
    <row r="16" spans="1:18" ht="27" customHeight="1" x14ac:dyDescent="0.25">
      <c r="A16" s="29"/>
      <c r="B16" s="18"/>
      <c r="C16" s="18"/>
      <c r="D16" s="18"/>
      <c r="E16" s="4" t="s">
        <v>5</v>
      </c>
      <c r="F16" s="4" t="s">
        <v>6</v>
      </c>
      <c r="G16" s="4" t="s">
        <v>7</v>
      </c>
      <c r="H16" s="4" t="s">
        <v>5</v>
      </c>
      <c r="I16" s="4" t="s">
        <v>6</v>
      </c>
      <c r="J16" s="4" t="s">
        <v>7</v>
      </c>
      <c r="K16" s="4" t="s">
        <v>5</v>
      </c>
      <c r="L16" s="4" t="s">
        <v>6</v>
      </c>
      <c r="M16" s="4" t="s">
        <v>7</v>
      </c>
      <c r="N16" s="15"/>
      <c r="O16" s="16"/>
      <c r="P16" s="16"/>
      <c r="Q16" s="16"/>
      <c r="R16" s="16"/>
    </row>
    <row r="17" spans="1:19" x14ac:dyDescent="0.25">
      <c r="A17" s="3">
        <v>1</v>
      </c>
      <c r="B17" s="17" t="s">
        <v>10</v>
      </c>
      <c r="C17" s="17"/>
      <c r="D17" s="17"/>
      <c r="E17" s="3">
        <v>40</v>
      </c>
      <c r="F17" s="3">
        <v>20</v>
      </c>
      <c r="G17" s="3">
        <f>VLOOKUP(D13,'[2]Subject Marks'!$A$3:$C$122,3,0)</f>
        <v>27</v>
      </c>
      <c r="H17" s="3">
        <v>60</v>
      </c>
      <c r="I17" s="3">
        <v>30</v>
      </c>
      <c r="J17" s="3">
        <f>VLOOKUP(D13,'[2]Subject Marks'!$A$3:$D$122,4,0)</f>
        <v>40</v>
      </c>
      <c r="K17" s="3">
        <v>100</v>
      </c>
      <c r="L17" s="3">
        <v>50</v>
      </c>
      <c r="M17" s="3">
        <f>SUM(G17,J17)</f>
        <v>67</v>
      </c>
      <c r="N17" s="3">
        <v>4</v>
      </c>
      <c r="O17" s="3" t="str">
        <f>VLOOKUP(D13,'[2]Subject Marks'!$A$3:$F$122,6,0)</f>
        <v>B+</v>
      </c>
      <c r="P17" s="3">
        <v>4</v>
      </c>
      <c r="Q17" s="3" t="str">
        <f>VLOOKUP(D13,'[2]Subject Marks'!$A$3:$G$122,7,0)</f>
        <v>7</v>
      </c>
      <c r="R17" s="3">
        <f>P17*Q17</f>
        <v>28</v>
      </c>
    </row>
    <row r="18" spans="1:19" x14ac:dyDescent="0.25">
      <c r="A18" s="3">
        <v>2</v>
      </c>
      <c r="B18" s="17" t="s">
        <v>11</v>
      </c>
      <c r="C18" s="17"/>
      <c r="D18" s="17"/>
      <c r="E18" s="3">
        <v>40</v>
      </c>
      <c r="F18" s="3">
        <v>20</v>
      </c>
      <c r="G18" s="3">
        <f>VLOOKUP(D13,'[2]Subject Marks'!$A$3:$J$122,10,0)</f>
        <v>27</v>
      </c>
      <c r="H18" s="3">
        <v>60</v>
      </c>
      <c r="I18" s="3">
        <v>30</v>
      </c>
      <c r="J18" s="3">
        <f>VLOOKUP(D13,'[2]Subject Marks'!$A$3:$K$122,11,0)</f>
        <v>40</v>
      </c>
      <c r="K18" s="3">
        <v>100</v>
      </c>
      <c r="L18" s="3">
        <v>50</v>
      </c>
      <c r="M18" s="3">
        <f t="shared" ref="M18:M24" si="0">SUM(G18,J18)</f>
        <v>67</v>
      </c>
      <c r="N18" s="3">
        <v>4</v>
      </c>
      <c r="O18" s="3" t="str">
        <f>VLOOKUP(D13,'[2]Subject Marks'!$A$3:$M$122,13,0)</f>
        <v>B+</v>
      </c>
      <c r="P18" s="3">
        <v>4</v>
      </c>
      <c r="Q18" s="3" t="str">
        <f>VLOOKUP(D13,'[2]Subject Marks'!$A$3:$N$122,14,0)</f>
        <v>7</v>
      </c>
      <c r="R18" s="3">
        <f t="shared" ref="R18:R24" si="1">P18*Q18</f>
        <v>28</v>
      </c>
    </row>
    <row r="19" spans="1:19" x14ac:dyDescent="0.25">
      <c r="A19" s="3">
        <v>3</v>
      </c>
      <c r="B19" s="17" t="s">
        <v>12</v>
      </c>
      <c r="C19" s="17"/>
      <c r="D19" s="17"/>
      <c r="E19" s="3">
        <v>40</v>
      </c>
      <c r="F19" s="3">
        <v>20</v>
      </c>
      <c r="G19" s="3">
        <f>VLOOKUP(D13,'[2]Subject Marks'!$A$3:$Q$122,17,0)</f>
        <v>27</v>
      </c>
      <c r="H19" s="3">
        <v>60</v>
      </c>
      <c r="I19" s="3">
        <v>30</v>
      </c>
      <c r="J19" s="3">
        <f>VLOOKUP(D13,'[2]Subject Marks'!$A$3:$R$122,18,0)</f>
        <v>40</v>
      </c>
      <c r="K19" s="3">
        <v>100</v>
      </c>
      <c r="L19" s="3">
        <v>50</v>
      </c>
      <c r="M19" s="3">
        <f t="shared" si="0"/>
        <v>67</v>
      </c>
      <c r="N19" s="3">
        <v>4</v>
      </c>
      <c r="O19" s="3" t="str">
        <f>VLOOKUP(D13,'[2]Subject Marks'!$A$3:$T$122,20,0)</f>
        <v>A</v>
      </c>
      <c r="P19" s="3">
        <v>4</v>
      </c>
      <c r="Q19" s="3" t="str">
        <f>VLOOKUP(D13,'[2]Subject Marks'!$A$3:$U$122,21,0)</f>
        <v>7</v>
      </c>
      <c r="R19" s="3">
        <f t="shared" si="1"/>
        <v>28</v>
      </c>
    </row>
    <row r="20" spans="1:19" x14ac:dyDescent="0.25">
      <c r="A20" s="3">
        <v>4</v>
      </c>
      <c r="B20" s="17" t="s">
        <v>13</v>
      </c>
      <c r="C20" s="17"/>
      <c r="D20" s="17"/>
      <c r="E20" s="3">
        <v>40</v>
      </c>
      <c r="F20" s="3">
        <v>20</v>
      </c>
      <c r="G20" s="3">
        <f>VLOOKUP(D13,'[2]Subject Marks'!$A$3:$X$122,24,0)</f>
        <v>27</v>
      </c>
      <c r="H20" s="3">
        <v>60</v>
      </c>
      <c r="I20" s="3">
        <v>30</v>
      </c>
      <c r="J20" s="3">
        <f>VLOOKUP(D13,'[2]Subject Marks'!$A$3:$Y$122,25,0)</f>
        <v>40</v>
      </c>
      <c r="K20" s="3">
        <v>100</v>
      </c>
      <c r="L20" s="3">
        <v>50</v>
      </c>
      <c r="M20" s="3">
        <f t="shared" si="0"/>
        <v>67</v>
      </c>
      <c r="N20" s="3">
        <v>4</v>
      </c>
      <c r="O20" s="3" t="str">
        <f>VLOOKUP(D13,'[2]Subject Marks'!$A$3:$AA$122,27,0)</f>
        <v>B+</v>
      </c>
      <c r="P20" s="3">
        <v>4</v>
      </c>
      <c r="Q20" s="3" t="str">
        <f>VLOOKUP(D13,'[2]Subject Marks'!$A$3:$AB$122,28,0)</f>
        <v>7</v>
      </c>
      <c r="R20" s="3">
        <f t="shared" si="1"/>
        <v>28</v>
      </c>
    </row>
    <row r="21" spans="1:19" x14ac:dyDescent="0.25">
      <c r="A21" s="3">
        <v>5</v>
      </c>
      <c r="B21" s="17" t="s">
        <v>14</v>
      </c>
      <c r="C21" s="17"/>
      <c r="D21" s="17"/>
      <c r="E21" s="3">
        <v>40</v>
      </c>
      <c r="F21" s="3">
        <v>20</v>
      </c>
      <c r="G21" s="3">
        <f>VLOOKUP(D13,'[2]Subject Marks'!$A$3:$AE$122,31,0)</f>
        <v>27</v>
      </c>
      <c r="H21" s="3">
        <v>60</v>
      </c>
      <c r="I21" s="3">
        <v>30</v>
      </c>
      <c r="J21" s="3">
        <f>VLOOKUP(D13,'[2]Subject Marks'!$A$3:$AF$122,32,0)</f>
        <v>40</v>
      </c>
      <c r="K21" s="3">
        <v>100</v>
      </c>
      <c r="L21" s="3">
        <v>50</v>
      </c>
      <c r="M21" s="3">
        <f t="shared" si="0"/>
        <v>67</v>
      </c>
      <c r="N21" s="3">
        <v>4</v>
      </c>
      <c r="O21" s="3" t="str">
        <f>VLOOKUP(D13,'[2]Subject Marks'!$A$3:$AH$122,34,0)</f>
        <v>B+</v>
      </c>
      <c r="P21" s="3">
        <v>4</v>
      </c>
      <c r="Q21" s="3" t="str">
        <f>VLOOKUP(D13,'[2]Subject Marks'!$A$3:$AI$122,35,0)</f>
        <v>7</v>
      </c>
      <c r="R21" s="3">
        <f t="shared" si="1"/>
        <v>28</v>
      </c>
    </row>
    <row r="22" spans="1:19" x14ac:dyDescent="0.25">
      <c r="A22" s="3">
        <v>6</v>
      </c>
      <c r="B22" s="17" t="s">
        <v>15</v>
      </c>
      <c r="C22" s="17"/>
      <c r="D22" s="17"/>
      <c r="E22" s="3">
        <v>40</v>
      </c>
      <c r="F22" s="3">
        <v>20</v>
      </c>
      <c r="G22" s="3">
        <f>VLOOKUP(D13,'[2]Subject Marks'!$A$3:$AL$122,38,0)</f>
        <v>27</v>
      </c>
      <c r="H22" s="3">
        <v>60</v>
      </c>
      <c r="I22" s="3">
        <v>30</v>
      </c>
      <c r="J22" s="3">
        <f>VLOOKUP(D13,'[2]Subject Marks'!$A$3:$AM$122,39,0)</f>
        <v>40</v>
      </c>
      <c r="K22" s="3">
        <v>100</v>
      </c>
      <c r="L22" s="3">
        <v>50</v>
      </c>
      <c r="M22" s="3">
        <f t="shared" si="0"/>
        <v>67</v>
      </c>
      <c r="N22" s="3">
        <v>4</v>
      </c>
      <c r="O22" s="3" t="str">
        <f>VLOOKUP(D13,'[2]Subject Marks'!$A$3:$AO$122,41,0)</f>
        <v>B+</v>
      </c>
      <c r="P22" s="3">
        <v>4</v>
      </c>
      <c r="Q22" s="3" t="str">
        <f>VLOOKUP(D13,'[2]Subject Marks'!$A$3:$AP$122,42,0)</f>
        <v>7</v>
      </c>
      <c r="R22" s="3">
        <f t="shared" si="1"/>
        <v>28</v>
      </c>
    </row>
    <row r="23" spans="1:19" x14ac:dyDescent="0.25">
      <c r="A23" s="3">
        <v>7</v>
      </c>
      <c r="B23" s="17" t="s">
        <v>16</v>
      </c>
      <c r="C23" s="17"/>
      <c r="D23" s="17"/>
      <c r="E23" s="3">
        <v>40</v>
      </c>
      <c r="F23" s="3">
        <v>20</v>
      </c>
      <c r="G23" s="3">
        <f>VLOOKUP(D13,'[2]Subject Marks'!$A$3:$AS$122,45,0)</f>
        <v>27</v>
      </c>
      <c r="H23" s="3">
        <v>60</v>
      </c>
      <c r="I23" s="3">
        <v>30</v>
      </c>
      <c r="J23" s="3">
        <f>VLOOKUP(D13,'[2]Subject Marks'!$A$3:$AT$122,46,0)</f>
        <v>40</v>
      </c>
      <c r="K23" s="3">
        <v>100</v>
      </c>
      <c r="L23" s="3">
        <v>50</v>
      </c>
      <c r="M23" s="3">
        <f t="shared" si="0"/>
        <v>67</v>
      </c>
      <c r="N23" s="3">
        <v>4</v>
      </c>
      <c r="O23" s="3" t="str">
        <f>VLOOKUP(D13,'[2]Subject Marks'!$A$3:$AV$122,48,0)</f>
        <v>B+</v>
      </c>
      <c r="P23" s="3">
        <v>4</v>
      </c>
      <c r="Q23" s="3" t="str">
        <f>VLOOKUP(D13,'[2]Subject Marks'!$A$3:$AW$122,49,0)</f>
        <v>7</v>
      </c>
      <c r="R23" s="3">
        <f t="shared" si="1"/>
        <v>28</v>
      </c>
    </row>
    <row r="24" spans="1:19" x14ac:dyDescent="0.25">
      <c r="A24" s="3">
        <v>8</v>
      </c>
      <c r="B24" s="17" t="s">
        <v>17</v>
      </c>
      <c r="C24" s="17"/>
      <c r="D24" s="17"/>
      <c r="E24" s="3">
        <v>40</v>
      </c>
      <c r="F24" s="3">
        <v>20</v>
      </c>
      <c r="G24" s="3">
        <f>VLOOKUP(D13,'[2]Subject Marks'!$A$3:$AZ$122,52,0)</f>
        <v>27</v>
      </c>
      <c r="H24" s="3">
        <v>60</v>
      </c>
      <c r="I24" s="3">
        <v>30</v>
      </c>
      <c r="J24" s="3">
        <f>VLOOKUP(D13,'[2]Subject Marks'!$A$3:$BA$122,53,0)</f>
        <v>40</v>
      </c>
      <c r="K24" s="3">
        <v>100</v>
      </c>
      <c r="L24" s="3">
        <v>50</v>
      </c>
      <c r="M24" s="3">
        <f t="shared" si="0"/>
        <v>67</v>
      </c>
      <c r="N24" s="3">
        <v>4</v>
      </c>
      <c r="O24" s="3" t="str">
        <f>VLOOKUP(D13,'[2]Subject Marks'!$A$3:$BC$122,55,0)</f>
        <v>B+</v>
      </c>
      <c r="P24" s="3">
        <v>4</v>
      </c>
      <c r="Q24" s="3" t="str">
        <f>VLOOKUP(D13,'[2]Subject Marks'!$A$3:$BD$122,56,0)</f>
        <v>7</v>
      </c>
      <c r="R24" s="3">
        <f t="shared" si="1"/>
        <v>28</v>
      </c>
    </row>
    <row r="25" spans="1:19" x14ac:dyDescent="0.25">
      <c r="A25" s="11" t="s"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3">
        <v>800</v>
      </c>
      <c r="L25" s="3"/>
      <c r="M25" s="3">
        <f>SUM(M17:M24)</f>
        <v>536</v>
      </c>
      <c r="N25" s="3"/>
      <c r="O25" s="7"/>
      <c r="P25" s="7">
        <v>32</v>
      </c>
      <c r="Q25" s="7"/>
      <c r="R25" s="7">
        <f>SUM(R17:R24)</f>
        <v>224</v>
      </c>
    </row>
    <row r="26" spans="1:19" x14ac:dyDescent="0.25">
      <c r="A26" s="12" t="str">
        <f>"Remarks : "&amp;VLOOKUP(D13,'[2]Subject Marks'!$A$3:$BM$122,65,0)</f>
        <v>Remarks : Successful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 t="str">
        <f>"SGPI : "&amp;VLOOKUP(D13,'[2]Subject Marks'!$A$3:$BN$122,66,0)</f>
        <v>SGPI : 7</v>
      </c>
      <c r="O26" s="12"/>
      <c r="P26" s="13" t="str">
        <f>"Overall Grade:"&amp;VLOOKUP(D13,'[2]Subject Marks'!$A$3:$BO$122,67,0)</f>
        <v>Overall Grade:B+</v>
      </c>
      <c r="Q26" s="13"/>
      <c r="R26" s="6" t="str">
        <f>"Range:"&amp;VLOOKUP(D13,'[2]Subject Marks'!$A$3:$BP$122,68,0)</f>
        <v>Range:65-69.99</v>
      </c>
    </row>
    <row r="27" spans="1:19" x14ac:dyDescent="0.25">
      <c r="A27" s="12" t="s"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9" ht="15.75" x14ac:dyDescent="0.25">
      <c r="A28" s="14" t="s">
        <v>25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30" spans="1:19" x14ac:dyDescent="0.25">
      <c r="A30" t="s">
        <v>37</v>
      </c>
      <c r="C30" s="5"/>
      <c r="D30" t="s">
        <v>36</v>
      </c>
    </row>
    <row r="31" spans="1:19" x14ac:dyDescent="0.25">
      <c r="P31" t="s">
        <v>34</v>
      </c>
    </row>
    <row r="32" spans="1:19" x14ac:dyDescent="0.25">
      <c r="A32" t="s">
        <v>32</v>
      </c>
      <c r="K32" t="s">
        <v>33</v>
      </c>
      <c r="N32" s="2" t="s">
        <v>35</v>
      </c>
      <c r="P32" s="2"/>
      <c r="Q32" s="2"/>
      <c r="R32" s="2"/>
      <c r="S32" s="2"/>
    </row>
  </sheetData>
  <mergeCells count="39">
    <mergeCell ref="A1:R5"/>
    <mergeCell ref="A7:R7"/>
    <mergeCell ref="A8:P8"/>
    <mergeCell ref="Q8:R13"/>
    <mergeCell ref="B22:D22"/>
    <mergeCell ref="N15:N16"/>
    <mergeCell ref="O15:O16"/>
    <mergeCell ref="P15:P16"/>
    <mergeCell ref="B17:D17"/>
    <mergeCell ref="B18:D18"/>
    <mergeCell ref="B19:D19"/>
    <mergeCell ref="B20:D20"/>
    <mergeCell ref="B21:D21"/>
    <mergeCell ref="A14:M14"/>
    <mergeCell ref="A15:A16"/>
    <mergeCell ref="B15:D16"/>
    <mergeCell ref="P26:Q26"/>
    <mergeCell ref="A27:R27"/>
    <mergeCell ref="A28:R28"/>
    <mergeCell ref="Q15:Q16"/>
    <mergeCell ref="R15:R16"/>
    <mergeCell ref="B23:D23"/>
    <mergeCell ref="B24:D24"/>
    <mergeCell ref="E15:G15"/>
    <mergeCell ref="H15:J15"/>
    <mergeCell ref="K15:M15"/>
    <mergeCell ref="A13:C13"/>
    <mergeCell ref="D13:O13"/>
    <mergeCell ref="A25:J25"/>
    <mergeCell ref="A26:M26"/>
    <mergeCell ref="N26:O26"/>
    <mergeCell ref="D9:O9"/>
    <mergeCell ref="D10:O10"/>
    <mergeCell ref="D11:O11"/>
    <mergeCell ref="D12:O12"/>
    <mergeCell ref="A11:C11"/>
    <mergeCell ref="A12:C12"/>
    <mergeCell ref="A10:C10"/>
    <mergeCell ref="A9:C9"/>
  </mergeCells>
  <pageMargins left="0.98425196850393704" right="0" top="0.78740157480314965" bottom="0.39370078740157483" header="0" footer="0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2019-02-03T17:46:03Z</cp:lastPrinted>
  <dcterms:created xsi:type="dcterms:W3CDTF">2018-12-31T12:10:24Z</dcterms:created>
  <dcterms:modified xsi:type="dcterms:W3CDTF">2019-02-03T19:17:25Z</dcterms:modified>
</cp:coreProperties>
</file>