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1C6D057F-4AE8-4BB5-BF1A-664DA33C0495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  <definedName name="_xlnm.Print_Area" localSheetId="0">'Final Grade Card'!$A$1:$I$38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A11" i="2"/>
  <c r="A9" i="2" l="1"/>
  <c r="A26" i="2" l="1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<sst xmlns="http://schemas.openxmlformats.org/spreadsheetml/2006/main" count="18" uniqueCount="18">
  <si>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</si>
  <si>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</si>
  <si>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</si>
  <si>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</si>
  <si>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</si>
  <si>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</si>
  <si>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Total</t>
  </si>
  <si>
    <t xml:space="preserve">Result Declared On : </t>
  </si>
  <si>
    <t>EXAMINATION GR.NO/ SEAT NO. :</t>
  </si>
  <si>
    <t>Credit
Earned ©</t>
  </si>
  <si>
    <t>Grade
Points (G)</t>
  </si>
  <si>
    <t>Prepared By  ______________</t>
  </si>
  <si>
    <t>Checked By  ______________</t>
  </si>
  <si>
    <t>PROGRAMME : MASTER OF MANAGEMENT STUDIES (SEMESTER -I)</t>
  </si>
  <si>
    <t>PATTERN : CHOICE BASED CREDITS &amp; GRADING SYSTEM (CBCSGS)</t>
  </si>
  <si>
    <t>Director / Controller of Examination</t>
  </si>
  <si>
    <t xml:space="preserve">  Seal</t>
  </si>
  <si>
    <t>MMS18-20/002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</si>
</sst>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7</xdr:row>
          <xdr:rowOff>28574</xdr:rowOff>
        </xdr:from>
        <xdr:to>
          <xdr:col>8</xdr:col>
          <xdr:colOff>1095375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62500" y="1997074"/>
              <a:ext cx="952500" cy="1041400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1126625</xdr:colOff>
      <xdr:row>7</xdr:row>
      <xdr:rowOff>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BBE401-F5D8-4CF6-853F-08DF4CC5F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8000" cy="196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MMS18-20/001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MMS18-20/002</v>
          </cell>
          <cell r="B3" t="str">
            <v>/ADIVAREKAR PRITI GIRIGHAR NAMRATA</v>
          </cell>
          <cell r="C3">
            <v>1820002</v>
          </cell>
        </row>
        <row r="4">
          <cell r="A4" t="str">
            <v>MMS18-20/003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MMS18-20/004</v>
          </cell>
          <cell r="B5" t="str">
            <v>/AMIN MEENAL PRAVIN ANITA</v>
          </cell>
          <cell r="C5">
            <v>1820004</v>
          </cell>
        </row>
        <row r="6">
          <cell r="A6" t="str">
            <v>MMS18-20/005</v>
          </cell>
          <cell r="B6" t="str">
            <v>/ARANJO JULIANA MICHAEL LEENA</v>
          </cell>
          <cell r="C6">
            <v>1820005</v>
          </cell>
        </row>
        <row r="7">
          <cell r="A7" t="str">
            <v>MMS18-20/006</v>
          </cell>
          <cell r="B7" t="str">
            <v>BAGUL PRANAV PRAMOD MEENA</v>
          </cell>
          <cell r="C7">
            <v>1820006</v>
          </cell>
        </row>
        <row r="8">
          <cell r="A8" t="str">
            <v>MMS18-20/007</v>
          </cell>
          <cell r="B8" t="str">
            <v>/BAMANE RENUKA UTTAM SUNITA</v>
          </cell>
          <cell r="C8">
            <v>1820007</v>
          </cell>
        </row>
        <row r="9">
          <cell r="A9" t="str">
            <v>MMS18-20/008</v>
          </cell>
          <cell r="B9" t="str">
            <v>/BANSODE NAMRATA SUHAS SANGEETA</v>
          </cell>
          <cell r="C9">
            <v>1820008</v>
          </cell>
        </row>
        <row r="10">
          <cell r="A10" t="str">
            <v>MMS18-20/009</v>
          </cell>
          <cell r="B10" t="str">
            <v>/BHAJANI DHANASHREE MANOHAR KAVITA</v>
          </cell>
          <cell r="C10">
            <v>1820009</v>
          </cell>
        </row>
        <row r="11">
          <cell r="A11" t="str">
            <v>MMS18-20/010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MMS18-20/011</v>
          </cell>
          <cell r="B12" t="str">
            <v>/BHATKAR ANAGHA ANIL AKSHATA</v>
          </cell>
          <cell r="C12">
            <v>1820011</v>
          </cell>
        </row>
        <row r="13">
          <cell r="A13" t="str">
            <v>MMS18-20/012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MMS18-20/013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MMS18-20/014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MMS18-20/015</v>
          </cell>
          <cell r="B16" t="str">
            <v>/BIDVI ABOLI AJENDRA NEHA</v>
          </cell>
          <cell r="C16">
            <v>1820015</v>
          </cell>
        </row>
        <row r="17">
          <cell r="A17" t="str">
            <v>MMS18-20/016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MMS18-20/017</v>
          </cell>
          <cell r="B18" t="str">
            <v>/CHANDORKAR PRAJAL MADHUKAR VANITA</v>
          </cell>
          <cell r="C18">
            <v>1820017</v>
          </cell>
        </row>
        <row r="19">
          <cell r="A19" t="str">
            <v>MMS18-20/018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MMS18-20/019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MMS18-20/020</v>
          </cell>
          <cell r="B21" t="str">
            <v>/CHAWHAN SAMTA VIJAY SUNITA</v>
          </cell>
          <cell r="C21">
            <v>1820020</v>
          </cell>
        </row>
        <row r="22">
          <cell r="A22" t="str">
            <v>MMS18-20/021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MMS18-20/022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  <cell r="C24">
            <v>1820023</v>
          </cell>
        </row>
        <row r="25">
          <cell r="A25" t="str">
            <v>MMS18-20/024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MMS18-20/025</v>
          </cell>
          <cell r="B26" t="str">
            <v>/DSOUZA FLOSSIE JOACHIM RITA</v>
          </cell>
          <cell r="C26">
            <v>1820025</v>
          </cell>
        </row>
        <row r="27">
          <cell r="A27" t="str">
            <v>MMS18-20/026</v>
          </cell>
          <cell r="B27" t="str">
            <v>/DYWARSHETTY NEELIMA VENUGOPAL INDUMATI</v>
          </cell>
          <cell r="C27">
            <v>1820026</v>
          </cell>
        </row>
        <row r="28">
          <cell r="A28" t="str">
            <v>MMS18-20/027</v>
          </cell>
          <cell r="B28" t="str">
            <v>/ERANDE TRUPTI UTTAM SUNITA</v>
          </cell>
          <cell r="C28">
            <v>1820027</v>
          </cell>
        </row>
        <row r="29">
          <cell r="A29" t="str">
            <v>MMS18-20/028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MMS18-20/029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MMS18-20/030</v>
          </cell>
          <cell r="B31" t="str">
            <v>/GANGURDE SAKSHI SUDHIR ASHA</v>
          </cell>
          <cell r="C31">
            <v>1820030</v>
          </cell>
        </row>
        <row r="32">
          <cell r="A32" t="str">
            <v>MMS18-20/031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MMS18-20/032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MMS18-20/033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MMS18-20/034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MMS18-20/035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MMS18-20/036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MMS18-20/037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MMS18-20/038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MMS18-20/039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MMS18-20/040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MMS18-20/041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MMS18-20/042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MMS18-20/043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MMS18-20/044</v>
          </cell>
          <cell r="B45" t="str">
            <v>/KOLGE VARDA DEEPAK AARTI</v>
          </cell>
          <cell r="C45">
            <v>1820044</v>
          </cell>
        </row>
        <row r="46">
          <cell r="A46" t="str">
            <v>MMS18-20/045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MMS18-20/046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MMS18-20/047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MMS18-20/048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MMS18-20/049</v>
          </cell>
          <cell r="B50" t="str">
            <v xml:space="preserve">/LOKE TEJAL JITENDRA GEETA </v>
          </cell>
          <cell r="C50">
            <v>1820049</v>
          </cell>
        </row>
        <row r="51">
          <cell r="A51" t="str">
            <v>MMS18-20/050</v>
          </cell>
          <cell r="B51" t="str">
            <v>/MANDAVKAR CHAITRALI SANJAY SUCHITA</v>
          </cell>
          <cell r="C51">
            <v>1820050</v>
          </cell>
        </row>
        <row r="52">
          <cell r="A52" t="str">
            <v>MMS18-20/051</v>
          </cell>
          <cell r="B52" t="str">
            <v>/MARCHANDE SHWETA SHANTARAM SHEETAL</v>
          </cell>
          <cell r="C52">
            <v>1820051</v>
          </cell>
        </row>
        <row r="53">
          <cell r="A53" t="str">
            <v>MMS18-20/052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MMS18-20/053</v>
          </cell>
          <cell r="B54" t="str">
            <v>/MISHRA RASHMI SHIVKANT PRATIBHA</v>
          </cell>
          <cell r="C54">
            <v>1820053</v>
          </cell>
        </row>
        <row r="55">
          <cell r="A55" t="str">
            <v>MMS18-20/054</v>
          </cell>
          <cell r="B55" t="str">
            <v>/NAIR ANAGHA ANANDKUMAR BHANUMATHI</v>
          </cell>
          <cell r="C55">
            <v>1820054</v>
          </cell>
        </row>
        <row r="56">
          <cell r="A56" t="str">
            <v>MMS18-20/055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MMS18-20/056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MMS18-20/057</v>
          </cell>
          <cell r="B58" t="str">
            <v>/SHAMBHARKAR PALLAVI JAGDISH MINAKSHI</v>
          </cell>
          <cell r="C58">
            <v>1820057</v>
          </cell>
        </row>
        <row r="59">
          <cell r="A59" t="str">
            <v>MMS18-20/058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MMS18-20/059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MMS18-20/060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MMS18-20/061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MMS18-20/062</v>
          </cell>
          <cell r="B63" t="str">
            <v>/AVHAD VISHAKHA MILIND RAKHI</v>
          </cell>
          <cell r="C63">
            <v>1820062</v>
          </cell>
        </row>
        <row r="64">
          <cell r="A64" t="str">
            <v>MMS18-20/063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MMS18-20/064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MMS18-20/065</v>
          </cell>
          <cell r="B66" t="str">
            <v>/DALVI RUTUJA JAGDISH SUPRIYA</v>
          </cell>
          <cell r="C66">
            <v>1820065</v>
          </cell>
        </row>
        <row r="67">
          <cell r="A67" t="str">
            <v>MMS18-20/066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MMS18-20/067</v>
          </cell>
          <cell r="B68" t="str">
            <v>/GUNDU MEGHNA GUNASHALI SUJATHA</v>
          </cell>
          <cell r="C68">
            <v>1820067</v>
          </cell>
        </row>
        <row r="69">
          <cell r="A69" t="str">
            <v>MMS18-20/068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MMS18-20/069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MMS18-20/070</v>
          </cell>
          <cell r="B71" t="str">
            <v>/JADHAV SHWETA NARESH LATA</v>
          </cell>
          <cell r="C71">
            <v>1820070</v>
          </cell>
        </row>
        <row r="72">
          <cell r="A72" t="str">
            <v>MMS18-20/071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MMS18-20/072</v>
          </cell>
          <cell r="B73" t="str">
            <v>/KEMPU VIDYA LAXMAN SHANTAMMA</v>
          </cell>
          <cell r="C73">
            <v>1820072</v>
          </cell>
        </row>
        <row r="74">
          <cell r="A74" t="str">
            <v>MMS18-20/073</v>
          </cell>
          <cell r="B74" t="str">
            <v>/KHADE VRUSHALEE SUKHADEV RAJASHREE</v>
          </cell>
          <cell r="C74">
            <v>1820073</v>
          </cell>
        </row>
        <row r="75">
          <cell r="A75" t="str">
            <v>MMS18-20/074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MMS18-20/075</v>
          </cell>
          <cell r="B76" t="str">
            <v>/MAURYA NEHA JAYSHANKAR GEETA</v>
          </cell>
          <cell r="C76">
            <v>1820075</v>
          </cell>
        </row>
        <row r="77">
          <cell r="A77" t="str">
            <v>MMS18-20/076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MMS18-20/077</v>
          </cell>
          <cell r="B78" t="str">
            <v>/PANDYA VANESHA EDWIN SHASHMIRA</v>
          </cell>
          <cell r="C78">
            <v>1820077</v>
          </cell>
        </row>
        <row r="79">
          <cell r="A79" t="str">
            <v>MMS18-20/078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MMS18-20/079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MMS18-20/080</v>
          </cell>
          <cell r="B81" t="str">
            <v>/PATIL CHAITALEE NARESH NAMITA</v>
          </cell>
          <cell r="C81">
            <v>1820080</v>
          </cell>
        </row>
        <row r="82">
          <cell r="A82" t="str">
            <v>MMS18-20/081</v>
          </cell>
          <cell r="B82" t="str">
            <v>/PEDNEKAR MADHUGANDHA DILIP DEEPALI</v>
          </cell>
          <cell r="C82">
            <v>1820081</v>
          </cell>
        </row>
        <row r="83">
          <cell r="A83" t="str">
            <v>MMS18-20/082</v>
          </cell>
          <cell r="B83" t="str">
            <v>/PHANSE SAILEE VINOD LEELA</v>
          </cell>
          <cell r="C83">
            <v>1820082</v>
          </cell>
        </row>
        <row r="84">
          <cell r="A84" t="str">
            <v>MMS18-20/083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MMS18-20/084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MMS18-20/085</v>
          </cell>
          <cell r="B86" t="str">
            <v>/RANE ASHWINI SANTOSH SAVITA</v>
          </cell>
          <cell r="C86">
            <v>1820085</v>
          </cell>
        </row>
        <row r="87">
          <cell r="A87" t="str">
            <v>MMS18-20/086</v>
          </cell>
          <cell r="B87" t="str">
            <v>/RANE MAYURI SUHAS ARCHANA</v>
          </cell>
          <cell r="C87">
            <v>1820086</v>
          </cell>
        </row>
        <row r="88">
          <cell r="A88" t="str">
            <v>MMS18-20/087</v>
          </cell>
          <cell r="B88" t="str">
            <v>/RAORANE SAINI SATISH SANCHITA</v>
          </cell>
          <cell r="C88">
            <v>1820087</v>
          </cell>
        </row>
        <row r="89">
          <cell r="A89" t="str">
            <v>MMS18-20/088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MMS18-20/089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MMS18-20/090</v>
          </cell>
          <cell r="B91" t="str">
            <v>/SARMALKAR SANIKA SUNILDATTA MANISHA</v>
          </cell>
          <cell r="C91">
            <v>1820090</v>
          </cell>
        </row>
        <row r="92">
          <cell r="A92" t="str">
            <v>MMS18-20/091</v>
          </cell>
          <cell r="B92" t="str">
            <v>/SATAM NEHA ANIL ASMITA</v>
          </cell>
          <cell r="C92">
            <v>1820091</v>
          </cell>
        </row>
        <row r="93">
          <cell r="A93" t="str">
            <v>MMS18-20/092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MMS18-20/093</v>
          </cell>
          <cell r="B94" t="str">
            <v>/SHARMA PALAK PRAHLAD MRIDULA</v>
          </cell>
          <cell r="C94">
            <v>1820093</v>
          </cell>
        </row>
        <row r="95">
          <cell r="A95" t="str">
            <v>MMS18-20/094</v>
          </cell>
          <cell r="B95" t="str">
            <v>/SHETTY SHIFALI PRASHANT ASHALATA</v>
          </cell>
          <cell r="C95">
            <v>1820094</v>
          </cell>
        </row>
        <row r="96">
          <cell r="A96" t="str">
            <v>MMS18-20/095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MMS18-20/096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MMS18-20/097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MMS18-20/098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MMS18-20/099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/SHIVKAR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/SINGH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/SURYAVANSHI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/SWAMY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/TALELE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/VICHARE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/WAGHMARE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/YADAV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/YADAV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  <row r="13">
          <cell r="C13" t="str">
            <v>JANUARY 2019</v>
          </cell>
        </row>
        <row r="15">
          <cell r="C15" t="str">
            <v>10/02/2019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N3">
            <v>8.125</v>
          </cell>
          <cell r="BO3" t="str">
            <v>A</v>
          </cell>
          <cell r="BP3" t="str">
            <v>70-74.99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N4">
            <v>5.25</v>
          </cell>
          <cell r="BO4" t="str">
            <v>C</v>
          </cell>
          <cell r="BP4" t="str">
            <v>55-59.99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N5">
            <v>7.5</v>
          </cell>
          <cell r="BO5" t="str">
            <v>B+</v>
          </cell>
          <cell r="BP5" t="str">
            <v>65-69.99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N6">
            <v>8.875</v>
          </cell>
          <cell r="BO6" t="str">
            <v>A+</v>
          </cell>
          <cell r="BP6" t="str">
            <v>75-79.99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N38"/>
  <sheetViews>
    <sheetView showGridLines="0" tabSelected="1" view="pageBreakPreview" zoomScale="60" zoomScaleNormal="100" workbookViewId="0">
      <selection sqref="A1:I7"/>
    </sheetView>
  </sheetViews>
  <sheetFormatPr defaultRowHeight="15" x14ac:dyDescent="0.25"/>
  <cols>
    <col min="1" max="1" width="7.57031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ht="16.5" customHeight="1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ht="51.75" customHeight="1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ht="27" customHeight="1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ht="9.9499999999999993" customHeight="1" x14ac:dyDescent="0.25">
      <c r="A8" s="27"/>
      <c r="B8" s="27"/>
      <c r="C8" s="27"/>
      <c r="D8" s="27"/>
      <c r="E8" s="27"/>
      <c r="F8" s="27"/>
      <c r="G8" s="27"/>
      <c r="H8" s="26"/>
      <c r="I8" s="26"/>
    </row>
    <row r="9" spans="1:9" ht="15" customHeight="1" x14ac:dyDescent="0.25">
      <c r="A9" s="13" t="str">
        <f>"NAME OF THE CANDIDATE : "&amp;VLOOKUP(D13,[1]Sheet1!$A:$B,2,0)</f>
        <v>NAME OF THE CANDIDATE : /ADIVAREKAR PRITI GIRIGHAR NAMRATA</v>
      </c>
      <c r="B9" s="13"/>
      <c r="C9" s="13"/>
      <c r="D9" s="13"/>
      <c r="E9" s="13"/>
      <c r="F9" s="13"/>
      <c r="G9" s="13"/>
      <c r="H9" s="26"/>
      <c r="I9" s="26"/>
    </row>
    <row r="10" spans="1:9" ht="15" customHeight="1" x14ac:dyDescent="0.25">
      <c r="A10" s="13" t="s">
        <v>13</v>
      </c>
      <c r="B10" s="13"/>
      <c r="C10" s="13"/>
      <c r="D10" s="13"/>
      <c r="E10" s="13"/>
      <c r="F10" s="13"/>
      <c r="G10" s="13"/>
      <c r="H10" s="26"/>
      <c r="I10" s="26"/>
    </row>
    <row r="11" spans="1:9" ht="15" customHeight="1" x14ac:dyDescent="0.25">
      <c r="A11" s="13" t="str">
        <f>"HELD IN : "&amp;'[2]Subjects List'!$C$13</f>
        <v>HELD IN : JANUARY 2019</v>
      </c>
      <c r="B11" s="13"/>
      <c r="C11" s="13"/>
      <c r="D11" s="13"/>
      <c r="E11" s="13"/>
      <c r="F11" s="13"/>
      <c r="G11" s="13"/>
      <c r="H11" s="26"/>
      <c r="I11" s="26"/>
    </row>
    <row r="12" spans="1:9" ht="15" customHeight="1" x14ac:dyDescent="0.25">
      <c r="A12" s="13" t="s">
        <v>14</v>
      </c>
      <c r="B12" s="13"/>
      <c r="C12" s="13"/>
      <c r="D12" s="13"/>
      <c r="E12" s="13"/>
      <c r="F12" s="13"/>
      <c r="G12" s="13"/>
      <c r="H12" s="26"/>
      <c r="I12" s="26"/>
    </row>
    <row r="13" spans="1:9" ht="15" customHeight="1" x14ac:dyDescent="0.25">
      <c r="A13" s="13" t="s">
        <v>8</v>
      </c>
      <c r="B13" s="13"/>
      <c r="C13" s="13"/>
      <c r="D13" s="13" t="s">
        <v>17</v>
      </c>
      <c r="E13" s="13"/>
      <c r="F13" s="13"/>
      <c r="G13" s="13"/>
      <c r="H13" s="26"/>
      <c r="I13" s="26"/>
    </row>
    <row r="14" spans="1:9" ht="23.2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</row>
    <row r="15" spans="1:9" ht="15.75" customHeight="1" x14ac:dyDescent="0.25">
      <c r="A15" s="21" t="s">
        <v>1</v>
      </c>
      <c r="B15" s="28" t="s">
        <v>0</v>
      </c>
      <c r="C15" s="28"/>
      <c r="D15" s="28"/>
      <c r="E15" s="19" t="s">
        <v>2</v>
      </c>
      <c r="F15" s="19" t="s">
        <v>3</v>
      </c>
      <c r="G15" s="19" t="s">
        <v>9</v>
      </c>
      <c r="H15" s="19" t="s">
        <v>10</v>
      </c>
      <c r="I15" s="19" t="s">
        <v>4</v>
      </c>
    </row>
    <row r="16" spans="1:9" ht="22.5" customHeight="1" x14ac:dyDescent="0.25">
      <c r="A16" s="21"/>
      <c r="B16" s="28"/>
      <c r="C16" s="28"/>
      <c r="D16" s="28"/>
      <c r="E16" s="19"/>
      <c r="F16" s="20"/>
      <c r="G16" s="20"/>
      <c r="H16" s="20"/>
      <c r="I16" s="20"/>
    </row>
    <row r="17" spans="1:14" ht="30" customHeight="1" x14ac:dyDescent="0.25">
      <c r="A17" s="3">
        <v>1</v>
      </c>
      <c r="B17" s="18" t="str">
        <f>'[2]Subjects List'!$C$4</f>
        <v>Perspective Management</v>
      </c>
      <c r="C17" s="18"/>
      <c r="D17" s="18"/>
      <c r="E17" s="3">
        <v>4</v>
      </c>
      <c r="F17" s="3" t="str">
        <f>VLOOKUP(D13,'[3]Subject Marks'!$A$3:$F$135,6,0)</f>
        <v>F</v>
      </c>
      <c r="G17" s="3">
        <v>4</v>
      </c>
      <c r="H17" s="3" t="str">
        <f>VLOOKUP(D13,'[3]Subject Marks'!$A$3:$G$135,7,0)</f>
        <v>0</v>
      </c>
      <c r="I17" s="3">
        <f>G17*H17</f>
        <v>0</v>
      </c>
    </row>
    <row r="18" spans="1:14" ht="30" customHeight="1" x14ac:dyDescent="0.25">
      <c r="A18" s="3">
        <v>2</v>
      </c>
      <c r="B18" s="18" t="str">
        <f>'[2]Subjects List'!$C$5</f>
        <v>Financial Accounting</v>
      </c>
      <c r="C18" s="18"/>
      <c r="D18" s="18"/>
      <c r="E18" s="3">
        <v>4</v>
      </c>
      <c r="F18" s="3" t="str">
        <f>VLOOKUP(D13,'[3]Subject Marks'!$A$3:$M$135,13,0)</f>
        <v>B</v>
      </c>
      <c r="G18" s="3">
        <v>4</v>
      </c>
      <c r="H18" s="3" t="str">
        <f>VLOOKUP(D13,'[3]Subject Marks'!$A$3:$N$135,14,0)</f>
        <v>6</v>
      </c>
      <c r="I18" s="3">
        <f t="shared" ref="I18:I24" si="0">G18*H18</f>
        <v>24</v>
      </c>
    </row>
    <row r="19" spans="1:14" ht="30" customHeight="1" x14ac:dyDescent="0.25">
      <c r="A19" s="3">
        <v>3</v>
      </c>
      <c r="B19" s="18" t="str">
        <f>'[2]Subjects List'!$C$6</f>
        <v>Business Statistics</v>
      </c>
      <c r="C19" s="18"/>
      <c r="D19" s="18"/>
      <c r="E19" s="3">
        <v>4</v>
      </c>
      <c r="F19" s="3" t="str">
        <f>VLOOKUP(D13,'[3]Subject Marks'!$A$3:$T$135,20,0)</f>
        <v>B</v>
      </c>
      <c r="G19" s="3">
        <v>4</v>
      </c>
      <c r="H19" s="3" t="str">
        <f>VLOOKUP(D13,'[3]Subject Marks'!$A$3:$U$135,21,0)</f>
        <v>6</v>
      </c>
      <c r="I19" s="3">
        <f t="shared" si="0"/>
        <v>24</v>
      </c>
    </row>
    <row r="20" spans="1:14" ht="30" customHeight="1" x14ac:dyDescent="0.25">
      <c r="A20" s="3">
        <v>4</v>
      </c>
      <c r="B20" s="18" t="str">
        <f>'[2]Subjects List'!$C$7</f>
        <v>Operations Management</v>
      </c>
      <c r="C20" s="18"/>
      <c r="D20" s="18"/>
      <c r="E20" s="3">
        <v>4</v>
      </c>
      <c r="F20" s="3" t="str">
        <f>VLOOKUP(D13,'[3]Subject Marks'!$A$3:$AA$135,27,0)</f>
        <v>B</v>
      </c>
      <c r="G20" s="3">
        <v>4</v>
      </c>
      <c r="H20" s="3" t="str">
        <f>VLOOKUP(D13,'[3]Subject Marks'!$A$3:$AB$135,28,0)</f>
        <v>6</v>
      </c>
      <c r="I20" s="3">
        <f t="shared" si="0"/>
        <v>24</v>
      </c>
    </row>
    <row r="21" spans="1:14" ht="30" customHeight="1" x14ac:dyDescent="0.25">
      <c r="A21" s="3">
        <v>5</v>
      </c>
      <c r="B21" s="18" t="str">
        <f>'[2]Subjects List'!$C$8</f>
        <v>Managerial Economics</v>
      </c>
      <c r="C21" s="18"/>
      <c r="D21" s="18"/>
      <c r="E21" s="3">
        <v>4</v>
      </c>
      <c r="F21" s="3" t="str">
        <f>VLOOKUP(D13,'[3]Subject Marks'!$A$3:$AH$135,34,0)</f>
        <v>B</v>
      </c>
      <c r="G21" s="3">
        <v>4</v>
      </c>
      <c r="H21" s="3" t="str">
        <f>VLOOKUP(D13,'[3]Subject Marks'!$A$3:$AI$135,35,0)</f>
        <v>6</v>
      </c>
      <c r="I21" s="3">
        <f t="shared" si="0"/>
        <v>24</v>
      </c>
    </row>
    <row r="22" spans="1:14" ht="30" customHeight="1" x14ac:dyDescent="0.25">
      <c r="A22" s="3">
        <v>6</v>
      </c>
      <c r="B22" s="18" t="str">
        <f>'[2]Subjects List'!$C$9</f>
        <v>Effective and Management Communication</v>
      </c>
      <c r="C22" s="18"/>
      <c r="D22" s="18"/>
      <c r="E22" s="3">
        <v>4</v>
      </c>
      <c r="F22" s="3" t="str">
        <f>VLOOKUP(D13,'[3]Subject Marks'!$A$3:$AO$135,41,0)</f>
        <v>B</v>
      </c>
      <c r="G22" s="3">
        <v>4</v>
      </c>
      <c r="H22" s="3" t="str">
        <f>VLOOKUP(D13,'[3]Subject Marks'!$A$3:$AP$135,42,0)</f>
        <v>6</v>
      </c>
      <c r="I22" s="3">
        <f t="shared" si="0"/>
        <v>24</v>
      </c>
    </row>
    <row r="23" spans="1:14" ht="30" customHeight="1" x14ac:dyDescent="0.25">
      <c r="A23" s="3">
        <v>7</v>
      </c>
      <c r="B23" s="18" t="str">
        <f>'[2]Subjects List'!$C$10</f>
        <v>Negotiation and Selling Skills</v>
      </c>
      <c r="C23" s="18"/>
      <c r="D23" s="18"/>
      <c r="E23" s="3">
        <v>4</v>
      </c>
      <c r="F23" s="3" t="str">
        <f>VLOOKUP(D13,'[3]Subject Marks'!$A$3:$AV$135,48,0)</f>
        <v>B</v>
      </c>
      <c r="G23" s="3">
        <v>4</v>
      </c>
      <c r="H23" s="3" t="str">
        <f>VLOOKUP(D13,'[3]Subject Marks'!$A$3:$AW$135,49,0)</f>
        <v>6</v>
      </c>
      <c r="I23" s="3">
        <f t="shared" si="0"/>
        <v>24</v>
      </c>
    </row>
    <row r="24" spans="1:14" ht="30" customHeight="1" x14ac:dyDescent="0.25">
      <c r="A24" s="3">
        <v>8</v>
      </c>
      <c r="B24" s="18" t="str">
        <f>'[2]Subjects List'!$C$11</f>
        <v>Organisational Behaviour</v>
      </c>
      <c r="C24" s="18"/>
      <c r="D24" s="18"/>
      <c r="E24" s="3">
        <v>4</v>
      </c>
      <c r="F24" s="3" t="str">
        <f>VLOOKUP(D13,'[3]Subject Marks'!$A$3:$BC$135,55,0)</f>
        <v>B</v>
      </c>
      <c r="G24" s="3">
        <v>4</v>
      </c>
      <c r="H24" s="3" t="str">
        <f>VLOOKUP(D13,'[3]Subject Marks'!$A$3:$BD$135,56,0)</f>
        <v>6</v>
      </c>
      <c r="I24" s="3">
        <f t="shared" si="0"/>
        <v>24</v>
      </c>
    </row>
    <row r="25" spans="1:14" x14ac:dyDescent="0.25">
      <c r="A25" s="4"/>
      <c r="B25" s="29" t="s">
        <v>6</v>
      </c>
      <c r="C25" s="30"/>
      <c r="D25" s="31"/>
      <c r="E25" s="4"/>
      <c r="F25" s="4"/>
      <c r="G25" s="5">
        <f>SUM(G17:G24)</f>
        <v>32</v>
      </c>
      <c r="H25" s="4"/>
      <c r="I25" s="6">
        <f>SUM(I17:I24)</f>
        <v>168</v>
      </c>
    </row>
    <row r="26" spans="1:14" x14ac:dyDescent="0.25">
      <c r="A26" s="22" t="str">
        <f>"Remark    :  "&amp;VLOOKUP(D13,'[3]Subject Marks'!$A$3:$BM$122,65,0)</f>
        <v>Remark    :  Unsuccessful</v>
      </c>
      <c r="B26" s="23"/>
      <c r="C26" s="23"/>
      <c r="D26" s="24"/>
      <c r="E26" s="11" t="str">
        <f>"SGPI : "&amp;VLOOKUP(D13,'[3]Subject Marks'!$A$3:$BN$122,66,0)</f>
        <v>SGPI : 5.25</v>
      </c>
      <c r="F26" s="12"/>
      <c r="G26" s="11" t="str">
        <f>"Overall Grade : "&amp;VLOOKUP(D13,'[3]Subject Marks'!$A$3:$BO$122,67,0)</f>
        <v>Overall Grade : C</v>
      </c>
      <c r="H26" s="12"/>
      <c r="I26" s="7" t="str">
        <f>"Range : "&amp;VLOOKUP(D13,'[3]Subject Marks'!$A$3:$BP$122,68,0)</f>
        <v>Range : 55-59.99</v>
      </c>
    </row>
    <row r="27" spans="1:14" x14ac:dyDescent="0.25">
      <c r="A27" s="14" t="s">
        <v>7</v>
      </c>
      <c r="B27" s="15"/>
      <c r="C27" s="15" t="str">
        <f>'[2]Subjects List'!$C$15</f>
        <v>10/02/2019</v>
      </c>
      <c r="D27" s="15"/>
      <c r="E27" s="15"/>
      <c r="F27" s="15"/>
      <c r="G27" s="15"/>
      <c r="H27" s="15"/>
      <c r="I27" s="16"/>
    </row>
    <row r="28" spans="1:14" x14ac:dyDescent="0.25">
      <c r="A28"/>
      <c r="B28"/>
      <c r="C28"/>
      <c r="D28"/>
      <c r="E28"/>
      <c r="F28"/>
      <c r="G28"/>
      <c r="H28"/>
      <c r="I28"/>
      <c r="K28"/>
      <c r="L28"/>
      <c r="M28"/>
      <c r="N28"/>
    </row>
    <row r="29" spans="1:14" x14ac:dyDescent="0.25">
      <c r="E29"/>
      <c r="F29"/>
      <c r="G29"/>
      <c r="H29"/>
      <c r="I29"/>
    </row>
    <row r="30" spans="1:14" x14ac:dyDescent="0.25">
      <c r="A30" t="s">
        <v>11</v>
      </c>
      <c r="B30"/>
      <c r="C30" s="2"/>
      <c r="D30"/>
      <c r="E30"/>
      <c r="F30"/>
    </row>
    <row r="31" spans="1:14" x14ac:dyDescent="0.25">
      <c r="E31"/>
      <c r="G31" s="9" t="s">
        <v>15</v>
      </c>
      <c r="H31" s="9"/>
      <c r="I31" s="9"/>
    </row>
    <row r="32" spans="1:14" x14ac:dyDescent="0.25">
      <c r="A32"/>
      <c r="B32"/>
      <c r="C32"/>
      <c r="D32" s="32"/>
      <c r="E32" s="32"/>
      <c r="F32" s="32"/>
      <c r="G32"/>
      <c r="H32"/>
      <c r="I32"/>
    </row>
    <row r="33" spans="1:9" x14ac:dyDescent="0.25">
      <c r="A33" t="s">
        <v>12</v>
      </c>
      <c r="B33"/>
      <c r="C33"/>
      <c r="D33"/>
    </row>
    <row r="34" spans="1:9" x14ac:dyDescent="0.25">
      <c r="D34" s="9" t="s">
        <v>16</v>
      </c>
      <c r="E34" s="9"/>
      <c r="F34" s="9"/>
    </row>
    <row r="35" spans="1:9" x14ac:dyDescent="0.25">
      <c r="A35" s="25"/>
      <c r="B35" s="25"/>
      <c r="C35" s="25"/>
      <c r="D35" s="25"/>
      <c r="E35" s="25"/>
      <c r="F35" s="25"/>
      <c r="G35" s="25"/>
      <c r="H35" s="25"/>
      <c r="I35" s="25"/>
    </row>
    <row r="38" spans="1:9" x14ac:dyDescent="0.25">
      <c r="A38" s="8" t="s">
        <v>5</v>
      </c>
      <c r="B38" s="9"/>
      <c r="C38" s="9"/>
      <c r="D38" s="9"/>
      <c r="E38" s="9"/>
      <c r="F38" s="9"/>
      <c r="G38" s="9"/>
      <c r="H38" s="9"/>
      <c r="I38" s="9"/>
    </row>
  </sheetData>
  <sheetProtection algorithmName="SHA-512" hashValue="x9S6RkJxY2uMsNbT4A3srL6TwSDcPlXgDKgVdPh7BOKRgw/BX1Ux/kn68m9NeXHF7ZIN+T9FHSxoTJbykBbf0Q==" saltValue="yKlTIDWS8mBnAYzrJCpM0w==" spinCount="100000" sheet="1" objects="1" scenarios="1"/>
  <protectedRanges>
    <protectedRange sqref="D13" name="Seat No."/>
  </protectedRanges>
  <mergeCells count="36">
    <mergeCell ref="A1:I7"/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  <mergeCell ref="D32:F32"/>
    <mergeCell ref="B20:D20"/>
    <mergeCell ref="B21:D21"/>
    <mergeCell ref="A15:A16"/>
    <mergeCell ref="A26:D26"/>
    <mergeCell ref="E26:F26"/>
    <mergeCell ref="A38:I38"/>
    <mergeCell ref="D34:F34"/>
    <mergeCell ref="G26:H26"/>
    <mergeCell ref="A13:C13"/>
    <mergeCell ref="A27:B27"/>
    <mergeCell ref="C27:I27"/>
    <mergeCell ref="A14:I14"/>
    <mergeCell ref="B22:D22"/>
    <mergeCell ref="E15:E16"/>
    <mergeCell ref="F15:F16"/>
    <mergeCell ref="G15:G16"/>
    <mergeCell ref="B17:D17"/>
    <mergeCell ref="B18:D18"/>
    <mergeCell ref="B19:D19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2019-02-17T16:58:46Z</cp:lastPrinted>
  <dcterms:created xsi:type="dcterms:W3CDTF">2018-12-31T12:10:24Z</dcterms:created>
  <dcterms:modified xsi:type="dcterms:W3CDTF">2019-02-17T16:59:34Z</dcterms:modified>
</cp:coreProperties>
</file>