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HISHEK KUMAWAT\Downloads\"/>
    </mc:Choice>
  </mc:AlternateContent>
  <xr:revisionPtr revIDLastSave="0" documentId="8_{D46FB216-C85B-4A91-A251-80BE964933D7}" xr6:coauthVersionLast="47" xr6:coauthVersionMax="47" xr10:uidLastSave="{00000000-0000-0000-0000-000000000000}"/>
  <bookViews>
    <workbookView xWindow="-108" yWindow="-108" windowWidth="23256" windowHeight="12456" activeTab="1" xr2:uid="{04854EC8-C768-467B-915C-DF857B7C90FF}"/>
  </bookViews>
  <sheets>
    <sheet name="Q1" sheetId="2" r:id="rId1"/>
    <sheet name="Q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2" l="1"/>
  <c r="A35" i="2"/>
  <c r="A34" i="2"/>
  <c r="A33" i="2"/>
  <c r="A32" i="2"/>
  <c r="A31" i="2"/>
  <c r="A30" i="2"/>
  <c r="A29" i="2"/>
  <c r="A28" i="2"/>
  <c r="A27" i="2"/>
  <c r="A26" i="2"/>
  <c r="A25" i="2"/>
  <c r="A24" i="2"/>
  <c r="F36" i="2" l="1"/>
  <c r="E36" i="2"/>
  <c r="D36" i="2"/>
  <c r="C36" i="2"/>
  <c r="D4" i="2"/>
  <c r="D5" i="2"/>
  <c r="D6" i="2"/>
  <c r="D7" i="2"/>
  <c r="D8" i="2"/>
  <c r="D9" i="2"/>
  <c r="D10" i="2"/>
  <c r="D11" i="2"/>
  <c r="D12" i="2"/>
  <c r="D13" i="2"/>
  <c r="D14" i="2"/>
  <c r="D3" i="2"/>
  <c r="E3" i="2" s="1"/>
  <c r="D2" i="2"/>
  <c r="E8" i="2" l="1"/>
  <c r="B29" i="2"/>
  <c r="E29" i="2" s="1"/>
  <c r="G5" i="2"/>
  <c r="B26" i="2"/>
  <c r="E26" i="2" s="1"/>
  <c r="H2" i="2"/>
  <c r="B23" i="2"/>
  <c r="F23" i="2" s="1"/>
  <c r="H3" i="2"/>
  <c r="B24" i="2"/>
  <c r="D24" i="2" s="1"/>
  <c r="E13" i="2"/>
  <c r="B34" i="2"/>
  <c r="F34" i="2" s="1"/>
  <c r="F10" i="2"/>
  <c r="B31" i="2"/>
  <c r="D31" i="2" s="1"/>
  <c r="H7" i="2"/>
  <c r="B28" i="2"/>
  <c r="F28" i="2" s="1"/>
  <c r="H4" i="2"/>
  <c r="B25" i="2"/>
  <c r="C25" i="2" s="1"/>
  <c r="F9" i="2"/>
  <c r="B30" i="2"/>
  <c r="E30" i="2" s="1"/>
  <c r="E6" i="2"/>
  <c r="B27" i="2"/>
  <c r="F27" i="2" s="1"/>
  <c r="E14" i="2"/>
  <c r="B35" i="2"/>
  <c r="G12" i="2"/>
  <c r="B33" i="2"/>
  <c r="E33" i="2" s="1"/>
  <c r="G11" i="2"/>
  <c r="B32" i="2"/>
  <c r="C32" i="2" s="1"/>
  <c r="F24" i="2"/>
  <c r="E24" i="2"/>
  <c r="C35" i="2"/>
  <c r="D35" i="2"/>
  <c r="F35" i="2"/>
  <c r="D34" i="2"/>
  <c r="E4" i="2"/>
  <c r="F11" i="2"/>
  <c r="F8" i="2"/>
  <c r="F7" i="2"/>
  <c r="F6" i="2"/>
  <c r="F5" i="2"/>
  <c r="F2" i="2"/>
  <c r="F4" i="2"/>
  <c r="F3" i="2"/>
  <c r="E11" i="2"/>
  <c r="E5" i="2"/>
  <c r="E10" i="2"/>
  <c r="E2" i="2"/>
  <c r="E12" i="2"/>
  <c r="F14" i="2"/>
  <c r="H12" i="2"/>
  <c r="G10" i="2"/>
  <c r="F13" i="2"/>
  <c r="H11" i="2"/>
  <c r="F12" i="2"/>
  <c r="H10" i="2"/>
  <c r="G9" i="2"/>
  <c r="H9" i="2"/>
  <c r="G6" i="2"/>
  <c r="G3" i="2"/>
  <c r="H5" i="2"/>
  <c r="G8" i="2"/>
  <c r="G7" i="2"/>
  <c r="H8" i="2"/>
  <c r="G4" i="2"/>
  <c r="G2" i="2"/>
  <c r="E9" i="2"/>
  <c r="G13" i="2"/>
  <c r="E7" i="2"/>
  <c r="H14" i="2"/>
  <c r="H6" i="2"/>
  <c r="G14" i="2"/>
  <c r="H13" i="2"/>
  <c r="D26" i="2" l="1"/>
  <c r="F26" i="2"/>
  <c r="C26" i="2"/>
  <c r="D29" i="2"/>
  <c r="E27" i="2"/>
  <c r="C27" i="2"/>
  <c r="D27" i="2"/>
  <c r="C29" i="2"/>
  <c r="F29" i="2"/>
  <c r="D30" i="2"/>
  <c r="F30" i="2"/>
  <c r="C30" i="2"/>
  <c r="E23" i="2"/>
  <c r="D23" i="2"/>
  <c r="C23" i="2"/>
  <c r="E31" i="2"/>
  <c r="E28" i="2"/>
  <c r="C31" i="2"/>
  <c r="E32" i="2"/>
  <c r="C28" i="2"/>
  <c r="F31" i="2"/>
  <c r="L38" i="2"/>
  <c r="H23" i="2" s="1"/>
  <c r="C24" i="2"/>
  <c r="G35" i="2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E35" i="2"/>
  <c r="C34" i="2"/>
  <c r="F32" i="2"/>
  <c r="D32" i="2"/>
  <c r="D28" i="2"/>
  <c r="F25" i="2"/>
  <c r="E25" i="2"/>
  <c r="F33" i="2"/>
  <c r="D25" i="2"/>
  <c r="E34" i="2"/>
  <c r="C33" i="2"/>
  <c r="D33" i="2"/>
  <c r="L21" i="2"/>
  <c r="L16" i="2"/>
  <c r="L18" i="2"/>
  <c r="L28" i="2"/>
  <c r="L26" i="2"/>
  <c r="L23" i="2"/>
  <c r="H24" i="2" l="1"/>
  <c r="H32" i="2"/>
  <c r="H31" i="2"/>
  <c r="H30" i="2"/>
  <c r="H28" i="2"/>
  <c r="H35" i="2"/>
  <c r="H34" i="2"/>
  <c r="H33" i="2"/>
  <c r="L50" i="2"/>
  <c r="H25" i="2"/>
  <c r="L47" i="2"/>
  <c r="L54" i="2"/>
  <c r="H27" i="2"/>
  <c r="L53" i="2"/>
  <c r="L46" i="2"/>
  <c r="H29" i="2"/>
  <c r="H26" i="2"/>
  <c r="L49" i="2"/>
</calcChain>
</file>

<file path=xl/sharedStrings.xml><?xml version="1.0" encoding="utf-8"?>
<sst xmlns="http://schemas.openxmlformats.org/spreadsheetml/2006/main" count="49" uniqueCount="42">
  <si>
    <t>Dpi (mm)</t>
  </si>
  <si>
    <t>x_sum</t>
  </si>
  <si>
    <t>xi</t>
  </si>
  <si>
    <t>Surface Mean Diameter</t>
  </si>
  <si>
    <t>Volume Mean Diameter</t>
  </si>
  <si>
    <t>Mean Surface Diameter</t>
  </si>
  <si>
    <t>Mean Volume Diameter</t>
  </si>
  <si>
    <t>Length Mean Diameter</t>
  </si>
  <si>
    <t>Mean Length Diameter</t>
  </si>
  <si>
    <t>Particle Density(kg/m3)</t>
  </si>
  <si>
    <t>Sphericity</t>
  </si>
  <si>
    <t>Number of Particles</t>
  </si>
  <si>
    <t>xi/Dpi(mm^-1)</t>
  </si>
  <si>
    <t>xi*Dpi(mm)</t>
  </si>
  <si>
    <t>xi/(Dpi^3)(mm^-3)</t>
  </si>
  <si>
    <t>xi/(Dpi^2)(mm^-2)</t>
  </si>
  <si>
    <t>Vp(m^3)</t>
  </si>
  <si>
    <t>No. of Particles(n)</t>
  </si>
  <si>
    <t>Mass(kg)</t>
  </si>
  <si>
    <t>n*Dpi(mm)</t>
  </si>
  <si>
    <t>n*(Dpi^2)(mm)</t>
  </si>
  <si>
    <t>n*(Dpi^3)(mm)</t>
  </si>
  <si>
    <t>n*(Dpi^4)(mm)</t>
  </si>
  <si>
    <t>N_sum</t>
  </si>
  <si>
    <t>N_fraction</t>
  </si>
  <si>
    <t>Particle #</t>
  </si>
  <si>
    <t>Ans - 1</t>
  </si>
  <si>
    <t>Ans - 2</t>
  </si>
  <si>
    <t>Ans - 3</t>
  </si>
  <si>
    <t xml:space="preserve">surface mean diameter </t>
  </si>
  <si>
    <t xml:space="preserve">volume mean diameter </t>
  </si>
  <si>
    <t xml:space="preserve">mean surface diameter </t>
  </si>
  <si>
    <t xml:space="preserve">mean volume diameter </t>
  </si>
  <si>
    <t>length mean diameter</t>
  </si>
  <si>
    <t xml:space="preserve">mean length diameter </t>
  </si>
  <si>
    <t>TOTAL</t>
  </si>
  <si>
    <t>N diameter</t>
  </si>
  <si>
    <t>Ni</t>
  </si>
  <si>
    <t>N*Dia^2</t>
  </si>
  <si>
    <t>N*Dia^3</t>
  </si>
  <si>
    <t>N*Dia^4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</si>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</sst>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0"/>
      <color rgb="FF000000"/>
      <name val="Calibri"/>
      <family val="2"/>
    </font>
    <font>
      <sz val="14"/>
      <color theme="1"/>
      <name val="Aptos Narrow"/>
      <family val="2"/>
      <scheme val="minor"/>
    </font>
    <font>
      <b/>
      <sz val="22"/>
      <color theme="1"/>
      <name val="Calibri"/>
      <family val="2"/>
    </font>
    <font>
      <sz val="14"/>
      <color theme="1"/>
      <name val="Calibri"/>
      <family val="2"/>
    </font>
    <font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26"/>
      <color rgb="FF000000"/>
      <name val="Calibri"/>
      <family val="2"/>
    </font>
    <font>
      <b/>
      <sz val="12"/>
      <color rgb="FFFA7D00"/>
      <name val="Calibri"/>
      <family val="2"/>
    </font>
    <font>
      <b/>
      <sz val="11"/>
      <color rgb="FFFA7D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4B084"/>
        <bgColor rgb="FF000000"/>
      </patternFill>
    </fill>
    <fill>
      <patternFill patternType="solid">
        <fgColor rgb="FFFFD966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5" fillId="3" borderId="11" applyNumberFormat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right" readingOrder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" fillId="0" borderId="4" xfId="0" applyFont="1" applyBorder="1"/>
    <xf numFmtId="0" fontId="0" fillId="0" borderId="9" xfId="0" applyBorder="1"/>
    <xf numFmtId="0" fontId="2" fillId="0" borderId="0" xfId="0" applyFont="1" applyBorder="1"/>
    <xf numFmtId="0" fontId="1" fillId="2" borderId="2" xfId="0" applyFont="1" applyFill="1" applyBorder="1" applyAlignment="1">
      <alignment horizontal="right" readingOrder="1"/>
    </xf>
    <xf numFmtId="0" fontId="6" fillId="2" borderId="2" xfId="0" applyFont="1" applyFill="1" applyBorder="1" applyAlignment="1">
      <alignment horizontal="center" vertical="center" readingOrder="1"/>
    </xf>
    <xf numFmtId="0" fontId="6" fillId="2" borderId="1" xfId="0" applyFont="1" applyFill="1" applyBorder="1" applyAlignment="1">
      <alignment horizontal="center" readingOrder="1"/>
    </xf>
    <xf numFmtId="0" fontId="5" fillId="3" borderId="11" xfId="1" applyAlignment="1">
      <alignment horizontal="center"/>
    </xf>
    <xf numFmtId="0" fontId="5" fillId="3" borderId="11" xfId="1"/>
    <xf numFmtId="0" fontId="4" fillId="4" borderId="1" xfId="2" applyBorder="1" applyAlignment="1">
      <alignment horizontal="center"/>
    </xf>
    <xf numFmtId="0" fontId="4" fillId="4" borderId="1" xfId="2" applyBorder="1"/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7" fillId="5" borderId="0" xfId="3" applyFont="1" applyBorder="1" applyAlignment="1">
      <alignment horizontal="center"/>
    </xf>
    <xf numFmtId="0" fontId="7" fillId="5" borderId="0" xfId="3" applyFont="1" applyBorder="1"/>
    <xf numFmtId="0" fontId="5" fillId="3" borderId="12" xfId="1" applyBorder="1"/>
    <xf numFmtId="0" fontId="5" fillId="3" borderId="12" xfId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8" fillId="0" borderId="0" xfId="0" applyFont="1"/>
    <xf numFmtId="0" fontId="11" fillId="0" borderId="0" xfId="0" applyFont="1"/>
    <xf numFmtId="0" fontId="9" fillId="5" borderId="0" xfId="3" applyFont="1" applyBorder="1" applyAlignment="1">
      <alignment horizontal="center"/>
    </xf>
    <xf numFmtId="0" fontId="9" fillId="5" borderId="0" xfId="3" applyFont="1" applyBorder="1"/>
    <xf numFmtId="0" fontId="11" fillId="0" borderId="0" xfId="0" applyFont="1" applyBorder="1"/>
    <xf numFmtId="0" fontId="10" fillId="5" borderId="0" xfId="3" applyFont="1" applyBorder="1" applyAlignment="1">
      <alignment horizontal="center"/>
    </xf>
    <xf numFmtId="0" fontId="10" fillId="5" borderId="0" xfId="3" applyFont="1" applyBorder="1"/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0" fontId="14" fillId="0" borderId="0" xfId="0" applyFont="1"/>
    <xf numFmtId="0" fontId="13" fillId="6" borderId="1" xfId="0" applyFont="1" applyFill="1" applyBorder="1"/>
    <xf numFmtId="11" fontId="13" fillId="6" borderId="1" xfId="0" applyNumberFormat="1" applyFont="1" applyFill="1" applyBorder="1"/>
    <xf numFmtId="0" fontId="13" fillId="7" borderId="0" xfId="0" applyFont="1" applyFill="1"/>
    <xf numFmtId="0" fontId="12" fillId="0" borderId="4" xfId="0" applyFont="1" applyBorder="1"/>
    <xf numFmtId="0" fontId="12" fillId="0" borderId="3" xfId="0" applyFont="1" applyBorder="1"/>
    <xf numFmtId="0" fontId="12" fillId="0" borderId="5" xfId="0" applyFont="1" applyBorder="1"/>
    <xf numFmtId="0" fontId="12" fillId="0" borderId="6" xfId="0" applyFont="1" applyBorder="1"/>
    <xf numFmtId="11" fontId="10" fillId="5" borderId="0" xfId="3" applyNumberFormat="1" applyFont="1" applyBorder="1"/>
    <xf numFmtId="0" fontId="12" fillId="0" borderId="7" xfId="0" applyFont="1" applyBorder="1"/>
    <xf numFmtId="0" fontId="0" fillId="0" borderId="0" xfId="0" applyBorder="1"/>
    <xf numFmtId="0" fontId="12" fillId="0" borderId="8" xfId="0" applyFont="1" applyBorder="1"/>
    <xf numFmtId="0" fontId="12" fillId="0" borderId="10" xfId="0" applyFont="1" applyBorder="1"/>
    <xf numFmtId="0" fontId="15" fillId="0" borderId="0" xfId="0" applyFont="1"/>
    <xf numFmtId="0" fontId="16" fillId="3" borderId="11" xfId="1" applyFont="1" applyAlignment="1">
      <alignment wrapText="1"/>
    </xf>
    <xf numFmtId="0" fontId="16" fillId="3" borderId="11" xfId="1" applyFont="1"/>
    <xf numFmtId="0" fontId="17" fillId="3" borderId="11" xfId="1" applyFont="1" applyAlignment="1">
      <alignment horizontal="center" wrapText="1"/>
    </xf>
    <xf numFmtId="0" fontId="17" fillId="3" borderId="11" xfId="1" applyFont="1" applyAlignment="1">
      <alignment horizontal="right" wrapText="1"/>
    </xf>
    <xf numFmtId="0" fontId="17" fillId="3" borderId="11" xfId="1" applyFont="1"/>
    <xf numFmtId="11" fontId="17" fillId="3" borderId="11" xfId="1" applyNumberFormat="1" applyFont="1"/>
  </cellXfs>
  <cellStyles count="4">
    <cellStyle name="20% - Accent1" xfId="2" builtinId="30"/>
    <cellStyle name="20% - Accent3" xfId="3" builtinId="38"/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Cummulative Mass Fraction vs Diameter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98755990330651"/>
          <c:y val="0.16255088743277721"/>
          <c:w val="0.81173680713609198"/>
          <c:h val="0.67929996512673674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'Q1'!$A$2:$A$14</c:f>
              <c:numCache>
                <c:formatCode>General</c:formatCode>
                <c:ptCount val="13"/>
                <c:pt idx="0">
                  <c:v>4.0129999999999999</c:v>
                </c:pt>
                <c:pt idx="1">
                  <c:v>2.8450000000000002</c:v>
                </c:pt>
                <c:pt idx="2">
                  <c:v>2.0070000000000001</c:v>
                </c:pt>
                <c:pt idx="3">
                  <c:v>1.409</c:v>
                </c:pt>
                <c:pt idx="4">
                  <c:v>1.0009999999999999</c:v>
                </c:pt>
                <c:pt idx="5">
                  <c:v>0.71099999999999997</c:v>
                </c:pt>
                <c:pt idx="6">
                  <c:v>0.503</c:v>
                </c:pt>
                <c:pt idx="7">
                  <c:v>0.35599999999999998</c:v>
                </c:pt>
                <c:pt idx="8">
                  <c:v>0.252</c:v>
                </c:pt>
                <c:pt idx="9">
                  <c:v>0.17799999999999999</c:v>
                </c:pt>
                <c:pt idx="10">
                  <c:v>0.126</c:v>
                </c:pt>
                <c:pt idx="11">
                  <c:v>8.8999999999999996E-2</c:v>
                </c:pt>
                <c:pt idx="12">
                  <c:v>3.6999999999999998E-2</c:v>
                </c:pt>
              </c:numCache>
            </c:numRef>
          </c:xVal>
          <c:yVal>
            <c:numRef>
              <c:f>'Q1'!$B$2:$B$14</c:f>
              <c:numCache>
                <c:formatCode>General</c:formatCode>
                <c:ptCount val="13"/>
                <c:pt idx="0">
                  <c:v>1</c:v>
                </c:pt>
                <c:pt idx="1">
                  <c:v>0.97489999999999999</c:v>
                </c:pt>
                <c:pt idx="2">
                  <c:v>0.84989999999999999</c:v>
                </c:pt>
                <c:pt idx="3">
                  <c:v>0.5292</c:v>
                </c:pt>
                <c:pt idx="4">
                  <c:v>0.2722</c:v>
                </c:pt>
                <c:pt idx="5">
                  <c:v>0.1132</c:v>
                </c:pt>
                <c:pt idx="6">
                  <c:v>5.9400000000000001E-2</c:v>
                </c:pt>
                <c:pt idx="7">
                  <c:v>3.8399999999999997E-2</c:v>
                </c:pt>
                <c:pt idx="8">
                  <c:v>2.8199999999999999E-2</c:v>
                </c:pt>
                <c:pt idx="9">
                  <c:v>2.0500000000000001E-2</c:v>
                </c:pt>
                <c:pt idx="10">
                  <c:v>1.47E-2</c:v>
                </c:pt>
                <c:pt idx="11">
                  <c:v>1.06E-2</c:v>
                </c:pt>
                <c:pt idx="12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89-471B-82E3-A8D1103BF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846992"/>
        <c:axId val="1519847472"/>
      </c:scatterChart>
      <c:valAx>
        <c:axId val="15198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 (mm)</a:t>
                </a:r>
              </a:p>
            </c:rich>
          </c:tx>
          <c:layout>
            <c:manualLayout>
              <c:xMode val="edge"/>
              <c:yMode val="edge"/>
              <c:x val="0.46483717138589281"/>
              <c:y val="0.912332287135436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47472"/>
        <c:crosses val="autoZero"/>
        <c:crossBetween val="midCat"/>
      </c:valAx>
      <c:valAx>
        <c:axId val="15198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Mass Fraction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8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Cummulative Number Fraction vs Diameter</a:t>
            </a:r>
          </a:p>
        </c:rich>
      </c:tx>
      <c:layout>
        <c:manualLayout>
          <c:xMode val="edge"/>
          <c:yMode val="edge"/>
          <c:x val="0.28069466056713194"/>
          <c:y val="7.14820257495668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97004882667725"/>
          <c:y val="0.22963486772844111"/>
          <c:w val="0.7493431592438321"/>
          <c:h val="0.57602227898791103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'Q1'!$A$2:$A$14</c:f>
              <c:numCache>
                <c:formatCode>General</c:formatCode>
                <c:ptCount val="13"/>
                <c:pt idx="0">
                  <c:v>4.0129999999999999</c:v>
                </c:pt>
                <c:pt idx="1">
                  <c:v>2.8450000000000002</c:v>
                </c:pt>
                <c:pt idx="2">
                  <c:v>2.0070000000000001</c:v>
                </c:pt>
                <c:pt idx="3">
                  <c:v>1.409</c:v>
                </c:pt>
                <c:pt idx="4">
                  <c:v>1.0009999999999999</c:v>
                </c:pt>
                <c:pt idx="5">
                  <c:v>0.71099999999999997</c:v>
                </c:pt>
                <c:pt idx="6">
                  <c:v>0.503</c:v>
                </c:pt>
                <c:pt idx="7">
                  <c:v>0.35599999999999998</c:v>
                </c:pt>
                <c:pt idx="8">
                  <c:v>0.252</c:v>
                </c:pt>
                <c:pt idx="9">
                  <c:v>0.17799999999999999</c:v>
                </c:pt>
                <c:pt idx="10">
                  <c:v>0.126</c:v>
                </c:pt>
                <c:pt idx="11">
                  <c:v>8.8999999999999996E-2</c:v>
                </c:pt>
                <c:pt idx="12">
                  <c:v>3.6999999999999998E-2</c:v>
                </c:pt>
              </c:numCache>
            </c:numRef>
          </c:xVal>
          <c:yVal>
            <c:numRef>
              <c:f>'Q1'!$G$23:$G$35</c:f>
              <c:numCache>
                <c:formatCode>General</c:formatCode>
                <c:ptCount val="13"/>
                <c:pt idx="0">
                  <c:v>33286610.008529354</c:v>
                </c:pt>
                <c:pt idx="1">
                  <c:v>33286527.589952622</c:v>
                </c:pt>
                <c:pt idx="2">
                  <c:v>33285375.670614753</c:v>
                </c:pt>
                <c:pt idx="3">
                  <c:v>33276957.539015546</c:v>
                </c:pt>
                <c:pt idx="4">
                  <c:v>33257460.933151066</c:v>
                </c:pt>
                <c:pt idx="5">
                  <c:v>33223821.105651207</c:v>
                </c:pt>
                <c:pt idx="6">
                  <c:v>33192057.313777342</c:v>
                </c:pt>
                <c:pt idx="7">
                  <c:v>33157040.695020791</c:v>
                </c:pt>
                <c:pt idx="8">
                  <c:v>33109066.350890726</c:v>
                </c:pt>
                <c:pt idx="9">
                  <c:v>33006961.124855921</c:v>
                </c:pt>
                <c:pt idx="10">
                  <c:v>32788724.892734841</c:v>
                </c:pt>
                <c:pt idx="11">
                  <c:v>32353783.150664501</c:v>
                </c:pt>
                <c:pt idx="12">
                  <c:v>31420635.123664021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CE-4618-B25F-55A7E954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92560"/>
        <c:axId val="201993040"/>
      </c:scatterChart>
      <c:valAx>
        <c:axId val="20199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Diameter(mm)</a:t>
                </a:r>
              </a:p>
            </c:rich>
          </c:tx>
          <c:layout>
            <c:manualLayout>
              <c:xMode val="edge"/>
              <c:yMode val="edge"/>
              <c:x val="0.50723505191122253"/>
              <c:y val="0.88793486335845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3040"/>
        <c:crosses val="autoZero"/>
        <c:crossBetween val="midCat"/>
      </c:valAx>
      <c:valAx>
        <c:axId val="20199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Cummulative Number Fraction</a:t>
                </a:r>
              </a:p>
              <a:p>
                <a:pPr>
                  <a:defRPr/>
                </a:pPr>
                <a:endParaRPr lang="en-IN"/>
              </a:p>
            </c:rich>
          </c:tx>
          <c:layout>
            <c:manualLayout>
              <c:xMode val="edge"/>
              <c:yMode val="edge"/>
              <c:x val="5.9197154590445875E-2"/>
              <c:y val="0.28538679183207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9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Mass Fractional and Number Fraction Distribution vs 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Mass Fractional Distribution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'Q1'!$A$2:$A$14</c:f>
              <c:numCache>
                <c:formatCode>General</c:formatCode>
                <c:ptCount val="13"/>
                <c:pt idx="0">
                  <c:v>4.0129999999999999</c:v>
                </c:pt>
                <c:pt idx="1">
                  <c:v>2.8450000000000002</c:v>
                </c:pt>
                <c:pt idx="2">
                  <c:v>2.0070000000000001</c:v>
                </c:pt>
                <c:pt idx="3">
                  <c:v>1.409</c:v>
                </c:pt>
                <c:pt idx="4">
                  <c:v>1.0009999999999999</c:v>
                </c:pt>
                <c:pt idx="5">
                  <c:v>0.71099999999999997</c:v>
                </c:pt>
                <c:pt idx="6">
                  <c:v>0.503</c:v>
                </c:pt>
                <c:pt idx="7">
                  <c:v>0.35599999999999998</c:v>
                </c:pt>
                <c:pt idx="8">
                  <c:v>0.252</c:v>
                </c:pt>
                <c:pt idx="9">
                  <c:v>0.17799999999999999</c:v>
                </c:pt>
                <c:pt idx="10">
                  <c:v>0.126</c:v>
                </c:pt>
                <c:pt idx="11">
                  <c:v>8.8999999999999996E-2</c:v>
                </c:pt>
                <c:pt idx="12">
                  <c:v>3.6999999999999998E-2</c:v>
                </c:pt>
              </c:numCache>
            </c:numRef>
          </c:xVal>
          <c:yVal>
            <c:numRef>
              <c:f>'Q1'!$D$2:$D$14</c:f>
              <c:numCache>
                <c:formatCode>General</c:formatCode>
                <c:ptCount val="13"/>
                <c:pt idx="0">
                  <c:v>2.5100000000000011E-2</c:v>
                </c:pt>
                <c:pt idx="1">
                  <c:v>0.125</c:v>
                </c:pt>
                <c:pt idx="2">
                  <c:v>0.32069999999999999</c:v>
                </c:pt>
                <c:pt idx="3">
                  <c:v>0.25700000000000001</c:v>
                </c:pt>
                <c:pt idx="4">
                  <c:v>0.159</c:v>
                </c:pt>
                <c:pt idx="5">
                  <c:v>5.3799999999999994E-2</c:v>
                </c:pt>
                <c:pt idx="6">
                  <c:v>2.1000000000000005E-2</c:v>
                </c:pt>
                <c:pt idx="7">
                  <c:v>1.0199999999999997E-2</c:v>
                </c:pt>
                <c:pt idx="8">
                  <c:v>7.6999999999999985E-3</c:v>
                </c:pt>
                <c:pt idx="9">
                  <c:v>5.8000000000000013E-3</c:v>
                </c:pt>
                <c:pt idx="10">
                  <c:v>4.0999999999999995E-3</c:v>
                </c:pt>
                <c:pt idx="11">
                  <c:v>3.1000000000000003E-3</c:v>
                </c:pt>
                <c:pt idx="12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9D-458B-B92D-F383AFD96C6C}"/>
            </c:ext>
          </c:extLst>
        </c:ser>
        <c:ser>
          <c:idx val="1"/>
          <c:order val="1"/>
          <c:tx>
            <c:v>Number Fractional Distribution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'Q1'!$A$2:$A$14</c:f>
              <c:numCache>
                <c:formatCode>General</c:formatCode>
                <c:ptCount val="13"/>
                <c:pt idx="0">
                  <c:v>4.0129999999999999</c:v>
                </c:pt>
                <c:pt idx="1">
                  <c:v>2.8450000000000002</c:v>
                </c:pt>
                <c:pt idx="2">
                  <c:v>2.0070000000000001</c:v>
                </c:pt>
                <c:pt idx="3">
                  <c:v>1.409</c:v>
                </c:pt>
                <c:pt idx="4">
                  <c:v>1.0009999999999999</c:v>
                </c:pt>
                <c:pt idx="5">
                  <c:v>0.71099999999999997</c:v>
                </c:pt>
                <c:pt idx="6">
                  <c:v>0.503</c:v>
                </c:pt>
                <c:pt idx="7">
                  <c:v>0.35599999999999998</c:v>
                </c:pt>
                <c:pt idx="8">
                  <c:v>0.252</c:v>
                </c:pt>
                <c:pt idx="9">
                  <c:v>0.17799999999999999</c:v>
                </c:pt>
                <c:pt idx="10">
                  <c:v>0.126</c:v>
                </c:pt>
                <c:pt idx="11">
                  <c:v>8.8999999999999996E-2</c:v>
                </c:pt>
                <c:pt idx="12">
                  <c:v>3.6999999999999998E-2</c:v>
                </c:pt>
              </c:numCache>
            </c:numRef>
          </c:xVal>
          <c:yVal>
            <c:numRef>
              <c:f>'Q1'!$H$23:$H$35</c:f>
              <c:numCache>
                <c:formatCode>General</c:formatCode>
                <c:ptCount val="13"/>
                <c:pt idx="0">
                  <c:v>2.4760279497652529E-6</c:v>
                </c:pt>
                <c:pt idx="1">
                  <c:v>3.4606087479985597E-5</c:v>
                </c:pt>
                <c:pt idx="2">
                  <c:v>2.5289843564873122E-4</c:v>
                </c:pt>
                <c:pt idx="3">
                  <c:v>5.8571917835683522E-4</c:v>
                </c:pt>
                <c:pt idx="4">
                  <c:v>1.0106113987348082E-3</c:v>
                </c:pt>
                <c:pt idx="5">
                  <c:v>9.5425133006115585E-4</c:v>
                </c:pt>
                <c:pt idx="6">
                  <c:v>1.0519731131400476E-3</c:v>
                </c:pt>
                <c:pt idx="7">
                  <c:v>1.4412505243932021E-3</c:v>
                </c:pt>
                <c:pt idx="8">
                  <c:v>3.0674564339427026E-3</c:v>
                </c:pt>
                <c:pt idx="9">
                  <c:v>6.5562768952788829E-3</c:v>
                </c:pt>
                <c:pt idx="10">
                  <c:v>1.3066567666665023E-2</c:v>
                </c:pt>
                <c:pt idx="11">
                  <c:v>2.803373569015798E-2</c:v>
                </c:pt>
                <c:pt idx="12">
                  <c:v>0.94394217721819085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9D-458B-B92D-F383AFD9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81056"/>
        <c:axId val="222971936"/>
      </c:scatterChart>
      <c:valAx>
        <c:axId val="2229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Diameter(mm)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71936"/>
        <c:crosses val="autoZero"/>
        <c:crossBetween val="midCat"/>
      </c:valAx>
      <c:valAx>
        <c:axId val="22297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Fractional Distribution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9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41</xdr:row>
      <xdr:rowOff>15240</xdr:rowOff>
    </xdr:from>
    <xdr:to>
      <xdr:col>6</xdr:col>
      <xdr:colOff>1419225</xdr:colOff>
      <xdr:row>55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546BF0-5C08-E960-AEC5-C68AC8961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19050</xdr:colOff>
      <xdr:row>61</xdr:row>
      <xdr:rowOff>142874</xdr:rowOff>
    </xdr:from>
    <xdr:to>
      <xdr:col>7</xdr:col>
      <xdr:colOff>0</xdr:colOff>
      <xdr:row>81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F87B25-084F-8C86-6418-140E8AB38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60</xdr:row>
      <xdr:rowOff>85725</xdr:rowOff>
    </xdr:from>
    <xdr:to>
      <xdr:col>16</xdr:col>
      <xdr:colOff>13138</xdr:colOff>
      <xdr:row>81</xdr:row>
      <xdr:rowOff>139589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ED74DC-8597-B9F8-0963-CAF3FF6CA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177453</xdr:colOff>
      <xdr:row>14</xdr:row>
      <xdr:rowOff>20876</xdr:rowOff>
    </xdr:from>
    <xdr:to>
      <xdr:col>14</xdr:col>
      <xdr:colOff>546866</xdr:colOff>
      <xdr:row>29</xdr:row>
      <xdr:rowOff>8245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D3DA0B-CD8D-1EC7-3C53-79B778309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4823" y="3402903"/>
          <a:ext cx="4565632" cy="28057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4BA3-382E-47BD-A77F-872E5D9FB60C}">
  <dimension ref="A1:M103"/>
  <sheetViews>
    <sheetView topLeftCell="A51" zoomScale="80" zoomScaleNormal="175" workbookViewId="0">
      <selection activeCell="O51" sqref="O51"/>
    </sheetView>
  </sheetViews>
  <sheetFormatPr defaultRowHeight="13.8" x14ac:dyDescent="0.3"/>
  <cols>
    <col min="1" max="1" width="9" style="1" bestFit="1" customWidth="1"/>
    <col min="2" max="2" width="11.21875" style="1" customWidth="1"/>
    <col min="3" max="3" width="14.33203125" style="1" customWidth="1"/>
    <col min="4" max="4" width="19" style="1" customWidth="1"/>
    <col min="5" max="5" width="16.33203125" style="1" customWidth="1"/>
    <col min="6" max="6" width="23.21875" style="1" customWidth="1"/>
    <col min="7" max="7" width="20.77734375" style="1" customWidth="1"/>
    <col min="8" max="8" width="19.77734375" style="1" customWidth="1"/>
    <col min="9" max="9" width="16.88671875" style="1" customWidth="1"/>
    <col min="10" max="10" width="17.109375" style="1" customWidth="1"/>
    <col min="11" max="11" width="8.77734375" style="1" customWidth="1"/>
    <col min="12" max="12" width="15.88671875" style="1" customWidth="1"/>
    <col min="13" max="13" width="18.88671875" style="1" customWidth="1"/>
    <col min="14" max="14" width="15.88671875" style="1" customWidth="1"/>
    <col min="15" max="15" width="14.88671875" style="1" customWidth="1"/>
    <col min="16" max="16384" width="8.88671875" style="1"/>
  </cols>
  <sheetData>
    <row r="1" spans="1:13" s="3" customFormat="1" ht="14.4" x14ac:dyDescent="0.3">
      <c r="A1" s="9" t="s">
        <v>0</v>
      </c>
      <c r="B1" s="10" t="s">
        <v>1</v>
      </c>
      <c r="D1" s="11" t="s">
        <v>2</v>
      </c>
      <c r="E1" s="11" t="s">
        <v>12</v>
      </c>
      <c r="F1" s="11" t="s">
        <v>13</v>
      </c>
      <c r="G1" s="11" t="s">
        <v>14</v>
      </c>
      <c r="H1" s="11" t="s">
        <v>15</v>
      </c>
      <c r="J1" s="13" t="s">
        <v>18</v>
      </c>
      <c r="K1" s="13"/>
      <c r="L1" s="14">
        <v>0.1</v>
      </c>
    </row>
    <row r="2" spans="1:13" ht="14.4" x14ac:dyDescent="0.3">
      <c r="A2" s="8">
        <v>4.0129999999999999</v>
      </c>
      <c r="B2" s="2">
        <v>1</v>
      </c>
      <c r="D2" s="12">
        <f>B2-B3</f>
        <v>2.5100000000000011E-2</v>
      </c>
      <c r="E2" s="12">
        <f>D2/A2</f>
        <v>6.2546723149763299E-3</v>
      </c>
      <c r="F2" s="12">
        <f>D2*A2</f>
        <v>0.10072630000000005</v>
      </c>
      <c r="G2" s="12">
        <f>D2/POWER(A2,3)</f>
        <v>3.8838839278054836E-4</v>
      </c>
      <c r="H2" s="12">
        <f>D2/POWER(A2,2)</f>
        <v>1.5586026202283403E-3</v>
      </c>
    </row>
    <row r="3" spans="1:13" ht="14.4" x14ac:dyDescent="0.3">
      <c r="A3" s="8">
        <v>2.8450000000000002</v>
      </c>
      <c r="B3" s="2">
        <v>0.97489999999999999</v>
      </c>
      <c r="D3" s="12">
        <f>B3-B4</f>
        <v>0.125</v>
      </c>
      <c r="E3" s="12">
        <f>D3/A3</f>
        <v>4.3936731107205619E-2</v>
      </c>
      <c r="F3" s="12">
        <f>D3*A3</f>
        <v>0.35562500000000002</v>
      </c>
      <c r="G3" s="12">
        <f>D3/POWER(A3,3)</f>
        <v>5.428291994058039E-3</v>
      </c>
      <c r="H3" s="12">
        <f>D3/POWER(A3,2)</f>
        <v>1.5443490723095123E-2</v>
      </c>
      <c r="J3" s="13" t="s">
        <v>9</v>
      </c>
      <c r="K3" s="13"/>
      <c r="L3" s="14">
        <v>900</v>
      </c>
    </row>
    <row r="4" spans="1:13" ht="14.4" x14ac:dyDescent="0.3">
      <c r="A4" s="8">
        <v>2.0070000000000001</v>
      </c>
      <c r="B4" s="2">
        <v>0.84989999999999999</v>
      </c>
      <c r="D4" s="12">
        <f>B4-B5</f>
        <v>0.32069999999999999</v>
      </c>
      <c r="E4" s="12">
        <f>D4/A4</f>
        <v>0.15979073243647232</v>
      </c>
      <c r="F4" s="12">
        <f>D4*A4</f>
        <v>0.64364489999999996</v>
      </c>
      <c r="G4" s="12">
        <f>D4/POWER(A4,3)</f>
        <v>3.966951058352873E-2</v>
      </c>
      <c r="H4" s="12">
        <f>D4/POWER(A4,2)</f>
        <v>7.961670774114217E-2</v>
      </c>
    </row>
    <row r="5" spans="1:13" ht="14.4" x14ac:dyDescent="0.3">
      <c r="A5" s="8">
        <v>1.409</v>
      </c>
      <c r="B5" s="2">
        <v>0.5292</v>
      </c>
      <c r="D5" s="12">
        <f>B5-B6</f>
        <v>0.25700000000000001</v>
      </c>
      <c r="E5" s="12">
        <f>D5/A5</f>
        <v>0.18239886444286729</v>
      </c>
      <c r="F5" s="12">
        <f>D5*A5</f>
        <v>0.36211300000000002</v>
      </c>
      <c r="G5" s="12">
        <f>D5/POWER(A5,3)</f>
        <v>9.1875590630680126E-2</v>
      </c>
      <c r="H5" s="12">
        <f>D5/POWER(A5,2)</f>
        <v>0.12945270719862831</v>
      </c>
      <c r="J5" s="13" t="s">
        <v>10</v>
      </c>
      <c r="K5" s="13"/>
      <c r="L5" s="14">
        <v>1</v>
      </c>
    </row>
    <row r="6" spans="1:13" ht="14.4" x14ac:dyDescent="0.3">
      <c r="A6" s="8">
        <v>1.0009999999999999</v>
      </c>
      <c r="B6" s="2">
        <v>0.2722</v>
      </c>
      <c r="D6" s="12">
        <f>B6-B7</f>
        <v>0.159</v>
      </c>
      <c r="E6" s="12">
        <f>D6/A6</f>
        <v>0.15884115884115887</v>
      </c>
      <c r="F6" s="12">
        <f>D6*A6</f>
        <v>0.15915899999999999</v>
      </c>
      <c r="G6" s="12">
        <f>D6/POWER(A6,3)</f>
        <v>0.15852395241238174</v>
      </c>
      <c r="H6" s="12">
        <f>D6/POWER(A6,2)</f>
        <v>0.1586824763647941</v>
      </c>
    </row>
    <row r="7" spans="1:13" ht="14.4" x14ac:dyDescent="0.3">
      <c r="A7" s="8">
        <v>0.71099999999999997</v>
      </c>
      <c r="B7" s="2">
        <v>0.1132</v>
      </c>
      <c r="D7" s="12">
        <f>B7-B8</f>
        <v>5.3799999999999994E-2</v>
      </c>
      <c r="E7" s="12">
        <f>D7/A7</f>
        <v>7.5668073136427566E-2</v>
      </c>
      <c r="F7" s="12">
        <f>D7*A7</f>
        <v>3.8251799999999996E-2</v>
      </c>
      <c r="G7" s="12">
        <f>D7/POWER(A7,3)</f>
        <v>0.14968334280163942</v>
      </c>
      <c r="H7" s="12">
        <f>D7/POWER(A7,2)</f>
        <v>0.10642485673196563</v>
      </c>
    </row>
    <row r="8" spans="1:13" ht="14.4" x14ac:dyDescent="0.3">
      <c r="A8" s="8">
        <v>0.503</v>
      </c>
      <c r="B8" s="2">
        <v>5.9400000000000001E-2</v>
      </c>
      <c r="D8" s="12">
        <f>B8-B9</f>
        <v>2.1000000000000005E-2</v>
      </c>
      <c r="E8" s="12">
        <f>D8/A8</f>
        <v>4.1749502982107368E-2</v>
      </c>
      <c r="F8" s="12">
        <f>D8*A8</f>
        <v>1.0563000000000003E-2</v>
      </c>
      <c r="G8" s="12">
        <f>D8/POWER(A8,3)</f>
        <v>0.16501192835870412</v>
      </c>
      <c r="H8" s="12">
        <f>D8/POWER(A8,2)</f>
        <v>8.3000999964428168E-2</v>
      </c>
    </row>
    <row r="9" spans="1:13" ht="14.4" x14ac:dyDescent="0.3">
      <c r="A9" s="8">
        <v>0.35599999999999998</v>
      </c>
      <c r="B9" s="2">
        <v>3.8399999999999997E-2</v>
      </c>
      <c r="D9" s="12">
        <f>B9-B10</f>
        <v>1.0199999999999997E-2</v>
      </c>
      <c r="E9" s="12">
        <f>D9/A9</f>
        <v>2.8651685393258422E-2</v>
      </c>
      <c r="F9" s="12">
        <f>D9*A9</f>
        <v>3.6311999999999989E-3</v>
      </c>
      <c r="G9" s="12">
        <f>D9/POWER(A9,3)</f>
        <v>0.22607377061970096</v>
      </c>
      <c r="H9" s="12">
        <f>D9/POWER(A9,2)</f>
        <v>8.048226234061355E-2</v>
      </c>
    </row>
    <row r="10" spans="1:13" ht="14.4" x14ac:dyDescent="0.3">
      <c r="A10" s="8">
        <v>0.252</v>
      </c>
      <c r="B10" s="2">
        <v>2.8199999999999999E-2</v>
      </c>
      <c r="D10" s="12">
        <f>B10-B11</f>
        <v>7.6999999999999985E-3</v>
      </c>
      <c r="E10" s="12">
        <f>D10/A10</f>
        <v>3.0555555555555551E-2</v>
      </c>
      <c r="F10" s="12">
        <f>D10*A10</f>
        <v>1.9403999999999997E-3</v>
      </c>
      <c r="G10" s="12">
        <f>D10/POWER(A10,3)</f>
        <v>0.48115954200610267</v>
      </c>
      <c r="H10" s="12">
        <f>D10/POWER(A10,2)</f>
        <v>0.12125220458553788</v>
      </c>
    </row>
    <row r="11" spans="1:13" ht="14.4" x14ac:dyDescent="0.3">
      <c r="A11" s="8">
        <v>0.17799999999999999</v>
      </c>
      <c r="B11" s="2">
        <v>2.0500000000000001E-2</v>
      </c>
      <c r="D11" s="12">
        <f>B11-B12</f>
        <v>5.8000000000000013E-3</v>
      </c>
      <c r="E11" s="12">
        <f>D11/A11</f>
        <v>3.2584269662921356E-2</v>
      </c>
      <c r="F11" s="12">
        <f>D11*A11</f>
        <v>1.0324000000000002E-3</v>
      </c>
      <c r="G11" s="12">
        <f>D11/POWER(A11,3)</f>
        <v>1.0284140153680519</v>
      </c>
      <c r="H11" s="12">
        <f>D11/POWER(A11,2)</f>
        <v>0.18305769473551325</v>
      </c>
    </row>
    <row r="12" spans="1:13" ht="14.4" x14ac:dyDescent="0.3">
      <c r="A12" s="8">
        <v>0.126</v>
      </c>
      <c r="B12" s="2">
        <v>1.47E-2</v>
      </c>
      <c r="D12" s="12">
        <f>B12-B13</f>
        <v>4.0999999999999995E-3</v>
      </c>
      <c r="E12" s="12">
        <f>D12/A12</f>
        <v>3.2539682539682535E-2</v>
      </c>
      <c r="F12" s="12">
        <f>D12*A12</f>
        <v>5.1659999999999998E-4</v>
      </c>
      <c r="G12" s="12">
        <f>D12/POWER(A12,3)</f>
        <v>2.0496146724415802</v>
      </c>
      <c r="H12" s="12">
        <f>D12/POWER(A12,2)</f>
        <v>0.25825144872763917</v>
      </c>
    </row>
    <row r="13" spans="1:13" ht="28.8" x14ac:dyDescent="0.55000000000000004">
      <c r="A13" s="8">
        <v>8.8999999999999996E-2</v>
      </c>
      <c r="B13" s="2">
        <v>1.06E-2</v>
      </c>
      <c r="D13" s="12">
        <f>B13-B14</f>
        <v>3.1000000000000003E-3</v>
      </c>
      <c r="E13" s="12">
        <f>D13/A13</f>
        <v>3.4831460674157308E-2</v>
      </c>
      <c r="F13" s="12">
        <f>D13*A13</f>
        <v>2.7590000000000004E-4</v>
      </c>
      <c r="G13" s="12">
        <f>D13/POWER(A13,3)</f>
        <v>4.397356479504773</v>
      </c>
      <c r="H13" s="12">
        <f>D13/POWER(A13,2)</f>
        <v>0.39136472667592481</v>
      </c>
      <c r="K13" s="28" t="s">
        <v>26</v>
      </c>
    </row>
    <row r="14" spans="1:13" ht="14.4" x14ac:dyDescent="0.3">
      <c r="A14" s="8">
        <v>3.6999999999999998E-2</v>
      </c>
      <c r="B14" s="2">
        <v>7.4999999999999997E-3</v>
      </c>
      <c r="D14" s="12">
        <f>B14-B15</f>
        <v>7.4999999999999997E-3</v>
      </c>
      <c r="E14" s="12">
        <f>D14/A14</f>
        <v>0.20270270270270271</v>
      </c>
      <c r="F14" s="12">
        <f>D14*A14</f>
        <v>2.7749999999999997E-4</v>
      </c>
      <c r="G14" s="12">
        <f>D14/POWER(A14,3)</f>
        <v>148.06625471344248</v>
      </c>
      <c r="H14" s="19">
        <f>D14/POWER(A14,2)</f>
        <v>5.4784514243973712</v>
      </c>
      <c r="I14" s="5"/>
      <c r="J14" s="21"/>
      <c r="K14" s="21"/>
      <c r="L14" s="21"/>
      <c r="M14" s="22"/>
    </row>
    <row r="15" spans="1:13" x14ac:dyDescent="0.3">
      <c r="I15" s="23"/>
      <c r="J15" s="7"/>
      <c r="K15" s="7"/>
      <c r="L15" s="7"/>
      <c r="M15" s="24"/>
    </row>
    <row r="16" spans="1:13" ht="18" x14ac:dyDescent="0.35">
      <c r="I16" s="23"/>
      <c r="J16" s="17" t="s">
        <v>3</v>
      </c>
      <c r="K16" s="17"/>
      <c r="L16" s="18">
        <f>1/(SUM(D2:D15))</f>
        <v>1</v>
      </c>
      <c r="M16" s="24"/>
    </row>
    <row r="17" spans="1:13" x14ac:dyDescent="0.3">
      <c r="I17" s="23"/>
      <c r="J17" s="7"/>
      <c r="K17" s="7"/>
      <c r="L17" s="7"/>
      <c r="M17" s="24"/>
    </row>
    <row r="18" spans="1:13" ht="18" x14ac:dyDescent="0.35">
      <c r="I18" s="23"/>
      <c r="J18" s="17" t="s">
        <v>4</v>
      </c>
      <c r="K18" s="17"/>
      <c r="L18" s="18">
        <f>SUM(E2:E15)</f>
        <v>1.0305050917894933</v>
      </c>
      <c r="M18" s="24"/>
    </row>
    <row r="19" spans="1:13" ht="14.4" customHeight="1" x14ac:dyDescent="0.3">
      <c r="I19" s="23"/>
      <c r="J19" s="7"/>
      <c r="K19" s="7"/>
      <c r="L19" s="7"/>
      <c r="M19" s="24"/>
    </row>
    <row r="20" spans="1:13" ht="14.4" customHeight="1" x14ac:dyDescent="0.3">
      <c r="I20" s="23"/>
      <c r="J20" s="7"/>
      <c r="K20" s="7"/>
      <c r="L20" s="7"/>
      <c r="M20" s="24"/>
    </row>
    <row r="21" spans="1:13" ht="14.4" customHeight="1" x14ac:dyDescent="0.35">
      <c r="I21" s="23"/>
      <c r="J21" s="17" t="s">
        <v>5</v>
      </c>
      <c r="K21" s="17"/>
      <c r="L21" s="18">
        <f>SQRT((SUM(D2:D15))/SUM(F2:F15))</f>
        <v>0.77203229946216922</v>
      </c>
      <c r="M21" s="24"/>
    </row>
    <row r="22" spans="1:13" ht="14.4" x14ac:dyDescent="0.3">
      <c r="A22" s="11" t="s">
        <v>16</v>
      </c>
      <c r="B22" s="11" t="s">
        <v>17</v>
      </c>
      <c r="C22" s="11" t="s">
        <v>19</v>
      </c>
      <c r="D22" s="11" t="s">
        <v>20</v>
      </c>
      <c r="E22" s="11" t="s">
        <v>21</v>
      </c>
      <c r="F22" s="11" t="s">
        <v>22</v>
      </c>
      <c r="G22" s="11" t="s">
        <v>23</v>
      </c>
      <c r="H22" s="20" t="s">
        <v>24</v>
      </c>
      <c r="I22" s="23"/>
      <c r="J22" s="7"/>
      <c r="K22" s="7"/>
      <c r="L22" s="7"/>
      <c r="M22" s="24"/>
    </row>
    <row r="23" spans="1:13" ht="18" x14ac:dyDescent="0.35">
      <c r="A23" s="12">
        <f>(4*PI()*POWER(A2/2,3)*L5*(10^(-9)))/3</f>
        <v>3.3838110282927888E-8</v>
      </c>
      <c r="B23" s="12">
        <f>(D2*L1)/(L3*A23)</f>
        <v>82.418576734054483</v>
      </c>
      <c r="C23" s="12">
        <f>B23*A2</f>
        <v>330.74574843376064</v>
      </c>
      <c r="D23" s="12">
        <f>B23*POWER(A2,2)</f>
        <v>1327.2826884646813</v>
      </c>
      <c r="E23" s="12">
        <f>B23*POWER(A2,3)</f>
        <v>5326.3854288087659</v>
      </c>
      <c r="F23" s="12">
        <f>B23*POWER(A2,4)</f>
        <v>21374.784725809579</v>
      </c>
      <c r="G23" s="12">
        <f t="shared" ref="G23:G32" si="0">G24+B23</f>
        <v>33286610.008529354</v>
      </c>
      <c r="H23" s="19">
        <f>B23/L38</f>
        <v>2.4760279497652529E-6</v>
      </c>
      <c r="I23" s="23"/>
      <c r="J23" s="17" t="s">
        <v>6</v>
      </c>
      <c r="K23" s="17"/>
      <c r="L23" s="18">
        <f>POWER((1/SUM(F2:F15)),(1/3))</f>
        <v>0.84157013177966133</v>
      </c>
      <c r="M23" s="24"/>
    </row>
    <row r="24" spans="1:13" ht="14.4" x14ac:dyDescent="0.3">
      <c r="A24" s="12">
        <f>(4*PI()*POWER(A3/2,3)*L5*(10^(-9)))/3</f>
        <v>1.2057171394138451E-8</v>
      </c>
      <c r="B24" s="12">
        <f>(D3*L1)/(L3*A24)</f>
        <v>1151.919337867331</v>
      </c>
      <c r="C24" s="12">
        <f>B24*A3</f>
        <v>3277.210516232557</v>
      </c>
      <c r="D24" s="12">
        <f>B24*POWER(A3,2)</f>
        <v>9323.6639186816246</v>
      </c>
      <c r="E24" s="12">
        <f>B24*POWER(A3,3)</f>
        <v>26525.823848649219</v>
      </c>
      <c r="F24" s="12">
        <f>B24*POWER(A3,4)</f>
        <v>75465.968849407043</v>
      </c>
      <c r="G24" s="12">
        <f t="shared" si="0"/>
        <v>33286527.589952622</v>
      </c>
      <c r="H24" s="19">
        <f>B24/L38</f>
        <v>3.4606087479985597E-5</v>
      </c>
      <c r="I24" s="23"/>
      <c r="J24" s="7"/>
      <c r="K24" s="7"/>
      <c r="L24" s="7"/>
      <c r="M24" s="24"/>
    </row>
    <row r="25" spans="1:13" ht="14.4" x14ac:dyDescent="0.3">
      <c r="A25" s="12">
        <f>(4*PI()*POWER(A4/2,3)*L5*(10^(-9)))/3</f>
        <v>4.2329266195710548E-9</v>
      </c>
      <c r="B25" s="12">
        <f>(D4*L1)/(L3*A25)</f>
        <v>8418.1315992064738</v>
      </c>
      <c r="C25" s="12">
        <f>B25*A4</f>
        <v>16895.190119607392</v>
      </c>
      <c r="D25" s="12">
        <f>B25*POWER(A4,2)</f>
        <v>33908.646570052042</v>
      </c>
      <c r="E25" s="12">
        <f>B25*POWER(A4,3)</f>
        <v>68054.653666094455</v>
      </c>
      <c r="F25" s="12">
        <f>B25*POWER(A4,4)</f>
        <v>136585.68990785157</v>
      </c>
      <c r="G25" s="12">
        <f t="shared" si="0"/>
        <v>33285375.670614753</v>
      </c>
      <c r="H25" s="19">
        <f>B25/L38</f>
        <v>2.5289843564873122E-4</v>
      </c>
      <c r="I25" s="23"/>
      <c r="J25" s="7"/>
      <c r="K25" s="7"/>
      <c r="L25" s="7"/>
      <c r="M25" s="24"/>
    </row>
    <row r="26" spans="1:13" ht="18" x14ac:dyDescent="0.35">
      <c r="A26" s="12">
        <f>(4*PI()*POWER(A5/2,3)*L5*(10^(-9)))/3</f>
        <v>1.4646423974533602E-9</v>
      </c>
      <c r="B26" s="12">
        <f>(D5*L1)/(L3*A26)</f>
        <v>19496.605864480221</v>
      </c>
      <c r="C26" s="12">
        <f>B26*A5</f>
        <v>27470.717663052634</v>
      </c>
      <c r="D26" s="12">
        <f>B26*POWER(A5,2)</f>
        <v>38706.241187241161</v>
      </c>
      <c r="E26" s="12">
        <f>B26*POWER(A5,3)</f>
        <v>54537.093832822793</v>
      </c>
      <c r="F26" s="12">
        <f>B26*POWER(A5,4)</f>
        <v>76842.765210447324</v>
      </c>
      <c r="G26" s="12">
        <f t="shared" si="0"/>
        <v>33276957.539015546</v>
      </c>
      <c r="H26" s="19">
        <f>B26/L38</f>
        <v>5.8571917835683522E-4</v>
      </c>
      <c r="I26" s="23"/>
      <c r="J26" s="17" t="s">
        <v>7</v>
      </c>
      <c r="K26" s="17"/>
      <c r="L26" s="18">
        <f>SUM(E2:E14)/SUM(H2:H14)</f>
        <v>0.14540698931347204</v>
      </c>
      <c r="M26" s="24"/>
    </row>
    <row r="27" spans="1:13" ht="14.4" x14ac:dyDescent="0.3">
      <c r="A27" s="12">
        <f>(4*PI()*POWER(A6/2,3)*L5*(10^(-9)))/3</f>
        <v>5.2517114324501917E-10</v>
      </c>
      <c r="B27" s="12">
        <f>(D6*L1)/(L3*A27)</f>
        <v>33639.827499859915</v>
      </c>
      <c r="C27" s="12">
        <f>B27*A6</f>
        <v>33673.467327359773</v>
      </c>
      <c r="D27" s="12">
        <f>B27*POWER(A6,2)</f>
        <v>33707.140794687126</v>
      </c>
      <c r="E27" s="12">
        <f>B27*POWER(A6,3)</f>
        <v>33740.847935481805</v>
      </c>
      <c r="F27" s="12">
        <f>B27*POWER(A6,4)</f>
        <v>33774.58878341729</v>
      </c>
      <c r="G27" s="12">
        <f t="shared" si="0"/>
        <v>33257460.933151066</v>
      </c>
      <c r="H27" s="19">
        <f>B27/L38</f>
        <v>1.0106113987348082E-3</v>
      </c>
      <c r="I27" s="23"/>
      <c r="J27" s="7"/>
      <c r="K27" s="7"/>
      <c r="L27" s="7"/>
      <c r="M27" s="24"/>
    </row>
    <row r="28" spans="1:13" ht="18" x14ac:dyDescent="0.35">
      <c r="A28" s="12">
        <f>(4*PI()*POWER(A7/2,3)*L5*(10^(-9)))/3</f>
        <v>1.8819471559049083E-10</v>
      </c>
      <c r="B28" s="12">
        <f>(D7*L1)/(L3*A28)</f>
        <v>31763.791873866117</v>
      </c>
      <c r="C28" s="12">
        <f>B28*A7</f>
        <v>22584.056022318808</v>
      </c>
      <c r="D28" s="12">
        <f>B28*POWER(A7,2)</f>
        <v>16057.263831868673</v>
      </c>
      <c r="E28" s="12">
        <f>B28*POWER(A7,3)</f>
        <v>11416.714584458625</v>
      </c>
      <c r="F28" s="12">
        <f>B28*POWER(A7,4)</f>
        <v>8117.2840695500836</v>
      </c>
      <c r="G28" s="12">
        <f t="shared" si="0"/>
        <v>33223821.105651207</v>
      </c>
      <c r="H28" s="19">
        <f>B28/L38</f>
        <v>9.5425133006115585E-4</v>
      </c>
      <c r="I28" s="23"/>
      <c r="J28" s="17" t="s">
        <v>8</v>
      </c>
      <c r="K28" s="17"/>
      <c r="L28" s="18">
        <f>SUM(H2:H14)/SUM(G2:G14)</f>
        <v>4.5180825338305315E-2</v>
      </c>
      <c r="M28" s="24"/>
    </row>
    <row r="29" spans="1:13" ht="14.4" x14ac:dyDescent="0.3">
      <c r="A29" s="12">
        <f>(4*PI()*POWER(A8/2,3)*L5*(10^(-9)))/3</f>
        <v>6.6635026915521046E-11</v>
      </c>
      <c r="B29" s="12">
        <f>(D8*L1)/(L3*A29)</f>
        <v>35016.618756551288</v>
      </c>
      <c r="C29" s="12">
        <f>B29*A8</f>
        <v>17613.3592345453</v>
      </c>
      <c r="D29" s="12">
        <f>B29*POWER(A8,2)</f>
        <v>8859.5196949762849</v>
      </c>
      <c r="E29" s="12">
        <f>B29*POWER(A8,3)</f>
        <v>4456.3384065730706</v>
      </c>
      <c r="F29" s="12">
        <f>B29*POWER(A8,4)</f>
        <v>2241.5382185062549</v>
      </c>
      <c r="G29" s="12">
        <f t="shared" si="0"/>
        <v>33192057.313777342</v>
      </c>
      <c r="H29" s="19">
        <f>B29/L38</f>
        <v>1.0519731131400476E-3</v>
      </c>
      <c r="I29" s="23"/>
      <c r="J29" s="7"/>
      <c r="K29" s="7"/>
      <c r="L29" s="7"/>
      <c r="M29" s="24"/>
    </row>
    <row r="30" spans="1:13" ht="14.4" x14ac:dyDescent="0.3">
      <c r="A30" s="12">
        <f>(4*PI()*POWER(A9/2,3)*L5*(10^(-9)))/3</f>
        <v>2.362373793502446E-11</v>
      </c>
      <c r="B30" s="12">
        <f>(D9*L1)/(L3*A30)</f>
        <v>47974.344130064943</v>
      </c>
      <c r="C30" s="12">
        <f>B30*A9</f>
        <v>17078.86651030312</v>
      </c>
      <c r="D30" s="12">
        <f>B30*POWER(A9,2)</f>
        <v>6080.0764776679098</v>
      </c>
      <c r="E30" s="12">
        <f>B30*POWER(A9,3)</f>
        <v>2164.5072260497759</v>
      </c>
      <c r="F30" s="12">
        <f>B30*POWER(A9,4)</f>
        <v>770.5645724737202</v>
      </c>
      <c r="G30" s="12">
        <f>G31+B30</f>
        <v>33157040.695020791</v>
      </c>
      <c r="H30" s="19">
        <f>B30/L38</f>
        <v>1.4412505243932021E-3</v>
      </c>
      <c r="I30" s="23"/>
      <c r="J30" s="7"/>
      <c r="K30" s="7"/>
      <c r="L30" s="7"/>
      <c r="M30" s="24"/>
    </row>
    <row r="31" spans="1:13" ht="14.4" x14ac:dyDescent="0.3">
      <c r="A31" s="12">
        <f>(4*PI()*POWER(A10/2,3)*L5*(10^(-9)))/3</f>
        <v>8.379155394689783E-12</v>
      </c>
      <c r="B31" s="12">
        <f>(D10*L1)/(L3*A31)</f>
        <v>102105.22603480493</v>
      </c>
      <c r="C31" s="12">
        <f>B31*A10</f>
        <v>25730.516960770841</v>
      </c>
      <c r="D31" s="12">
        <f>B31*POWER(A10,2)</f>
        <v>6484.0902741142527</v>
      </c>
      <c r="E31" s="12">
        <f>B31*POWER(A10,3)</f>
        <v>1633.9907490767919</v>
      </c>
      <c r="F31" s="12">
        <f>B31*POWER(A10,4)</f>
        <v>411.76566876735154</v>
      </c>
      <c r="G31" s="12">
        <f t="shared" si="0"/>
        <v>33109066.350890726</v>
      </c>
      <c r="H31" s="19">
        <f>B31/L38</f>
        <v>3.0674564339427026E-3</v>
      </c>
      <c r="I31" s="25"/>
      <c r="J31" s="26"/>
      <c r="K31" s="26"/>
      <c r="L31" s="26"/>
      <c r="M31" s="27"/>
    </row>
    <row r="32" spans="1:13" ht="14.4" x14ac:dyDescent="0.3">
      <c r="A32" s="12">
        <f>(4*PI()*POWER(A11/2,3)*L5*(10^(-9)))/3</f>
        <v>2.9529672418780575E-12</v>
      </c>
      <c r="B32" s="12">
        <f>(D11*L1)/(L3*A32)</f>
        <v>218236.23212107981</v>
      </c>
      <c r="C32" s="12">
        <f>B32*A11</f>
        <v>38846.049317552206</v>
      </c>
      <c r="D32" s="12">
        <f>B32*POWER(A11,2)</f>
        <v>6914.5967785242919</v>
      </c>
      <c r="E32" s="12">
        <f>B32*POWER(A11,3)</f>
        <v>1230.7982265773239</v>
      </c>
      <c r="F32" s="12">
        <f>B32*POWER(A11,4)</f>
        <v>219.08208433076365</v>
      </c>
      <c r="G32" s="12">
        <f t="shared" si="0"/>
        <v>33006961.124855921</v>
      </c>
      <c r="H32" s="12">
        <f>B32/L38</f>
        <v>6.5562768952788829E-3</v>
      </c>
    </row>
    <row r="33" spans="1:13" ht="14.4" x14ac:dyDescent="0.3">
      <c r="A33" s="12">
        <f>(4*PI()*POWER(A12/2,3)*L5*(10^(-9)))/3</f>
        <v>1.0473944243362229E-12</v>
      </c>
      <c r="B33" s="12">
        <f>(D12*L1)/(L3*A33)</f>
        <v>434941.74207033799</v>
      </c>
      <c r="C33" s="12">
        <f>B33*A12</f>
        <v>54802.659500862588</v>
      </c>
      <c r="D33" s="12">
        <f>B33*POWER(A12,2)</f>
        <v>6905.1350971086868</v>
      </c>
      <c r="E33" s="12">
        <f>B33*POWER(A12,3)</f>
        <v>870.04702223569461</v>
      </c>
      <c r="F33" s="12">
        <f>B33*POWER(A12,4)</f>
        <v>109.62592480169752</v>
      </c>
      <c r="G33" s="12">
        <f>G34+B33</f>
        <v>32788724.892734841</v>
      </c>
      <c r="H33" s="12">
        <f>B33/L38</f>
        <v>1.3066567666665023E-2</v>
      </c>
    </row>
    <row r="34" spans="1:13" ht="14.4" x14ac:dyDescent="0.3">
      <c r="A34" s="12">
        <f>(4*PI()*POWER(A13/2,3)*L5*(10^(-9)))/3</f>
        <v>3.6912090523475718E-13</v>
      </c>
      <c r="B34" s="12">
        <f>(D13*L1)/(L3*A34)</f>
        <v>933148.02700047917</v>
      </c>
      <c r="C34" s="12">
        <f>B34*A13</f>
        <v>83050.174403042649</v>
      </c>
      <c r="D34" s="12">
        <f>B34*POWER(A13,2)</f>
        <v>7391.4655218707949</v>
      </c>
      <c r="E34" s="12">
        <f>B34*POWER(A13,3)</f>
        <v>657.8404314465007</v>
      </c>
      <c r="F34" s="12">
        <f>B34*POWER(A13,4)</f>
        <v>58.547798398738564</v>
      </c>
      <c r="G34" s="12">
        <f>G35+B34</f>
        <v>32353783.150664501</v>
      </c>
      <c r="H34" s="12">
        <f>B34/L38</f>
        <v>2.803373569015798E-2</v>
      </c>
    </row>
    <row r="35" spans="1:13" ht="14.4" x14ac:dyDescent="0.3">
      <c r="A35" s="12">
        <f>(4*PI()*POWER(A14/2,3)*L5*(10^(-9)))/3</f>
        <v>2.652184878038063E-14</v>
      </c>
      <c r="B35" s="12">
        <f>(D14*L1)/(L3*A35)</f>
        <v>31420635.123664021</v>
      </c>
      <c r="C35" s="12">
        <f>B35*A14</f>
        <v>1162563.4995755688</v>
      </c>
      <c r="D35" s="12">
        <f>B35*POWER(A14,2)</f>
        <v>43014.849484296035</v>
      </c>
      <c r="E35" s="12">
        <f>B35*POWER(A14,3)</f>
        <v>1591.5494309189535</v>
      </c>
      <c r="F35" s="12">
        <f>B35*POWER(A14,4)</f>
        <v>58.887328944001268</v>
      </c>
      <c r="G35" s="12">
        <f>0+B35</f>
        <v>31420635.123664021</v>
      </c>
      <c r="H35" s="12">
        <f>B35/L38</f>
        <v>0.94394217721819085</v>
      </c>
    </row>
    <row r="36" spans="1:13" ht="14.4" x14ac:dyDescent="0.3">
      <c r="A36" s="12">
        <v>0</v>
      </c>
      <c r="B36" s="12">
        <v>0</v>
      </c>
      <c r="C36" s="12">
        <f>B36*A15</f>
        <v>0</v>
      </c>
      <c r="D36" s="12">
        <f>B36*POWER(A15,2)</f>
        <v>0</v>
      </c>
      <c r="E36" s="12">
        <f>B36*POWER(A15,3)</f>
        <v>0</v>
      </c>
      <c r="F36" s="12">
        <f>B36*POWER(A15,4)</f>
        <v>0</v>
      </c>
      <c r="G36" s="12">
        <v>0</v>
      </c>
      <c r="H36" s="19">
        <v>0</v>
      </c>
      <c r="I36" s="5"/>
      <c r="J36" s="21"/>
      <c r="K36" s="21"/>
      <c r="L36" s="21"/>
      <c r="M36" s="22"/>
    </row>
    <row r="37" spans="1:13" ht="25.8" x14ac:dyDescent="0.5">
      <c r="I37" s="23"/>
      <c r="J37" s="7"/>
      <c r="K37" s="32" t="s">
        <v>27</v>
      </c>
      <c r="L37" s="7"/>
      <c r="M37" s="24"/>
    </row>
    <row r="38" spans="1:13" ht="21" x14ac:dyDescent="0.4">
      <c r="I38" s="23"/>
      <c r="J38" s="33" t="s">
        <v>11</v>
      </c>
      <c r="K38" s="33"/>
      <c r="L38" s="34">
        <f>SUM(B23:B36)</f>
        <v>33286610.008529354</v>
      </c>
      <c r="M38" s="24"/>
    </row>
    <row r="39" spans="1:13" x14ac:dyDescent="0.3">
      <c r="A39" s="15"/>
      <c r="B39" s="16"/>
      <c r="C39" s="16"/>
      <c r="D39" s="16"/>
      <c r="E39" s="16"/>
      <c r="F39" s="16"/>
      <c r="I39" s="23"/>
      <c r="J39" s="7"/>
      <c r="K39" s="7"/>
      <c r="L39" s="7"/>
      <c r="M39" s="24"/>
    </row>
    <row r="40" spans="1:13" x14ac:dyDescent="0.3">
      <c r="A40" s="7"/>
      <c r="B40" s="7"/>
      <c r="C40" s="7"/>
      <c r="D40" s="7"/>
      <c r="E40" s="7"/>
      <c r="F40" s="7"/>
      <c r="I40" s="25"/>
      <c r="J40" s="26"/>
      <c r="K40" s="26"/>
      <c r="L40" s="26"/>
      <c r="M40" s="27"/>
    </row>
    <row r="41" spans="1:13" x14ac:dyDescent="0.3">
      <c r="A41" s="36"/>
      <c r="B41" s="35"/>
      <c r="C41" s="35"/>
      <c r="D41" s="35"/>
      <c r="E41" s="35"/>
      <c r="F41" s="35"/>
    </row>
    <row r="42" spans="1:13" x14ac:dyDescent="0.3">
      <c r="A42" s="36"/>
      <c r="B42" s="35"/>
      <c r="C42" s="35"/>
      <c r="D42" s="35"/>
      <c r="E42" s="35"/>
      <c r="F42" s="35"/>
    </row>
    <row r="43" spans="1:13" x14ac:dyDescent="0.3">
      <c r="A43" s="36"/>
      <c r="B43" s="35"/>
      <c r="C43" s="35"/>
      <c r="D43" s="35"/>
      <c r="E43" s="35"/>
      <c r="F43" s="35"/>
    </row>
    <row r="44" spans="1:13" ht="25.8" x14ac:dyDescent="0.5">
      <c r="A44" s="36"/>
      <c r="B44" s="35"/>
      <c r="C44" s="35"/>
      <c r="D44" s="35"/>
      <c r="E44" s="35"/>
      <c r="F44" s="35"/>
      <c r="K44" s="29" t="s">
        <v>28</v>
      </c>
    </row>
    <row r="45" spans="1:13" x14ac:dyDescent="0.3">
      <c r="A45" s="36"/>
      <c r="B45" s="35"/>
      <c r="C45" s="35"/>
      <c r="D45" s="35"/>
      <c r="E45" s="35"/>
      <c r="F45" s="35"/>
      <c r="I45" s="5"/>
      <c r="J45" s="21"/>
      <c r="K45" s="21"/>
      <c r="L45" s="21"/>
      <c r="M45" s="22"/>
    </row>
    <row r="46" spans="1:13" ht="18" x14ac:dyDescent="0.35">
      <c r="A46" s="36"/>
      <c r="B46" s="35"/>
      <c r="C46" s="35"/>
      <c r="D46" s="35"/>
      <c r="E46" s="35"/>
      <c r="F46" s="35"/>
      <c r="I46" s="23"/>
      <c r="J46" s="30" t="s">
        <v>3</v>
      </c>
      <c r="K46" s="30"/>
      <c r="L46" s="31">
        <f>SUM(E23:E36)/SUM(D23:D36)</f>
        <v>0.97039792230767119</v>
      </c>
      <c r="M46" s="24"/>
    </row>
    <row r="47" spans="1:13" ht="18" x14ac:dyDescent="0.35">
      <c r="A47" s="36"/>
      <c r="B47" s="35"/>
      <c r="C47" s="35"/>
      <c r="D47" s="35"/>
      <c r="E47" s="35"/>
      <c r="F47" s="35"/>
      <c r="I47" s="23"/>
      <c r="J47" s="30" t="s">
        <v>4</v>
      </c>
      <c r="K47" s="30"/>
      <c r="L47" s="31">
        <f>SUM(F23:F36)/SUM(E23:E36)</f>
        <v>1.6777569999999999</v>
      </c>
      <c r="M47" s="24"/>
    </row>
    <row r="48" spans="1:13" x14ac:dyDescent="0.3">
      <c r="A48" s="36"/>
      <c r="B48" s="35"/>
      <c r="C48" s="35"/>
      <c r="D48" s="35"/>
      <c r="E48" s="35"/>
      <c r="F48" s="35"/>
      <c r="I48" s="23"/>
      <c r="M48" s="24"/>
    </row>
    <row r="49" spans="1:13" ht="18" x14ac:dyDescent="0.35">
      <c r="A49" s="36"/>
      <c r="B49" s="35"/>
      <c r="C49" s="35"/>
      <c r="D49" s="35"/>
      <c r="E49" s="35"/>
      <c r="F49" s="35"/>
      <c r="I49" s="23"/>
      <c r="J49" s="30" t="s">
        <v>5</v>
      </c>
      <c r="K49" s="30"/>
      <c r="L49" s="31">
        <f>SQRT(SUM(D23:D35)/SUM(B23:B35))</f>
        <v>8.1053117072329831E-2</v>
      </c>
      <c r="M49" s="24"/>
    </row>
    <row r="50" spans="1:13" ht="18" x14ac:dyDescent="0.35">
      <c r="A50" s="36"/>
      <c r="B50" s="35"/>
      <c r="C50" s="35"/>
      <c r="D50" s="35"/>
      <c r="E50" s="35"/>
      <c r="F50" s="35"/>
      <c r="I50" s="23"/>
      <c r="J50" s="30" t="s">
        <v>6</v>
      </c>
      <c r="K50" s="30"/>
      <c r="L50" s="31">
        <f>POWER((SUM(E23:E35)/SUM(B23:B35)),1/3)</f>
        <v>0.18542278516384164</v>
      </c>
      <c r="M50" s="24"/>
    </row>
    <row r="51" spans="1:13" x14ac:dyDescent="0.3">
      <c r="A51" s="36"/>
      <c r="B51" s="35"/>
      <c r="C51" s="35"/>
      <c r="D51" s="35"/>
      <c r="E51" s="35"/>
      <c r="F51" s="35"/>
      <c r="I51" s="23"/>
      <c r="M51" s="24"/>
    </row>
    <row r="52" spans="1:13" x14ac:dyDescent="0.3">
      <c r="A52" s="36"/>
      <c r="B52" s="35"/>
      <c r="C52" s="35"/>
      <c r="D52" s="35"/>
      <c r="E52" s="35"/>
      <c r="F52" s="35"/>
      <c r="I52" s="23"/>
      <c r="M52" s="24"/>
    </row>
    <row r="53" spans="1:13" ht="18" x14ac:dyDescent="0.35">
      <c r="A53" s="36"/>
      <c r="B53" s="35"/>
      <c r="C53" s="35"/>
      <c r="D53" s="35"/>
      <c r="E53" s="35"/>
      <c r="F53" s="35"/>
      <c r="I53" s="23"/>
      <c r="J53" s="30" t="s">
        <v>7</v>
      </c>
      <c r="K53" s="30"/>
      <c r="L53" s="31">
        <f>SUM(D23:D36)/SUM(C23:C36)</f>
        <v>0.14540698931347198</v>
      </c>
      <c r="M53" s="24"/>
    </row>
    <row r="54" spans="1:13" ht="18" x14ac:dyDescent="0.35">
      <c r="A54" s="36"/>
      <c r="B54" s="35"/>
      <c r="C54" s="35"/>
      <c r="D54" s="35"/>
      <c r="E54" s="35"/>
      <c r="F54" s="35"/>
      <c r="I54" s="23"/>
      <c r="J54" s="30" t="s">
        <v>8</v>
      </c>
      <c r="K54" s="30"/>
      <c r="L54" s="31">
        <f>SUM(C23:C36)/SUM(B23:B36)</f>
        <v>4.5180825338305322E-2</v>
      </c>
      <c r="M54" s="24"/>
    </row>
    <row r="55" spans="1:13" x14ac:dyDescent="0.3">
      <c r="A55" s="36"/>
      <c r="B55" s="35"/>
      <c r="C55" s="35"/>
      <c r="D55" s="35"/>
      <c r="E55" s="35"/>
      <c r="F55" s="35"/>
      <c r="I55" s="25"/>
      <c r="J55" s="26"/>
      <c r="K55" s="26"/>
      <c r="L55" s="26"/>
      <c r="M55" s="27"/>
    </row>
    <row r="56" spans="1:13" x14ac:dyDescent="0.3">
      <c r="A56" s="36"/>
      <c r="B56" s="35"/>
      <c r="C56" s="35"/>
      <c r="D56" s="35"/>
      <c r="E56" s="35"/>
      <c r="F56" s="35"/>
      <c r="I56" s="7"/>
      <c r="J56" s="7"/>
      <c r="K56" s="7"/>
      <c r="L56" s="7"/>
      <c r="M56" s="7"/>
    </row>
    <row r="57" spans="1:13" x14ac:dyDescent="0.3">
      <c r="A57" s="36"/>
      <c r="B57" s="35"/>
      <c r="C57" s="35"/>
      <c r="D57" s="35"/>
      <c r="E57" s="35"/>
      <c r="F57" s="35"/>
      <c r="G57" s="7"/>
      <c r="H57" s="7"/>
      <c r="I57" s="7"/>
      <c r="J57" s="15"/>
      <c r="K57" s="16"/>
      <c r="L57" s="16"/>
      <c r="M57" s="16"/>
    </row>
    <row r="58" spans="1:13" x14ac:dyDescent="0.3">
      <c r="A58" s="36"/>
      <c r="B58" s="35"/>
      <c r="C58" s="35"/>
      <c r="D58" s="35"/>
      <c r="E58" s="35"/>
      <c r="F58" s="35"/>
      <c r="G58" s="7"/>
      <c r="H58" s="7"/>
      <c r="I58" s="7"/>
      <c r="J58" s="15"/>
      <c r="K58" s="7"/>
      <c r="L58" s="7"/>
      <c r="M58" s="7"/>
    </row>
    <row r="59" spans="1:13" x14ac:dyDescent="0.3">
      <c r="A59" s="36"/>
      <c r="B59" s="35"/>
      <c r="C59" s="35"/>
      <c r="D59" s="35"/>
      <c r="E59" s="35"/>
      <c r="F59" s="35"/>
      <c r="G59" s="7"/>
      <c r="H59" s="7"/>
      <c r="I59" s="7"/>
      <c r="J59" s="15"/>
      <c r="K59" s="16"/>
      <c r="L59" s="16"/>
      <c r="M59" s="16"/>
    </row>
    <row r="60" spans="1:13" x14ac:dyDescent="0.3">
      <c r="A60" s="36"/>
      <c r="B60" s="35"/>
      <c r="C60" s="35"/>
      <c r="D60" s="35"/>
      <c r="E60" s="35"/>
      <c r="F60" s="35"/>
      <c r="G60" s="7"/>
      <c r="H60" s="7"/>
      <c r="I60" s="7"/>
      <c r="J60" s="15"/>
    </row>
    <row r="61" spans="1:13" x14ac:dyDescent="0.3">
      <c r="A61" s="36"/>
      <c r="B61" s="35"/>
      <c r="C61" s="35"/>
      <c r="D61" s="35"/>
      <c r="E61" s="35"/>
      <c r="F61" s="35"/>
      <c r="G61" s="7"/>
      <c r="H61" s="7"/>
      <c r="I61" s="7"/>
      <c r="J61" s="15"/>
    </row>
    <row r="62" spans="1:13" x14ac:dyDescent="0.3">
      <c r="A62" s="36"/>
      <c r="B62" s="35"/>
      <c r="C62" s="35"/>
      <c r="D62" s="35"/>
      <c r="E62" s="35"/>
      <c r="F62" s="35"/>
      <c r="G62" s="7"/>
      <c r="H62" s="7"/>
      <c r="I62" s="7"/>
      <c r="J62" s="15"/>
    </row>
    <row r="63" spans="1:13" x14ac:dyDescent="0.3">
      <c r="A63" s="36"/>
      <c r="B63" s="35"/>
      <c r="C63" s="35"/>
      <c r="D63" s="35"/>
      <c r="E63" s="35"/>
      <c r="F63" s="35"/>
      <c r="G63" s="7"/>
      <c r="H63" s="7"/>
      <c r="I63" s="7"/>
      <c r="J63" s="15"/>
    </row>
    <row r="64" spans="1:13" x14ac:dyDescent="0.3">
      <c r="A64" s="36"/>
      <c r="B64" s="35"/>
      <c r="C64" s="35"/>
      <c r="D64" s="35"/>
      <c r="E64" s="35"/>
      <c r="F64" s="35"/>
      <c r="G64" s="7"/>
      <c r="H64" s="7"/>
      <c r="I64" s="7"/>
      <c r="J64" s="15"/>
    </row>
    <row r="65" spans="1:10" x14ac:dyDescent="0.3">
      <c r="A65" s="36"/>
      <c r="B65" s="35"/>
      <c r="C65" s="35"/>
      <c r="D65" s="35"/>
      <c r="E65" s="35"/>
      <c r="F65" s="35"/>
      <c r="G65" s="7"/>
      <c r="H65" s="7"/>
      <c r="I65" s="7"/>
      <c r="J65" s="15"/>
    </row>
    <row r="66" spans="1:10" x14ac:dyDescent="0.3">
      <c r="A66" s="36"/>
      <c r="B66" s="35"/>
      <c r="C66" s="35"/>
      <c r="D66" s="35"/>
      <c r="E66" s="35"/>
      <c r="F66" s="35"/>
      <c r="G66" s="7"/>
      <c r="H66" s="7"/>
      <c r="I66" s="7"/>
      <c r="J66" s="15"/>
    </row>
    <row r="67" spans="1:10" x14ac:dyDescent="0.3">
      <c r="A67" s="36"/>
      <c r="B67" s="35"/>
      <c r="C67" s="35"/>
      <c r="D67" s="35"/>
      <c r="E67" s="35"/>
      <c r="F67" s="35"/>
      <c r="G67" s="7"/>
      <c r="H67" s="7"/>
      <c r="I67" s="7"/>
    </row>
    <row r="68" spans="1:10" x14ac:dyDescent="0.3">
      <c r="A68" s="36"/>
      <c r="B68" s="35"/>
      <c r="C68" s="35"/>
      <c r="D68" s="35"/>
      <c r="E68" s="35"/>
      <c r="F68" s="35"/>
      <c r="G68" s="7"/>
      <c r="H68" s="7"/>
      <c r="I68" s="7"/>
    </row>
    <row r="69" spans="1:10" x14ac:dyDescent="0.3">
      <c r="A69" s="36"/>
      <c r="B69" s="35"/>
      <c r="C69" s="35"/>
      <c r="D69" s="35"/>
      <c r="E69" s="35"/>
      <c r="F69" s="35"/>
      <c r="G69" s="7"/>
      <c r="H69" s="7"/>
      <c r="I69" s="7"/>
    </row>
    <row r="70" spans="1:10" x14ac:dyDescent="0.3">
      <c r="A70" s="36"/>
      <c r="B70" s="35"/>
      <c r="C70" s="35"/>
      <c r="D70" s="35"/>
      <c r="E70" s="35"/>
      <c r="F70" s="35"/>
      <c r="G70" s="7"/>
      <c r="H70" s="7"/>
      <c r="I70" s="7"/>
    </row>
    <row r="71" spans="1:10" x14ac:dyDescent="0.3">
      <c r="A71" s="36"/>
      <c r="B71" s="35"/>
      <c r="C71" s="35"/>
      <c r="D71" s="35"/>
      <c r="E71" s="35"/>
      <c r="F71" s="35"/>
      <c r="G71" s="7"/>
      <c r="H71" s="7"/>
      <c r="I71" s="7"/>
    </row>
    <row r="72" spans="1:10" x14ac:dyDescent="0.3">
      <c r="A72" s="36"/>
      <c r="B72" s="35"/>
      <c r="C72" s="35"/>
      <c r="D72" s="35"/>
      <c r="E72" s="35"/>
      <c r="F72" s="35"/>
      <c r="G72" s="7"/>
      <c r="H72" s="7"/>
      <c r="I72" s="7"/>
    </row>
    <row r="73" spans="1:10" x14ac:dyDescent="0.3">
      <c r="A73" s="36"/>
      <c r="B73" s="35"/>
      <c r="C73" s="35"/>
      <c r="D73" s="35"/>
      <c r="E73" s="35"/>
      <c r="F73" s="35"/>
      <c r="G73" s="35"/>
      <c r="H73" s="35"/>
      <c r="I73" s="35"/>
    </row>
    <row r="74" spans="1:10" x14ac:dyDescent="0.3">
      <c r="A74" s="36"/>
      <c r="B74" s="35"/>
      <c r="C74" s="35"/>
      <c r="D74" s="35"/>
      <c r="E74" s="35"/>
      <c r="F74" s="35"/>
      <c r="G74" s="35"/>
      <c r="H74" s="35"/>
      <c r="I74" s="35"/>
    </row>
    <row r="75" spans="1:10" x14ac:dyDescent="0.3">
      <c r="A75" s="36"/>
      <c r="B75" s="35"/>
      <c r="C75" s="35"/>
      <c r="D75" s="35"/>
      <c r="E75" s="35"/>
      <c r="F75" s="35"/>
      <c r="G75" s="35"/>
      <c r="H75" s="35"/>
      <c r="I75" s="35"/>
    </row>
    <row r="76" spans="1:10" x14ac:dyDescent="0.3">
      <c r="A76" s="36"/>
      <c r="B76" s="35"/>
      <c r="C76" s="35"/>
      <c r="D76" s="35"/>
      <c r="E76" s="35"/>
      <c r="F76" s="35"/>
      <c r="G76" s="35"/>
      <c r="H76" s="35"/>
      <c r="I76" s="35"/>
    </row>
    <row r="77" spans="1:10" x14ac:dyDescent="0.3">
      <c r="A77" s="36"/>
      <c r="B77" s="35"/>
      <c r="C77" s="35"/>
      <c r="D77" s="35"/>
      <c r="E77" s="35"/>
      <c r="F77" s="35"/>
      <c r="G77" s="35"/>
      <c r="H77" s="35"/>
      <c r="I77" s="35"/>
    </row>
    <row r="78" spans="1:10" x14ac:dyDescent="0.3">
      <c r="A78" s="36"/>
      <c r="B78" s="35"/>
      <c r="C78" s="35"/>
      <c r="D78" s="35"/>
      <c r="E78" s="35"/>
      <c r="F78" s="35"/>
      <c r="G78" s="35"/>
      <c r="H78" s="35"/>
      <c r="I78" s="35"/>
    </row>
    <row r="79" spans="1:10" x14ac:dyDescent="0.3">
      <c r="A79" s="36"/>
      <c r="B79" s="35"/>
      <c r="C79" s="35"/>
      <c r="D79" s="35"/>
      <c r="E79" s="35"/>
      <c r="F79" s="35"/>
      <c r="G79" s="35"/>
      <c r="H79" s="35"/>
      <c r="I79" s="35"/>
    </row>
    <row r="80" spans="1:10" x14ac:dyDescent="0.3">
      <c r="A80" s="36"/>
      <c r="B80" s="35"/>
      <c r="C80" s="35"/>
      <c r="D80" s="35"/>
      <c r="E80" s="35"/>
      <c r="F80" s="35"/>
      <c r="G80" s="35"/>
      <c r="H80" s="35"/>
      <c r="I80" s="35"/>
    </row>
    <row r="81" spans="1:9" x14ac:dyDescent="0.3">
      <c r="A81" s="36"/>
      <c r="B81" s="35"/>
      <c r="C81" s="35"/>
      <c r="D81" s="35"/>
      <c r="E81" s="35"/>
      <c r="F81" s="35"/>
      <c r="G81" s="35"/>
      <c r="H81" s="35"/>
      <c r="I81" s="35"/>
    </row>
    <row r="82" spans="1:9" x14ac:dyDescent="0.3">
      <c r="A82" s="36"/>
      <c r="B82" s="35"/>
      <c r="C82" s="35"/>
      <c r="D82" s="35"/>
      <c r="E82" s="35"/>
      <c r="F82" s="35"/>
      <c r="G82" s="35"/>
      <c r="H82" s="35"/>
      <c r="I82" s="35"/>
    </row>
    <row r="83" spans="1:9" x14ac:dyDescent="0.3">
      <c r="A83" s="36"/>
      <c r="B83" s="35"/>
      <c r="C83" s="35"/>
      <c r="D83" s="35"/>
      <c r="E83" s="35"/>
      <c r="F83" s="35"/>
      <c r="G83" s="35"/>
      <c r="H83" s="35"/>
      <c r="I83" s="35"/>
    </row>
    <row r="84" spans="1:9" x14ac:dyDescent="0.3">
      <c r="A84" s="36"/>
      <c r="B84" s="35"/>
      <c r="C84" s="35"/>
      <c r="D84" s="35"/>
      <c r="E84" s="35"/>
      <c r="F84" s="35"/>
      <c r="G84" s="35"/>
      <c r="H84" s="35"/>
      <c r="I84" s="35"/>
    </row>
    <row r="85" spans="1:9" x14ac:dyDescent="0.3">
      <c r="A85" s="36"/>
      <c r="B85" s="35"/>
      <c r="C85" s="35"/>
      <c r="D85" s="35"/>
      <c r="E85" s="35"/>
      <c r="F85" s="35"/>
      <c r="G85" s="35"/>
      <c r="H85" s="35"/>
      <c r="I85" s="35"/>
    </row>
    <row r="86" spans="1:9" x14ac:dyDescent="0.3">
      <c r="A86" s="36"/>
      <c r="B86" s="35"/>
      <c r="C86" s="35"/>
      <c r="D86" s="35"/>
      <c r="E86" s="35"/>
      <c r="F86" s="35"/>
      <c r="G86" s="35"/>
      <c r="H86" s="35"/>
      <c r="I86" s="35"/>
    </row>
    <row r="87" spans="1:9" x14ac:dyDescent="0.3">
      <c r="A87" s="36"/>
      <c r="B87" s="35"/>
      <c r="C87" s="35"/>
      <c r="D87" s="35"/>
      <c r="E87" s="35"/>
      <c r="F87" s="35"/>
      <c r="G87" s="35"/>
      <c r="H87" s="35"/>
      <c r="I87" s="35"/>
    </row>
    <row r="88" spans="1:9" x14ac:dyDescent="0.3">
      <c r="A88" s="36"/>
      <c r="B88" s="35"/>
      <c r="C88" s="35"/>
      <c r="D88" s="35"/>
      <c r="E88" s="35"/>
      <c r="F88" s="35"/>
      <c r="G88" s="35"/>
      <c r="H88" s="35"/>
      <c r="I88" s="35"/>
    </row>
    <row r="89" spans="1:9" x14ac:dyDescent="0.3">
      <c r="A89" s="36"/>
      <c r="B89" s="35"/>
      <c r="C89" s="35"/>
      <c r="D89" s="35"/>
      <c r="E89" s="35"/>
      <c r="F89" s="35"/>
      <c r="G89" s="35"/>
      <c r="H89" s="35"/>
      <c r="I89" s="35"/>
    </row>
    <row r="90" spans="1:9" x14ac:dyDescent="0.3">
      <c r="A90" s="36"/>
      <c r="B90" s="35"/>
      <c r="C90" s="35"/>
      <c r="D90" s="35"/>
      <c r="E90" s="35"/>
      <c r="F90" s="35"/>
      <c r="G90" s="35"/>
      <c r="H90" s="35"/>
      <c r="I90" s="35"/>
    </row>
    <row r="91" spans="1:9" x14ac:dyDescent="0.3">
      <c r="A91" s="36"/>
      <c r="B91" s="35"/>
      <c r="C91" s="35"/>
      <c r="D91" s="35"/>
      <c r="E91" s="35"/>
      <c r="F91" s="35"/>
      <c r="G91" s="35"/>
      <c r="H91" s="35"/>
      <c r="I91" s="35"/>
    </row>
    <row r="92" spans="1:9" x14ac:dyDescent="0.3">
      <c r="A92" s="36"/>
      <c r="B92" s="35"/>
      <c r="C92" s="35"/>
      <c r="D92" s="35"/>
      <c r="E92" s="35"/>
      <c r="F92" s="35"/>
      <c r="G92" s="35"/>
      <c r="H92" s="35"/>
      <c r="I92" s="35"/>
    </row>
    <row r="93" spans="1:9" x14ac:dyDescent="0.3">
      <c r="A93" s="36"/>
      <c r="B93" s="35"/>
      <c r="C93" s="35"/>
      <c r="D93" s="35"/>
      <c r="E93" s="35"/>
      <c r="F93" s="35"/>
      <c r="G93" s="35"/>
      <c r="H93" s="35"/>
      <c r="I93" s="35"/>
    </row>
    <row r="94" spans="1:9" x14ac:dyDescent="0.3">
      <c r="A94" s="36"/>
      <c r="B94" s="35"/>
      <c r="C94" s="35"/>
      <c r="D94" s="35"/>
      <c r="E94" s="35"/>
      <c r="F94" s="35"/>
      <c r="G94" s="35"/>
      <c r="H94" s="35"/>
      <c r="I94" s="35"/>
    </row>
    <row r="95" spans="1:9" x14ac:dyDescent="0.3">
      <c r="A95" s="36"/>
      <c r="B95" s="35"/>
      <c r="C95" s="35"/>
      <c r="D95" s="35"/>
      <c r="E95" s="35"/>
      <c r="F95" s="35"/>
      <c r="G95" s="35"/>
      <c r="H95" s="35"/>
      <c r="I95" s="35"/>
    </row>
    <row r="96" spans="1:9" x14ac:dyDescent="0.3">
      <c r="A96" s="36"/>
      <c r="B96" s="35"/>
      <c r="C96" s="35"/>
      <c r="D96" s="35"/>
      <c r="E96" s="35"/>
      <c r="F96" s="35"/>
      <c r="G96" s="35"/>
      <c r="H96" s="35"/>
      <c r="I96" s="35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</sheetData>
  <mergeCells count="19">
    <mergeCell ref="J38:K38"/>
    <mergeCell ref="J5:K5"/>
    <mergeCell ref="J3:K3"/>
    <mergeCell ref="J1:K1"/>
    <mergeCell ref="K57:M57"/>
    <mergeCell ref="J28:K28"/>
    <mergeCell ref="J26:K26"/>
    <mergeCell ref="J23:K23"/>
    <mergeCell ref="J21:K21"/>
    <mergeCell ref="J18:K18"/>
    <mergeCell ref="J16:K16"/>
    <mergeCell ref="J53:K53"/>
    <mergeCell ref="K59:M59"/>
    <mergeCell ref="J54:K54"/>
    <mergeCell ref="B39:F39"/>
    <mergeCell ref="J46:K46"/>
    <mergeCell ref="J47:K47"/>
    <mergeCell ref="J49:K49"/>
    <mergeCell ref="J50:K5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CDC0-4358-460B-BB8B-9EC518806BED}">
  <dimension ref="A1:O256"/>
  <sheetViews>
    <sheetView tabSelected="1" zoomScale="73" workbookViewId="0">
      <selection activeCell="R8" sqref="R8"/>
    </sheetView>
  </sheetViews>
  <sheetFormatPr defaultRowHeight="14.4" x14ac:dyDescent="0.3"/>
  <cols>
    <col min="1" max="1" width="10.5546875" customWidth="1"/>
    <col min="2" max="2" width="11.44140625" customWidth="1"/>
    <col min="3" max="3" width="11.88671875" customWidth="1"/>
    <col min="4" max="4" width="13" customWidth="1"/>
    <col min="5" max="5" width="13.109375" customWidth="1"/>
    <col min="6" max="6" width="17.6640625" customWidth="1"/>
    <col min="7" max="7" width="15" customWidth="1"/>
    <col min="13" max="13" width="15.77734375" customWidth="1"/>
    <col min="14" max="14" width="18.88671875" customWidth="1"/>
  </cols>
  <sheetData>
    <row r="1" spans="1:15" ht="15.6" x14ac:dyDescent="0.3">
      <c r="A1" s="54" t="s">
        <v>25</v>
      </c>
      <c r="B1" s="55" t="s">
        <v>36</v>
      </c>
      <c r="C1" s="55" t="s">
        <v>37</v>
      </c>
      <c r="D1" s="55" t="s">
        <v>23</v>
      </c>
      <c r="E1" s="55" t="s">
        <v>38</v>
      </c>
      <c r="F1" s="55" t="s">
        <v>39</v>
      </c>
      <c r="G1" s="55" t="s">
        <v>40</v>
      </c>
      <c r="H1" s="39"/>
      <c r="I1" s="37"/>
      <c r="J1" s="37"/>
      <c r="K1" s="37"/>
      <c r="L1" s="37"/>
      <c r="M1" s="37"/>
      <c r="N1" s="37"/>
      <c r="O1" s="37"/>
    </row>
    <row r="2" spans="1:15" x14ac:dyDescent="0.3">
      <c r="A2" s="56">
        <v>86</v>
      </c>
      <c r="B2" s="57">
        <v>82.36</v>
      </c>
      <c r="C2" s="58">
        <v>7.9365080000000001E-3</v>
      </c>
      <c r="D2" s="58">
        <v>7.9365080000000001E-3</v>
      </c>
      <c r="E2" s="58">
        <v>6783.1696000000002</v>
      </c>
      <c r="F2" s="58">
        <v>558661.84829999995</v>
      </c>
      <c r="G2" s="58">
        <v>46011389.82</v>
      </c>
      <c r="H2" s="40"/>
      <c r="I2" s="40"/>
      <c r="J2" s="37"/>
      <c r="K2" s="37"/>
      <c r="L2" s="37"/>
      <c r="M2" s="37"/>
      <c r="N2" s="37"/>
      <c r="O2" s="37"/>
    </row>
    <row r="3" spans="1:15" ht="33.6" x14ac:dyDescent="0.65">
      <c r="A3" s="56">
        <v>47</v>
      </c>
      <c r="B3" s="57">
        <v>84.19</v>
      </c>
      <c r="C3" s="58">
        <v>7.9365080000000001E-3</v>
      </c>
      <c r="D3" s="58">
        <v>1.5873016E-2</v>
      </c>
      <c r="E3" s="58">
        <v>7087.9561000000003</v>
      </c>
      <c r="F3" s="58">
        <v>596735.02410000004</v>
      </c>
      <c r="G3" s="58">
        <v>50239121.68</v>
      </c>
      <c r="H3" s="40"/>
      <c r="I3" s="40"/>
      <c r="J3" s="37"/>
      <c r="K3" s="37"/>
      <c r="L3" s="37"/>
      <c r="M3" s="53" t="s">
        <v>41</v>
      </c>
      <c r="N3" s="37"/>
      <c r="O3" s="37"/>
    </row>
    <row r="4" spans="1:15" x14ac:dyDescent="0.3">
      <c r="A4" s="56">
        <v>126</v>
      </c>
      <c r="B4" s="57">
        <v>85.79</v>
      </c>
      <c r="C4" s="58">
        <v>7.9365080000000001E-3</v>
      </c>
      <c r="D4" s="58">
        <v>2.3809523999999999E-2</v>
      </c>
      <c r="E4" s="58">
        <v>7359.9241000000002</v>
      </c>
      <c r="F4" s="58">
        <v>631407.8885</v>
      </c>
      <c r="G4" s="58">
        <v>54168482.759999998</v>
      </c>
      <c r="H4" s="40"/>
      <c r="I4" s="40"/>
      <c r="J4" s="44"/>
      <c r="K4" s="45"/>
      <c r="L4" s="45"/>
      <c r="M4" s="45"/>
      <c r="N4" s="45"/>
      <c r="O4" s="46"/>
    </row>
    <row r="5" spans="1:15" ht="21" x14ac:dyDescent="0.4">
      <c r="A5" s="56">
        <v>22</v>
      </c>
      <c r="B5" s="57">
        <v>89.77</v>
      </c>
      <c r="C5" s="58">
        <v>7.9365080000000001E-3</v>
      </c>
      <c r="D5" s="58">
        <v>3.1746032E-2</v>
      </c>
      <c r="E5" s="58">
        <v>8058.6529</v>
      </c>
      <c r="F5" s="58">
        <v>723425.27080000006</v>
      </c>
      <c r="G5" s="58">
        <v>64941886.560000002</v>
      </c>
      <c r="H5" s="40"/>
      <c r="I5" s="40"/>
      <c r="J5" s="47"/>
      <c r="K5" s="34" t="s">
        <v>29</v>
      </c>
      <c r="L5" s="34"/>
      <c r="M5" s="34"/>
      <c r="N5" s="48">
        <v>210</v>
      </c>
      <c r="O5" s="49"/>
    </row>
    <row r="6" spans="1:15" ht="21" x14ac:dyDescent="0.4">
      <c r="A6" s="56">
        <v>79</v>
      </c>
      <c r="B6" s="57">
        <v>89.84</v>
      </c>
      <c r="C6" s="58">
        <v>7.9365080000000001E-3</v>
      </c>
      <c r="D6" s="58">
        <v>3.9682540000000002E-2</v>
      </c>
      <c r="E6" s="58">
        <v>8071.2255999999998</v>
      </c>
      <c r="F6" s="58">
        <v>725118.90789999999</v>
      </c>
      <c r="G6" s="58">
        <v>65144682.689999998</v>
      </c>
      <c r="H6" s="40"/>
      <c r="I6" s="40"/>
      <c r="J6" s="47"/>
      <c r="K6" s="34" t="s">
        <v>30</v>
      </c>
      <c r="L6" s="34"/>
      <c r="M6" s="34"/>
      <c r="N6" s="48">
        <v>236</v>
      </c>
      <c r="O6" s="49"/>
    </row>
    <row r="7" spans="1:15" x14ac:dyDescent="0.3">
      <c r="A7" s="56">
        <v>41</v>
      </c>
      <c r="B7" s="57">
        <v>91.42</v>
      </c>
      <c r="C7" s="58">
        <v>7.9365080000000001E-3</v>
      </c>
      <c r="D7" s="58">
        <v>4.7619047999999997E-2</v>
      </c>
      <c r="E7" s="58">
        <v>8357.6164000000008</v>
      </c>
      <c r="F7" s="58">
        <v>764053.29130000004</v>
      </c>
      <c r="G7" s="58">
        <v>69849751.890000001</v>
      </c>
      <c r="H7" s="40"/>
      <c r="I7" s="40"/>
      <c r="J7" s="47"/>
      <c r="K7" s="50"/>
      <c r="L7" s="50"/>
      <c r="M7" s="50"/>
      <c r="N7" s="50"/>
      <c r="O7" s="49"/>
    </row>
    <row r="8" spans="1:15" ht="21" x14ac:dyDescent="0.4">
      <c r="A8" s="56">
        <v>14</v>
      </c>
      <c r="B8" s="57">
        <v>94.02</v>
      </c>
      <c r="C8" s="58">
        <v>7.9365080000000001E-3</v>
      </c>
      <c r="D8" s="58">
        <v>5.5555555999999999E-2</v>
      </c>
      <c r="E8" s="58">
        <v>8839.7603999999992</v>
      </c>
      <c r="F8" s="58">
        <v>831114.27280000004</v>
      </c>
      <c r="G8" s="58">
        <v>78141363.930000007</v>
      </c>
      <c r="H8" s="40"/>
      <c r="I8" s="40"/>
      <c r="J8" s="47"/>
      <c r="K8" s="34" t="s">
        <v>31</v>
      </c>
      <c r="L8" s="34"/>
      <c r="M8" s="34"/>
      <c r="N8" s="34">
        <v>175.1027589</v>
      </c>
      <c r="O8" s="49"/>
    </row>
    <row r="9" spans="1:15" ht="21" x14ac:dyDescent="0.4">
      <c r="A9" s="56">
        <v>46</v>
      </c>
      <c r="B9" s="57">
        <v>96.15</v>
      </c>
      <c r="C9" s="58">
        <v>7.9365080000000001E-3</v>
      </c>
      <c r="D9" s="58">
        <v>6.3492063000000001E-2</v>
      </c>
      <c r="E9" s="58">
        <v>9244.8225000000002</v>
      </c>
      <c r="F9" s="58">
        <v>888889.68339999998</v>
      </c>
      <c r="G9" s="58">
        <v>85466743.060000002</v>
      </c>
      <c r="H9" s="40"/>
      <c r="I9" s="40"/>
      <c r="J9" s="47"/>
      <c r="K9" s="34" t="s">
        <v>32</v>
      </c>
      <c r="L9" s="34"/>
      <c r="M9" s="34"/>
      <c r="N9" s="48">
        <v>186</v>
      </c>
      <c r="O9" s="49"/>
    </row>
    <row r="10" spans="1:15" x14ac:dyDescent="0.3">
      <c r="A10" s="56">
        <v>100</v>
      </c>
      <c r="B10" s="57">
        <v>98.62</v>
      </c>
      <c r="C10" s="58">
        <v>7.9365080000000001E-3</v>
      </c>
      <c r="D10" s="58">
        <v>7.1428570999999996E-2</v>
      </c>
      <c r="E10" s="58">
        <v>9725.9043999999994</v>
      </c>
      <c r="F10" s="58">
        <v>959168.69189999998</v>
      </c>
      <c r="G10" s="58">
        <v>94593216.400000006</v>
      </c>
      <c r="H10" s="40"/>
      <c r="I10" s="40"/>
      <c r="J10" s="47"/>
      <c r="K10" s="50"/>
      <c r="L10" s="50"/>
      <c r="M10" s="50"/>
      <c r="N10" s="50"/>
      <c r="O10" s="49"/>
    </row>
    <row r="11" spans="1:15" ht="21" x14ac:dyDescent="0.4">
      <c r="A11" s="56">
        <v>29</v>
      </c>
      <c r="B11" s="57">
        <v>100.78</v>
      </c>
      <c r="C11" s="58">
        <v>7.9365080000000001E-3</v>
      </c>
      <c r="D11" s="58">
        <v>7.9365079000000005E-2</v>
      </c>
      <c r="E11" s="58">
        <v>10156.608399999999</v>
      </c>
      <c r="F11" s="58">
        <v>1023582.995</v>
      </c>
      <c r="G11" s="58">
        <v>103156694.2</v>
      </c>
      <c r="H11" s="40"/>
      <c r="I11" s="40"/>
      <c r="J11" s="47"/>
      <c r="K11" s="34" t="s">
        <v>33</v>
      </c>
      <c r="L11" s="34"/>
      <c r="M11" s="34"/>
      <c r="N11" s="34">
        <v>185.63703240000001</v>
      </c>
      <c r="O11" s="49"/>
    </row>
    <row r="12" spans="1:15" ht="21" x14ac:dyDescent="0.4">
      <c r="A12" s="56">
        <v>93</v>
      </c>
      <c r="B12" s="57">
        <v>108.21</v>
      </c>
      <c r="C12" s="58">
        <v>7.9365080000000001E-3</v>
      </c>
      <c r="D12" s="58">
        <v>8.7301587E-2</v>
      </c>
      <c r="E12" s="58">
        <v>11709.4041</v>
      </c>
      <c r="F12" s="58">
        <v>1267074.618</v>
      </c>
      <c r="G12" s="58">
        <v>137110144.40000001</v>
      </c>
      <c r="H12" s="40"/>
      <c r="I12" s="40"/>
      <c r="J12" s="47"/>
      <c r="K12" s="34" t="s">
        <v>34</v>
      </c>
      <c r="L12" s="34"/>
      <c r="M12" s="34"/>
      <c r="N12" s="34">
        <v>165.16626980000001</v>
      </c>
      <c r="O12" s="49"/>
    </row>
    <row r="13" spans="1:15" x14ac:dyDescent="0.3">
      <c r="A13" s="56">
        <v>69</v>
      </c>
      <c r="B13" s="57">
        <v>108.69</v>
      </c>
      <c r="C13" s="58">
        <v>7.9365080000000001E-3</v>
      </c>
      <c r="D13" s="58">
        <v>9.5238094999999995E-2</v>
      </c>
      <c r="E13" s="58">
        <v>11813.516100000001</v>
      </c>
      <c r="F13" s="58">
        <v>1284011.0649999999</v>
      </c>
      <c r="G13" s="58">
        <v>139559162.59999999</v>
      </c>
      <c r="H13" s="40"/>
      <c r="I13" s="40"/>
      <c r="J13" s="51"/>
      <c r="K13" s="6"/>
      <c r="L13" s="6"/>
      <c r="M13" s="6"/>
      <c r="N13" s="6"/>
      <c r="O13" s="52"/>
    </row>
    <row r="14" spans="1:15" x14ac:dyDescent="0.3">
      <c r="A14" s="56">
        <v>97</v>
      </c>
      <c r="B14" s="57">
        <v>108.72</v>
      </c>
      <c r="C14" s="58">
        <v>7.9365080000000001E-3</v>
      </c>
      <c r="D14" s="58">
        <v>0.103174603</v>
      </c>
      <c r="E14" s="58">
        <v>11820.038399999999</v>
      </c>
      <c r="F14" s="58">
        <v>1285074.575</v>
      </c>
      <c r="G14" s="58">
        <v>139713307.80000001</v>
      </c>
      <c r="H14" s="40"/>
      <c r="I14" s="40"/>
      <c r="J14" s="37"/>
      <c r="K14" s="37"/>
      <c r="L14" s="37"/>
      <c r="M14" s="37"/>
      <c r="N14" s="37"/>
      <c r="O14" s="37"/>
    </row>
    <row r="15" spans="1:15" x14ac:dyDescent="0.3">
      <c r="A15" s="56">
        <v>92</v>
      </c>
      <c r="B15" s="57">
        <v>110.02</v>
      </c>
      <c r="C15" s="58">
        <v>7.9365080000000001E-3</v>
      </c>
      <c r="D15" s="58">
        <v>0.111111111</v>
      </c>
      <c r="E15" s="58">
        <v>12104.4004</v>
      </c>
      <c r="F15" s="58">
        <v>1331726.132</v>
      </c>
      <c r="G15" s="58">
        <v>146516509</v>
      </c>
      <c r="H15" s="40"/>
      <c r="I15" s="40"/>
      <c r="J15" s="37"/>
      <c r="L15" s="37"/>
      <c r="M15" s="37"/>
      <c r="N15" s="37"/>
      <c r="O15" s="37"/>
    </row>
    <row r="16" spans="1:15" x14ac:dyDescent="0.3">
      <c r="A16" s="56">
        <v>45</v>
      </c>
      <c r="B16" s="57">
        <v>110.69</v>
      </c>
      <c r="C16" s="58">
        <v>7.9365080000000001E-3</v>
      </c>
      <c r="D16" s="58">
        <v>0.11904761899999999</v>
      </c>
      <c r="E16" s="58">
        <v>12252.276099999999</v>
      </c>
      <c r="F16" s="58">
        <v>1356204.442</v>
      </c>
      <c r="G16" s="58">
        <v>150118269.59999999</v>
      </c>
      <c r="H16" s="40"/>
      <c r="I16" s="40"/>
      <c r="J16" s="37"/>
      <c r="K16" s="37"/>
      <c r="L16" s="37"/>
      <c r="M16" s="37"/>
      <c r="N16" s="37"/>
      <c r="O16" s="37"/>
    </row>
    <row r="17" spans="1:15" x14ac:dyDescent="0.3">
      <c r="A17" s="56">
        <v>80</v>
      </c>
      <c r="B17" s="57">
        <v>111.39</v>
      </c>
      <c r="C17" s="58">
        <v>7.9365080000000001E-3</v>
      </c>
      <c r="D17" s="58">
        <v>0.126984127</v>
      </c>
      <c r="E17" s="58">
        <v>12407.732099999999</v>
      </c>
      <c r="F17" s="58">
        <v>1382097.2790000001</v>
      </c>
      <c r="G17" s="58">
        <v>153951815.90000001</v>
      </c>
      <c r="H17" s="40"/>
      <c r="I17" s="40"/>
      <c r="J17" s="37"/>
      <c r="K17" s="37"/>
      <c r="L17" s="37"/>
      <c r="M17" s="37"/>
      <c r="N17" s="37"/>
      <c r="O17" s="37"/>
    </row>
    <row r="18" spans="1:15" x14ac:dyDescent="0.3">
      <c r="A18" s="56">
        <v>11</v>
      </c>
      <c r="B18" s="57">
        <v>114.63</v>
      </c>
      <c r="C18" s="58">
        <v>7.9365080000000001E-3</v>
      </c>
      <c r="D18" s="58">
        <v>0.13492063500000001</v>
      </c>
      <c r="E18" s="58">
        <v>13140.036899999999</v>
      </c>
      <c r="F18" s="58">
        <v>1506242.43</v>
      </c>
      <c r="G18" s="58">
        <v>172660569.69999999</v>
      </c>
      <c r="H18" s="40"/>
      <c r="I18" s="40"/>
      <c r="J18" s="37"/>
      <c r="K18" s="37"/>
      <c r="L18" s="37"/>
      <c r="M18" s="37"/>
      <c r="N18" s="37"/>
      <c r="O18" s="37"/>
    </row>
    <row r="19" spans="1:15" x14ac:dyDescent="0.3">
      <c r="A19" s="56">
        <v>98</v>
      </c>
      <c r="B19" s="57">
        <v>115.95</v>
      </c>
      <c r="C19" s="58">
        <v>7.9365080000000001E-3</v>
      </c>
      <c r="D19" s="58">
        <v>0.14285714299999999</v>
      </c>
      <c r="E19" s="58">
        <v>13444.4025</v>
      </c>
      <c r="F19" s="58">
        <v>1558878.47</v>
      </c>
      <c r="G19" s="58">
        <v>180751958.59999999</v>
      </c>
      <c r="H19" s="40"/>
      <c r="I19" s="40"/>
      <c r="J19" s="37"/>
      <c r="K19" s="37"/>
      <c r="L19" s="37"/>
      <c r="M19" s="37"/>
      <c r="N19" s="37"/>
      <c r="O19" s="37"/>
    </row>
    <row r="20" spans="1:15" x14ac:dyDescent="0.3">
      <c r="A20" s="56">
        <v>15</v>
      </c>
      <c r="B20" s="57">
        <v>116.02</v>
      </c>
      <c r="C20" s="58">
        <v>7.9365080000000001E-3</v>
      </c>
      <c r="D20" s="58">
        <v>0.150793651</v>
      </c>
      <c r="E20" s="58">
        <v>13460.6404</v>
      </c>
      <c r="F20" s="58">
        <v>1561703.4990000001</v>
      </c>
      <c r="G20" s="58">
        <v>181188840</v>
      </c>
      <c r="H20" s="40"/>
      <c r="I20" s="40"/>
      <c r="J20" s="37"/>
      <c r="K20" s="37"/>
      <c r="L20" s="37"/>
      <c r="M20" s="37"/>
      <c r="N20" s="37"/>
      <c r="O20" s="37"/>
    </row>
    <row r="21" spans="1:15" x14ac:dyDescent="0.3">
      <c r="A21" s="56">
        <v>40</v>
      </c>
      <c r="B21" s="57">
        <v>117.3</v>
      </c>
      <c r="C21" s="58">
        <v>7.9365080000000001E-3</v>
      </c>
      <c r="D21" s="58">
        <v>0.15873015900000001</v>
      </c>
      <c r="E21" s="58">
        <v>13759.29</v>
      </c>
      <c r="F21" s="58">
        <v>1613964.7169999999</v>
      </c>
      <c r="G21" s="58">
        <v>189318061.30000001</v>
      </c>
      <c r="H21" s="40"/>
      <c r="I21" s="40"/>
      <c r="J21" s="37"/>
      <c r="K21" s="37"/>
      <c r="L21" s="37"/>
      <c r="M21" s="37"/>
      <c r="N21" s="37"/>
      <c r="O21" s="37"/>
    </row>
    <row r="22" spans="1:15" x14ac:dyDescent="0.3">
      <c r="A22" s="56">
        <v>62</v>
      </c>
      <c r="B22" s="57">
        <v>118.49</v>
      </c>
      <c r="C22" s="58">
        <v>7.9365080000000001E-3</v>
      </c>
      <c r="D22" s="58">
        <v>0.16666666699999999</v>
      </c>
      <c r="E22" s="58">
        <v>14039.8801</v>
      </c>
      <c r="F22" s="58">
        <v>1663585.3929999999</v>
      </c>
      <c r="G22" s="58">
        <v>197118233.19999999</v>
      </c>
      <c r="H22" s="40"/>
      <c r="I22" s="40"/>
      <c r="J22" s="37"/>
      <c r="K22" s="37"/>
      <c r="L22" s="37"/>
      <c r="M22" s="37"/>
      <c r="N22" s="37"/>
      <c r="O22" s="37"/>
    </row>
    <row r="23" spans="1:15" x14ac:dyDescent="0.3">
      <c r="A23" s="56">
        <v>115</v>
      </c>
      <c r="B23" s="57">
        <v>118.49</v>
      </c>
      <c r="C23" s="58">
        <v>7.9365080000000001E-3</v>
      </c>
      <c r="D23" s="58">
        <v>0.174603175</v>
      </c>
      <c r="E23" s="58">
        <v>14039.8801</v>
      </c>
      <c r="F23" s="58">
        <v>1663585.3929999999</v>
      </c>
      <c r="G23" s="58">
        <v>197118233.19999999</v>
      </c>
      <c r="H23" s="40"/>
      <c r="I23" s="40"/>
      <c r="J23" s="37"/>
      <c r="K23" s="37"/>
      <c r="L23" s="37"/>
      <c r="M23" s="37"/>
      <c r="N23" s="37"/>
      <c r="O23" s="37"/>
    </row>
    <row r="24" spans="1:15" x14ac:dyDescent="0.3">
      <c r="A24" s="56">
        <v>13</v>
      </c>
      <c r="B24" s="57">
        <v>120.34</v>
      </c>
      <c r="C24" s="58">
        <v>7.9365080000000001E-3</v>
      </c>
      <c r="D24" s="58">
        <v>0.18253968300000001</v>
      </c>
      <c r="E24" s="58">
        <v>14481.7156</v>
      </c>
      <c r="F24" s="58">
        <v>1742729.655</v>
      </c>
      <c r="G24" s="58">
        <v>209720086.69999999</v>
      </c>
      <c r="H24" s="40"/>
      <c r="I24" s="40"/>
      <c r="J24" s="37"/>
      <c r="K24" s="37"/>
      <c r="L24" s="37"/>
      <c r="M24" s="37"/>
      <c r="N24" s="37"/>
      <c r="O24" s="37"/>
    </row>
    <row r="25" spans="1:15" x14ac:dyDescent="0.3">
      <c r="A25" s="56">
        <v>108</v>
      </c>
      <c r="B25" s="57">
        <v>121.2</v>
      </c>
      <c r="C25" s="58">
        <v>7.9365080000000001E-3</v>
      </c>
      <c r="D25" s="58">
        <v>0.19047618999999999</v>
      </c>
      <c r="E25" s="58">
        <v>14689.44</v>
      </c>
      <c r="F25" s="58">
        <v>1780360.128</v>
      </c>
      <c r="G25" s="58">
        <v>215779647.5</v>
      </c>
      <c r="H25" s="40"/>
      <c r="I25" s="40"/>
      <c r="J25" s="37"/>
      <c r="K25" s="37"/>
      <c r="L25" s="37"/>
      <c r="M25" s="37"/>
      <c r="N25" s="37"/>
      <c r="O25" s="37"/>
    </row>
    <row r="26" spans="1:15" x14ac:dyDescent="0.3">
      <c r="A26" s="56">
        <v>37</v>
      </c>
      <c r="B26" s="57">
        <v>122.2</v>
      </c>
      <c r="C26" s="58">
        <v>7.9365080000000001E-3</v>
      </c>
      <c r="D26" s="58">
        <v>0.198412698</v>
      </c>
      <c r="E26" s="58">
        <v>14932.84</v>
      </c>
      <c r="F26" s="58">
        <v>1824793.048</v>
      </c>
      <c r="G26" s="58">
        <v>222989710.5</v>
      </c>
      <c r="H26" s="40"/>
      <c r="I26" s="40"/>
      <c r="J26" s="37"/>
      <c r="K26" s="37"/>
      <c r="L26" s="37"/>
      <c r="M26" s="37"/>
      <c r="N26" s="37"/>
      <c r="O26" s="37"/>
    </row>
    <row r="27" spans="1:15" x14ac:dyDescent="0.3">
      <c r="A27" s="56">
        <v>114</v>
      </c>
      <c r="B27" s="57">
        <v>122.28</v>
      </c>
      <c r="C27" s="58">
        <v>7.9365080000000001E-3</v>
      </c>
      <c r="D27" s="58">
        <v>0.20634920600000001</v>
      </c>
      <c r="E27" s="58">
        <v>14952.3984</v>
      </c>
      <c r="F27" s="58">
        <v>1828379.2760000001</v>
      </c>
      <c r="G27" s="58">
        <v>223574217.90000001</v>
      </c>
      <c r="H27" s="40"/>
      <c r="I27" s="40"/>
      <c r="J27" s="37"/>
      <c r="K27" s="37"/>
      <c r="L27" s="37"/>
      <c r="M27" s="37"/>
      <c r="N27" s="37"/>
      <c r="O27" s="37"/>
    </row>
    <row r="28" spans="1:15" x14ac:dyDescent="0.3">
      <c r="A28" s="56">
        <v>4</v>
      </c>
      <c r="B28" s="57">
        <v>123.32</v>
      </c>
      <c r="C28" s="58">
        <v>7.9365080000000001E-3</v>
      </c>
      <c r="D28" s="58">
        <v>0.21428571399999999</v>
      </c>
      <c r="E28" s="58">
        <v>15207.822399999999</v>
      </c>
      <c r="F28" s="58">
        <v>1875428.6580000001</v>
      </c>
      <c r="G28" s="58">
        <v>231277862.09999999</v>
      </c>
      <c r="H28" s="40"/>
      <c r="I28" s="40"/>
      <c r="J28" s="37"/>
      <c r="K28" s="37"/>
      <c r="L28" s="37"/>
      <c r="M28" s="37"/>
      <c r="N28" s="37"/>
      <c r="O28" s="37"/>
    </row>
    <row r="29" spans="1:15" x14ac:dyDescent="0.3">
      <c r="A29" s="56">
        <v>59</v>
      </c>
      <c r="B29" s="57">
        <v>124.06</v>
      </c>
      <c r="C29" s="58">
        <v>7.9365080000000001E-3</v>
      </c>
      <c r="D29" s="58">
        <v>0.222222222</v>
      </c>
      <c r="E29" s="58">
        <v>15390.883599999999</v>
      </c>
      <c r="F29" s="58">
        <v>1909393.0190000001</v>
      </c>
      <c r="G29" s="58">
        <v>236879298</v>
      </c>
      <c r="H29" s="40"/>
      <c r="I29" s="40"/>
      <c r="J29" s="37"/>
      <c r="K29" s="37"/>
      <c r="L29" s="37"/>
      <c r="M29" s="37"/>
      <c r="N29" s="37"/>
      <c r="O29" s="37"/>
    </row>
    <row r="30" spans="1:15" x14ac:dyDescent="0.3">
      <c r="A30" s="56">
        <v>60</v>
      </c>
      <c r="B30" s="57">
        <v>124.23</v>
      </c>
      <c r="C30" s="58">
        <v>7.9365080000000001E-3</v>
      </c>
      <c r="D30" s="58">
        <v>0.23015873000000001</v>
      </c>
      <c r="E30" s="58">
        <v>15433.0929</v>
      </c>
      <c r="F30" s="58">
        <v>1917253.1310000001</v>
      </c>
      <c r="G30" s="58">
        <v>238180356.5</v>
      </c>
      <c r="H30" s="40"/>
      <c r="I30" s="40"/>
      <c r="J30" s="37"/>
      <c r="K30" s="37"/>
      <c r="L30" s="37"/>
      <c r="M30" s="37"/>
      <c r="N30" s="37"/>
      <c r="O30" s="37"/>
    </row>
    <row r="31" spans="1:15" x14ac:dyDescent="0.3">
      <c r="A31" s="56">
        <v>94</v>
      </c>
      <c r="B31" s="57">
        <v>125.23</v>
      </c>
      <c r="C31" s="58">
        <v>7.9365080000000001E-3</v>
      </c>
      <c r="D31" s="58">
        <v>0.23809523799999999</v>
      </c>
      <c r="E31" s="58">
        <v>15682.552900000001</v>
      </c>
      <c r="F31" s="58">
        <v>1963926.1</v>
      </c>
      <c r="G31" s="58">
        <v>245942465.5</v>
      </c>
      <c r="H31" s="40"/>
      <c r="I31" s="40"/>
      <c r="J31" s="37"/>
      <c r="K31" s="37"/>
      <c r="L31" s="37"/>
      <c r="M31" s="37"/>
      <c r="N31" s="37"/>
      <c r="O31" s="37"/>
    </row>
    <row r="32" spans="1:15" x14ac:dyDescent="0.3">
      <c r="A32" s="56">
        <v>107</v>
      </c>
      <c r="B32" s="57">
        <v>125.77</v>
      </c>
      <c r="C32" s="58">
        <v>7.9365080000000001E-3</v>
      </c>
      <c r="D32" s="58">
        <v>0.246031746</v>
      </c>
      <c r="E32" s="58">
        <v>15818.0929</v>
      </c>
      <c r="F32" s="58">
        <v>1989441.544</v>
      </c>
      <c r="G32" s="58">
        <v>250212063</v>
      </c>
      <c r="H32" s="40"/>
      <c r="I32" s="40"/>
      <c r="J32" s="37"/>
      <c r="K32" s="37"/>
      <c r="L32" s="37"/>
      <c r="M32" s="37"/>
      <c r="N32" s="37"/>
      <c r="O32" s="37"/>
    </row>
    <row r="33" spans="1:15" x14ac:dyDescent="0.3">
      <c r="A33" s="56">
        <v>116</v>
      </c>
      <c r="B33" s="57">
        <v>126.01</v>
      </c>
      <c r="C33" s="58">
        <v>7.9365080000000001E-3</v>
      </c>
      <c r="D33" s="58">
        <v>0.253968254</v>
      </c>
      <c r="E33" s="58">
        <v>15878.5201</v>
      </c>
      <c r="F33" s="58">
        <v>2000852.318</v>
      </c>
      <c r="G33" s="58">
        <v>252127400.59999999</v>
      </c>
      <c r="H33" s="40"/>
      <c r="I33" s="40"/>
      <c r="J33" s="37"/>
      <c r="K33" s="37"/>
      <c r="L33" s="37"/>
      <c r="M33" s="37"/>
      <c r="N33" s="37"/>
      <c r="O33" s="37"/>
    </row>
    <row r="34" spans="1:15" x14ac:dyDescent="0.3">
      <c r="A34" s="56">
        <v>109</v>
      </c>
      <c r="B34" s="57">
        <v>126.09</v>
      </c>
      <c r="C34" s="58">
        <v>7.9365080000000001E-3</v>
      </c>
      <c r="D34" s="58">
        <v>0.26190476200000001</v>
      </c>
      <c r="E34" s="58">
        <v>15898.688099999999</v>
      </c>
      <c r="F34" s="58">
        <v>2004665.5830000001</v>
      </c>
      <c r="G34" s="58">
        <v>252768283.30000001</v>
      </c>
      <c r="H34" s="40"/>
      <c r="I34" s="40"/>
      <c r="J34" s="37"/>
      <c r="K34" s="37"/>
      <c r="L34" s="37"/>
      <c r="M34" s="37"/>
      <c r="N34" s="37"/>
      <c r="O34" s="37"/>
    </row>
    <row r="35" spans="1:15" x14ac:dyDescent="0.3">
      <c r="A35" s="56">
        <v>23</v>
      </c>
      <c r="B35" s="57">
        <v>126.73</v>
      </c>
      <c r="C35" s="58">
        <v>7.9365080000000001E-3</v>
      </c>
      <c r="D35" s="58">
        <v>0.26984127000000002</v>
      </c>
      <c r="E35" s="58">
        <v>16060.492899999999</v>
      </c>
      <c r="F35" s="58">
        <v>2035346.2649999999</v>
      </c>
      <c r="G35" s="58">
        <v>257939432.19999999</v>
      </c>
      <c r="H35" s="40"/>
      <c r="I35" s="40"/>
      <c r="J35" s="37"/>
      <c r="K35" s="37"/>
      <c r="L35" s="37"/>
      <c r="M35" s="37"/>
      <c r="N35" s="37"/>
      <c r="O35" s="37"/>
    </row>
    <row r="36" spans="1:15" x14ac:dyDescent="0.3">
      <c r="A36" s="56">
        <v>110</v>
      </c>
      <c r="B36" s="57">
        <v>127.09</v>
      </c>
      <c r="C36" s="58">
        <v>7.9365080000000001E-3</v>
      </c>
      <c r="D36" s="58">
        <v>0.27777777799999998</v>
      </c>
      <c r="E36" s="58">
        <v>16151.8681</v>
      </c>
      <c r="F36" s="58">
        <v>2052740.9169999999</v>
      </c>
      <c r="G36" s="58">
        <v>260882843.09999999</v>
      </c>
      <c r="H36" s="40"/>
      <c r="I36" s="40"/>
      <c r="J36" s="37"/>
      <c r="K36" s="37"/>
      <c r="L36" s="37"/>
      <c r="M36" s="37"/>
      <c r="N36" s="37"/>
      <c r="O36" s="37"/>
    </row>
    <row r="37" spans="1:15" x14ac:dyDescent="0.3">
      <c r="A37" s="56">
        <v>102</v>
      </c>
      <c r="B37" s="57">
        <v>127.8</v>
      </c>
      <c r="C37" s="58">
        <v>7.9365080000000001E-3</v>
      </c>
      <c r="D37" s="58">
        <v>0.28571428599999998</v>
      </c>
      <c r="E37" s="58">
        <v>16332.84</v>
      </c>
      <c r="F37" s="58">
        <v>2087336.952</v>
      </c>
      <c r="G37" s="58">
        <v>266761662.5</v>
      </c>
      <c r="H37" s="40"/>
      <c r="I37" s="40"/>
      <c r="J37" s="37"/>
      <c r="K37" s="37"/>
      <c r="L37" s="37"/>
      <c r="M37" s="37"/>
      <c r="N37" s="37"/>
      <c r="O37" s="37"/>
    </row>
    <row r="38" spans="1:15" x14ac:dyDescent="0.3">
      <c r="A38" s="56">
        <v>64</v>
      </c>
      <c r="B38" s="57">
        <v>128.16</v>
      </c>
      <c r="C38" s="58">
        <v>7.9365080000000001E-3</v>
      </c>
      <c r="D38" s="58">
        <v>0.29365079399999999</v>
      </c>
      <c r="E38" s="58">
        <v>16424.9856</v>
      </c>
      <c r="F38" s="58">
        <v>2105026.1540000001</v>
      </c>
      <c r="G38" s="58">
        <v>269780152</v>
      </c>
      <c r="H38" s="40"/>
      <c r="I38" s="40"/>
      <c r="J38" s="37"/>
      <c r="K38" s="37"/>
      <c r="L38" s="37"/>
      <c r="M38" s="37"/>
      <c r="N38" s="37"/>
      <c r="O38" s="37"/>
    </row>
    <row r="39" spans="1:15" x14ac:dyDescent="0.3">
      <c r="A39" s="56">
        <v>71</v>
      </c>
      <c r="B39" s="57">
        <v>128.28</v>
      </c>
      <c r="C39" s="58">
        <v>7.9365080000000001E-3</v>
      </c>
      <c r="D39" s="58">
        <v>0.301587302</v>
      </c>
      <c r="E39" s="58">
        <v>16455.758399999999</v>
      </c>
      <c r="F39" s="58">
        <v>2110944.6880000001</v>
      </c>
      <c r="G39" s="58">
        <v>270791984.5</v>
      </c>
      <c r="H39" s="40"/>
      <c r="I39" s="40"/>
      <c r="J39" s="37"/>
      <c r="K39" s="37"/>
      <c r="L39" s="37"/>
      <c r="M39" s="37"/>
      <c r="N39" s="37"/>
      <c r="O39" s="37"/>
    </row>
    <row r="40" spans="1:15" x14ac:dyDescent="0.3">
      <c r="A40" s="56">
        <v>50</v>
      </c>
      <c r="B40" s="57">
        <v>129.15</v>
      </c>
      <c r="C40" s="58">
        <v>7.9365080000000001E-3</v>
      </c>
      <c r="D40" s="58">
        <v>0.30952381000000001</v>
      </c>
      <c r="E40" s="58">
        <v>16679.7225</v>
      </c>
      <c r="F40" s="58">
        <v>2154186.1609999998</v>
      </c>
      <c r="G40" s="58">
        <v>278213142.69999999</v>
      </c>
      <c r="H40" s="40"/>
      <c r="I40" s="40"/>
      <c r="J40" s="37"/>
      <c r="K40" s="37"/>
      <c r="L40" s="37"/>
      <c r="M40" s="37"/>
      <c r="N40" s="37"/>
      <c r="O40" s="37"/>
    </row>
    <row r="41" spans="1:15" x14ac:dyDescent="0.3">
      <c r="A41" s="56">
        <v>112</v>
      </c>
      <c r="B41" s="57">
        <v>129.58000000000001</v>
      </c>
      <c r="C41" s="58">
        <v>7.9365080000000001E-3</v>
      </c>
      <c r="D41" s="58">
        <v>0.31746031699999999</v>
      </c>
      <c r="E41" s="58">
        <v>16790.9764</v>
      </c>
      <c r="F41" s="58">
        <v>2175774.7220000001</v>
      </c>
      <c r="G41" s="58">
        <v>281936888.5</v>
      </c>
      <c r="H41" s="40"/>
      <c r="I41" s="40"/>
      <c r="J41" s="37"/>
      <c r="K41" s="37"/>
      <c r="L41" s="37"/>
      <c r="M41" s="37"/>
      <c r="N41" s="37"/>
      <c r="O41" s="37"/>
    </row>
    <row r="42" spans="1:15" x14ac:dyDescent="0.3">
      <c r="A42" s="56">
        <v>32</v>
      </c>
      <c r="B42" s="57">
        <v>129.79</v>
      </c>
      <c r="C42" s="58">
        <v>7.9365080000000001E-3</v>
      </c>
      <c r="D42" s="58">
        <v>0.325396825</v>
      </c>
      <c r="E42" s="58">
        <v>16845.444100000001</v>
      </c>
      <c r="F42" s="58">
        <v>2186370.19</v>
      </c>
      <c r="G42" s="58">
        <v>283768986.89999998</v>
      </c>
      <c r="H42" s="40"/>
      <c r="I42" s="40"/>
      <c r="J42" s="37"/>
      <c r="K42" s="37"/>
      <c r="L42" s="37"/>
      <c r="M42" s="37"/>
      <c r="N42" s="37"/>
      <c r="O42" s="37"/>
    </row>
    <row r="43" spans="1:15" x14ac:dyDescent="0.3">
      <c r="A43" s="56">
        <v>87</v>
      </c>
      <c r="B43" s="57">
        <v>129.79</v>
      </c>
      <c r="C43" s="58">
        <v>7.9365080000000001E-3</v>
      </c>
      <c r="D43" s="58">
        <v>0.33333333300000001</v>
      </c>
      <c r="E43" s="58">
        <v>16845.444100000001</v>
      </c>
      <c r="F43" s="58">
        <v>2186370.19</v>
      </c>
      <c r="G43" s="58">
        <v>283768986.89999998</v>
      </c>
      <c r="H43" s="40"/>
      <c r="I43" s="40"/>
      <c r="J43" s="37"/>
      <c r="K43" s="37"/>
      <c r="L43" s="37"/>
      <c r="M43" s="37"/>
      <c r="N43" s="37"/>
      <c r="O43" s="37"/>
    </row>
    <row r="44" spans="1:15" x14ac:dyDescent="0.3">
      <c r="A44" s="56">
        <v>63</v>
      </c>
      <c r="B44" s="57">
        <v>130.82</v>
      </c>
      <c r="C44" s="58">
        <v>7.9365080000000001E-3</v>
      </c>
      <c r="D44" s="58">
        <v>0.34126984100000002</v>
      </c>
      <c r="E44" s="58">
        <v>17113.8724</v>
      </c>
      <c r="F44" s="58">
        <v>2238836.787</v>
      </c>
      <c r="G44" s="58">
        <v>292884628.5</v>
      </c>
      <c r="H44" s="40"/>
      <c r="I44" s="40"/>
      <c r="J44" s="37"/>
      <c r="K44" s="37"/>
      <c r="L44" s="37"/>
      <c r="M44" s="37"/>
      <c r="N44" s="37"/>
      <c r="O44" s="37"/>
    </row>
    <row r="45" spans="1:15" x14ac:dyDescent="0.3">
      <c r="A45" s="56">
        <v>84</v>
      </c>
      <c r="B45" s="57">
        <v>130.9</v>
      </c>
      <c r="C45" s="58">
        <v>7.9365080000000001E-3</v>
      </c>
      <c r="D45" s="58">
        <v>0.34920634900000003</v>
      </c>
      <c r="E45" s="58">
        <v>17134.810000000001</v>
      </c>
      <c r="F45" s="58">
        <v>2242946.6290000002</v>
      </c>
      <c r="G45" s="58">
        <v>293601713.69999999</v>
      </c>
      <c r="H45" s="40"/>
      <c r="I45" s="40"/>
      <c r="J45" s="37"/>
      <c r="K45" s="37"/>
      <c r="L45" s="37"/>
      <c r="M45" s="37"/>
      <c r="N45" s="37"/>
      <c r="O45" s="37"/>
    </row>
    <row r="46" spans="1:15" x14ac:dyDescent="0.3">
      <c r="A46" s="56">
        <v>57</v>
      </c>
      <c r="B46" s="57">
        <v>131.13</v>
      </c>
      <c r="C46" s="58">
        <v>7.9365080000000001E-3</v>
      </c>
      <c r="D46" s="58">
        <v>0.35714285699999998</v>
      </c>
      <c r="E46" s="58">
        <v>17195.0769</v>
      </c>
      <c r="F46" s="58">
        <v>2254790.4339999999</v>
      </c>
      <c r="G46" s="58">
        <v>295670669.60000002</v>
      </c>
      <c r="H46" s="40"/>
      <c r="I46" s="40"/>
      <c r="J46" s="37"/>
      <c r="K46" s="37"/>
      <c r="L46" s="37"/>
      <c r="M46" s="37"/>
      <c r="N46" s="37"/>
      <c r="O46" s="37"/>
    </row>
    <row r="47" spans="1:15" x14ac:dyDescent="0.3">
      <c r="A47" s="56">
        <v>55</v>
      </c>
      <c r="B47" s="57">
        <v>131.49</v>
      </c>
      <c r="C47" s="58">
        <v>7.9365080000000001E-3</v>
      </c>
      <c r="D47" s="58">
        <v>0.36507936499999999</v>
      </c>
      <c r="E47" s="58">
        <v>17289.6201</v>
      </c>
      <c r="F47" s="58">
        <v>2273412.1469999999</v>
      </c>
      <c r="G47" s="58">
        <v>298930963.19999999</v>
      </c>
      <c r="H47" s="40"/>
      <c r="I47" s="40"/>
      <c r="J47" s="37"/>
      <c r="K47" s="37"/>
      <c r="L47" s="37"/>
      <c r="M47" s="37"/>
      <c r="N47" s="37"/>
      <c r="O47" s="37"/>
    </row>
    <row r="48" spans="1:15" x14ac:dyDescent="0.3">
      <c r="A48" s="56">
        <v>99</v>
      </c>
      <c r="B48" s="57">
        <v>133.33000000000001</v>
      </c>
      <c r="C48" s="58">
        <v>7.9365080000000001E-3</v>
      </c>
      <c r="D48" s="58">
        <v>0.373015873</v>
      </c>
      <c r="E48" s="58">
        <v>17776.888900000002</v>
      </c>
      <c r="F48" s="58">
        <v>2370192.5970000001</v>
      </c>
      <c r="G48" s="58">
        <v>316017779</v>
      </c>
      <c r="H48" s="40"/>
      <c r="I48" s="40"/>
      <c r="J48" s="37"/>
      <c r="K48" s="37"/>
      <c r="L48" s="37"/>
      <c r="M48" s="37"/>
      <c r="N48" s="37"/>
      <c r="O48" s="37"/>
    </row>
    <row r="49" spans="1:15" x14ac:dyDescent="0.3">
      <c r="A49" s="56">
        <v>122</v>
      </c>
      <c r="B49" s="57">
        <v>133.65</v>
      </c>
      <c r="C49" s="58">
        <v>7.9365080000000001E-3</v>
      </c>
      <c r="D49" s="58">
        <v>0.38095238100000001</v>
      </c>
      <c r="E49" s="58">
        <v>17862.322499999998</v>
      </c>
      <c r="F49" s="58">
        <v>2387299.4019999998</v>
      </c>
      <c r="G49" s="58">
        <v>319062565.10000002</v>
      </c>
      <c r="H49" s="40"/>
      <c r="I49" s="40"/>
      <c r="J49" s="37"/>
      <c r="K49" s="37"/>
      <c r="L49" s="37"/>
      <c r="M49" s="37"/>
      <c r="N49" s="37"/>
      <c r="O49" s="37"/>
    </row>
    <row r="50" spans="1:15" x14ac:dyDescent="0.3">
      <c r="A50" s="56">
        <v>78</v>
      </c>
      <c r="B50" s="57">
        <v>135.31</v>
      </c>
      <c r="C50" s="58">
        <v>7.9365080000000001E-3</v>
      </c>
      <c r="D50" s="58">
        <v>0.38888888900000002</v>
      </c>
      <c r="E50" s="58">
        <v>18308.7961</v>
      </c>
      <c r="F50" s="58">
        <v>2477363.2000000002</v>
      </c>
      <c r="G50" s="58">
        <v>335212014.60000002</v>
      </c>
      <c r="H50" s="40"/>
      <c r="I50" s="40"/>
      <c r="J50" s="37"/>
      <c r="K50" s="37"/>
      <c r="L50" s="37"/>
      <c r="M50" s="37"/>
      <c r="N50" s="37"/>
      <c r="O50" s="37"/>
    </row>
    <row r="51" spans="1:15" x14ac:dyDescent="0.3">
      <c r="A51" s="56">
        <v>6</v>
      </c>
      <c r="B51" s="57">
        <v>136.03</v>
      </c>
      <c r="C51" s="58">
        <v>7.9365080000000001E-3</v>
      </c>
      <c r="D51" s="58">
        <v>0.39682539700000002</v>
      </c>
      <c r="E51" s="58">
        <v>18504.160899999999</v>
      </c>
      <c r="F51" s="58">
        <v>2517121.0070000002</v>
      </c>
      <c r="G51" s="58">
        <v>342403970.60000002</v>
      </c>
      <c r="H51" s="40"/>
      <c r="I51" s="40"/>
      <c r="J51" s="37"/>
      <c r="K51" s="37"/>
      <c r="L51" s="37"/>
      <c r="M51" s="37"/>
      <c r="N51" s="37"/>
      <c r="O51" s="37"/>
    </row>
    <row r="52" spans="1:15" x14ac:dyDescent="0.3">
      <c r="A52" s="56">
        <v>18</v>
      </c>
      <c r="B52" s="57">
        <v>136.15</v>
      </c>
      <c r="C52" s="58">
        <v>7.9365080000000001E-3</v>
      </c>
      <c r="D52" s="58">
        <v>0.40476190499999998</v>
      </c>
      <c r="E52" s="58">
        <v>18536.822499999998</v>
      </c>
      <c r="F52" s="58">
        <v>2523788.3829999999</v>
      </c>
      <c r="G52" s="58">
        <v>343613788.39999998</v>
      </c>
      <c r="H52" s="40"/>
      <c r="I52" s="40"/>
      <c r="J52" s="37"/>
      <c r="K52" s="37"/>
      <c r="L52" s="37"/>
      <c r="M52" s="37"/>
      <c r="N52" s="37"/>
      <c r="O52" s="37"/>
    </row>
    <row r="53" spans="1:15" x14ac:dyDescent="0.3">
      <c r="A53" s="56">
        <v>76</v>
      </c>
      <c r="B53" s="57">
        <v>136.27000000000001</v>
      </c>
      <c r="C53" s="58">
        <v>7.9365080000000001E-3</v>
      </c>
      <c r="D53" s="58">
        <v>0.41269841299999999</v>
      </c>
      <c r="E53" s="58">
        <v>18569.512900000002</v>
      </c>
      <c r="F53" s="58">
        <v>2530467.523</v>
      </c>
      <c r="G53" s="58">
        <v>344826809.30000001</v>
      </c>
      <c r="H53" s="40"/>
      <c r="I53" s="40"/>
      <c r="J53" s="37"/>
      <c r="K53" s="37"/>
      <c r="L53" s="37"/>
      <c r="M53" s="37"/>
      <c r="N53" s="37"/>
      <c r="O53" s="37"/>
    </row>
    <row r="54" spans="1:15" x14ac:dyDescent="0.3">
      <c r="A54" s="56">
        <v>61</v>
      </c>
      <c r="B54" s="57">
        <v>136.47999999999999</v>
      </c>
      <c r="C54" s="58">
        <v>7.9365080000000001E-3</v>
      </c>
      <c r="D54" s="58">
        <v>0.42063492099999999</v>
      </c>
      <c r="E54" s="58">
        <v>18626.790400000002</v>
      </c>
      <c r="F54" s="58">
        <v>2542184.3539999998</v>
      </c>
      <c r="G54" s="58">
        <v>346957320.60000002</v>
      </c>
      <c r="H54" s="40"/>
      <c r="I54" s="40"/>
      <c r="J54" s="37"/>
      <c r="K54" s="37"/>
      <c r="L54" s="37"/>
      <c r="M54" s="37"/>
      <c r="N54" s="37"/>
      <c r="O54" s="37"/>
    </row>
    <row r="55" spans="1:15" x14ac:dyDescent="0.3">
      <c r="A55" s="56">
        <v>90</v>
      </c>
      <c r="B55" s="57">
        <v>136.72999999999999</v>
      </c>
      <c r="C55" s="58">
        <v>7.9365080000000001E-3</v>
      </c>
      <c r="D55" s="58">
        <v>0.428571429</v>
      </c>
      <c r="E55" s="58">
        <v>18695.0929</v>
      </c>
      <c r="F55" s="58">
        <v>2556180.0520000001</v>
      </c>
      <c r="G55" s="58">
        <v>349506498.5</v>
      </c>
      <c r="H55" s="40"/>
      <c r="I55" s="40"/>
      <c r="J55" s="37"/>
      <c r="K55" s="37"/>
      <c r="L55" s="37"/>
      <c r="M55" s="37"/>
      <c r="N55" s="37"/>
      <c r="O55" s="37"/>
    </row>
    <row r="56" spans="1:15" x14ac:dyDescent="0.3">
      <c r="A56" s="56">
        <v>74</v>
      </c>
      <c r="B56" s="57">
        <v>137.15</v>
      </c>
      <c r="C56" s="58">
        <v>7.9365080000000001E-3</v>
      </c>
      <c r="D56" s="58">
        <v>0.43650793700000001</v>
      </c>
      <c r="E56" s="58">
        <v>18810.122500000001</v>
      </c>
      <c r="F56" s="58">
        <v>2579808.301</v>
      </c>
      <c r="G56" s="58">
        <v>353820708.5</v>
      </c>
      <c r="H56" s="40"/>
      <c r="I56" s="40"/>
      <c r="J56" s="37"/>
      <c r="K56" s="37"/>
      <c r="L56" s="37"/>
      <c r="M56" s="37"/>
      <c r="N56" s="37"/>
      <c r="O56" s="37"/>
    </row>
    <row r="57" spans="1:15" x14ac:dyDescent="0.3">
      <c r="A57" s="56">
        <v>54</v>
      </c>
      <c r="B57" s="57">
        <v>137.91</v>
      </c>
      <c r="C57" s="58">
        <v>7.9365080000000001E-3</v>
      </c>
      <c r="D57" s="58">
        <v>0.44444444399999999</v>
      </c>
      <c r="E57" s="58">
        <v>19019.168099999999</v>
      </c>
      <c r="F57" s="58">
        <v>2622933.4730000002</v>
      </c>
      <c r="G57" s="58">
        <v>361728755.19999999</v>
      </c>
      <c r="H57" s="40"/>
      <c r="I57" s="40"/>
      <c r="J57" s="37"/>
      <c r="K57" s="37"/>
      <c r="L57" s="37"/>
      <c r="M57" s="37"/>
      <c r="N57" s="37"/>
      <c r="O57" s="37"/>
    </row>
    <row r="58" spans="1:15" x14ac:dyDescent="0.3">
      <c r="A58" s="56">
        <v>96</v>
      </c>
      <c r="B58" s="57">
        <v>138.28</v>
      </c>
      <c r="C58" s="58">
        <v>7.9365080000000001E-3</v>
      </c>
      <c r="D58" s="58">
        <v>0.452380952</v>
      </c>
      <c r="E58" s="58">
        <v>19121.358400000001</v>
      </c>
      <c r="F58" s="58">
        <v>2644101.44</v>
      </c>
      <c r="G58" s="58">
        <v>365626347.10000002</v>
      </c>
      <c r="H58" s="40"/>
      <c r="I58" s="40"/>
      <c r="J58" s="37"/>
      <c r="K58" s="37"/>
      <c r="L58" s="37"/>
      <c r="M58" s="37"/>
      <c r="N58" s="37"/>
      <c r="O58" s="37"/>
    </row>
    <row r="59" spans="1:15" x14ac:dyDescent="0.3">
      <c r="A59" s="56">
        <v>31</v>
      </c>
      <c r="B59" s="57">
        <v>142.77000000000001</v>
      </c>
      <c r="C59" s="58">
        <v>7.9365080000000001E-3</v>
      </c>
      <c r="D59" s="58">
        <v>0.46031746000000001</v>
      </c>
      <c r="E59" s="58">
        <v>20383.2729</v>
      </c>
      <c r="F59" s="58">
        <v>2910119.872</v>
      </c>
      <c r="G59" s="58">
        <v>415477814.10000002</v>
      </c>
      <c r="H59" s="40"/>
      <c r="I59" s="40"/>
      <c r="J59" s="37"/>
      <c r="K59" s="37"/>
      <c r="L59" s="37"/>
      <c r="M59" s="37"/>
      <c r="N59" s="37"/>
      <c r="O59" s="37"/>
    </row>
    <row r="60" spans="1:15" x14ac:dyDescent="0.3">
      <c r="A60" s="56">
        <v>48</v>
      </c>
      <c r="B60" s="57">
        <v>146.13</v>
      </c>
      <c r="C60" s="58">
        <v>7.9365080000000001E-3</v>
      </c>
      <c r="D60" s="58">
        <v>0.46825396800000002</v>
      </c>
      <c r="E60" s="58">
        <v>21353.976900000001</v>
      </c>
      <c r="F60" s="58">
        <v>3120456.6439999999</v>
      </c>
      <c r="G60" s="58">
        <v>455992329.39999998</v>
      </c>
      <c r="H60" s="40"/>
      <c r="I60" s="40"/>
      <c r="J60" s="37"/>
      <c r="K60" s="37"/>
      <c r="L60" s="37"/>
      <c r="M60" s="37"/>
      <c r="N60" s="37"/>
      <c r="O60" s="37"/>
    </row>
    <row r="61" spans="1:15" x14ac:dyDescent="0.3">
      <c r="A61" s="56">
        <v>125</v>
      </c>
      <c r="B61" s="57">
        <v>146.22999999999999</v>
      </c>
      <c r="C61" s="58">
        <v>7.9365080000000001E-3</v>
      </c>
      <c r="D61" s="58">
        <v>0.47619047599999997</v>
      </c>
      <c r="E61" s="58">
        <v>21383.212899999999</v>
      </c>
      <c r="F61" s="58">
        <v>3126867.2220000001</v>
      </c>
      <c r="G61" s="58">
        <v>457241793.89999998</v>
      </c>
      <c r="H61" s="40"/>
      <c r="I61" s="40"/>
      <c r="J61" s="37"/>
      <c r="K61" s="37"/>
      <c r="L61" s="37"/>
      <c r="M61" s="37"/>
      <c r="N61" s="37"/>
      <c r="O61" s="37"/>
    </row>
    <row r="62" spans="1:15" x14ac:dyDescent="0.3">
      <c r="A62" s="56">
        <v>91</v>
      </c>
      <c r="B62" s="57">
        <v>146.77000000000001</v>
      </c>
      <c r="C62" s="58">
        <v>7.9365080000000001E-3</v>
      </c>
      <c r="D62" s="58">
        <v>0.48412698399999998</v>
      </c>
      <c r="E62" s="58">
        <v>21541.4329</v>
      </c>
      <c r="F62" s="58">
        <v>3161636.1069999998</v>
      </c>
      <c r="G62" s="58">
        <v>464033331.39999998</v>
      </c>
      <c r="H62" s="40"/>
      <c r="I62" s="40"/>
      <c r="J62" s="37"/>
      <c r="K62" s="37"/>
      <c r="L62" s="37"/>
      <c r="M62" s="37"/>
      <c r="N62" s="37"/>
      <c r="O62" s="37"/>
    </row>
    <row r="63" spans="1:15" x14ac:dyDescent="0.3">
      <c r="A63" s="56">
        <v>65</v>
      </c>
      <c r="B63" s="57">
        <v>146.93</v>
      </c>
      <c r="C63" s="58">
        <v>7.9365080000000001E-3</v>
      </c>
      <c r="D63" s="58">
        <v>0.49206349199999999</v>
      </c>
      <c r="E63" s="58">
        <v>21588.424900000002</v>
      </c>
      <c r="F63" s="58">
        <v>3171987.2710000002</v>
      </c>
      <c r="G63" s="58">
        <v>466060089.69999999</v>
      </c>
      <c r="H63" s="40"/>
      <c r="I63" s="40"/>
      <c r="J63" s="37"/>
      <c r="K63" s="37"/>
      <c r="L63" s="37"/>
      <c r="M63" s="37"/>
      <c r="N63" s="37"/>
      <c r="O63" s="37"/>
    </row>
    <row r="64" spans="1:15" x14ac:dyDescent="0.3">
      <c r="A64" s="56">
        <v>12</v>
      </c>
      <c r="B64" s="57">
        <v>147.12</v>
      </c>
      <c r="C64" s="58">
        <v>7.9365080000000001E-3</v>
      </c>
      <c r="D64" s="58">
        <v>0.5</v>
      </c>
      <c r="E64" s="58">
        <v>21644.294399999999</v>
      </c>
      <c r="F64" s="58">
        <v>3184308.5920000002</v>
      </c>
      <c r="G64" s="58">
        <v>468475480.10000002</v>
      </c>
      <c r="H64" s="40"/>
      <c r="I64" s="40"/>
      <c r="J64" s="37"/>
      <c r="K64" s="37"/>
      <c r="L64" s="37"/>
      <c r="M64" s="37"/>
      <c r="N64" s="37"/>
      <c r="O64" s="37"/>
    </row>
    <row r="65" spans="1:15" x14ac:dyDescent="0.3">
      <c r="A65" s="56">
        <v>118</v>
      </c>
      <c r="B65" s="57">
        <v>147.26</v>
      </c>
      <c r="C65" s="58">
        <v>7.9365080000000001E-3</v>
      </c>
      <c r="D65" s="58">
        <v>0.50793650800000001</v>
      </c>
      <c r="E65" s="58">
        <v>21685.507600000001</v>
      </c>
      <c r="F65" s="58">
        <v>3193407.8489999999</v>
      </c>
      <c r="G65" s="58">
        <v>470261239.89999998</v>
      </c>
      <c r="H65" s="40"/>
      <c r="I65" s="40"/>
      <c r="J65" s="37"/>
      <c r="K65" s="37"/>
      <c r="L65" s="37"/>
      <c r="M65" s="37"/>
      <c r="N65" s="37"/>
      <c r="O65" s="37"/>
    </row>
    <row r="66" spans="1:15" x14ac:dyDescent="0.3">
      <c r="A66" s="56">
        <v>44</v>
      </c>
      <c r="B66" s="57">
        <v>148.18</v>
      </c>
      <c r="C66" s="58">
        <v>7.9365080000000001E-3</v>
      </c>
      <c r="D66" s="58">
        <v>0.51587301600000002</v>
      </c>
      <c r="E66" s="58">
        <v>21957.312399999999</v>
      </c>
      <c r="F66" s="58">
        <v>3253634.551</v>
      </c>
      <c r="G66" s="58">
        <v>482123567.80000001</v>
      </c>
      <c r="H66" s="40"/>
      <c r="I66" s="40"/>
      <c r="J66" s="37"/>
      <c r="K66" s="37"/>
      <c r="L66" s="37"/>
      <c r="M66" s="37"/>
      <c r="N66" s="37"/>
      <c r="O66" s="37"/>
    </row>
    <row r="67" spans="1:15" x14ac:dyDescent="0.3">
      <c r="A67" s="56">
        <v>52</v>
      </c>
      <c r="B67" s="57">
        <v>149.91</v>
      </c>
      <c r="C67" s="58">
        <v>7.9365080000000001E-3</v>
      </c>
      <c r="D67" s="58">
        <v>0.52380952400000003</v>
      </c>
      <c r="E67" s="58">
        <v>22473.008099999999</v>
      </c>
      <c r="F67" s="58">
        <v>3368928.6439999999</v>
      </c>
      <c r="G67" s="58">
        <v>505036093.10000002</v>
      </c>
      <c r="H67" s="40"/>
      <c r="I67" s="40"/>
      <c r="J67" s="37"/>
      <c r="K67" s="37"/>
      <c r="L67" s="37"/>
      <c r="M67" s="37"/>
      <c r="N67" s="37"/>
      <c r="O67" s="37"/>
    </row>
    <row r="68" spans="1:15" x14ac:dyDescent="0.3">
      <c r="A68" s="56">
        <v>113</v>
      </c>
      <c r="B68" s="57">
        <v>152.30000000000001</v>
      </c>
      <c r="C68" s="58">
        <v>7.9365080000000001E-3</v>
      </c>
      <c r="D68" s="58">
        <v>0.53174603200000004</v>
      </c>
      <c r="E68" s="58">
        <v>23195.29</v>
      </c>
      <c r="F68" s="58">
        <v>3532642.6669999999</v>
      </c>
      <c r="G68" s="58">
        <v>538021478.20000005</v>
      </c>
      <c r="H68" s="40"/>
      <c r="I68" s="40"/>
      <c r="J68" s="37"/>
      <c r="K68" s="37"/>
      <c r="L68" s="37"/>
      <c r="M68" s="37"/>
      <c r="N68" s="37"/>
      <c r="O68" s="37"/>
    </row>
    <row r="69" spans="1:15" x14ac:dyDescent="0.3">
      <c r="A69" s="56">
        <v>17</v>
      </c>
      <c r="B69" s="57">
        <v>153.43</v>
      </c>
      <c r="C69" s="58">
        <v>7.9365080000000001E-3</v>
      </c>
      <c r="D69" s="58">
        <v>0.53968254000000004</v>
      </c>
      <c r="E69" s="58">
        <v>23540.764899999998</v>
      </c>
      <c r="F69" s="58">
        <v>3611859.5589999999</v>
      </c>
      <c r="G69" s="58">
        <v>554167612.10000002</v>
      </c>
      <c r="H69" s="40"/>
      <c r="I69" s="40"/>
      <c r="J69" s="37"/>
      <c r="K69" s="37"/>
      <c r="L69" s="37"/>
      <c r="M69" s="37"/>
      <c r="N69" s="37"/>
      <c r="O69" s="37"/>
    </row>
    <row r="70" spans="1:15" x14ac:dyDescent="0.3">
      <c r="A70" s="56">
        <v>83</v>
      </c>
      <c r="B70" s="57">
        <v>153.44</v>
      </c>
      <c r="C70" s="58">
        <v>7.9365080000000001E-3</v>
      </c>
      <c r="D70" s="58">
        <v>0.54761904800000005</v>
      </c>
      <c r="E70" s="58">
        <v>23543.833600000002</v>
      </c>
      <c r="F70" s="58">
        <v>3612565.8280000002</v>
      </c>
      <c r="G70" s="58">
        <v>554312100.60000002</v>
      </c>
      <c r="H70" s="40"/>
      <c r="I70" s="40"/>
      <c r="J70" s="37"/>
      <c r="K70" s="37"/>
      <c r="L70" s="37"/>
      <c r="M70" s="37"/>
      <c r="N70" s="37"/>
      <c r="O70" s="37"/>
    </row>
    <row r="71" spans="1:15" x14ac:dyDescent="0.3">
      <c r="A71" s="56">
        <v>42</v>
      </c>
      <c r="B71" s="57">
        <v>154.36000000000001</v>
      </c>
      <c r="C71" s="58">
        <v>7.9365080000000001E-3</v>
      </c>
      <c r="D71" s="58">
        <v>0.55555555599999995</v>
      </c>
      <c r="E71" s="58">
        <v>23827.009600000001</v>
      </c>
      <c r="F71" s="58">
        <v>3677937.202</v>
      </c>
      <c r="G71" s="58">
        <v>567726386.5</v>
      </c>
      <c r="H71" s="40"/>
      <c r="I71" s="40"/>
      <c r="J71" s="37"/>
      <c r="K71" s="37"/>
      <c r="L71" s="37"/>
      <c r="M71" s="37"/>
      <c r="N71" s="37"/>
      <c r="O71" s="37"/>
    </row>
    <row r="72" spans="1:15" x14ac:dyDescent="0.3">
      <c r="A72" s="56">
        <v>104</v>
      </c>
      <c r="B72" s="57">
        <v>154.49</v>
      </c>
      <c r="C72" s="58">
        <v>7.9365080000000001E-3</v>
      </c>
      <c r="D72" s="58">
        <v>0.56349206299999999</v>
      </c>
      <c r="E72" s="58">
        <v>23867.160100000001</v>
      </c>
      <c r="F72" s="58">
        <v>3687237.5639999998</v>
      </c>
      <c r="G72" s="58">
        <v>569641331.20000005</v>
      </c>
      <c r="H72" s="40"/>
      <c r="I72" s="40"/>
      <c r="J72" s="37"/>
      <c r="K72" s="37"/>
      <c r="L72" s="37"/>
      <c r="M72" s="37"/>
      <c r="N72" s="37"/>
      <c r="O72" s="37"/>
    </row>
    <row r="73" spans="1:15" x14ac:dyDescent="0.3">
      <c r="A73" s="56">
        <v>105</v>
      </c>
      <c r="B73" s="57">
        <v>157.16999999999999</v>
      </c>
      <c r="C73" s="58">
        <v>7.9365080000000001E-3</v>
      </c>
      <c r="D73" s="58">
        <v>0.571428571</v>
      </c>
      <c r="E73" s="58">
        <v>24702.408899999999</v>
      </c>
      <c r="F73" s="58">
        <v>3882477.6069999998</v>
      </c>
      <c r="G73" s="58">
        <v>610209005.5</v>
      </c>
      <c r="H73" s="40"/>
      <c r="I73" s="40"/>
      <c r="J73" s="37"/>
      <c r="K73" s="37"/>
      <c r="L73" s="37"/>
      <c r="M73" s="37"/>
      <c r="N73" s="37"/>
      <c r="O73" s="37"/>
    </row>
    <row r="74" spans="1:15" x14ac:dyDescent="0.3">
      <c r="A74" s="56">
        <v>35</v>
      </c>
      <c r="B74" s="57">
        <v>161.34</v>
      </c>
      <c r="C74" s="58">
        <v>7.9365080000000001E-3</v>
      </c>
      <c r="D74" s="58">
        <v>0.57936507900000001</v>
      </c>
      <c r="E74" s="58">
        <v>26030.595600000001</v>
      </c>
      <c r="F74" s="58">
        <v>4199776.2939999998</v>
      </c>
      <c r="G74" s="58">
        <v>677591907.29999995</v>
      </c>
      <c r="H74" s="40"/>
      <c r="I74" s="40"/>
      <c r="J74" s="37"/>
      <c r="K74" s="37"/>
      <c r="L74" s="37"/>
      <c r="M74" s="37"/>
      <c r="N74" s="37"/>
      <c r="O74" s="37"/>
    </row>
    <row r="75" spans="1:15" x14ac:dyDescent="0.3">
      <c r="A75" s="56">
        <v>81</v>
      </c>
      <c r="B75" s="57">
        <v>162.29</v>
      </c>
      <c r="C75" s="58">
        <v>7.9365080000000001E-3</v>
      </c>
      <c r="D75" s="58">
        <v>0.58730158700000001</v>
      </c>
      <c r="E75" s="58">
        <v>26338.044099999999</v>
      </c>
      <c r="F75" s="58">
        <v>4274401.1770000001</v>
      </c>
      <c r="G75" s="58">
        <v>693692567</v>
      </c>
      <c r="H75" s="40"/>
      <c r="I75" s="40"/>
      <c r="J75" s="37"/>
      <c r="K75" s="37"/>
      <c r="L75" s="37"/>
      <c r="M75" s="37"/>
      <c r="N75" s="37"/>
      <c r="O75" s="37"/>
    </row>
    <row r="76" spans="1:15" x14ac:dyDescent="0.3">
      <c r="A76" s="56">
        <v>34</v>
      </c>
      <c r="B76" s="57">
        <v>162.78</v>
      </c>
      <c r="C76" s="58">
        <v>7.9365080000000001E-3</v>
      </c>
      <c r="D76" s="58">
        <v>0.59523809500000002</v>
      </c>
      <c r="E76" s="58">
        <v>26497.328399999999</v>
      </c>
      <c r="F76" s="58">
        <v>4313235.1169999996</v>
      </c>
      <c r="G76" s="58">
        <v>702108412.29999995</v>
      </c>
      <c r="H76" s="40"/>
      <c r="I76" s="40"/>
      <c r="J76" s="37"/>
      <c r="K76" s="37"/>
      <c r="L76" s="37"/>
      <c r="M76" s="37"/>
      <c r="N76" s="37"/>
      <c r="O76" s="37"/>
    </row>
    <row r="77" spans="1:15" x14ac:dyDescent="0.3">
      <c r="A77" s="56">
        <v>72</v>
      </c>
      <c r="B77" s="57">
        <v>163.21</v>
      </c>
      <c r="C77" s="58">
        <v>7.9365080000000001E-3</v>
      </c>
      <c r="D77" s="58">
        <v>0.60317460300000003</v>
      </c>
      <c r="E77" s="58">
        <v>26637.504099999998</v>
      </c>
      <c r="F77" s="58">
        <v>4347507.0439999998</v>
      </c>
      <c r="G77" s="58">
        <v>709556624.70000005</v>
      </c>
      <c r="H77" s="40"/>
      <c r="I77" s="40"/>
      <c r="J77" s="37"/>
      <c r="K77" s="37"/>
      <c r="L77" s="37"/>
      <c r="M77" s="37"/>
      <c r="N77" s="37"/>
      <c r="O77" s="37"/>
    </row>
    <row r="78" spans="1:15" x14ac:dyDescent="0.3">
      <c r="A78" s="56">
        <v>26</v>
      </c>
      <c r="B78" s="57">
        <v>164.97</v>
      </c>
      <c r="C78" s="58">
        <v>7.9365080000000001E-3</v>
      </c>
      <c r="D78" s="58">
        <v>0.61111111100000004</v>
      </c>
      <c r="E78" s="58">
        <v>27215.100900000001</v>
      </c>
      <c r="F78" s="58">
        <v>4489675.1950000003</v>
      </c>
      <c r="G78" s="58">
        <v>740661717</v>
      </c>
      <c r="H78" s="40"/>
      <c r="I78" s="40"/>
      <c r="J78" s="37"/>
      <c r="K78" s="37"/>
      <c r="L78" s="37"/>
      <c r="M78" s="37"/>
      <c r="N78" s="37"/>
      <c r="O78" s="37"/>
    </row>
    <row r="79" spans="1:15" x14ac:dyDescent="0.3">
      <c r="A79" s="56">
        <v>73</v>
      </c>
      <c r="B79" s="57">
        <v>165.01</v>
      </c>
      <c r="C79" s="58">
        <v>7.9365080000000001E-3</v>
      </c>
      <c r="D79" s="58">
        <v>0.61904761900000005</v>
      </c>
      <c r="E79" s="58">
        <v>27228.3001</v>
      </c>
      <c r="F79" s="58">
        <v>4492941.8</v>
      </c>
      <c r="G79" s="58">
        <v>741380326.29999995</v>
      </c>
      <c r="H79" s="40"/>
      <c r="I79" s="40"/>
      <c r="J79" s="37"/>
      <c r="K79" s="37"/>
      <c r="L79" s="37"/>
      <c r="M79" s="37"/>
      <c r="N79" s="37"/>
      <c r="O79" s="37"/>
    </row>
    <row r="80" spans="1:15" x14ac:dyDescent="0.3">
      <c r="A80" s="56">
        <v>27</v>
      </c>
      <c r="B80" s="57">
        <v>168.02</v>
      </c>
      <c r="C80" s="58">
        <v>7.9365080000000001E-3</v>
      </c>
      <c r="D80" s="58">
        <v>0.62698412699999995</v>
      </c>
      <c r="E80" s="58">
        <v>28230.720399999998</v>
      </c>
      <c r="F80" s="58">
        <v>4743325.642</v>
      </c>
      <c r="G80" s="58">
        <v>796973574.29999995</v>
      </c>
      <c r="H80" s="40"/>
      <c r="I80" s="40"/>
      <c r="J80" s="37"/>
      <c r="K80" s="37"/>
      <c r="L80" s="37"/>
      <c r="M80" s="37"/>
      <c r="N80" s="37"/>
      <c r="O80" s="37"/>
    </row>
    <row r="81" spans="1:15" x14ac:dyDescent="0.3">
      <c r="A81" s="56">
        <v>53</v>
      </c>
      <c r="B81" s="57">
        <v>168.52</v>
      </c>
      <c r="C81" s="58">
        <v>7.9365080000000001E-3</v>
      </c>
      <c r="D81" s="58">
        <v>0.63492063499999996</v>
      </c>
      <c r="E81" s="58">
        <v>28398.990399999999</v>
      </c>
      <c r="F81" s="58">
        <v>4785797.8619999997</v>
      </c>
      <c r="G81" s="58">
        <v>806502655.70000005</v>
      </c>
      <c r="H81" s="40"/>
      <c r="I81" s="40"/>
      <c r="J81" s="37"/>
      <c r="K81" s="37"/>
      <c r="L81" s="37"/>
      <c r="M81" s="37"/>
      <c r="N81" s="37"/>
      <c r="O81" s="37"/>
    </row>
    <row r="82" spans="1:15" x14ac:dyDescent="0.3">
      <c r="A82" s="56">
        <v>36</v>
      </c>
      <c r="B82" s="57">
        <v>171.45</v>
      </c>
      <c r="C82" s="58">
        <v>7.9365080000000001E-3</v>
      </c>
      <c r="D82" s="58">
        <v>0.64285714299999996</v>
      </c>
      <c r="E82" s="58">
        <v>29395.102500000001</v>
      </c>
      <c r="F82" s="58">
        <v>5039790.324</v>
      </c>
      <c r="G82" s="58">
        <v>864072051</v>
      </c>
      <c r="H82" s="40"/>
      <c r="I82" s="40"/>
      <c r="J82" s="37"/>
      <c r="K82" s="37"/>
      <c r="L82" s="37"/>
      <c r="M82" s="37"/>
      <c r="N82" s="37"/>
      <c r="O82" s="37"/>
    </row>
    <row r="83" spans="1:15" x14ac:dyDescent="0.3">
      <c r="A83" s="56">
        <v>70</v>
      </c>
      <c r="B83" s="57">
        <v>173.11</v>
      </c>
      <c r="C83" s="58">
        <v>7.9365080000000001E-3</v>
      </c>
      <c r="D83" s="58">
        <v>0.65079365099999997</v>
      </c>
      <c r="E83" s="58">
        <v>29967.072100000001</v>
      </c>
      <c r="F83" s="58">
        <v>5187599.8509999998</v>
      </c>
      <c r="G83" s="58">
        <v>898025410.20000005</v>
      </c>
      <c r="H83" s="40"/>
      <c r="I83" s="40"/>
      <c r="J83" s="37"/>
      <c r="K83" s="37"/>
      <c r="L83" s="37"/>
      <c r="M83" s="37"/>
      <c r="N83" s="37"/>
      <c r="O83" s="37"/>
    </row>
    <row r="84" spans="1:15" x14ac:dyDescent="0.3">
      <c r="A84" s="56">
        <v>82</v>
      </c>
      <c r="B84" s="57">
        <v>173.9</v>
      </c>
      <c r="C84" s="58">
        <v>7.9365080000000001E-3</v>
      </c>
      <c r="D84" s="58">
        <v>0.65873015899999998</v>
      </c>
      <c r="E84" s="58">
        <v>30241.21</v>
      </c>
      <c r="F84" s="58">
        <v>5258946.4189999998</v>
      </c>
      <c r="G84" s="58">
        <v>914530782.29999995</v>
      </c>
      <c r="H84" s="40"/>
      <c r="I84" s="40"/>
      <c r="J84" s="37"/>
      <c r="K84" s="37"/>
      <c r="L84" s="37"/>
      <c r="M84" s="37"/>
      <c r="N84" s="37"/>
      <c r="O84" s="37"/>
    </row>
    <row r="85" spans="1:15" x14ac:dyDescent="0.3">
      <c r="A85" s="56">
        <v>58</v>
      </c>
      <c r="B85" s="57">
        <v>179.04</v>
      </c>
      <c r="C85" s="58">
        <v>7.9365080000000001E-3</v>
      </c>
      <c r="D85" s="58">
        <v>0.66666666699999999</v>
      </c>
      <c r="E85" s="58">
        <v>32055.321599999999</v>
      </c>
      <c r="F85" s="58">
        <v>5739184.7790000001</v>
      </c>
      <c r="G85" s="58">
        <v>1027543643</v>
      </c>
      <c r="H85" s="40"/>
      <c r="I85" s="40"/>
      <c r="J85" s="37"/>
      <c r="K85" s="37"/>
      <c r="L85" s="37"/>
      <c r="M85" s="37"/>
      <c r="N85" s="37"/>
      <c r="O85" s="37"/>
    </row>
    <row r="86" spans="1:15" x14ac:dyDescent="0.3">
      <c r="A86" s="56">
        <v>21</v>
      </c>
      <c r="B86" s="57">
        <v>179.18</v>
      </c>
      <c r="C86" s="58">
        <v>7.9365080000000001E-3</v>
      </c>
      <c r="D86" s="58">
        <v>0.674603175</v>
      </c>
      <c r="E86" s="58">
        <v>32105.472399999999</v>
      </c>
      <c r="F86" s="58">
        <v>5752658.5449999999</v>
      </c>
      <c r="G86" s="58">
        <v>1030761358</v>
      </c>
      <c r="H86" s="40"/>
      <c r="I86" s="40"/>
      <c r="J86" s="37"/>
      <c r="K86" s="37"/>
      <c r="L86" s="37"/>
      <c r="M86" s="37"/>
      <c r="N86" s="37"/>
      <c r="O86" s="37"/>
    </row>
    <row r="87" spans="1:15" x14ac:dyDescent="0.3">
      <c r="A87" s="56">
        <v>10</v>
      </c>
      <c r="B87" s="57">
        <v>182.14</v>
      </c>
      <c r="C87" s="58">
        <v>7.9365080000000001E-3</v>
      </c>
      <c r="D87" s="58">
        <v>0.68253968300000001</v>
      </c>
      <c r="E87" s="58">
        <v>33174.979599999999</v>
      </c>
      <c r="F87" s="58">
        <v>6042490.784</v>
      </c>
      <c r="G87" s="58">
        <v>1100579271</v>
      </c>
      <c r="H87" s="40"/>
      <c r="I87" s="40"/>
      <c r="J87" s="37"/>
      <c r="K87" s="37"/>
      <c r="L87" s="37"/>
      <c r="M87" s="37"/>
      <c r="N87" s="37"/>
      <c r="O87" s="37"/>
    </row>
    <row r="88" spans="1:15" x14ac:dyDescent="0.3">
      <c r="A88" s="56">
        <v>85</v>
      </c>
      <c r="B88" s="57">
        <v>183.25</v>
      </c>
      <c r="C88" s="58">
        <v>7.9365080000000001E-3</v>
      </c>
      <c r="D88" s="58">
        <v>0.69047619000000005</v>
      </c>
      <c r="E88" s="58">
        <v>33580.5625</v>
      </c>
      <c r="F88" s="58">
        <v>6153638.0779999997</v>
      </c>
      <c r="G88" s="58">
        <v>1127654178</v>
      </c>
      <c r="H88" s="40"/>
      <c r="I88" s="40"/>
      <c r="J88" s="37"/>
      <c r="K88" s="37"/>
      <c r="L88" s="37"/>
      <c r="M88" s="37"/>
      <c r="N88" s="37"/>
      <c r="O88" s="37"/>
    </row>
    <row r="89" spans="1:15" x14ac:dyDescent="0.3">
      <c r="A89" s="56">
        <v>1</v>
      </c>
      <c r="B89" s="57">
        <v>184.9</v>
      </c>
      <c r="C89" s="58">
        <v>7.9365080000000001E-3</v>
      </c>
      <c r="D89" s="58">
        <v>0.69841269800000005</v>
      </c>
      <c r="E89" s="58">
        <v>34188.01</v>
      </c>
      <c r="F89" s="58">
        <v>6321363.0489999996</v>
      </c>
      <c r="G89" s="58">
        <v>1168820028</v>
      </c>
      <c r="H89" s="40"/>
      <c r="I89" s="40"/>
      <c r="J89" s="37"/>
      <c r="K89" s="37"/>
      <c r="L89" s="37"/>
      <c r="M89" s="37"/>
      <c r="N89" s="37"/>
      <c r="O89" s="37"/>
    </row>
    <row r="90" spans="1:15" x14ac:dyDescent="0.3">
      <c r="A90" s="56">
        <v>9</v>
      </c>
      <c r="B90" s="57">
        <v>186.14</v>
      </c>
      <c r="C90" s="58">
        <v>7.9365080000000001E-3</v>
      </c>
      <c r="D90" s="58">
        <v>0.70634920599999995</v>
      </c>
      <c r="E90" s="58">
        <v>34648.099600000001</v>
      </c>
      <c r="F90" s="58">
        <v>6449397.2599999998</v>
      </c>
      <c r="G90" s="58">
        <v>1200490806</v>
      </c>
      <c r="H90" s="40"/>
      <c r="I90" s="40"/>
      <c r="J90" s="37"/>
      <c r="K90" s="37"/>
      <c r="L90" s="37"/>
      <c r="M90" s="37"/>
      <c r="N90" s="37"/>
      <c r="O90" s="37"/>
    </row>
    <row r="91" spans="1:15" x14ac:dyDescent="0.3">
      <c r="A91" s="56">
        <v>120</v>
      </c>
      <c r="B91" s="57">
        <v>186.29</v>
      </c>
      <c r="C91" s="58">
        <v>7.9365080000000001E-3</v>
      </c>
      <c r="D91" s="58">
        <v>0.71428571399999996</v>
      </c>
      <c r="E91" s="58">
        <v>34703.964099999997</v>
      </c>
      <c r="F91" s="58">
        <v>6465001.4720000001</v>
      </c>
      <c r="G91" s="58">
        <v>1204365124</v>
      </c>
      <c r="H91" s="40"/>
      <c r="I91" s="40"/>
      <c r="J91" s="37"/>
      <c r="K91" s="37"/>
      <c r="L91" s="37"/>
      <c r="M91" s="37"/>
      <c r="N91" s="37"/>
      <c r="O91" s="37"/>
    </row>
    <row r="92" spans="1:15" x14ac:dyDescent="0.3">
      <c r="A92" s="56">
        <v>89</v>
      </c>
      <c r="B92" s="57">
        <v>186.57</v>
      </c>
      <c r="C92" s="58">
        <v>7.9365080000000001E-3</v>
      </c>
      <c r="D92" s="58">
        <v>0.72222222199999997</v>
      </c>
      <c r="E92" s="58">
        <v>34808.3649</v>
      </c>
      <c r="F92" s="58">
        <v>6494196.6390000004</v>
      </c>
      <c r="G92" s="58">
        <v>1211622267</v>
      </c>
      <c r="H92" s="40"/>
      <c r="I92" s="40"/>
      <c r="J92" s="37"/>
      <c r="K92" s="37"/>
      <c r="L92" s="37"/>
      <c r="M92" s="37"/>
      <c r="N92" s="37"/>
      <c r="O92" s="37"/>
    </row>
    <row r="93" spans="1:15" x14ac:dyDescent="0.3">
      <c r="A93" s="56">
        <v>67</v>
      </c>
      <c r="B93" s="57">
        <v>189.3</v>
      </c>
      <c r="C93" s="58">
        <v>7.9365080000000001E-3</v>
      </c>
      <c r="D93" s="58">
        <v>0.73015872999999998</v>
      </c>
      <c r="E93" s="58">
        <v>35834.49</v>
      </c>
      <c r="F93" s="58">
        <v>6783468.9570000004</v>
      </c>
      <c r="G93" s="58">
        <v>1284110674</v>
      </c>
      <c r="H93" s="40"/>
      <c r="I93" s="40"/>
      <c r="J93" s="37"/>
      <c r="K93" s="37"/>
      <c r="L93" s="37"/>
      <c r="M93" s="37"/>
      <c r="N93" s="37"/>
      <c r="O93" s="37"/>
    </row>
    <row r="94" spans="1:15" x14ac:dyDescent="0.3">
      <c r="A94" s="56">
        <v>8</v>
      </c>
      <c r="B94" s="57">
        <v>191.27</v>
      </c>
      <c r="C94" s="58">
        <v>7.9365080000000001E-3</v>
      </c>
      <c r="D94" s="58">
        <v>0.73809523799999999</v>
      </c>
      <c r="E94" s="58">
        <v>36584.212899999999</v>
      </c>
      <c r="F94" s="58">
        <v>6997462.4009999996</v>
      </c>
      <c r="G94" s="58">
        <v>1338404634</v>
      </c>
      <c r="H94" s="40"/>
      <c r="I94" s="40"/>
      <c r="J94" s="37"/>
      <c r="K94" s="37"/>
      <c r="L94" s="37"/>
      <c r="M94" s="37"/>
      <c r="N94" s="37"/>
      <c r="O94" s="37"/>
    </row>
    <row r="95" spans="1:15" x14ac:dyDescent="0.3">
      <c r="A95" s="56">
        <v>121</v>
      </c>
      <c r="B95" s="57">
        <v>192.7</v>
      </c>
      <c r="C95" s="58">
        <v>7.9365080000000001E-3</v>
      </c>
      <c r="D95" s="58">
        <v>0.746031746</v>
      </c>
      <c r="E95" s="58">
        <v>37133.29</v>
      </c>
      <c r="F95" s="58">
        <v>7155584.983</v>
      </c>
      <c r="G95" s="58">
        <v>1378881226</v>
      </c>
      <c r="H95" s="40"/>
      <c r="I95" s="40"/>
      <c r="J95" s="37"/>
      <c r="K95" s="37"/>
      <c r="L95" s="37"/>
      <c r="M95" s="37"/>
      <c r="N95" s="37"/>
      <c r="O95" s="37"/>
    </row>
    <row r="96" spans="1:15" x14ac:dyDescent="0.3">
      <c r="A96" s="56">
        <v>25</v>
      </c>
      <c r="B96" s="57">
        <v>194.38</v>
      </c>
      <c r="C96" s="58">
        <v>7.9365080000000001E-3</v>
      </c>
      <c r="D96" s="58">
        <v>0.753968254</v>
      </c>
      <c r="E96" s="58">
        <v>37783.5844</v>
      </c>
      <c r="F96" s="58">
        <v>7344373.1359999999</v>
      </c>
      <c r="G96" s="58">
        <v>1427599250</v>
      </c>
      <c r="H96" s="40"/>
      <c r="I96" s="40"/>
      <c r="J96" s="37"/>
      <c r="K96" s="37"/>
      <c r="L96" s="37"/>
      <c r="M96" s="37"/>
      <c r="N96" s="37"/>
      <c r="O96" s="37"/>
    </row>
    <row r="97" spans="1:15" x14ac:dyDescent="0.3">
      <c r="A97" s="56">
        <v>66</v>
      </c>
      <c r="B97" s="57">
        <v>194.7</v>
      </c>
      <c r="C97" s="58">
        <v>7.9365080000000001E-3</v>
      </c>
      <c r="D97" s="58">
        <v>0.76190476200000001</v>
      </c>
      <c r="E97" s="58">
        <v>37908.089999999997</v>
      </c>
      <c r="F97" s="58">
        <v>7380705.1229999997</v>
      </c>
      <c r="G97" s="58">
        <v>1437023287</v>
      </c>
      <c r="H97" s="40"/>
      <c r="I97" s="40"/>
      <c r="J97" s="37"/>
      <c r="K97" s="37"/>
      <c r="L97" s="37"/>
      <c r="M97" s="37"/>
      <c r="N97" s="37"/>
      <c r="O97" s="37"/>
    </row>
    <row r="98" spans="1:15" x14ac:dyDescent="0.3">
      <c r="A98" s="56">
        <v>43</v>
      </c>
      <c r="B98" s="57">
        <v>196.74</v>
      </c>
      <c r="C98" s="58">
        <v>7.9365080000000001E-3</v>
      </c>
      <c r="D98" s="58">
        <v>0.76984127000000002</v>
      </c>
      <c r="E98" s="58">
        <v>38706.6276</v>
      </c>
      <c r="F98" s="58">
        <v>7615141.9139999999</v>
      </c>
      <c r="G98" s="58">
        <v>1498203020</v>
      </c>
      <c r="H98" s="40"/>
      <c r="I98" s="40"/>
      <c r="J98" s="37"/>
      <c r="K98" s="37"/>
      <c r="L98" s="37"/>
      <c r="M98" s="37"/>
      <c r="N98" s="37"/>
      <c r="O98" s="37"/>
    </row>
    <row r="99" spans="1:15" x14ac:dyDescent="0.3">
      <c r="A99" s="56">
        <v>101</v>
      </c>
      <c r="B99" s="57">
        <v>197.44</v>
      </c>
      <c r="C99" s="58">
        <v>7.9365080000000001E-3</v>
      </c>
      <c r="D99" s="58">
        <v>0.77777777800000003</v>
      </c>
      <c r="E99" s="58">
        <v>38982.553599999999</v>
      </c>
      <c r="F99" s="58">
        <v>7696715.3830000004</v>
      </c>
      <c r="G99" s="58">
        <v>1519639485</v>
      </c>
      <c r="H99" s="40"/>
      <c r="I99" s="40"/>
      <c r="J99" s="37"/>
      <c r="K99" s="37"/>
      <c r="L99" s="37"/>
      <c r="M99" s="37"/>
      <c r="N99" s="37"/>
      <c r="O99" s="37"/>
    </row>
    <row r="100" spans="1:15" x14ac:dyDescent="0.3">
      <c r="A100" s="56">
        <v>20</v>
      </c>
      <c r="B100" s="57">
        <v>197.82</v>
      </c>
      <c r="C100" s="58">
        <v>7.9365080000000001E-3</v>
      </c>
      <c r="D100" s="58">
        <v>0.78571428600000004</v>
      </c>
      <c r="E100" s="58">
        <v>39132.752399999998</v>
      </c>
      <c r="F100" s="58">
        <v>7741241.0800000001</v>
      </c>
      <c r="G100" s="58">
        <v>1531372310</v>
      </c>
      <c r="H100" s="40"/>
      <c r="I100" s="40"/>
      <c r="J100" s="37"/>
      <c r="K100" s="37"/>
      <c r="L100" s="37"/>
      <c r="M100" s="37"/>
      <c r="N100" s="37"/>
      <c r="O100" s="37"/>
    </row>
    <row r="101" spans="1:15" x14ac:dyDescent="0.3">
      <c r="A101" s="56">
        <v>119</v>
      </c>
      <c r="B101" s="57">
        <v>201.76</v>
      </c>
      <c r="C101" s="58">
        <v>7.9365080000000001E-3</v>
      </c>
      <c r="D101" s="58">
        <v>0.79365079400000005</v>
      </c>
      <c r="E101" s="58">
        <v>40707.097600000001</v>
      </c>
      <c r="F101" s="58">
        <v>8213064.0120000001</v>
      </c>
      <c r="G101" s="58">
        <v>1657067795</v>
      </c>
      <c r="H101" s="40"/>
      <c r="I101" s="40"/>
      <c r="J101" s="37"/>
      <c r="K101" s="37"/>
      <c r="L101" s="37"/>
      <c r="M101" s="37"/>
      <c r="N101" s="37"/>
      <c r="O101" s="37"/>
    </row>
    <row r="102" spans="1:15" x14ac:dyDescent="0.3">
      <c r="A102" s="56">
        <v>56</v>
      </c>
      <c r="B102" s="57">
        <v>202.03</v>
      </c>
      <c r="C102" s="58">
        <v>7.9365080000000001E-3</v>
      </c>
      <c r="D102" s="58">
        <v>0.80158730199999995</v>
      </c>
      <c r="E102" s="58">
        <v>40816.120900000002</v>
      </c>
      <c r="F102" s="58">
        <v>8246080.9050000003</v>
      </c>
      <c r="G102" s="58">
        <v>1665955725</v>
      </c>
      <c r="H102" s="40"/>
      <c r="I102" s="40"/>
      <c r="J102" s="37"/>
      <c r="K102" s="37"/>
      <c r="L102" s="37"/>
      <c r="M102" s="37"/>
      <c r="N102" s="37"/>
      <c r="O102" s="37"/>
    </row>
    <row r="103" spans="1:15" x14ac:dyDescent="0.3">
      <c r="A103" s="56">
        <v>88</v>
      </c>
      <c r="B103" s="57">
        <v>210.34</v>
      </c>
      <c r="C103" s="58">
        <v>7.9365080000000001E-3</v>
      </c>
      <c r="D103" s="58">
        <v>0.80952380999999995</v>
      </c>
      <c r="E103" s="58">
        <v>44242.9156</v>
      </c>
      <c r="F103" s="58">
        <v>9306054.8670000006</v>
      </c>
      <c r="G103" s="58">
        <v>1957435581</v>
      </c>
      <c r="H103" s="40"/>
      <c r="I103" s="40"/>
      <c r="J103" s="37"/>
      <c r="K103" s="37"/>
      <c r="L103" s="37"/>
      <c r="M103" s="37"/>
      <c r="N103" s="37"/>
      <c r="O103" s="37"/>
    </row>
    <row r="104" spans="1:15" x14ac:dyDescent="0.3">
      <c r="A104" s="56">
        <v>103</v>
      </c>
      <c r="B104" s="57">
        <v>211.15</v>
      </c>
      <c r="C104" s="58">
        <v>7.9365080000000001E-3</v>
      </c>
      <c r="D104" s="58">
        <v>0.81746031699999999</v>
      </c>
      <c r="E104" s="58">
        <v>44584.322500000002</v>
      </c>
      <c r="F104" s="58">
        <v>9413979.6960000005</v>
      </c>
      <c r="G104" s="58">
        <v>1987761813</v>
      </c>
      <c r="H104" s="40"/>
      <c r="I104" s="40"/>
      <c r="J104" s="37"/>
      <c r="K104" s="37"/>
      <c r="L104" s="37"/>
      <c r="M104" s="37"/>
      <c r="N104" s="37"/>
      <c r="O104" s="37"/>
    </row>
    <row r="105" spans="1:15" x14ac:dyDescent="0.3">
      <c r="A105" s="56">
        <v>38</v>
      </c>
      <c r="B105" s="57">
        <v>213.49</v>
      </c>
      <c r="C105" s="58">
        <v>7.9365080000000001E-3</v>
      </c>
      <c r="D105" s="58">
        <v>0.825396825</v>
      </c>
      <c r="E105" s="58">
        <v>45577.980100000001</v>
      </c>
      <c r="F105" s="58">
        <v>9730442.9719999991</v>
      </c>
      <c r="G105" s="58">
        <v>2077352270</v>
      </c>
      <c r="H105" s="40"/>
      <c r="I105" s="40"/>
      <c r="J105" s="37"/>
      <c r="K105" s="37"/>
      <c r="L105" s="37"/>
      <c r="M105" s="37"/>
      <c r="N105" s="37"/>
      <c r="O105" s="37"/>
    </row>
    <row r="106" spans="1:15" x14ac:dyDescent="0.3">
      <c r="A106" s="56">
        <v>3</v>
      </c>
      <c r="B106" s="57">
        <v>219.82</v>
      </c>
      <c r="C106" s="58">
        <v>7.9365080000000001E-3</v>
      </c>
      <c r="D106" s="58">
        <v>0.83333333300000001</v>
      </c>
      <c r="E106" s="58">
        <v>48320.832399999999</v>
      </c>
      <c r="F106" s="58">
        <v>10621885.380000001</v>
      </c>
      <c r="G106" s="58">
        <v>2334902844</v>
      </c>
      <c r="H106" s="40"/>
      <c r="I106" s="40"/>
      <c r="J106" s="37"/>
      <c r="K106" s="37"/>
      <c r="L106" s="37"/>
      <c r="M106" s="37"/>
      <c r="N106" s="37"/>
      <c r="O106" s="37"/>
    </row>
    <row r="107" spans="1:15" x14ac:dyDescent="0.3">
      <c r="A107" s="56">
        <v>111</v>
      </c>
      <c r="B107" s="57">
        <v>226.98</v>
      </c>
      <c r="C107" s="58">
        <v>7.9365080000000001E-3</v>
      </c>
      <c r="D107" s="58">
        <v>0.84126984100000002</v>
      </c>
      <c r="E107" s="58">
        <v>51519.920400000003</v>
      </c>
      <c r="F107" s="58">
        <v>11693991.529999999</v>
      </c>
      <c r="G107" s="58">
        <v>2654302198</v>
      </c>
      <c r="H107" s="40"/>
      <c r="I107" s="40"/>
      <c r="J107" s="37"/>
      <c r="K107" s="37"/>
      <c r="L107" s="37"/>
      <c r="M107" s="37"/>
      <c r="N107" s="37"/>
      <c r="O107" s="37"/>
    </row>
    <row r="108" spans="1:15" x14ac:dyDescent="0.3">
      <c r="A108" s="56">
        <v>49</v>
      </c>
      <c r="B108" s="57">
        <v>227.01</v>
      </c>
      <c r="C108" s="58">
        <v>7.9365080000000001E-3</v>
      </c>
      <c r="D108" s="58">
        <v>0.84920634900000003</v>
      </c>
      <c r="E108" s="58">
        <v>51533.540099999998</v>
      </c>
      <c r="F108" s="58">
        <v>11698628.939999999</v>
      </c>
      <c r="G108" s="58">
        <v>2655705755</v>
      </c>
      <c r="H108" s="40"/>
      <c r="I108" s="40"/>
      <c r="J108" s="37"/>
      <c r="K108" s="37"/>
      <c r="L108" s="37"/>
      <c r="M108" s="37"/>
      <c r="N108" s="37"/>
      <c r="O108" s="37"/>
    </row>
    <row r="109" spans="1:15" x14ac:dyDescent="0.3">
      <c r="A109" s="56">
        <v>30</v>
      </c>
      <c r="B109" s="57">
        <v>227.9</v>
      </c>
      <c r="C109" s="58">
        <v>7.9365080000000001E-3</v>
      </c>
      <c r="D109" s="58">
        <v>0.85714285700000004</v>
      </c>
      <c r="E109" s="58">
        <v>51938.41</v>
      </c>
      <c r="F109" s="58">
        <v>11836763.640000001</v>
      </c>
      <c r="G109" s="58">
        <v>2697598433</v>
      </c>
      <c r="H109" s="40"/>
      <c r="I109" s="40"/>
      <c r="J109" s="37"/>
      <c r="K109" s="37"/>
      <c r="L109" s="37"/>
      <c r="M109" s="37"/>
      <c r="N109" s="37"/>
      <c r="O109" s="37"/>
    </row>
    <row r="110" spans="1:15" x14ac:dyDescent="0.3">
      <c r="A110" s="56">
        <v>28</v>
      </c>
      <c r="B110" s="57">
        <v>228.26</v>
      </c>
      <c r="C110" s="58">
        <v>7.9365080000000001E-3</v>
      </c>
      <c r="D110" s="58">
        <v>0.86507936500000004</v>
      </c>
      <c r="E110" s="58">
        <v>52102.6276</v>
      </c>
      <c r="F110" s="58">
        <v>11892945.779999999</v>
      </c>
      <c r="G110" s="58">
        <v>2714683803</v>
      </c>
      <c r="H110" s="40"/>
      <c r="I110" s="40"/>
      <c r="J110" s="37"/>
      <c r="K110" s="37"/>
      <c r="L110" s="37"/>
      <c r="M110" s="37"/>
      <c r="N110" s="37"/>
      <c r="O110" s="37"/>
    </row>
    <row r="111" spans="1:15" x14ac:dyDescent="0.3">
      <c r="A111" s="56">
        <v>7</v>
      </c>
      <c r="B111" s="57">
        <v>228.46</v>
      </c>
      <c r="C111" s="58">
        <v>7.9365080000000001E-3</v>
      </c>
      <c r="D111" s="58">
        <v>0.87301587300000005</v>
      </c>
      <c r="E111" s="58">
        <v>52193.971599999997</v>
      </c>
      <c r="F111" s="58">
        <v>11924234.75</v>
      </c>
      <c r="G111" s="58">
        <v>2724210671</v>
      </c>
      <c r="H111" s="40"/>
      <c r="I111" s="40"/>
      <c r="J111" s="37"/>
      <c r="K111" s="37"/>
      <c r="L111" s="37"/>
      <c r="M111" s="37"/>
      <c r="N111" s="37"/>
      <c r="O111" s="37"/>
    </row>
    <row r="112" spans="1:15" x14ac:dyDescent="0.3">
      <c r="A112" s="56">
        <v>39</v>
      </c>
      <c r="B112" s="57">
        <v>230.9</v>
      </c>
      <c r="C112" s="58">
        <v>7.9365080000000001E-3</v>
      </c>
      <c r="D112" s="58">
        <v>0.88095238099999995</v>
      </c>
      <c r="E112" s="58">
        <v>53314.81</v>
      </c>
      <c r="F112" s="58">
        <v>12310389.630000001</v>
      </c>
      <c r="G112" s="58">
        <v>2842468965</v>
      </c>
      <c r="H112" s="40"/>
      <c r="I112" s="40"/>
      <c r="J112" s="37"/>
      <c r="K112" s="37"/>
      <c r="L112" s="37"/>
      <c r="M112" s="37"/>
      <c r="N112" s="37"/>
      <c r="O112" s="37"/>
    </row>
    <row r="113" spans="1:15" x14ac:dyDescent="0.3">
      <c r="A113" s="56">
        <v>124</v>
      </c>
      <c r="B113" s="57">
        <v>234.37</v>
      </c>
      <c r="C113" s="58">
        <v>7.9365080000000001E-3</v>
      </c>
      <c r="D113" s="58">
        <v>0.88888888899999996</v>
      </c>
      <c r="E113" s="58">
        <v>54929.296900000001</v>
      </c>
      <c r="F113" s="58">
        <v>12873779.310000001</v>
      </c>
      <c r="G113" s="58">
        <v>3017227658</v>
      </c>
      <c r="H113" s="40"/>
      <c r="I113" s="40"/>
      <c r="J113" s="37"/>
      <c r="K113" s="37"/>
      <c r="L113" s="37"/>
      <c r="M113" s="37"/>
      <c r="N113" s="37"/>
      <c r="O113" s="37"/>
    </row>
    <row r="114" spans="1:15" x14ac:dyDescent="0.3">
      <c r="A114" s="56">
        <v>51</v>
      </c>
      <c r="B114" s="57">
        <v>238.37</v>
      </c>
      <c r="C114" s="58">
        <v>7.9365080000000001E-3</v>
      </c>
      <c r="D114" s="58">
        <v>0.89682539699999997</v>
      </c>
      <c r="E114" s="58">
        <v>56820.2569</v>
      </c>
      <c r="F114" s="58">
        <v>13544244.640000001</v>
      </c>
      <c r="G114" s="58">
        <v>3228541594</v>
      </c>
      <c r="H114" s="40"/>
      <c r="I114" s="40"/>
      <c r="J114" s="37"/>
      <c r="K114" s="37"/>
      <c r="L114" s="37"/>
      <c r="M114" s="37"/>
      <c r="N114" s="37"/>
      <c r="O114" s="37"/>
    </row>
    <row r="115" spans="1:15" x14ac:dyDescent="0.3">
      <c r="A115" s="56">
        <v>24</v>
      </c>
      <c r="B115" s="57">
        <v>244.36</v>
      </c>
      <c r="C115" s="58">
        <v>7.9365080000000001E-3</v>
      </c>
      <c r="D115" s="58">
        <v>0.90476190499999998</v>
      </c>
      <c r="E115" s="58">
        <v>59711.809600000001</v>
      </c>
      <c r="F115" s="58">
        <v>14591177.789999999</v>
      </c>
      <c r="G115" s="58">
        <v>3565500206</v>
      </c>
      <c r="H115" s="40"/>
      <c r="I115" s="40"/>
      <c r="J115" s="37"/>
      <c r="K115" s="37"/>
      <c r="L115" s="37"/>
      <c r="M115" s="37"/>
      <c r="N115" s="37"/>
      <c r="O115" s="37"/>
    </row>
    <row r="116" spans="1:15" x14ac:dyDescent="0.3">
      <c r="A116" s="56">
        <v>106</v>
      </c>
      <c r="B116" s="57">
        <v>247.37</v>
      </c>
      <c r="C116" s="58">
        <v>7.9365080000000001E-3</v>
      </c>
      <c r="D116" s="58">
        <v>0.91269841299999999</v>
      </c>
      <c r="E116" s="58">
        <v>61191.916899999997</v>
      </c>
      <c r="F116" s="58">
        <v>15137044.48</v>
      </c>
      <c r="G116" s="58">
        <v>3744450694</v>
      </c>
      <c r="H116" s="40"/>
      <c r="I116" s="40"/>
      <c r="J116" s="37"/>
      <c r="K116" s="37"/>
      <c r="L116" s="37"/>
      <c r="M116" s="37"/>
      <c r="N116" s="37"/>
      <c r="O116" s="37"/>
    </row>
    <row r="117" spans="1:15" x14ac:dyDescent="0.3">
      <c r="A117" s="56">
        <v>117</v>
      </c>
      <c r="B117" s="57">
        <v>249.49</v>
      </c>
      <c r="C117" s="58">
        <v>7.9365080000000001E-3</v>
      </c>
      <c r="D117" s="58">
        <v>0.92063492099999999</v>
      </c>
      <c r="E117" s="58">
        <v>62245.2601</v>
      </c>
      <c r="F117" s="58">
        <v>15529569.939999999</v>
      </c>
      <c r="G117" s="58">
        <v>3874472405</v>
      </c>
      <c r="H117" s="40"/>
      <c r="I117" s="40"/>
      <c r="J117" s="37"/>
      <c r="K117" s="37"/>
      <c r="L117" s="37"/>
      <c r="M117" s="37"/>
      <c r="N117" s="37"/>
      <c r="O117" s="37"/>
    </row>
    <row r="118" spans="1:15" x14ac:dyDescent="0.3">
      <c r="A118" s="56">
        <v>5</v>
      </c>
      <c r="B118" s="57">
        <v>249.81</v>
      </c>
      <c r="C118" s="58">
        <v>7.9365080000000001E-3</v>
      </c>
      <c r="D118" s="58">
        <v>0.928571429</v>
      </c>
      <c r="E118" s="58">
        <v>62405.036099999998</v>
      </c>
      <c r="F118" s="58">
        <v>15589402.07</v>
      </c>
      <c r="G118" s="58">
        <v>3894388531</v>
      </c>
      <c r="H118" s="40"/>
      <c r="I118" s="40"/>
      <c r="J118" s="37"/>
      <c r="K118" s="37"/>
      <c r="L118" s="37"/>
      <c r="M118" s="37"/>
      <c r="N118" s="37"/>
      <c r="O118" s="37"/>
    </row>
    <row r="119" spans="1:15" x14ac:dyDescent="0.3">
      <c r="A119" s="56">
        <v>33</v>
      </c>
      <c r="B119" s="57">
        <v>256.08999999999997</v>
      </c>
      <c r="C119" s="58">
        <v>7.9365080000000001E-3</v>
      </c>
      <c r="D119" s="58">
        <v>0.93650793700000001</v>
      </c>
      <c r="E119" s="58">
        <v>65582.088099999994</v>
      </c>
      <c r="F119" s="58">
        <v>16794916.940000001</v>
      </c>
      <c r="G119" s="58">
        <v>4301010280</v>
      </c>
      <c r="H119" s="40"/>
      <c r="I119" s="40"/>
      <c r="J119" s="37"/>
      <c r="K119" s="37"/>
      <c r="L119" s="37"/>
      <c r="M119" s="37"/>
      <c r="N119" s="37"/>
      <c r="O119" s="37"/>
    </row>
    <row r="120" spans="1:15" x14ac:dyDescent="0.3">
      <c r="A120" s="56">
        <v>2</v>
      </c>
      <c r="B120" s="57">
        <v>260.89</v>
      </c>
      <c r="C120" s="58">
        <v>7.9365080000000001E-3</v>
      </c>
      <c r="D120" s="58">
        <v>0.94444444400000005</v>
      </c>
      <c r="E120" s="58">
        <v>68063.592099999994</v>
      </c>
      <c r="F120" s="58">
        <v>17757110.539999999</v>
      </c>
      <c r="G120" s="58">
        <v>4632652570</v>
      </c>
      <c r="H120" s="40"/>
      <c r="I120" s="40"/>
      <c r="J120" s="37"/>
      <c r="K120" s="37"/>
      <c r="L120" s="37"/>
      <c r="M120" s="37"/>
      <c r="N120" s="37"/>
      <c r="O120" s="37"/>
    </row>
    <row r="121" spans="1:15" x14ac:dyDescent="0.3">
      <c r="A121" s="56">
        <v>68</v>
      </c>
      <c r="B121" s="57">
        <v>276.19</v>
      </c>
      <c r="C121" s="58">
        <v>7.9365080000000001E-3</v>
      </c>
      <c r="D121" s="58">
        <v>0.95238095199999995</v>
      </c>
      <c r="E121" s="58">
        <v>76280.916100000002</v>
      </c>
      <c r="F121" s="58">
        <v>21068026.219999999</v>
      </c>
      <c r="G121" s="58">
        <v>5818778161</v>
      </c>
      <c r="H121" s="40"/>
      <c r="I121" s="40"/>
      <c r="J121" s="37"/>
      <c r="K121" s="37"/>
      <c r="L121" s="37"/>
      <c r="M121" s="37"/>
      <c r="N121" s="37"/>
      <c r="O121" s="37"/>
    </row>
    <row r="122" spans="1:15" x14ac:dyDescent="0.3">
      <c r="A122" s="56">
        <v>75</v>
      </c>
      <c r="B122" s="57">
        <v>313.36</v>
      </c>
      <c r="C122" s="58">
        <v>7.9365080000000001E-3</v>
      </c>
      <c r="D122" s="58">
        <v>0.96031745999999996</v>
      </c>
      <c r="E122" s="58">
        <v>98194.489600000001</v>
      </c>
      <c r="F122" s="58">
        <v>30770225.260000002</v>
      </c>
      <c r="G122" s="58">
        <v>9642157788</v>
      </c>
      <c r="H122" s="40"/>
      <c r="I122" s="40"/>
      <c r="J122" s="37"/>
      <c r="K122" s="37"/>
      <c r="L122" s="37"/>
      <c r="M122" s="37"/>
      <c r="N122" s="37"/>
      <c r="O122" s="37"/>
    </row>
    <row r="123" spans="1:15" x14ac:dyDescent="0.3">
      <c r="A123" s="56">
        <v>77</v>
      </c>
      <c r="B123" s="57">
        <v>322.3</v>
      </c>
      <c r="C123" s="58">
        <v>7.9365080000000001E-3</v>
      </c>
      <c r="D123" s="58">
        <v>0.96825396799999996</v>
      </c>
      <c r="E123" s="58">
        <v>103877.29</v>
      </c>
      <c r="F123" s="58">
        <v>33479650.57</v>
      </c>
      <c r="G123" s="58">
        <v>10790491378</v>
      </c>
      <c r="H123" s="40"/>
      <c r="I123" s="40"/>
      <c r="J123" s="37"/>
      <c r="K123" s="37"/>
      <c r="L123" s="37"/>
      <c r="M123" s="37"/>
      <c r="N123" s="37"/>
      <c r="O123" s="37"/>
    </row>
    <row r="124" spans="1:15" x14ac:dyDescent="0.3">
      <c r="A124" s="56">
        <v>19</v>
      </c>
      <c r="B124" s="57">
        <v>323.79000000000002</v>
      </c>
      <c r="C124" s="58">
        <v>7.9365080000000001E-3</v>
      </c>
      <c r="D124" s="58">
        <v>0.97619047599999997</v>
      </c>
      <c r="E124" s="58">
        <v>104839.9641</v>
      </c>
      <c r="F124" s="58">
        <v>33946131.979999997</v>
      </c>
      <c r="G124" s="58">
        <v>10991418072</v>
      </c>
      <c r="H124" s="40"/>
      <c r="I124" s="40"/>
      <c r="J124" s="37"/>
      <c r="K124" s="37"/>
      <c r="L124" s="37"/>
      <c r="M124" s="37"/>
      <c r="N124" s="37"/>
      <c r="O124" s="37"/>
    </row>
    <row r="125" spans="1:15" x14ac:dyDescent="0.3">
      <c r="A125" s="56">
        <v>123</v>
      </c>
      <c r="B125" s="57">
        <v>324.75</v>
      </c>
      <c r="C125" s="58">
        <v>7.9365080000000001E-3</v>
      </c>
      <c r="D125" s="58">
        <v>0.98412698399999998</v>
      </c>
      <c r="E125" s="58">
        <v>105462.5625</v>
      </c>
      <c r="F125" s="58">
        <v>34248967.170000002</v>
      </c>
      <c r="G125" s="58">
        <v>11122352089</v>
      </c>
      <c r="H125" s="40"/>
      <c r="I125" s="40"/>
      <c r="J125" s="37"/>
      <c r="K125" s="37"/>
      <c r="L125" s="37"/>
      <c r="M125" s="37"/>
      <c r="N125" s="37"/>
      <c r="O125" s="37"/>
    </row>
    <row r="126" spans="1:15" x14ac:dyDescent="0.3">
      <c r="A126" s="56">
        <v>95</v>
      </c>
      <c r="B126" s="57">
        <v>357.75</v>
      </c>
      <c r="C126" s="58">
        <v>7.9365080000000001E-3</v>
      </c>
      <c r="D126" s="58">
        <v>0.99206349199999999</v>
      </c>
      <c r="E126" s="58">
        <v>127985.0625</v>
      </c>
      <c r="F126" s="58">
        <v>45786656.109999999</v>
      </c>
      <c r="G126" s="58">
        <v>16380176223</v>
      </c>
      <c r="H126" s="40"/>
      <c r="I126" s="40"/>
      <c r="J126" s="37"/>
      <c r="K126" s="37"/>
      <c r="L126" s="37"/>
      <c r="M126" s="37"/>
      <c r="N126" s="37"/>
      <c r="O126" s="37"/>
    </row>
    <row r="127" spans="1:15" x14ac:dyDescent="0.3">
      <c r="A127" s="56">
        <v>16</v>
      </c>
      <c r="B127" s="57">
        <v>370.74</v>
      </c>
      <c r="C127" s="58">
        <v>7.9365080000000001E-3</v>
      </c>
      <c r="D127" s="58">
        <v>1</v>
      </c>
      <c r="E127" s="58">
        <v>137448.1476</v>
      </c>
      <c r="F127" s="58">
        <v>50957526.240000002</v>
      </c>
      <c r="G127" s="58">
        <v>18891993279</v>
      </c>
      <c r="H127" s="40"/>
      <c r="I127" s="40"/>
      <c r="J127" s="37"/>
      <c r="K127" s="37"/>
      <c r="L127" s="37"/>
      <c r="M127" s="37"/>
      <c r="N127" s="37"/>
      <c r="O127" s="37"/>
    </row>
    <row r="128" spans="1:15" x14ac:dyDescent="0.3">
      <c r="H128" s="37"/>
      <c r="I128" s="37"/>
      <c r="J128" s="37"/>
      <c r="K128" s="37"/>
      <c r="L128" s="37"/>
      <c r="M128" s="37"/>
      <c r="N128" s="37"/>
      <c r="O128" s="37"/>
    </row>
    <row r="129" spans="1:15" x14ac:dyDescent="0.3">
      <c r="H129" s="37"/>
      <c r="I129" s="37"/>
      <c r="J129" s="37"/>
      <c r="K129" s="37"/>
      <c r="L129" s="37"/>
      <c r="M129" s="37"/>
      <c r="N129" s="37"/>
      <c r="O129" s="37"/>
    </row>
    <row r="130" spans="1:15" x14ac:dyDescent="0.3">
      <c r="A130" s="56">
        <v>8001</v>
      </c>
      <c r="B130" s="57">
        <v>20810.95</v>
      </c>
      <c r="C130" s="37"/>
      <c r="D130" s="37"/>
      <c r="E130" s="58">
        <v>3863283</v>
      </c>
      <c r="F130" s="59">
        <v>811000000</v>
      </c>
      <c r="G130" s="59">
        <v>191000000000</v>
      </c>
      <c r="H130" s="37"/>
      <c r="I130" s="37"/>
      <c r="J130" s="37"/>
      <c r="K130" s="37"/>
      <c r="L130" s="37"/>
      <c r="M130" s="37"/>
      <c r="N130" s="37"/>
      <c r="O130" s="37"/>
    </row>
    <row r="131" spans="1:15" x14ac:dyDescent="0.3">
      <c r="A131" s="38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</row>
    <row r="132" spans="1:15" x14ac:dyDescent="0.3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</row>
    <row r="133" spans="1:15" x14ac:dyDescent="0.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</row>
    <row r="134" spans="1:15" x14ac:dyDescent="0.3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</row>
    <row r="135" spans="1:15" x14ac:dyDescent="0.3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</row>
    <row r="136" spans="1:15" x14ac:dyDescent="0.3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</row>
    <row r="137" spans="1:15" x14ac:dyDescent="0.3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</row>
    <row r="138" spans="1:15" x14ac:dyDescent="0.3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</row>
    <row r="139" spans="1:15" x14ac:dyDescent="0.3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</row>
    <row r="140" spans="1:15" x14ac:dyDescent="0.3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</row>
    <row r="141" spans="1:15" x14ac:dyDescent="0.3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</row>
    <row r="142" spans="1:15" x14ac:dyDescent="0.3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</row>
    <row r="143" spans="1:15" x14ac:dyDescent="0.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</row>
    <row r="144" spans="1:15" x14ac:dyDescent="0.3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</row>
    <row r="145" spans="1:15" x14ac:dyDescent="0.3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</row>
    <row r="146" spans="1:15" x14ac:dyDescent="0.3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</row>
    <row r="147" spans="1:15" x14ac:dyDescent="0.3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</row>
    <row r="148" spans="1:15" x14ac:dyDescent="0.3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</row>
    <row r="149" spans="1:15" x14ac:dyDescent="0.3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</row>
    <row r="150" spans="1:15" x14ac:dyDescent="0.3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</row>
    <row r="151" spans="1:15" x14ac:dyDescent="0.3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</row>
    <row r="152" spans="1:15" x14ac:dyDescent="0.3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</row>
    <row r="153" spans="1:15" x14ac:dyDescent="0.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</row>
    <row r="154" spans="1:15" x14ac:dyDescent="0.3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</row>
    <row r="155" spans="1:15" x14ac:dyDescent="0.3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</row>
    <row r="156" spans="1:15" x14ac:dyDescent="0.3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</row>
    <row r="157" spans="1:15" x14ac:dyDescent="0.3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</row>
    <row r="158" spans="1:15" x14ac:dyDescent="0.3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</row>
    <row r="159" spans="1:15" x14ac:dyDescent="0.3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</row>
    <row r="160" spans="1:15" x14ac:dyDescent="0.3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</row>
    <row r="161" spans="1:15" x14ac:dyDescent="0.3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</row>
    <row r="162" spans="1:15" x14ac:dyDescent="0.3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</row>
    <row r="163" spans="1:15" x14ac:dyDescent="0.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</row>
    <row r="164" spans="1:15" x14ac:dyDescent="0.3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</row>
    <row r="165" spans="1:15" x14ac:dyDescent="0.3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</row>
    <row r="166" spans="1:15" x14ac:dyDescent="0.3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</row>
    <row r="167" spans="1:15" x14ac:dyDescent="0.3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</row>
    <row r="168" spans="1:15" x14ac:dyDescent="0.3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</row>
    <row r="169" spans="1:15" x14ac:dyDescent="0.3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</row>
    <row r="170" spans="1:15" x14ac:dyDescent="0.3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</row>
    <row r="171" spans="1:15" x14ac:dyDescent="0.3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</row>
    <row r="172" spans="1:15" x14ac:dyDescent="0.3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</row>
    <row r="173" spans="1:15" x14ac:dyDescent="0.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</row>
    <row r="174" spans="1:15" x14ac:dyDescent="0.3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</row>
    <row r="175" spans="1:15" x14ac:dyDescent="0.3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</row>
    <row r="176" spans="1:15" x14ac:dyDescent="0.3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</row>
    <row r="177" spans="1:15" x14ac:dyDescent="0.3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</row>
    <row r="178" spans="1:15" x14ac:dyDescent="0.3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</row>
    <row r="179" spans="1:15" x14ac:dyDescent="0.3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</row>
    <row r="180" spans="1:15" x14ac:dyDescent="0.3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</row>
    <row r="181" spans="1:15" x14ac:dyDescent="0.3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</row>
    <row r="182" spans="1:15" x14ac:dyDescent="0.3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</row>
    <row r="183" spans="1:15" x14ac:dyDescent="0.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</row>
    <row r="184" spans="1:15" x14ac:dyDescent="0.3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</row>
    <row r="185" spans="1:15" x14ac:dyDescent="0.3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</row>
    <row r="186" spans="1:15" x14ac:dyDescent="0.3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</row>
    <row r="187" spans="1:15" x14ac:dyDescent="0.3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</row>
    <row r="188" spans="1:15" x14ac:dyDescent="0.3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</row>
    <row r="189" spans="1:15" x14ac:dyDescent="0.3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</row>
    <row r="190" spans="1:15" x14ac:dyDescent="0.3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</row>
    <row r="191" spans="1:15" x14ac:dyDescent="0.3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</row>
    <row r="192" spans="1:15" x14ac:dyDescent="0.3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</row>
    <row r="193" spans="1:15" x14ac:dyDescent="0.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</row>
    <row r="194" spans="1:15" x14ac:dyDescent="0.3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</row>
    <row r="195" spans="1:15" x14ac:dyDescent="0.3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</row>
    <row r="196" spans="1:15" x14ac:dyDescent="0.3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</row>
    <row r="197" spans="1:15" x14ac:dyDescent="0.3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</row>
    <row r="198" spans="1:15" x14ac:dyDescent="0.3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</row>
    <row r="199" spans="1:15" x14ac:dyDescent="0.3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</row>
    <row r="200" spans="1:15" x14ac:dyDescent="0.3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</row>
    <row r="201" spans="1:15" x14ac:dyDescent="0.3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</row>
    <row r="202" spans="1:15" x14ac:dyDescent="0.3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</row>
    <row r="203" spans="1:15" x14ac:dyDescent="0.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</row>
    <row r="204" spans="1:15" x14ac:dyDescent="0.3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</row>
    <row r="205" spans="1:15" x14ac:dyDescent="0.3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</row>
    <row r="206" spans="1:15" x14ac:dyDescent="0.3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</row>
    <row r="207" spans="1:15" x14ac:dyDescent="0.3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</row>
    <row r="208" spans="1:15" x14ac:dyDescent="0.3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</row>
    <row r="209" spans="1:15" x14ac:dyDescent="0.3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</row>
    <row r="210" spans="1:15" x14ac:dyDescent="0.3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</row>
    <row r="211" spans="1:15" x14ac:dyDescent="0.3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</row>
    <row r="212" spans="1:15" x14ac:dyDescent="0.3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</row>
    <row r="213" spans="1:15" x14ac:dyDescent="0.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</row>
    <row r="214" spans="1:15" x14ac:dyDescent="0.3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</row>
    <row r="215" spans="1:15" x14ac:dyDescent="0.3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</row>
    <row r="216" spans="1:15" x14ac:dyDescent="0.3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</row>
    <row r="217" spans="1:15" x14ac:dyDescent="0.3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</row>
    <row r="218" spans="1:15" x14ac:dyDescent="0.3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</row>
    <row r="219" spans="1:15" x14ac:dyDescent="0.3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</row>
    <row r="220" spans="1:15" x14ac:dyDescent="0.3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</row>
    <row r="221" spans="1:15" x14ac:dyDescent="0.3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</row>
    <row r="222" spans="1:15" x14ac:dyDescent="0.3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</row>
    <row r="223" spans="1:15" x14ac:dyDescent="0.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</row>
    <row r="224" spans="1:15" x14ac:dyDescent="0.3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</row>
    <row r="225" spans="1:15" x14ac:dyDescent="0.3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</row>
    <row r="226" spans="1:15" x14ac:dyDescent="0.3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</row>
    <row r="227" spans="1:15" x14ac:dyDescent="0.3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</row>
    <row r="228" spans="1:15" x14ac:dyDescent="0.3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</row>
    <row r="229" spans="1:15" x14ac:dyDescent="0.3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</row>
    <row r="230" spans="1:15" x14ac:dyDescent="0.3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</row>
    <row r="231" spans="1:15" x14ac:dyDescent="0.3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</row>
    <row r="232" spans="1:15" x14ac:dyDescent="0.3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</row>
    <row r="233" spans="1:15" x14ac:dyDescent="0.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</row>
    <row r="234" spans="1:15" x14ac:dyDescent="0.3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</row>
    <row r="235" spans="1:15" x14ac:dyDescent="0.3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</row>
    <row r="236" spans="1:15" x14ac:dyDescent="0.3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</row>
    <row r="237" spans="1:15" x14ac:dyDescent="0.3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</row>
    <row r="238" spans="1:15" x14ac:dyDescent="0.3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</row>
    <row r="239" spans="1:15" x14ac:dyDescent="0.3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</row>
    <row r="240" spans="1:15" x14ac:dyDescent="0.3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</row>
    <row r="241" spans="1:15" x14ac:dyDescent="0.3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</row>
    <row r="242" spans="1:15" x14ac:dyDescent="0.3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</row>
    <row r="243" spans="1:15" x14ac:dyDescent="0.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</row>
    <row r="244" spans="1:15" x14ac:dyDescent="0.3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</row>
    <row r="245" spans="1:15" x14ac:dyDescent="0.3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</row>
    <row r="246" spans="1:15" x14ac:dyDescent="0.3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</row>
    <row r="247" spans="1:15" x14ac:dyDescent="0.3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</row>
    <row r="248" spans="1:15" x14ac:dyDescent="0.3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</row>
    <row r="249" spans="1:15" x14ac:dyDescent="0.3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</row>
    <row r="250" spans="1:15" x14ac:dyDescent="0.3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</row>
    <row r="251" spans="1:15" x14ac:dyDescent="0.3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</row>
    <row r="252" spans="1:15" x14ac:dyDescent="0.3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</row>
    <row r="253" spans="1:15" x14ac:dyDescent="0.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</row>
    <row r="254" spans="1:15" x14ac:dyDescent="0.3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</row>
    <row r="255" spans="1:15" x14ac:dyDescent="0.3">
      <c r="A255" s="37"/>
      <c r="B255" s="37"/>
      <c r="C255" s="37"/>
      <c r="D255" s="37"/>
      <c r="E255" s="37"/>
      <c r="F255" s="37"/>
      <c r="G255" s="37"/>
      <c r="H255" s="37"/>
      <c r="I255" s="41">
        <v>8001</v>
      </c>
      <c r="J255" s="41">
        <v>20810.95</v>
      </c>
      <c r="K255" s="41"/>
      <c r="L255" s="41"/>
      <c r="M255" s="41">
        <v>3863282.6239999998</v>
      </c>
      <c r="N255" s="41">
        <v>810593629.20000005</v>
      </c>
      <c r="O255" s="42">
        <v>191166000000</v>
      </c>
    </row>
    <row r="256" spans="1:15" x14ac:dyDescent="0.3">
      <c r="A256" s="37"/>
      <c r="B256" s="37"/>
      <c r="C256" s="37"/>
      <c r="D256" s="37"/>
      <c r="E256" s="37"/>
      <c r="F256" s="37"/>
      <c r="G256" s="37"/>
      <c r="H256" s="43" t="s">
        <v>35</v>
      </c>
      <c r="I256" s="37"/>
      <c r="J256" s="37"/>
      <c r="K256" s="37"/>
      <c r="L256" s="37"/>
      <c r="M256" s="37"/>
      <c r="N256" s="37"/>
      <c r="O256" s="3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Q1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Shivank Goyal</dc:creator>
  <cp:lastModifiedBy>Abhishek Kumawat</cp:lastModifiedBy>
  <dcterms:created xsi:type="dcterms:W3CDTF">2025-01-15T04:52:33Z</dcterms:created>
  <dcterms:modified xsi:type="dcterms:W3CDTF">2025-01-16T20:58:46Z</dcterms:modified>
</cp:coreProperties>
</file>