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rian\My Portfolio\My Projects\Excel\"/>
    </mc:Choice>
  </mc:AlternateContent>
  <xr:revisionPtr revIDLastSave="0" documentId="13_ncr:1_{BF710BF8-413B-49F4-B451-BB37833510C3}" xr6:coauthVersionLast="31" xr6:coauthVersionMax="31" xr10:uidLastSave="{00000000-0000-0000-0000-000000000000}"/>
  <bookViews>
    <workbookView xWindow="0" yWindow="0" windowWidth="17970" windowHeight="6120" xr2:uid="{00000000-000D-0000-FFFF-FFFF00000000}"/>
  </bookViews>
  <sheets>
    <sheet name="Fact sheet" sheetId="1" r:id="rId1"/>
    <sheet name="Formulation" sheetId="2" r:id="rId2"/>
    <sheet name="Solution" sheetId="3" r:id="rId3"/>
  </sheets>
  <definedNames>
    <definedName name="solver_adj" localSheetId="2" hidden="1">Solution!$B$39:$GK$39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Solution!$B$46</definedName>
    <definedName name="solver_lhs2" localSheetId="2" hidden="1">Solution!$B$47:$B$58</definedName>
    <definedName name="solver_lhs3" localSheetId="2" hidden="1">Solution!$B$59:$B$78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Solution!$B$41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hs1" localSheetId="2" hidden="1">Solution!$D$46</definedName>
    <definedName name="solver_rhs2" localSheetId="2" hidden="1">Solution!$D$47:$D$58</definedName>
    <definedName name="solver_rhs3" localSheetId="2" hidden="1">Solution!$D$59:$D$78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9017"/>
</workbook>
</file>

<file path=xl/calcChain.xml><?xml version="1.0" encoding="utf-8"?>
<calcChain xmlns="http://schemas.openxmlformats.org/spreadsheetml/2006/main">
  <c r="C42" i="3" l="1"/>
  <c r="M10" i="2" l="1"/>
  <c r="AO202" i="2" l="1"/>
  <c r="AP202" i="2"/>
  <c r="AQ202" i="2"/>
  <c r="AR202" i="2"/>
  <c r="AS202" i="2"/>
  <c r="AT202" i="2"/>
  <c r="AU202" i="2"/>
  <c r="AV202" i="2"/>
  <c r="AW202" i="2"/>
  <c r="AX202" i="2"/>
  <c r="AY202" i="2"/>
  <c r="AZ202" i="2"/>
  <c r="AN202" i="2"/>
  <c r="AM12" i="2"/>
  <c r="AM20" i="2"/>
  <c r="AM24" i="2"/>
  <c r="AM36" i="2"/>
  <c r="AM40" i="2"/>
  <c r="AM52" i="2"/>
  <c r="AM56" i="2"/>
  <c r="AM68" i="2"/>
  <c r="AM72" i="2"/>
  <c r="AM84" i="2"/>
  <c r="AM88" i="2"/>
  <c r="AM100" i="2"/>
  <c r="AM104" i="2"/>
  <c r="AM116" i="2"/>
  <c r="AM120" i="2"/>
  <c r="AM132" i="2"/>
  <c r="AM136" i="2"/>
  <c r="AM148" i="2"/>
  <c r="AM152" i="2"/>
  <c r="AM164" i="2"/>
  <c r="AM168" i="2"/>
  <c r="AM180" i="2"/>
  <c r="AM184" i="2"/>
  <c r="AM196" i="2"/>
  <c r="AM200" i="2"/>
  <c r="H3" i="2" a="1"/>
  <c r="H3" i="2" s="1"/>
  <c r="W8" i="2" a="1"/>
  <c r="Z8" i="2" s="1"/>
  <c r="X18" i="2"/>
  <c r="AD18" i="2"/>
  <c r="AF18" i="2"/>
  <c r="AI18" i="2"/>
  <c r="X22" i="2"/>
  <c r="AC22" i="2"/>
  <c r="AD22" i="2"/>
  <c r="AF22" i="2"/>
  <c r="AH22" i="2"/>
  <c r="AI22" i="2"/>
  <c r="X34" i="2"/>
  <c r="AB34" i="2"/>
  <c r="AD34" i="2"/>
  <c r="AF34" i="2"/>
  <c r="AH34" i="2"/>
  <c r="AI34" i="2"/>
  <c r="AB38" i="2"/>
  <c r="AD38" i="2"/>
  <c r="AF38" i="2"/>
  <c r="AI38" i="2"/>
  <c r="AB50" i="2"/>
  <c r="AC50" i="2"/>
  <c r="AD50" i="2"/>
  <c r="AF50" i="2"/>
  <c r="AI50" i="2"/>
  <c r="X54" i="2"/>
  <c r="AB54" i="2"/>
  <c r="AC54" i="2"/>
  <c r="AD54" i="2"/>
  <c r="AF54" i="2"/>
  <c r="AI54" i="2"/>
  <c r="X66" i="2"/>
  <c r="AD66" i="2"/>
  <c r="AE66" i="2"/>
  <c r="AI66" i="2"/>
  <c r="X70" i="2"/>
  <c r="AC70" i="2"/>
  <c r="AD70" i="2"/>
  <c r="AE70" i="2"/>
  <c r="AH70" i="2"/>
  <c r="AI70" i="2"/>
  <c r="X82" i="2"/>
  <c r="AB82" i="2"/>
  <c r="AD82" i="2"/>
  <c r="AE82" i="2"/>
  <c r="AH82" i="2"/>
  <c r="AI82" i="2"/>
  <c r="AB86" i="2"/>
  <c r="AD86" i="2"/>
  <c r="AE86" i="2"/>
  <c r="AI86" i="2"/>
  <c r="AB98" i="2"/>
  <c r="AC98" i="2"/>
  <c r="AD98" i="2"/>
  <c r="AE98" i="2"/>
  <c r="AI98" i="2"/>
  <c r="X102" i="2"/>
  <c r="AB102" i="2"/>
  <c r="AC102" i="2"/>
  <c r="AD102" i="2"/>
  <c r="AE102" i="2"/>
  <c r="AI102" i="2"/>
  <c r="X114" i="2"/>
  <c r="AD114" i="2"/>
  <c r="AF114" i="2"/>
  <c r="AI114" i="2"/>
  <c r="X118" i="2"/>
  <c r="AC118" i="2"/>
  <c r="AD118" i="2"/>
  <c r="AF118" i="2"/>
  <c r="AH118" i="2"/>
  <c r="AI118" i="2"/>
  <c r="AC127" i="2"/>
  <c r="AD127" i="2"/>
  <c r="AF127" i="2"/>
  <c r="AH127" i="2"/>
  <c r="X130" i="2"/>
  <c r="AB130" i="2"/>
  <c r="AD130" i="2"/>
  <c r="AF130" i="2"/>
  <c r="AH130" i="2"/>
  <c r="AI130" i="2"/>
  <c r="AB135" i="2"/>
  <c r="AD135" i="2"/>
  <c r="AF135" i="2"/>
  <c r="AI135" i="2"/>
  <c r="X138" i="2"/>
  <c r="AB138" i="2"/>
  <c r="AD138" i="2"/>
  <c r="AF138" i="2"/>
  <c r="AI138" i="2"/>
  <c r="X143" i="2"/>
  <c r="AB143" i="2"/>
  <c r="AC143" i="2"/>
  <c r="AD143" i="2"/>
  <c r="AF143" i="2"/>
  <c r="AI143" i="2"/>
  <c r="AB146" i="2"/>
  <c r="AC146" i="2"/>
  <c r="AD146" i="2"/>
  <c r="AF146" i="2"/>
  <c r="AI146" i="2"/>
  <c r="AB151" i="2"/>
  <c r="AC151" i="2"/>
  <c r="AD151" i="2"/>
  <c r="AF151" i="2"/>
  <c r="AH151" i="2"/>
  <c r="X154" i="2"/>
  <c r="AD154" i="2"/>
  <c r="AE154" i="2"/>
  <c r="AH154" i="2"/>
  <c r="AI154" i="2"/>
  <c r="AD157" i="2"/>
  <c r="AE157" i="2"/>
  <c r="AH157" i="2"/>
  <c r="AI157" i="2"/>
  <c r="AD158" i="2"/>
  <c r="AE158" i="2"/>
  <c r="AI158" i="2"/>
  <c r="X161" i="2"/>
  <c r="AD161" i="2"/>
  <c r="AE161" i="2"/>
  <c r="AH161" i="2"/>
  <c r="AI161" i="2"/>
  <c r="X162" i="2"/>
  <c r="AD162" i="2"/>
  <c r="AE162" i="2"/>
  <c r="AI162" i="2"/>
  <c r="AD165" i="2"/>
  <c r="AE165" i="2"/>
  <c r="AI165" i="2"/>
  <c r="X166" i="2"/>
  <c r="AC166" i="2"/>
  <c r="AD166" i="2"/>
  <c r="AE166" i="2"/>
  <c r="AH166" i="2"/>
  <c r="AI166" i="2"/>
  <c r="AC169" i="2"/>
  <c r="AD169" i="2"/>
  <c r="AE169" i="2"/>
  <c r="AH169" i="2"/>
  <c r="AI169" i="2"/>
  <c r="AC170" i="2"/>
  <c r="AD170" i="2"/>
  <c r="AE170" i="2"/>
  <c r="AI170" i="2"/>
  <c r="X173" i="2"/>
  <c r="AC173" i="2"/>
  <c r="AD173" i="2"/>
  <c r="AE173" i="2"/>
  <c r="AH173" i="2"/>
  <c r="AI173" i="2"/>
  <c r="X174" i="2"/>
  <c r="AC174" i="2"/>
  <c r="AD174" i="2"/>
  <c r="AE174" i="2"/>
  <c r="AI174" i="2"/>
  <c r="AC177" i="2"/>
  <c r="AD177" i="2"/>
  <c r="AE177" i="2"/>
  <c r="AI177" i="2"/>
  <c r="X178" i="2"/>
  <c r="AB178" i="2"/>
  <c r="AD178" i="2"/>
  <c r="AE178" i="2"/>
  <c r="AH178" i="2"/>
  <c r="AI178" i="2"/>
  <c r="AB181" i="2"/>
  <c r="AD181" i="2"/>
  <c r="AE181" i="2"/>
  <c r="AH181" i="2"/>
  <c r="AI181" i="2"/>
  <c r="AB182" i="2"/>
  <c r="AD182" i="2"/>
  <c r="AE182" i="2"/>
  <c r="AI182" i="2"/>
  <c r="X185" i="2"/>
  <c r="AB185" i="2"/>
  <c r="AD185" i="2"/>
  <c r="AE185" i="2"/>
  <c r="AH185" i="2"/>
  <c r="AI185" i="2"/>
  <c r="X186" i="2"/>
  <c r="AB186" i="2"/>
  <c r="AD186" i="2"/>
  <c r="AE186" i="2"/>
  <c r="AI186" i="2"/>
  <c r="AB189" i="2"/>
  <c r="AD189" i="2"/>
  <c r="AE189" i="2"/>
  <c r="AI189" i="2"/>
  <c r="X190" i="2"/>
  <c r="AB190" i="2"/>
  <c r="AC190" i="2"/>
  <c r="AD190" i="2"/>
  <c r="AE190" i="2"/>
  <c r="AH190" i="2"/>
  <c r="AI190" i="2"/>
  <c r="AB193" i="2"/>
  <c r="AC193" i="2"/>
  <c r="AD193" i="2"/>
  <c r="AE193" i="2"/>
  <c r="AH193" i="2"/>
  <c r="AI193" i="2"/>
  <c r="AB194" i="2"/>
  <c r="AC194" i="2"/>
  <c r="AD194" i="2"/>
  <c r="AE194" i="2"/>
  <c r="AI194" i="2"/>
  <c r="X197" i="2"/>
  <c r="AB197" i="2"/>
  <c r="AC197" i="2"/>
  <c r="AD197" i="2"/>
  <c r="AE197" i="2"/>
  <c r="AH197" i="2"/>
  <c r="AI197" i="2"/>
  <c r="X198" i="2"/>
  <c r="AB198" i="2"/>
  <c r="AC198" i="2"/>
  <c r="AD198" i="2"/>
  <c r="AE198" i="2"/>
  <c r="AI198" i="2"/>
  <c r="AB201" i="2"/>
  <c r="AC201" i="2"/>
  <c r="AD201" i="2"/>
  <c r="AE201" i="2"/>
  <c r="AI201" i="2"/>
  <c r="AO11" i="2"/>
  <c r="AO12" i="2"/>
  <c r="AO15" i="2"/>
  <c r="AO16" i="2"/>
  <c r="AO19" i="2"/>
  <c r="AO20" i="2"/>
  <c r="AO23" i="2"/>
  <c r="AO24" i="2"/>
  <c r="AO27" i="2"/>
  <c r="AO28" i="2"/>
  <c r="AO31" i="2"/>
  <c r="AO32" i="2"/>
  <c r="AO35" i="2"/>
  <c r="AO36" i="2"/>
  <c r="AO39" i="2"/>
  <c r="AO40" i="2"/>
  <c r="AO43" i="2"/>
  <c r="AO44" i="2"/>
  <c r="AO47" i="2"/>
  <c r="AO48" i="2"/>
  <c r="AO51" i="2"/>
  <c r="AO52" i="2"/>
  <c r="AO55" i="2"/>
  <c r="AO56" i="2"/>
  <c r="AO59" i="2"/>
  <c r="AO60" i="2"/>
  <c r="AO63" i="2"/>
  <c r="AO64" i="2"/>
  <c r="AO67" i="2"/>
  <c r="AO68" i="2"/>
  <c r="AO71" i="2"/>
  <c r="AO72" i="2"/>
  <c r="AO75" i="2"/>
  <c r="AO76" i="2"/>
  <c r="AO79" i="2"/>
  <c r="AO80" i="2"/>
  <c r="AO83" i="2"/>
  <c r="AO84" i="2"/>
  <c r="AO87" i="2"/>
  <c r="AO88" i="2"/>
  <c r="AO91" i="2"/>
  <c r="AO92" i="2"/>
  <c r="AO95" i="2"/>
  <c r="AO96" i="2"/>
  <c r="AO99" i="2"/>
  <c r="AO100" i="2"/>
  <c r="AO103" i="2"/>
  <c r="AO104" i="2"/>
  <c r="AO107" i="2"/>
  <c r="AO108" i="2"/>
  <c r="AO111" i="2"/>
  <c r="AO112" i="2"/>
  <c r="AO115" i="2"/>
  <c r="AO116" i="2"/>
  <c r="AO119" i="2"/>
  <c r="AO120" i="2"/>
  <c r="AO123" i="2"/>
  <c r="AO124" i="2"/>
  <c r="AO127" i="2"/>
  <c r="AO128" i="2"/>
  <c r="AO131" i="2"/>
  <c r="AO132" i="2"/>
  <c r="AO135" i="2"/>
  <c r="AO136" i="2"/>
  <c r="AO139" i="2"/>
  <c r="AO140" i="2"/>
  <c r="AO143" i="2"/>
  <c r="AO144" i="2"/>
  <c r="AO147" i="2"/>
  <c r="AO148" i="2"/>
  <c r="AO151" i="2"/>
  <c r="AO152" i="2"/>
  <c r="AO155" i="2"/>
  <c r="AO156" i="2"/>
  <c r="AO159" i="2"/>
  <c r="AO160" i="2"/>
  <c r="AO163" i="2"/>
  <c r="AO164" i="2"/>
  <c r="AO167" i="2"/>
  <c r="AO168" i="2"/>
  <c r="AO171" i="2"/>
  <c r="AO172" i="2"/>
  <c r="AO175" i="2"/>
  <c r="AO176" i="2"/>
  <c r="AO179" i="2"/>
  <c r="AO180" i="2"/>
  <c r="AO183" i="2"/>
  <c r="AO184" i="2"/>
  <c r="AO187" i="2"/>
  <c r="AO188" i="2"/>
  <c r="AO191" i="2"/>
  <c r="AO192" i="2"/>
  <c r="AO195" i="2"/>
  <c r="AO196" i="2"/>
  <c r="AO199" i="2"/>
  <c r="AO200" i="2"/>
  <c r="AP10" i="2"/>
  <c r="AP13" i="2"/>
  <c r="AP14" i="2"/>
  <c r="AP15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AZ182" i="2"/>
  <c r="AZ183" i="2"/>
  <c r="AZ184" i="2"/>
  <c r="AZ185" i="2"/>
  <c r="AZ186" i="2"/>
  <c r="AZ187" i="2"/>
  <c r="AZ188" i="2"/>
  <c r="AZ189" i="2"/>
  <c r="AZ190" i="2"/>
  <c r="AZ191" i="2"/>
  <c r="AZ192" i="2"/>
  <c r="AZ193" i="2"/>
  <c r="AZ194" i="2"/>
  <c r="AZ195" i="2"/>
  <c r="AZ196" i="2"/>
  <c r="AZ197" i="2"/>
  <c r="AZ198" i="2"/>
  <c r="AZ199" i="2"/>
  <c r="AZ200" i="2"/>
  <c r="AZ201" i="2"/>
  <c r="AP16" i="2"/>
  <c r="AP12" i="2"/>
  <c r="AO198" i="2"/>
  <c r="AO194" i="2"/>
  <c r="AO190" i="2"/>
  <c r="AO186" i="2"/>
  <c r="AO182" i="2"/>
  <c r="AO178" i="2"/>
  <c r="AO174" i="2"/>
  <c r="AO170" i="2"/>
  <c r="AO166" i="2"/>
  <c r="AO162" i="2"/>
  <c r="AO158" i="2"/>
  <c r="AO154" i="2"/>
  <c r="AO150" i="2"/>
  <c r="AO146" i="2"/>
  <c r="AO142" i="2"/>
  <c r="AO138" i="2"/>
  <c r="AO134" i="2"/>
  <c r="AO130" i="2"/>
  <c r="AO126" i="2"/>
  <c r="AO122" i="2"/>
  <c r="AO118" i="2"/>
  <c r="AO114" i="2"/>
  <c r="AO110" i="2"/>
  <c r="AO106" i="2"/>
  <c r="AO102" i="2"/>
  <c r="AO98" i="2"/>
  <c r="AO94" i="2"/>
  <c r="AO90" i="2"/>
  <c r="AO86" i="2"/>
  <c r="AO82" i="2"/>
  <c r="AO78" i="2"/>
  <c r="AO74" i="2"/>
  <c r="AO70" i="2"/>
  <c r="AO66" i="2"/>
  <c r="AO62" i="2"/>
  <c r="AO58" i="2"/>
  <c r="AO54" i="2"/>
  <c r="AO50" i="2"/>
  <c r="AO46" i="2"/>
  <c r="AO42" i="2"/>
  <c r="AO38" i="2"/>
  <c r="AO34" i="2"/>
  <c r="AO30" i="2"/>
  <c r="AO26" i="2"/>
  <c r="AO22" i="2"/>
  <c r="AO18" i="2"/>
  <c r="AO14" i="2"/>
  <c r="AO10" i="2"/>
  <c r="AB200" i="2"/>
  <c r="AC200" i="2"/>
  <c r="AD200" i="2"/>
  <c r="AE200" i="2"/>
  <c r="AH200" i="2"/>
  <c r="AI200" i="2"/>
  <c r="X196" i="2"/>
  <c r="AB196" i="2"/>
  <c r="AC196" i="2"/>
  <c r="AD196" i="2"/>
  <c r="AE196" i="2"/>
  <c r="AH196" i="2"/>
  <c r="X192" i="2"/>
  <c r="AB192" i="2"/>
  <c r="AC192" i="2"/>
  <c r="AD192" i="2"/>
  <c r="AE192" i="2"/>
  <c r="AI192" i="2"/>
  <c r="AB188" i="2"/>
  <c r="AD188" i="2"/>
  <c r="AE188" i="2"/>
  <c r="AH188" i="2"/>
  <c r="AI188" i="2"/>
  <c r="X184" i="2"/>
  <c r="AB184" i="2"/>
  <c r="AD184" i="2"/>
  <c r="AE184" i="2"/>
  <c r="AH184" i="2"/>
  <c r="X180" i="2"/>
  <c r="AB180" i="2"/>
  <c r="AD180" i="2"/>
  <c r="AE180" i="2"/>
  <c r="AI180" i="2"/>
  <c r="AC176" i="2"/>
  <c r="AD176" i="2"/>
  <c r="AE176" i="2"/>
  <c r="AH176" i="2"/>
  <c r="AI176" i="2"/>
  <c r="X172" i="2"/>
  <c r="AC172" i="2"/>
  <c r="AD172" i="2"/>
  <c r="AE172" i="2"/>
  <c r="AH172" i="2"/>
  <c r="X168" i="2"/>
  <c r="AC168" i="2"/>
  <c r="AD168" i="2"/>
  <c r="AE168" i="2"/>
  <c r="AI168" i="2"/>
  <c r="AD164" i="2"/>
  <c r="AE164" i="2"/>
  <c r="AH164" i="2"/>
  <c r="AI164" i="2"/>
  <c r="X160" i="2"/>
  <c r="AD160" i="2"/>
  <c r="AE160" i="2"/>
  <c r="AH160" i="2"/>
  <c r="X156" i="2"/>
  <c r="AD156" i="2"/>
  <c r="AE156" i="2"/>
  <c r="AI156" i="2"/>
  <c r="X150" i="2"/>
  <c r="AB150" i="2"/>
  <c r="AC150" i="2"/>
  <c r="AD150" i="2"/>
  <c r="AF150" i="2"/>
  <c r="AI150" i="2"/>
  <c r="X142" i="2"/>
  <c r="AB142" i="2"/>
  <c r="AC142" i="2"/>
  <c r="AD142" i="2"/>
  <c r="AF142" i="2"/>
  <c r="AH142" i="2"/>
  <c r="AI142" i="2"/>
  <c r="AB134" i="2"/>
  <c r="AD134" i="2"/>
  <c r="AF134" i="2"/>
  <c r="AI134" i="2"/>
  <c r="X126" i="2"/>
  <c r="AC126" i="2"/>
  <c r="AD126" i="2"/>
  <c r="AF126" i="2"/>
  <c r="AI126" i="2"/>
  <c r="AD110" i="2"/>
  <c r="AF110" i="2"/>
  <c r="AI110" i="2"/>
  <c r="X94" i="2"/>
  <c r="AB94" i="2"/>
  <c r="AC94" i="2"/>
  <c r="AD94" i="2"/>
  <c r="AE94" i="2"/>
  <c r="AH94" i="2"/>
  <c r="AI94" i="2"/>
  <c r="X78" i="2"/>
  <c r="AC78" i="2"/>
  <c r="AD78" i="2"/>
  <c r="AE78" i="2"/>
  <c r="AI78" i="2"/>
  <c r="AD62" i="2"/>
  <c r="AE62" i="2"/>
  <c r="AI62" i="2"/>
  <c r="X46" i="2"/>
  <c r="AB46" i="2"/>
  <c r="AC46" i="2"/>
  <c r="AD46" i="2"/>
  <c r="AF46" i="2"/>
  <c r="AH46" i="2"/>
  <c r="AI46" i="2"/>
  <c r="X30" i="2"/>
  <c r="AC30" i="2"/>
  <c r="AD30" i="2"/>
  <c r="AF30" i="2"/>
  <c r="AI30" i="2"/>
  <c r="AD14" i="2"/>
  <c r="AF14" i="2"/>
  <c r="AI14" i="2"/>
  <c r="AM192" i="2"/>
  <c r="AM176" i="2"/>
  <c r="AM160" i="2"/>
  <c r="AM144" i="2"/>
  <c r="AM128" i="2"/>
  <c r="AM112" i="2"/>
  <c r="AM96" i="2"/>
  <c r="AM80" i="2"/>
  <c r="AM64" i="2"/>
  <c r="AM48" i="2"/>
  <c r="AM32" i="2"/>
  <c r="AM16" i="2"/>
  <c r="AP11" i="2"/>
  <c r="AO201" i="2"/>
  <c r="AO197" i="2"/>
  <c r="AO193" i="2"/>
  <c r="AO189" i="2"/>
  <c r="AO185" i="2"/>
  <c r="AO181" i="2"/>
  <c r="AO177" i="2"/>
  <c r="AO173" i="2"/>
  <c r="AO169" i="2"/>
  <c r="AO165" i="2"/>
  <c r="AO161" i="2"/>
  <c r="AO157" i="2"/>
  <c r="AO153" i="2"/>
  <c r="AO149" i="2"/>
  <c r="AO145" i="2"/>
  <c r="AO141" i="2"/>
  <c r="AO137" i="2"/>
  <c r="AO133" i="2"/>
  <c r="AO129" i="2"/>
  <c r="AO125" i="2"/>
  <c r="AO121" i="2"/>
  <c r="AO117" i="2"/>
  <c r="AO113" i="2"/>
  <c r="AO109" i="2"/>
  <c r="AO105" i="2"/>
  <c r="AO101" i="2"/>
  <c r="AO97" i="2"/>
  <c r="AO93" i="2"/>
  <c r="AO89" i="2"/>
  <c r="AO85" i="2"/>
  <c r="AO81" i="2"/>
  <c r="AO77" i="2"/>
  <c r="AO73" i="2"/>
  <c r="AO69" i="2"/>
  <c r="AO65" i="2"/>
  <c r="AO61" i="2"/>
  <c r="AO57" i="2"/>
  <c r="AO53" i="2"/>
  <c r="AO49" i="2"/>
  <c r="AO45" i="2"/>
  <c r="AO41" i="2"/>
  <c r="AO37" i="2"/>
  <c r="AO33" i="2"/>
  <c r="AO29" i="2"/>
  <c r="AO25" i="2"/>
  <c r="AO21" i="2"/>
  <c r="AO17" i="2"/>
  <c r="AO13" i="2"/>
  <c r="AB199" i="2"/>
  <c r="AC199" i="2"/>
  <c r="AD199" i="2"/>
  <c r="AE199" i="2"/>
  <c r="AH199" i="2"/>
  <c r="AB195" i="2"/>
  <c r="AC195" i="2"/>
  <c r="AD195" i="2"/>
  <c r="AE195" i="2"/>
  <c r="AI195" i="2"/>
  <c r="X191" i="2"/>
  <c r="AB191" i="2"/>
  <c r="AC191" i="2"/>
  <c r="AD191" i="2"/>
  <c r="AE191" i="2"/>
  <c r="AI191" i="2"/>
  <c r="AB187" i="2"/>
  <c r="AD187" i="2"/>
  <c r="AE187" i="2"/>
  <c r="AH187" i="2"/>
  <c r="AB183" i="2"/>
  <c r="AD183" i="2"/>
  <c r="AE183" i="2"/>
  <c r="AI183" i="2"/>
  <c r="X179" i="2"/>
  <c r="AB179" i="2"/>
  <c r="AD179" i="2"/>
  <c r="AE179" i="2"/>
  <c r="AI179" i="2"/>
  <c r="AC175" i="2"/>
  <c r="AD175" i="2"/>
  <c r="AE175" i="2"/>
  <c r="AH175" i="2"/>
  <c r="AC171" i="2"/>
  <c r="AD171" i="2"/>
  <c r="AE171" i="2"/>
  <c r="AI171" i="2"/>
  <c r="X167" i="2"/>
  <c r="AC167" i="2"/>
  <c r="AD167" i="2"/>
  <c r="AE167" i="2"/>
  <c r="AI167" i="2"/>
  <c r="AD163" i="2"/>
  <c r="AE163" i="2"/>
  <c r="AH163" i="2"/>
  <c r="AD159" i="2"/>
  <c r="AE159" i="2"/>
  <c r="AI159" i="2"/>
  <c r="X155" i="2"/>
  <c r="AD155" i="2"/>
  <c r="AE155" i="2"/>
  <c r="AI155" i="2"/>
  <c r="AB147" i="2"/>
  <c r="AC147" i="2"/>
  <c r="AD147" i="2"/>
  <c r="AF147" i="2"/>
  <c r="AI147" i="2"/>
  <c r="AB139" i="2"/>
  <c r="AD139" i="2"/>
  <c r="AF139" i="2"/>
  <c r="AH139" i="2"/>
  <c r="X131" i="2"/>
  <c r="AB131" i="2"/>
  <c r="AD131" i="2"/>
  <c r="AF131" i="2"/>
  <c r="AI131" i="2"/>
  <c r="AC122" i="2"/>
  <c r="AD122" i="2"/>
  <c r="AF122" i="2"/>
  <c r="AI122" i="2"/>
  <c r="X106" i="2"/>
  <c r="AD106" i="2"/>
  <c r="AF106" i="2"/>
  <c r="AH106" i="2"/>
  <c r="AI106" i="2"/>
  <c r="X90" i="2"/>
  <c r="AB90" i="2"/>
  <c r="AD90" i="2"/>
  <c r="AE90" i="2"/>
  <c r="AI90" i="2"/>
  <c r="AC74" i="2"/>
  <c r="AD74" i="2"/>
  <c r="AE74" i="2"/>
  <c r="AI74" i="2"/>
  <c r="X58" i="2"/>
  <c r="AD58" i="2"/>
  <c r="AE58" i="2"/>
  <c r="AH58" i="2"/>
  <c r="AI58" i="2"/>
  <c r="X42" i="2"/>
  <c r="AB42" i="2"/>
  <c r="AD42" i="2"/>
  <c r="AF42" i="2"/>
  <c r="AI42" i="2"/>
  <c r="AC26" i="2"/>
  <c r="AD26" i="2"/>
  <c r="AF26" i="2"/>
  <c r="AI26" i="2"/>
  <c r="X10" i="2"/>
  <c r="AD10" i="2"/>
  <c r="AF10" i="2"/>
  <c r="AH10" i="2"/>
  <c r="AI10" i="2"/>
  <c r="AM188" i="2"/>
  <c r="AM172" i="2"/>
  <c r="AM156" i="2"/>
  <c r="AM140" i="2"/>
  <c r="AM124" i="2"/>
  <c r="AM108" i="2"/>
  <c r="AM92" i="2"/>
  <c r="AM76" i="2"/>
  <c r="AM60" i="2"/>
  <c r="AM44" i="2"/>
  <c r="AM28" i="2"/>
  <c r="AM13" i="2"/>
  <c r="AM17" i="2"/>
  <c r="AM21" i="2"/>
  <c r="AM25" i="2"/>
  <c r="AM29" i="2"/>
  <c r="AM33" i="2"/>
  <c r="AM37" i="2"/>
  <c r="AM41" i="2"/>
  <c r="AM45" i="2"/>
  <c r="AM49" i="2"/>
  <c r="AM53" i="2"/>
  <c r="AM57" i="2"/>
  <c r="AM61" i="2"/>
  <c r="AM65" i="2"/>
  <c r="AM69" i="2"/>
  <c r="AM73" i="2"/>
  <c r="AM77" i="2"/>
  <c r="AM81" i="2"/>
  <c r="AM85" i="2"/>
  <c r="AM89" i="2"/>
  <c r="AM93" i="2"/>
  <c r="AM97" i="2"/>
  <c r="AM101" i="2"/>
  <c r="AM105" i="2"/>
  <c r="AM109" i="2"/>
  <c r="AM113" i="2"/>
  <c r="AM117" i="2"/>
  <c r="AM121" i="2"/>
  <c r="AM125" i="2"/>
  <c r="AM129" i="2"/>
  <c r="AM133" i="2"/>
  <c r="AM137" i="2"/>
  <c r="AM141" i="2"/>
  <c r="AM145" i="2"/>
  <c r="AM149" i="2"/>
  <c r="AM153" i="2"/>
  <c r="AM157" i="2"/>
  <c r="AM161" i="2"/>
  <c r="AM165" i="2"/>
  <c r="AM169" i="2"/>
  <c r="AM173" i="2"/>
  <c r="AM177" i="2"/>
  <c r="AM181" i="2"/>
  <c r="AM185" i="2"/>
  <c r="AM189" i="2"/>
  <c r="AM193" i="2"/>
  <c r="AM197" i="2"/>
  <c r="AM201" i="2"/>
  <c r="X11" i="2"/>
  <c r="AD11" i="2"/>
  <c r="AF11" i="2"/>
  <c r="AI11" i="2"/>
  <c r="AD15" i="2"/>
  <c r="AF15" i="2"/>
  <c r="AI15" i="2"/>
  <c r="AD19" i="2"/>
  <c r="AF19" i="2"/>
  <c r="AH19" i="2"/>
  <c r="X23" i="2"/>
  <c r="AC23" i="2"/>
  <c r="AD23" i="2"/>
  <c r="AF23" i="2"/>
  <c r="AI23" i="2"/>
  <c r="AC27" i="2"/>
  <c r="AD27" i="2"/>
  <c r="AF27" i="2"/>
  <c r="AI27" i="2"/>
  <c r="AC31" i="2"/>
  <c r="AD31" i="2"/>
  <c r="AF31" i="2"/>
  <c r="AH31" i="2"/>
  <c r="X35" i="2"/>
  <c r="AB35" i="2"/>
  <c r="AD35" i="2"/>
  <c r="AF35" i="2"/>
  <c r="AI35" i="2"/>
  <c r="AB39" i="2"/>
  <c r="AD39" i="2"/>
  <c r="AF39" i="2"/>
  <c r="AI39" i="2"/>
  <c r="AB43" i="2"/>
  <c r="AD43" i="2"/>
  <c r="AF43" i="2"/>
  <c r="AH43" i="2"/>
  <c r="X47" i="2"/>
  <c r="AB47" i="2"/>
  <c r="AC47" i="2"/>
  <c r="AD47" i="2"/>
  <c r="AF47" i="2"/>
  <c r="AI47" i="2"/>
  <c r="AB51" i="2"/>
  <c r="AC51" i="2"/>
  <c r="AD51" i="2"/>
  <c r="AF51" i="2"/>
  <c r="AI51" i="2"/>
  <c r="AB55" i="2"/>
  <c r="AC55" i="2"/>
  <c r="AD55" i="2"/>
  <c r="AF55" i="2"/>
  <c r="AH55" i="2"/>
  <c r="X59" i="2"/>
  <c r="AD59" i="2"/>
  <c r="AE59" i="2"/>
  <c r="AI59" i="2"/>
  <c r="AD63" i="2"/>
  <c r="AE63" i="2"/>
  <c r="AI63" i="2"/>
  <c r="AD67" i="2"/>
  <c r="AE67" i="2"/>
  <c r="AH67" i="2"/>
  <c r="X71" i="2"/>
  <c r="AC71" i="2"/>
  <c r="AD71" i="2"/>
  <c r="AE71" i="2"/>
  <c r="AI71" i="2"/>
  <c r="AC75" i="2"/>
  <c r="AD75" i="2"/>
  <c r="AE75" i="2"/>
  <c r="AI75" i="2"/>
  <c r="AC79" i="2"/>
  <c r="AD79" i="2"/>
  <c r="AE79" i="2"/>
  <c r="AH79" i="2"/>
  <c r="X83" i="2"/>
  <c r="AB83" i="2"/>
  <c r="AD83" i="2"/>
  <c r="AE83" i="2"/>
  <c r="AI83" i="2"/>
  <c r="AB87" i="2"/>
  <c r="AD87" i="2"/>
  <c r="AE87" i="2"/>
  <c r="AI87" i="2"/>
  <c r="AB91" i="2"/>
  <c r="AD91" i="2"/>
  <c r="AE91" i="2"/>
  <c r="AH91" i="2"/>
  <c r="X95" i="2"/>
  <c r="AB95" i="2"/>
  <c r="AC95" i="2"/>
  <c r="AD95" i="2"/>
  <c r="AE95" i="2"/>
  <c r="AI95" i="2"/>
  <c r="AB99" i="2"/>
  <c r="AC99" i="2"/>
  <c r="AD99" i="2"/>
  <c r="AE99" i="2"/>
  <c r="AI99" i="2"/>
  <c r="AB103" i="2"/>
  <c r="AC103" i="2"/>
  <c r="AD103" i="2"/>
  <c r="AE103" i="2"/>
  <c r="AH103" i="2"/>
  <c r="X107" i="2"/>
  <c r="AD107" i="2"/>
  <c r="AF107" i="2"/>
  <c r="AI107" i="2"/>
  <c r="AD111" i="2"/>
  <c r="AF111" i="2"/>
  <c r="AI111" i="2"/>
  <c r="AD115" i="2"/>
  <c r="AF115" i="2"/>
  <c r="AH115" i="2"/>
  <c r="X119" i="2"/>
  <c r="AC119" i="2"/>
  <c r="AD119" i="2"/>
  <c r="AF119" i="2"/>
  <c r="AI119" i="2"/>
  <c r="AC123" i="2"/>
  <c r="AD123" i="2"/>
  <c r="AF123" i="2"/>
  <c r="AI123" i="2"/>
  <c r="AM10" i="2"/>
  <c r="AM14" i="2"/>
  <c r="AM18" i="2"/>
  <c r="AM22" i="2"/>
  <c r="AM26" i="2"/>
  <c r="AM30" i="2"/>
  <c r="AM34" i="2"/>
  <c r="AM38" i="2"/>
  <c r="AM42" i="2"/>
  <c r="AM46" i="2"/>
  <c r="AM50" i="2"/>
  <c r="AM54" i="2"/>
  <c r="AM58" i="2"/>
  <c r="AM62" i="2"/>
  <c r="AM66" i="2"/>
  <c r="AM70" i="2"/>
  <c r="AM74" i="2"/>
  <c r="AM78" i="2"/>
  <c r="AM82" i="2"/>
  <c r="AM86" i="2"/>
  <c r="AM90" i="2"/>
  <c r="AM94" i="2"/>
  <c r="AM98" i="2"/>
  <c r="AM102" i="2"/>
  <c r="AM106" i="2"/>
  <c r="AM110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M194" i="2"/>
  <c r="AM198" i="2"/>
  <c r="X12" i="2"/>
  <c r="AD12" i="2"/>
  <c r="AF12" i="2"/>
  <c r="AI12" i="2"/>
  <c r="X16" i="2"/>
  <c r="AD16" i="2"/>
  <c r="AF16" i="2"/>
  <c r="AH16" i="2"/>
  <c r="AD20" i="2"/>
  <c r="AF20" i="2"/>
  <c r="AH20" i="2"/>
  <c r="AI20" i="2"/>
  <c r="X24" i="2"/>
  <c r="AC24" i="2"/>
  <c r="AD24" i="2"/>
  <c r="AF24" i="2"/>
  <c r="AI24" i="2"/>
  <c r="X28" i="2"/>
  <c r="AC28" i="2"/>
  <c r="AD28" i="2"/>
  <c r="AF28" i="2"/>
  <c r="AH28" i="2"/>
  <c r="AC32" i="2"/>
  <c r="AD32" i="2"/>
  <c r="AF32" i="2"/>
  <c r="AH32" i="2"/>
  <c r="AI32" i="2"/>
  <c r="X36" i="2"/>
  <c r="AB36" i="2"/>
  <c r="AD36" i="2"/>
  <c r="AF36" i="2"/>
  <c r="AI36" i="2"/>
  <c r="X40" i="2"/>
  <c r="AB40" i="2"/>
  <c r="AD40" i="2"/>
  <c r="AF40" i="2"/>
  <c r="AH40" i="2"/>
  <c r="AB44" i="2"/>
  <c r="AD44" i="2"/>
  <c r="AF44" i="2"/>
  <c r="AH44" i="2"/>
  <c r="AI44" i="2"/>
  <c r="X48" i="2"/>
  <c r="AB48" i="2"/>
  <c r="AC48" i="2"/>
  <c r="AD48" i="2"/>
  <c r="AF48" i="2"/>
  <c r="AI48" i="2"/>
  <c r="X52" i="2"/>
  <c r="AB52" i="2"/>
  <c r="AC52" i="2"/>
  <c r="AD52" i="2"/>
  <c r="AF52" i="2"/>
  <c r="AH52" i="2"/>
  <c r="AB56" i="2"/>
  <c r="AC56" i="2"/>
  <c r="AD56" i="2"/>
  <c r="AF56" i="2"/>
  <c r="AH56" i="2"/>
  <c r="AI56" i="2"/>
  <c r="X60" i="2"/>
  <c r="AD60" i="2"/>
  <c r="AE60" i="2"/>
  <c r="AI60" i="2"/>
  <c r="X64" i="2"/>
  <c r="AD64" i="2"/>
  <c r="AE64" i="2"/>
  <c r="AH64" i="2"/>
  <c r="AD68" i="2"/>
  <c r="AE68" i="2"/>
  <c r="AH68" i="2"/>
  <c r="AI68" i="2"/>
  <c r="X72" i="2"/>
  <c r="AC72" i="2"/>
  <c r="AD72" i="2"/>
  <c r="AE72" i="2"/>
  <c r="AI72" i="2"/>
  <c r="X76" i="2"/>
  <c r="AC76" i="2"/>
  <c r="AD76" i="2"/>
  <c r="AE76" i="2"/>
  <c r="AH76" i="2"/>
  <c r="AC80" i="2"/>
  <c r="AD80" i="2"/>
  <c r="AE80" i="2"/>
  <c r="AH80" i="2"/>
  <c r="AI80" i="2"/>
  <c r="X84" i="2"/>
  <c r="AB84" i="2"/>
  <c r="AD84" i="2"/>
  <c r="AE84" i="2"/>
  <c r="AI84" i="2"/>
  <c r="X88" i="2"/>
  <c r="AB88" i="2"/>
  <c r="AD88" i="2"/>
  <c r="AE88" i="2"/>
  <c r="AH88" i="2"/>
  <c r="AB92" i="2"/>
  <c r="AD92" i="2"/>
  <c r="AE92" i="2"/>
  <c r="AH92" i="2"/>
  <c r="AI92" i="2"/>
  <c r="X96" i="2"/>
  <c r="AB96" i="2"/>
  <c r="AC96" i="2"/>
  <c r="AD96" i="2"/>
  <c r="AE96" i="2"/>
  <c r="AI96" i="2"/>
  <c r="X100" i="2"/>
  <c r="AB100" i="2"/>
  <c r="AC100" i="2"/>
  <c r="AD100" i="2"/>
  <c r="AE100" i="2"/>
  <c r="AH100" i="2"/>
  <c r="AB104" i="2"/>
  <c r="AC104" i="2"/>
  <c r="AD104" i="2"/>
  <c r="AE104" i="2"/>
  <c r="AH104" i="2"/>
  <c r="AI104" i="2"/>
  <c r="X108" i="2"/>
  <c r="AD108" i="2"/>
  <c r="AF108" i="2"/>
  <c r="AI108" i="2"/>
  <c r="X112" i="2"/>
  <c r="AD112" i="2"/>
  <c r="AF112" i="2"/>
  <c r="AH112" i="2"/>
  <c r="AD116" i="2"/>
  <c r="AF116" i="2"/>
  <c r="AH116" i="2"/>
  <c r="AI116" i="2"/>
  <c r="X120" i="2"/>
  <c r="AC120" i="2"/>
  <c r="AD120" i="2"/>
  <c r="AF120" i="2"/>
  <c r="AI120" i="2"/>
  <c r="X124" i="2"/>
  <c r="AC124" i="2"/>
  <c r="AD124" i="2"/>
  <c r="AF124" i="2"/>
  <c r="AH124" i="2"/>
  <c r="AC128" i="2"/>
  <c r="AD128" i="2"/>
  <c r="AF128" i="2"/>
  <c r="AH128" i="2"/>
  <c r="AI128" i="2"/>
  <c r="X132" i="2"/>
  <c r="AB132" i="2"/>
  <c r="AD132" i="2"/>
  <c r="AF132" i="2"/>
  <c r="AI132" i="2"/>
  <c r="X136" i="2"/>
  <c r="AB136" i="2"/>
  <c r="AD136" i="2"/>
  <c r="AF136" i="2"/>
  <c r="AH136" i="2"/>
  <c r="AB140" i="2"/>
  <c r="AD140" i="2"/>
  <c r="AF140" i="2"/>
  <c r="AH140" i="2"/>
  <c r="AI140" i="2"/>
  <c r="X144" i="2"/>
  <c r="AB144" i="2"/>
  <c r="AC144" i="2"/>
  <c r="AD144" i="2"/>
  <c r="AF144" i="2"/>
  <c r="AI144" i="2"/>
  <c r="X148" i="2"/>
  <c r="AB148" i="2"/>
  <c r="AC148" i="2"/>
  <c r="AD148" i="2"/>
  <c r="AF148" i="2"/>
  <c r="AH148" i="2"/>
  <c r="AB152" i="2"/>
  <c r="AC152" i="2"/>
  <c r="AD152" i="2"/>
  <c r="AF152" i="2"/>
  <c r="AH152" i="2"/>
  <c r="AI152" i="2"/>
  <c r="AM11" i="2"/>
  <c r="AM15" i="2"/>
  <c r="AM19" i="2"/>
  <c r="AM23" i="2"/>
  <c r="AM27" i="2"/>
  <c r="AM31" i="2"/>
  <c r="AM35" i="2"/>
  <c r="AM39" i="2"/>
  <c r="AM43" i="2"/>
  <c r="AM47" i="2"/>
  <c r="AM51" i="2"/>
  <c r="AM55" i="2"/>
  <c r="AM59" i="2"/>
  <c r="AM63" i="2"/>
  <c r="AM67" i="2"/>
  <c r="AM71" i="2"/>
  <c r="AM75" i="2"/>
  <c r="AM79" i="2"/>
  <c r="AM83" i="2"/>
  <c r="AM87" i="2"/>
  <c r="AM91" i="2"/>
  <c r="AM95" i="2"/>
  <c r="AM99" i="2"/>
  <c r="AM103" i="2"/>
  <c r="AM107" i="2"/>
  <c r="AM111" i="2"/>
  <c r="AM115" i="2"/>
  <c r="AM119" i="2"/>
  <c r="AM123" i="2"/>
  <c r="AM127" i="2"/>
  <c r="AM131" i="2"/>
  <c r="AM135" i="2"/>
  <c r="AM139" i="2"/>
  <c r="AM143" i="2"/>
  <c r="AM147" i="2"/>
  <c r="AM151" i="2"/>
  <c r="AM155" i="2"/>
  <c r="AM159" i="2"/>
  <c r="AM163" i="2"/>
  <c r="AM167" i="2"/>
  <c r="AM171" i="2"/>
  <c r="AM175" i="2"/>
  <c r="AM179" i="2"/>
  <c r="AM183" i="2"/>
  <c r="AM187" i="2"/>
  <c r="AM191" i="2"/>
  <c r="AM195" i="2"/>
  <c r="AM199" i="2"/>
  <c r="AD13" i="2"/>
  <c r="AF13" i="2"/>
  <c r="AH13" i="2"/>
  <c r="AI13" i="2"/>
  <c r="X17" i="2"/>
  <c r="AD17" i="2"/>
  <c r="AF17" i="2"/>
  <c r="AH17" i="2"/>
  <c r="AI17" i="2"/>
  <c r="AD21" i="2"/>
  <c r="AF21" i="2"/>
  <c r="AI21" i="2"/>
  <c r="AC25" i="2"/>
  <c r="AD25" i="2"/>
  <c r="AF25" i="2"/>
  <c r="AH25" i="2"/>
  <c r="AI25" i="2"/>
  <c r="X29" i="2"/>
  <c r="AC29" i="2"/>
  <c r="AD29" i="2"/>
  <c r="AF29" i="2"/>
  <c r="AH29" i="2"/>
  <c r="AI29" i="2"/>
  <c r="AC33" i="2"/>
  <c r="AD33" i="2"/>
  <c r="AF33" i="2"/>
  <c r="AI33" i="2"/>
  <c r="AB37" i="2"/>
  <c r="AD37" i="2"/>
  <c r="AF37" i="2"/>
  <c r="AH37" i="2"/>
  <c r="AI37" i="2"/>
  <c r="X41" i="2"/>
  <c r="AB41" i="2"/>
  <c r="AD41" i="2"/>
  <c r="AF41" i="2"/>
  <c r="AH41" i="2"/>
  <c r="AI41" i="2"/>
  <c r="AB45" i="2"/>
  <c r="AD45" i="2"/>
  <c r="AF45" i="2"/>
  <c r="AI45" i="2"/>
  <c r="AB49" i="2"/>
  <c r="AC49" i="2"/>
  <c r="AD49" i="2"/>
  <c r="AF49" i="2"/>
  <c r="AH49" i="2"/>
  <c r="AI49" i="2"/>
  <c r="X53" i="2"/>
  <c r="AB53" i="2"/>
  <c r="AC53" i="2"/>
  <c r="AD53" i="2"/>
  <c r="AF53" i="2"/>
  <c r="AH53" i="2"/>
  <c r="AI53" i="2"/>
  <c r="AB57" i="2"/>
  <c r="AC57" i="2"/>
  <c r="AD57" i="2"/>
  <c r="AF57" i="2"/>
  <c r="AI57" i="2"/>
  <c r="AD61" i="2"/>
  <c r="AE61" i="2"/>
  <c r="AH61" i="2"/>
  <c r="AI61" i="2"/>
  <c r="X65" i="2"/>
  <c r="AD65" i="2"/>
  <c r="AE65" i="2"/>
  <c r="AH65" i="2"/>
  <c r="AI65" i="2"/>
  <c r="AD69" i="2"/>
  <c r="AE69" i="2"/>
  <c r="AI69" i="2"/>
  <c r="AC73" i="2"/>
  <c r="AD73" i="2"/>
  <c r="AE73" i="2"/>
  <c r="AH73" i="2"/>
  <c r="AI73" i="2"/>
  <c r="X77" i="2"/>
  <c r="AC77" i="2"/>
  <c r="AD77" i="2"/>
  <c r="AE77" i="2"/>
  <c r="AH77" i="2"/>
  <c r="AI77" i="2"/>
  <c r="AC81" i="2"/>
  <c r="AD81" i="2"/>
  <c r="AE81" i="2"/>
  <c r="AI81" i="2"/>
  <c r="AB85" i="2"/>
  <c r="AD85" i="2"/>
  <c r="AE85" i="2"/>
  <c r="AH85" i="2"/>
  <c r="AI85" i="2"/>
  <c r="X89" i="2"/>
  <c r="AB89" i="2"/>
  <c r="AD89" i="2"/>
  <c r="AE89" i="2"/>
  <c r="AH89" i="2"/>
  <c r="AI89" i="2"/>
  <c r="AB93" i="2"/>
  <c r="AD93" i="2"/>
  <c r="AE93" i="2"/>
  <c r="AI93" i="2"/>
  <c r="AB97" i="2"/>
  <c r="AC97" i="2"/>
  <c r="AD97" i="2"/>
  <c r="AE97" i="2"/>
  <c r="AH97" i="2"/>
  <c r="AI97" i="2"/>
  <c r="X101" i="2"/>
  <c r="AB101" i="2"/>
  <c r="AC101" i="2"/>
  <c r="AD101" i="2"/>
  <c r="AE101" i="2"/>
  <c r="AH101" i="2"/>
  <c r="AI101" i="2"/>
  <c r="AB105" i="2"/>
  <c r="AC105" i="2"/>
  <c r="AD105" i="2"/>
  <c r="AE105" i="2"/>
  <c r="AI105" i="2"/>
  <c r="AD109" i="2"/>
  <c r="AF109" i="2"/>
  <c r="AH109" i="2"/>
  <c r="AI109" i="2"/>
  <c r="X113" i="2"/>
  <c r="AD113" i="2"/>
  <c r="AF113" i="2"/>
  <c r="AH113" i="2"/>
  <c r="AI113" i="2"/>
  <c r="AD117" i="2"/>
  <c r="AF117" i="2"/>
  <c r="AI117" i="2"/>
  <c r="AC121" i="2"/>
  <c r="AD121" i="2"/>
  <c r="AF121" i="2"/>
  <c r="AH121" i="2"/>
  <c r="AI121" i="2"/>
  <c r="X125" i="2"/>
  <c r="AC125" i="2"/>
  <c r="AD125" i="2"/>
  <c r="AF125" i="2"/>
  <c r="AH125" i="2"/>
  <c r="AI125" i="2"/>
  <c r="AC129" i="2"/>
  <c r="AD129" i="2"/>
  <c r="AF129" i="2"/>
  <c r="AI129" i="2"/>
  <c r="AB133" i="2"/>
  <c r="AD133" i="2"/>
  <c r="AF133" i="2"/>
  <c r="AH133" i="2"/>
  <c r="AI133" i="2"/>
  <c r="X137" i="2"/>
  <c r="AB137" i="2"/>
  <c r="AD137" i="2"/>
  <c r="AF137" i="2"/>
  <c r="AH137" i="2"/>
  <c r="AI137" i="2"/>
  <c r="AB141" i="2"/>
  <c r="AD141" i="2"/>
  <c r="AF141" i="2"/>
  <c r="AI141" i="2"/>
  <c r="AB145" i="2"/>
  <c r="AC145" i="2"/>
  <c r="AD145" i="2"/>
  <c r="AF145" i="2"/>
  <c r="AH145" i="2"/>
  <c r="AI145" i="2"/>
  <c r="X149" i="2"/>
  <c r="AB149" i="2"/>
  <c r="AC149" i="2"/>
  <c r="AD149" i="2"/>
  <c r="AF149" i="2"/>
  <c r="AH149" i="2"/>
  <c r="AI149" i="2"/>
  <c r="AB153" i="2"/>
  <c r="AC153" i="2"/>
  <c r="AD153" i="2"/>
  <c r="AF153" i="2"/>
  <c r="AI153" i="2"/>
  <c r="J8" i="2" a="1"/>
  <c r="L8" i="2" s="1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J46" i="2"/>
  <c r="K46" i="2"/>
  <c r="M46" i="2"/>
  <c r="N46" i="2"/>
  <c r="L47" i="2"/>
  <c r="L48" i="2"/>
  <c r="L49" i="2"/>
  <c r="L50" i="2"/>
  <c r="L51" i="2"/>
  <c r="L52" i="2"/>
  <c r="L53" i="2"/>
  <c r="L54" i="2"/>
  <c r="L55" i="2"/>
  <c r="L56" i="2"/>
  <c r="L57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J146" i="2"/>
  <c r="K146" i="2"/>
  <c r="M146" i="2"/>
  <c r="N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J25" i="2"/>
  <c r="M25" i="2"/>
  <c r="N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7" i="2"/>
  <c r="K148" i="2"/>
  <c r="K149" i="2"/>
  <c r="J149" i="2"/>
  <c r="M149" i="2"/>
  <c r="N149" i="2"/>
  <c r="K150" i="2"/>
  <c r="K151" i="2"/>
  <c r="K152" i="2"/>
  <c r="K153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7" i="2"/>
  <c r="J48" i="2"/>
  <c r="J49" i="2"/>
  <c r="J50" i="2"/>
  <c r="J51" i="2"/>
  <c r="J52" i="2"/>
  <c r="J53" i="2"/>
  <c r="J54" i="2"/>
  <c r="J55" i="2"/>
  <c r="J56" i="2"/>
  <c r="J57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7" i="2"/>
  <c r="J148" i="2"/>
  <c r="J150" i="2"/>
  <c r="J151" i="2"/>
  <c r="J152" i="2"/>
  <c r="J153" i="2"/>
  <c r="J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42" i="2"/>
  <c r="M143" i="2"/>
  <c r="M144" i="2"/>
  <c r="M145" i="2"/>
  <c r="M147" i="2"/>
  <c r="M148" i="2"/>
  <c r="M150" i="2"/>
  <c r="M151" i="2"/>
  <c r="M152" i="2"/>
  <c r="M153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N22" i="2"/>
  <c r="N23" i="2"/>
  <c r="N24" i="2"/>
  <c r="N26" i="2"/>
  <c r="N27" i="2"/>
  <c r="N28" i="2"/>
  <c r="N29" i="2"/>
  <c r="N30" i="2"/>
  <c r="N31" i="2"/>
  <c r="N32" i="2"/>
  <c r="N33" i="2"/>
  <c r="N47" i="2"/>
  <c r="N48" i="2"/>
  <c r="N49" i="2"/>
  <c r="N50" i="2"/>
  <c r="N51" i="2"/>
  <c r="N52" i="2"/>
  <c r="N53" i="2"/>
  <c r="N54" i="2"/>
  <c r="N55" i="2"/>
  <c r="N56" i="2"/>
  <c r="N57" i="2"/>
  <c r="N70" i="2"/>
  <c r="N71" i="2"/>
  <c r="N72" i="2"/>
  <c r="N73" i="2"/>
  <c r="N74" i="2"/>
  <c r="N75" i="2"/>
  <c r="N76" i="2"/>
  <c r="N77" i="2"/>
  <c r="N78" i="2"/>
  <c r="N79" i="2"/>
  <c r="N80" i="2"/>
  <c r="N81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7" i="2"/>
  <c r="N148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AY204" i="2" l="1"/>
  <c r="AR204" i="2"/>
  <c r="J8" i="2"/>
  <c r="AD8" i="2"/>
  <c r="N8" i="2"/>
  <c r="K8" i="2"/>
  <c r="K121" i="2" s="1"/>
  <c r="AZ204" i="2"/>
  <c r="AX204" i="2"/>
  <c r="AW204" i="2"/>
  <c r="AV204" i="2"/>
  <c r="AU204" i="2"/>
  <c r="AT204" i="2"/>
  <c r="AQ204" i="2"/>
  <c r="AP204" i="2"/>
  <c r="AO204" i="2"/>
  <c r="AI8" i="2"/>
  <c r="AI100" i="2" s="1"/>
  <c r="AA8" i="2"/>
  <c r="AS204" i="2"/>
  <c r="M8" i="2"/>
  <c r="L11" i="2"/>
  <c r="L64" i="2"/>
  <c r="L72" i="2"/>
  <c r="L18" i="2"/>
  <c r="L80" i="2"/>
  <c r="L26" i="2"/>
  <c r="M163" i="2"/>
  <c r="M137" i="2"/>
  <c r="M159" i="2"/>
  <c r="M141" i="2"/>
  <c r="N83" i="2"/>
  <c r="N63" i="2"/>
  <c r="N38" i="2"/>
  <c r="N17" i="2"/>
  <c r="M178" i="2"/>
  <c r="M162" i="2"/>
  <c r="M112" i="2"/>
  <c r="M187" i="2"/>
  <c r="M113" i="2"/>
  <c r="N91" i="2"/>
  <c r="N87" i="2"/>
  <c r="N67" i="2"/>
  <c r="N59" i="2"/>
  <c r="N42" i="2"/>
  <c r="N34" i="2"/>
  <c r="N21" i="2"/>
  <c r="N13" i="2"/>
  <c r="M182" i="2"/>
  <c r="M132" i="2"/>
  <c r="M116" i="2"/>
  <c r="N90" i="2"/>
  <c r="N86" i="2"/>
  <c r="N82" i="2"/>
  <c r="N66" i="2"/>
  <c r="N62" i="2"/>
  <c r="N58" i="2"/>
  <c r="N45" i="2"/>
  <c r="N41" i="2"/>
  <c r="N37" i="2"/>
  <c r="N20" i="2"/>
  <c r="N16" i="2"/>
  <c r="M181" i="2"/>
  <c r="M165" i="2"/>
  <c r="M139" i="2"/>
  <c r="M135" i="2"/>
  <c r="M111" i="2"/>
  <c r="M106" i="2"/>
  <c r="L79" i="2"/>
  <c r="L71" i="2"/>
  <c r="L63" i="2"/>
  <c r="L31" i="2"/>
  <c r="L23" i="2"/>
  <c r="L15" i="2"/>
  <c r="AI31" i="2"/>
  <c r="Q3" i="2"/>
  <c r="N3" i="2"/>
  <c r="K3" i="2"/>
  <c r="O3" i="2"/>
  <c r="K177" i="2"/>
  <c r="L10" i="2"/>
  <c r="I3" i="2"/>
  <c r="L76" i="2"/>
  <c r="L68" i="2"/>
  <c r="L60" i="2"/>
  <c r="L30" i="2"/>
  <c r="L22" i="2"/>
  <c r="L14" i="2"/>
  <c r="AI124" i="2"/>
  <c r="J3" i="2"/>
  <c r="O4" i="2"/>
  <c r="L4" i="2"/>
  <c r="L3" i="2"/>
  <c r="K125" i="2"/>
  <c r="L75" i="2"/>
  <c r="L67" i="2"/>
  <c r="L59" i="2"/>
  <c r="I4" i="2"/>
  <c r="L27" i="2"/>
  <c r="L19" i="2"/>
  <c r="AI199" i="2"/>
  <c r="P3" i="2"/>
  <c r="M3" i="2"/>
  <c r="N4" i="2"/>
  <c r="J4" i="2"/>
  <c r="K155" i="2"/>
  <c r="K112" i="2"/>
  <c r="K128" i="2"/>
  <c r="K168" i="2"/>
  <c r="K110" i="2"/>
  <c r="K126" i="2"/>
  <c r="K166" i="2"/>
  <c r="K167" i="2"/>
  <c r="K111" i="2"/>
  <c r="AD204" i="2"/>
  <c r="L12" i="2"/>
  <c r="L16" i="2"/>
  <c r="L20" i="2"/>
  <c r="L24" i="2"/>
  <c r="L28" i="2"/>
  <c r="L32" i="2"/>
  <c r="L61" i="2"/>
  <c r="L65" i="2"/>
  <c r="L69" i="2"/>
  <c r="L73" i="2"/>
  <c r="L77" i="2"/>
  <c r="L81" i="2"/>
  <c r="L13" i="2"/>
  <c r="L17" i="2"/>
  <c r="L21" i="2"/>
  <c r="L25" i="2"/>
  <c r="L29" i="2"/>
  <c r="L33" i="2"/>
  <c r="L58" i="2"/>
  <c r="L62" i="2"/>
  <c r="L66" i="2"/>
  <c r="L70" i="2"/>
  <c r="L74" i="2"/>
  <c r="L78" i="2"/>
  <c r="W8" i="2"/>
  <c r="Y8" i="2"/>
  <c r="AB8" i="2"/>
  <c r="AG8" i="2"/>
  <c r="X8" i="2"/>
  <c r="AF8" i="2"/>
  <c r="AC8" i="2"/>
  <c r="AH8" i="2"/>
  <c r="AE8" i="2"/>
  <c r="Q4" i="2"/>
  <c r="P4" i="2"/>
  <c r="H4" i="2"/>
  <c r="M4" i="2"/>
  <c r="K4" i="2"/>
  <c r="R66" i="2" l="1"/>
  <c r="AI43" i="2"/>
  <c r="AI28" i="2"/>
  <c r="AI112" i="2"/>
  <c r="K119" i="2"/>
  <c r="K175" i="2"/>
  <c r="K162" i="2"/>
  <c r="K122" i="2"/>
  <c r="K106" i="2"/>
  <c r="K164" i="2"/>
  <c r="K124" i="2"/>
  <c r="K108" i="2"/>
  <c r="K163" i="2"/>
  <c r="K157" i="2"/>
  <c r="K113" i="2"/>
  <c r="K117" i="2"/>
  <c r="K127" i="2"/>
  <c r="K174" i="2"/>
  <c r="K158" i="2"/>
  <c r="K118" i="2"/>
  <c r="K176" i="2"/>
  <c r="K160" i="2"/>
  <c r="K120" i="2"/>
  <c r="K115" i="2"/>
  <c r="K171" i="2"/>
  <c r="K173" i="2"/>
  <c r="K129" i="2"/>
  <c r="K165" i="2"/>
  <c r="K159" i="2"/>
  <c r="K170" i="2"/>
  <c r="K154" i="2"/>
  <c r="K114" i="2"/>
  <c r="K172" i="2"/>
  <c r="K156" i="2"/>
  <c r="K116" i="2"/>
  <c r="K123" i="2"/>
  <c r="K109" i="2"/>
  <c r="K161" i="2"/>
  <c r="AI163" i="2"/>
  <c r="AI187" i="2"/>
  <c r="AI67" i="2"/>
  <c r="AI40" i="2"/>
  <c r="AI136" i="2"/>
  <c r="AI79" i="2"/>
  <c r="M107" i="2"/>
  <c r="M134" i="2"/>
  <c r="M156" i="2"/>
  <c r="M184" i="2"/>
  <c r="M164" i="2"/>
  <c r="M110" i="2"/>
  <c r="M138" i="2"/>
  <c r="M160" i="2"/>
  <c r="M188" i="2"/>
  <c r="M114" i="2"/>
  <c r="M180" i="2"/>
  <c r="M130" i="2"/>
  <c r="R98" i="2"/>
  <c r="S34" i="2"/>
  <c r="AI184" i="2"/>
  <c r="AI139" i="2"/>
  <c r="AI91" i="2"/>
  <c r="AI55" i="2"/>
  <c r="AI76" i="2"/>
  <c r="AI160" i="2"/>
  <c r="AI16" i="2"/>
  <c r="M115" i="2"/>
  <c r="M157" i="2"/>
  <c r="M185" i="2"/>
  <c r="M140" i="2"/>
  <c r="M133" i="2"/>
  <c r="M136" i="2"/>
  <c r="M186" i="2"/>
  <c r="M179" i="2"/>
  <c r="M183" i="2"/>
  <c r="K107" i="2"/>
  <c r="K169" i="2"/>
  <c r="AI127" i="2"/>
  <c r="AI151" i="2"/>
  <c r="AI196" i="2"/>
  <c r="AI52" i="2"/>
  <c r="AI148" i="2"/>
  <c r="AI172" i="2"/>
  <c r="AI19" i="2"/>
  <c r="AI115" i="2"/>
  <c r="AI103" i="2"/>
  <c r="AI88" i="2"/>
  <c r="AI175" i="2"/>
  <c r="AI64" i="2"/>
  <c r="M131" i="2"/>
  <c r="M161" i="2"/>
  <c r="M189" i="2"/>
  <c r="M108" i="2"/>
  <c r="M158" i="2"/>
  <c r="M155" i="2"/>
  <c r="M154" i="2"/>
  <c r="M109" i="2"/>
  <c r="M117" i="2"/>
  <c r="N12" i="2"/>
  <c r="N14" i="2"/>
  <c r="N36" i="2"/>
  <c r="N44" i="2"/>
  <c r="N60" i="2"/>
  <c r="N68" i="2"/>
  <c r="N88" i="2"/>
  <c r="N18" i="2"/>
  <c r="N40" i="2"/>
  <c r="N64" i="2"/>
  <c r="N84" i="2"/>
  <c r="N92" i="2"/>
  <c r="N10" i="2"/>
  <c r="N15" i="2"/>
  <c r="N39" i="2"/>
  <c r="N61" i="2"/>
  <c r="N69" i="2"/>
  <c r="N89" i="2"/>
  <c r="N19" i="2"/>
  <c r="N43" i="2"/>
  <c r="N93" i="2"/>
  <c r="N11" i="2"/>
  <c r="N35" i="2"/>
  <c r="N65" i="2"/>
  <c r="N85" i="2"/>
  <c r="T50" i="2"/>
  <c r="AA38" i="2"/>
  <c r="AE38" i="2"/>
  <c r="Z38" i="2"/>
  <c r="T34" i="2"/>
  <c r="AA18" i="2"/>
  <c r="Q70" i="2"/>
  <c r="R86" i="2"/>
  <c r="AA118" i="2"/>
  <c r="S86" i="2"/>
  <c r="AA157" i="2"/>
  <c r="T54" i="2"/>
  <c r="S82" i="2"/>
  <c r="Z50" i="2"/>
  <c r="AC34" i="2"/>
  <c r="AC82" i="2"/>
  <c r="AC114" i="2"/>
  <c r="AC157" i="2"/>
  <c r="AC38" i="2"/>
  <c r="AC66" i="2"/>
  <c r="AC130" i="2"/>
  <c r="AC18" i="2"/>
  <c r="AC135" i="2"/>
  <c r="AC161" i="2"/>
  <c r="AC185" i="2"/>
  <c r="AC138" i="2"/>
  <c r="AC154" i="2"/>
  <c r="AC162" i="2"/>
  <c r="AC178" i="2"/>
  <c r="AC186" i="2"/>
  <c r="AC165" i="2"/>
  <c r="AC181" i="2"/>
  <c r="AC189" i="2"/>
  <c r="AC182" i="2"/>
  <c r="AC86" i="2"/>
  <c r="AC158" i="2"/>
  <c r="AC188" i="2"/>
  <c r="AC156" i="2"/>
  <c r="AC62" i="2"/>
  <c r="AC184" i="2"/>
  <c r="AC110" i="2"/>
  <c r="AC14" i="2"/>
  <c r="AC179" i="2"/>
  <c r="AC163" i="2"/>
  <c r="AC139" i="2"/>
  <c r="AC90" i="2"/>
  <c r="AC39" i="2"/>
  <c r="AC87" i="2"/>
  <c r="AC16" i="2"/>
  <c r="AC64" i="2"/>
  <c r="AC112" i="2"/>
  <c r="AC17" i="2"/>
  <c r="AC65" i="2"/>
  <c r="AC113" i="2"/>
  <c r="AC180" i="2"/>
  <c r="AC159" i="2"/>
  <c r="AC131" i="2"/>
  <c r="AC10" i="2"/>
  <c r="AC11" i="2"/>
  <c r="AC43" i="2"/>
  <c r="AC59" i="2"/>
  <c r="AC91" i="2"/>
  <c r="AC107" i="2"/>
  <c r="AC20" i="2"/>
  <c r="AC36" i="2"/>
  <c r="AC68" i="2"/>
  <c r="AC84" i="2"/>
  <c r="AC116" i="2"/>
  <c r="AC132" i="2"/>
  <c r="AC21" i="2"/>
  <c r="AC37" i="2"/>
  <c r="AC69" i="2"/>
  <c r="AC85" i="2"/>
  <c r="AC117" i="2"/>
  <c r="AC133" i="2"/>
  <c r="AC164" i="2"/>
  <c r="AC134" i="2"/>
  <c r="AC187" i="2"/>
  <c r="AC155" i="2"/>
  <c r="AC58" i="2"/>
  <c r="AC15" i="2"/>
  <c r="AC63" i="2"/>
  <c r="AC111" i="2"/>
  <c r="AC40" i="2"/>
  <c r="AC88" i="2"/>
  <c r="AC136" i="2"/>
  <c r="AC41" i="2"/>
  <c r="AC89" i="2"/>
  <c r="AC42" i="2"/>
  <c r="AC19" i="2"/>
  <c r="AC35" i="2"/>
  <c r="AC67" i="2"/>
  <c r="AC83" i="2"/>
  <c r="AC13" i="2"/>
  <c r="AC93" i="2"/>
  <c r="AC109" i="2"/>
  <c r="AC160" i="2"/>
  <c r="AC106" i="2"/>
  <c r="AC115" i="2"/>
  <c r="AC44" i="2"/>
  <c r="AC92" i="2"/>
  <c r="AC140" i="2"/>
  <c r="AC137" i="2"/>
  <c r="AC183" i="2"/>
  <c r="AC12" i="2"/>
  <c r="AC45" i="2"/>
  <c r="AC108" i="2"/>
  <c r="AC60" i="2"/>
  <c r="AC61" i="2"/>
  <c r="AC141" i="2"/>
  <c r="AB18" i="2"/>
  <c r="AB66" i="2"/>
  <c r="AB22" i="2"/>
  <c r="AB118" i="2"/>
  <c r="AB70" i="2"/>
  <c r="AB127" i="2"/>
  <c r="AB154" i="2"/>
  <c r="AB162" i="2"/>
  <c r="AB170" i="2"/>
  <c r="AB114" i="2"/>
  <c r="AB165" i="2"/>
  <c r="AB173" i="2"/>
  <c r="AB157" i="2"/>
  <c r="AB158" i="2"/>
  <c r="AB166" i="2"/>
  <c r="AB174" i="2"/>
  <c r="AB169" i="2"/>
  <c r="AB177" i="2"/>
  <c r="AB161" i="2"/>
  <c r="AB168" i="2"/>
  <c r="AB110" i="2"/>
  <c r="AB164" i="2"/>
  <c r="AB172" i="2"/>
  <c r="AB78" i="2"/>
  <c r="AB62" i="2"/>
  <c r="AB175" i="2"/>
  <c r="AB159" i="2"/>
  <c r="AB74" i="2"/>
  <c r="AB10" i="2"/>
  <c r="AB11" i="2"/>
  <c r="AB27" i="2"/>
  <c r="AB59" i="2"/>
  <c r="AB75" i="2"/>
  <c r="AB107" i="2"/>
  <c r="AB123" i="2"/>
  <c r="AB20" i="2"/>
  <c r="AB68" i="2"/>
  <c r="AB116" i="2"/>
  <c r="AB21" i="2"/>
  <c r="AB69" i="2"/>
  <c r="AB117" i="2"/>
  <c r="AB176" i="2"/>
  <c r="AB156" i="2"/>
  <c r="AB171" i="2"/>
  <c r="AB155" i="2"/>
  <c r="AB122" i="2"/>
  <c r="AB58" i="2"/>
  <c r="AB15" i="2"/>
  <c r="AB31" i="2"/>
  <c r="AB63" i="2"/>
  <c r="AB79" i="2"/>
  <c r="AB111" i="2"/>
  <c r="AB24" i="2"/>
  <c r="AB72" i="2"/>
  <c r="AB120" i="2"/>
  <c r="AB25" i="2"/>
  <c r="AB73" i="2"/>
  <c r="AB121" i="2"/>
  <c r="AB160" i="2"/>
  <c r="AB126" i="2"/>
  <c r="AB30" i="2"/>
  <c r="AB167" i="2"/>
  <c r="AB106" i="2"/>
  <c r="AB19" i="2"/>
  <c r="AB67" i="2"/>
  <c r="AB115" i="2"/>
  <c r="AB12" i="2"/>
  <c r="AB28" i="2"/>
  <c r="AB60" i="2"/>
  <c r="AB76" i="2"/>
  <c r="AB108" i="2"/>
  <c r="AB124" i="2"/>
  <c r="AB13" i="2"/>
  <c r="AB29" i="2"/>
  <c r="AB61" i="2"/>
  <c r="AB77" i="2"/>
  <c r="AB14" i="2"/>
  <c r="AB26" i="2"/>
  <c r="AB81" i="2"/>
  <c r="AB163" i="2"/>
  <c r="AB23" i="2"/>
  <c r="AB71" i="2"/>
  <c r="AB65" i="2"/>
  <c r="AB80" i="2"/>
  <c r="AB112" i="2"/>
  <c r="AB128" i="2"/>
  <c r="AB119" i="2"/>
  <c r="AB64" i="2"/>
  <c r="AB125" i="2"/>
  <c r="AB33" i="2"/>
  <c r="AB109" i="2"/>
  <c r="AB16" i="2"/>
  <c r="AB32" i="2"/>
  <c r="AB17" i="2"/>
  <c r="AB113" i="2"/>
  <c r="AB129" i="2"/>
  <c r="AA54" i="2"/>
  <c r="AA86" i="2"/>
  <c r="T82" i="2"/>
  <c r="Q50" i="2"/>
  <c r="Q22" i="2"/>
  <c r="AF82" i="2"/>
  <c r="S54" i="2"/>
  <c r="T22" i="2"/>
  <c r="Y22" i="2"/>
  <c r="Y50" i="2"/>
  <c r="Y70" i="2"/>
  <c r="Y18" i="2"/>
  <c r="Y34" i="2"/>
  <c r="Y54" i="2"/>
  <c r="Y82" i="2"/>
  <c r="Y98" i="2"/>
  <c r="Y102" i="2"/>
  <c r="Y143" i="2"/>
  <c r="Y157" i="2"/>
  <c r="Y130" i="2"/>
  <c r="Y146" i="2"/>
  <c r="Y114" i="2"/>
  <c r="Y118" i="2"/>
  <c r="Y135" i="2"/>
  <c r="Y151" i="2"/>
  <c r="Y66" i="2"/>
  <c r="Y154" i="2"/>
  <c r="Y158" i="2"/>
  <c r="Y161" i="2"/>
  <c r="Y169" i="2"/>
  <c r="Y177" i="2"/>
  <c r="Y185" i="2"/>
  <c r="Y86" i="2"/>
  <c r="Y162" i="2"/>
  <c r="Y170" i="2"/>
  <c r="Y178" i="2"/>
  <c r="Y186" i="2"/>
  <c r="Y38" i="2"/>
  <c r="Y127" i="2"/>
  <c r="Y165" i="2"/>
  <c r="Y173" i="2"/>
  <c r="Y181" i="2"/>
  <c r="Y189" i="2"/>
  <c r="Y193" i="2"/>
  <c r="Y194" i="2"/>
  <c r="Y197" i="2"/>
  <c r="Y166" i="2"/>
  <c r="Y182" i="2"/>
  <c r="Y198" i="2"/>
  <c r="Y190" i="2"/>
  <c r="Y201" i="2"/>
  <c r="Y174" i="2"/>
  <c r="Y188" i="2"/>
  <c r="Y172" i="2"/>
  <c r="Y156" i="2"/>
  <c r="Y126" i="2"/>
  <c r="Y62" i="2"/>
  <c r="Y200" i="2"/>
  <c r="Y184" i="2"/>
  <c r="Y168" i="2"/>
  <c r="Y150" i="2"/>
  <c r="Y110" i="2"/>
  <c r="Y176" i="2"/>
  <c r="Y164" i="2"/>
  <c r="Y134" i="2"/>
  <c r="Y30" i="2"/>
  <c r="Y179" i="2"/>
  <c r="Y163" i="2"/>
  <c r="Y139" i="2"/>
  <c r="Y90" i="2"/>
  <c r="Y26" i="2"/>
  <c r="Y23" i="2"/>
  <c r="Y39" i="2"/>
  <c r="Y55" i="2"/>
  <c r="Y71" i="2"/>
  <c r="Y87" i="2"/>
  <c r="Y103" i="2"/>
  <c r="Y119" i="2"/>
  <c r="Y16" i="2"/>
  <c r="Y32" i="2"/>
  <c r="Y48" i="2"/>
  <c r="Y64" i="2"/>
  <c r="Y80" i="2"/>
  <c r="Y96" i="2"/>
  <c r="Y112" i="2"/>
  <c r="Y128" i="2"/>
  <c r="Y144" i="2"/>
  <c r="Y17" i="2"/>
  <c r="Y33" i="2"/>
  <c r="Y49" i="2"/>
  <c r="Y65" i="2"/>
  <c r="Y81" i="2"/>
  <c r="Y97" i="2"/>
  <c r="Y113" i="2"/>
  <c r="Y129" i="2"/>
  <c r="Y145" i="2"/>
  <c r="Y196" i="2"/>
  <c r="Y160" i="2"/>
  <c r="Y94" i="2"/>
  <c r="Y14" i="2"/>
  <c r="Y199" i="2"/>
  <c r="Y191" i="2"/>
  <c r="Y175" i="2"/>
  <c r="Y159" i="2"/>
  <c r="Y131" i="2"/>
  <c r="Y74" i="2"/>
  <c r="Y10" i="2"/>
  <c r="Y11" i="2"/>
  <c r="Y27" i="2"/>
  <c r="Y43" i="2"/>
  <c r="Y59" i="2"/>
  <c r="Y75" i="2"/>
  <c r="Y91" i="2"/>
  <c r="Y107" i="2"/>
  <c r="Y123" i="2"/>
  <c r="Y20" i="2"/>
  <c r="Y36" i="2"/>
  <c r="Y52" i="2"/>
  <c r="Y68" i="2"/>
  <c r="Y84" i="2"/>
  <c r="Y100" i="2"/>
  <c r="Y116" i="2"/>
  <c r="Y132" i="2"/>
  <c r="Y148" i="2"/>
  <c r="Y21" i="2"/>
  <c r="Y37" i="2"/>
  <c r="Y53" i="2"/>
  <c r="Y69" i="2"/>
  <c r="Y85" i="2"/>
  <c r="Y101" i="2"/>
  <c r="Y117" i="2"/>
  <c r="Y133" i="2"/>
  <c r="Y149" i="2"/>
  <c r="Y180" i="2"/>
  <c r="Y142" i="2"/>
  <c r="Y46" i="2"/>
  <c r="Y187" i="2"/>
  <c r="Y171" i="2"/>
  <c r="Y155" i="2"/>
  <c r="Y122" i="2"/>
  <c r="Y58" i="2"/>
  <c r="Y15" i="2"/>
  <c r="Y31" i="2"/>
  <c r="Y47" i="2"/>
  <c r="Y63" i="2"/>
  <c r="Y79" i="2"/>
  <c r="Y95" i="2"/>
  <c r="Y111" i="2"/>
  <c r="Y24" i="2"/>
  <c r="Y40" i="2"/>
  <c r="Y56" i="2"/>
  <c r="Y72" i="2"/>
  <c r="Y88" i="2"/>
  <c r="Y104" i="2"/>
  <c r="Y120" i="2"/>
  <c r="Y136" i="2"/>
  <c r="Y152" i="2"/>
  <c r="Y25" i="2"/>
  <c r="Y41" i="2"/>
  <c r="Y57" i="2"/>
  <c r="Y73" i="2"/>
  <c r="Y89" i="2"/>
  <c r="Y192" i="2"/>
  <c r="Y195" i="2"/>
  <c r="Y167" i="2"/>
  <c r="Y147" i="2"/>
  <c r="Y106" i="2"/>
  <c r="Y12" i="2"/>
  <c r="Y44" i="2"/>
  <c r="Y60" i="2"/>
  <c r="Y92" i="2"/>
  <c r="Y108" i="2"/>
  <c r="Y140" i="2"/>
  <c r="Y61" i="2"/>
  <c r="Y105" i="2"/>
  <c r="Y125" i="2"/>
  <c r="Y78" i="2"/>
  <c r="Y183" i="2"/>
  <c r="Y115" i="2"/>
  <c r="Y42" i="2"/>
  <c r="Y35" i="2"/>
  <c r="Y51" i="2"/>
  <c r="Y83" i="2"/>
  <c r="Y99" i="2"/>
  <c r="Y77" i="2"/>
  <c r="Y93" i="2"/>
  <c r="Y109" i="2"/>
  <c r="Y138" i="2"/>
  <c r="Y67" i="2"/>
  <c r="Y76" i="2"/>
  <c r="Y124" i="2"/>
  <c r="Y121" i="2"/>
  <c r="Y137" i="2"/>
  <c r="Y19" i="2"/>
  <c r="Y141" i="2"/>
  <c r="Y153" i="2"/>
  <c r="Y29" i="2"/>
  <c r="Y28" i="2"/>
  <c r="Y13" i="2"/>
  <c r="Y45" i="2"/>
  <c r="Z22" i="2"/>
  <c r="AA143" i="2"/>
  <c r="AA154" i="2"/>
  <c r="AA70" i="2"/>
  <c r="AA82" i="2"/>
  <c r="AA98" i="2"/>
  <c r="T18" i="2"/>
  <c r="AA114" i="2"/>
  <c r="AA138" i="2"/>
  <c r="AA151" i="2"/>
  <c r="AA50" i="2"/>
  <c r="K204" i="2"/>
  <c r="S18" i="2"/>
  <c r="R22" i="2"/>
  <c r="AE22" i="2"/>
  <c r="T38" i="2"/>
  <c r="R50" i="2"/>
  <c r="AE50" i="2"/>
  <c r="Q54" i="2"/>
  <c r="T66" i="2"/>
  <c r="Z66" i="2"/>
  <c r="AF66" i="2"/>
  <c r="T86" i="2"/>
  <c r="Z86" i="2"/>
  <c r="S98" i="2"/>
  <c r="T102" i="2"/>
  <c r="Z114" i="2"/>
  <c r="R118" i="2"/>
  <c r="AE118" i="2"/>
  <c r="Q127" i="2"/>
  <c r="Z127" i="2"/>
  <c r="S130" i="2"/>
  <c r="R135" i="2"/>
  <c r="AE135" i="2"/>
  <c r="Q138" i="2"/>
  <c r="Z138" i="2"/>
  <c r="T143" i="2"/>
  <c r="S146" i="2"/>
  <c r="R151" i="2"/>
  <c r="AE151" i="2"/>
  <c r="Q154" i="2"/>
  <c r="Z154" i="2"/>
  <c r="T157" i="2"/>
  <c r="S158" i="2"/>
  <c r="AE18" i="2"/>
  <c r="S22" i="2"/>
  <c r="Q34" i="2"/>
  <c r="S50" i="2"/>
  <c r="R54" i="2"/>
  <c r="Z54" i="2"/>
  <c r="R70" i="2"/>
  <c r="T98" i="2"/>
  <c r="Z98" i="2"/>
  <c r="Q102" i="2"/>
  <c r="Z102" i="2"/>
  <c r="R114" i="2"/>
  <c r="T114" i="2"/>
  <c r="S118" i="2"/>
  <c r="R127" i="2"/>
  <c r="AE127" i="2"/>
  <c r="T130" i="2"/>
  <c r="S135" i="2"/>
  <c r="R138" i="2"/>
  <c r="AE138" i="2"/>
  <c r="Q143" i="2"/>
  <c r="Z143" i="2"/>
  <c r="T146" i="2"/>
  <c r="S151" i="2"/>
  <c r="R154" i="2"/>
  <c r="Q157" i="2"/>
  <c r="Z157" i="2"/>
  <c r="Q18" i="2"/>
  <c r="R34" i="2"/>
  <c r="Z34" i="2"/>
  <c r="AE34" i="2"/>
  <c r="AE54" i="2"/>
  <c r="S70" i="2"/>
  <c r="AF70" i="2"/>
  <c r="Q82" i="2"/>
  <c r="AF98" i="2"/>
  <c r="R102" i="2"/>
  <c r="T118" i="2"/>
  <c r="S127" i="2"/>
  <c r="Q130" i="2"/>
  <c r="Z130" i="2"/>
  <c r="T135" i="2"/>
  <c r="S138" i="2"/>
  <c r="R143" i="2"/>
  <c r="AE143" i="2"/>
  <c r="Q146" i="2"/>
  <c r="Z146" i="2"/>
  <c r="T151" i="2"/>
  <c r="S154" i="2"/>
  <c r="AF154" i="2"/>
  <c r="R157" i="2"/>
  <c r="Q158" i="2"/>
  <c r="Z158" i="2"/>
  <c r="R82" i="2"/>
  <c r="Q86" i="2"/>
  <c r="Q98" i="2"/>
  <c r="AE114" i="2"/>
  <c r="AE130" i="2"/>
  <c r="Q135" i="2"/>
  <c r="Q151" i="2"/>
  <c r="U151" i="2" s="1"/>
  <c r="W151" i="2" s="1"/>
  <c r="S157" i="2"/>
  <c r="T161" i="2"/>
  <c r="S162" i="2"/>
  <c r="AF162" i="2"/>
  <c r="R165" i="2"/>
  <c r="AA165" i="2"/>
  <c r="Q166" i="2"/>
  <c r="Z166" i="2"/>
  <c r="T169" i="2"/>
  <c r="S170" i="2"/>
  <c r="AF170" i="2"/>
  <c r="R173" i="2"/>
  <c r="AA173" i="2"/>
  <c r="Q174" i="2"/>
  <c r="Z174" i="2"/>
  <c r="T177" i="2"/>
  <c r="S178" i="2"/>
  <c r="AF178" i="2"/>
  <c r="R181" i="2"/>
  <c r="AA181" i="2"/>
  <c r="Q182" i="2"/>
  <c r="Z182" i="2"/>
  <c r="T185" i="2"/>
  <c r="S186" i="2"/>
  <c r="AF186" i="2"/>
  <c r="Q38" i="2"/>
  <c r="S102" i="2"/>
  <c r="T127" i="2"/>
  <c r="AA130" i="2"/>
  <c r="T138" i="2"/>
  <c r="AA146" i="2"/>
  <c r="AE146" i="2"/>
  <c r="AF157" i="2"/>
  <c r="R158" i="2"/>
  <c r="AA158" i="2"/>
  <c r="Q161" i="2"/>
  <c r="Z161" i="2"/>
  <c r="T162" i="2"/>
  <c r="S165" i="2"/>
  <c r="AF165" i="2"/>
  <c r="R166" i="2"/>
  <c r="AA166" i="2"/>
  <c r="Q169" i="2"/>
  <c r="Z169" i="2"/>
  <c r="T170" i="2"/>
  <c r="S173" i="2"/>
  <c r="AF173" i="2"/>
  <c r="R174" i="2"/>
  <c r="AA174" i="2"/>
  <c r="Q177" i="2"/>
  <c r="Z177" i="2"/>
  <c r="T178" i="2"/>
  <c r="S181" i="2"/>
  <c r="AF181" i="2"/>
  <c r="R182" i="2"/>
  <c r="AA182" i="2"/>
  <c r="Q185" i="2"/>
  <c r="Z185" i="2"/>
  <c r="T186" i="2"/>
  <c r="Q66" i="2"/>
  <c r="Z82" i="2"/>
  <c r="S114" i="2"/>
  <c r="Z118" i="2"/>
  <c r="R130" i="2"/>
  <c r="Z135" i="2"/>
  <c r="Z151" i="2"/>
  <c r="T154" i="2"/>
  <c r="T158" i="2"/>
  <c r="AF158" i="2"/>
  <c r="R161" i="2"/>
  <c r="AA161" i="2"/>
  <c r="Q162" i="2"/>
  <c r="Z162" i="2"/>
  <c r="T165" i="2"/>
  <c r="S166" i="2"/>
  <c r="AF166" i="2"/>
  <c r="R169" i="2"/>
  <c r="AA169" i="2"/>
  <c r="Q170" i="2"/>
  <c r="Z170" i="2"/>
  <c r="T173" i="2"/>
  <c r="S174" i="2"/>
  <c r="AF174" i="2"/>
  <c r="R177" i="2"/>
  <c r="AA177" i="2"/>
  <c r="Q178" i="2"/>
  <c r="Z178" i="2"/>
  <c r="T181" i="2"/>
  <c r="S182" i="2"/>
  <c r="AF182" i="2"/>
  <c r="R185" i="2"/>
  <c r="AA185" i="2"/>
  <c r="Q186" i="2"/>
  <c r="Z186" i="2"/>
  <c r="T189" i="2"/>
  <c r="S190" i="2"/>
  <c r="AF190" i="2"/>
  <c r="R193" i="2"/>
  <c r="AA193" i="2"/>
  <c r="AF102" i="2"/>
  <c r="S143" i="2"/>
  <c r="S161" i="2"/>
  <c r="AA162" i="2"/>
  <c r="Q165" i="2"/>
  <c r="T166" i="2"/>
  <c r="AF169" i="2"/>
  <c r="R170" i="2"/>
  <c r="AF177" i="2"/>
  <c r="Q181" i="2"/>
  <c r="AA189" i="2"/>
  <c r="AF189" i="2"/>
  <c r="Z190" i="2"/>
  <c r="S193" i="2"/>
  <c r="T194" i="2"/>
  <c r="S197" i="2"/>
  <c r="AF197" i="2"/>
  <c r="R198" i="2"/>
  <c r="AA198" i="2"/>
  <c r="Q201" i="2"/>
  <c r="Z201" i="2"/>
  <c r="AF161" i="2"/>
  <c r="R162" i="2"/>
  <c r="T174" i="2"/>
  <c r="T182" i="2"/>
  <c r="Q189" i="2"/>
  <c r="Q190" i="2"/>
  <c r="AA190" i="2"/>
  <c r="T193" i="2"/>
  <c r="Z193" i="2"/>
  <c r="Q194" i="2"/>
  <c r="Z194" i="2"/>
  <c r="T197" i="2"/>
  <c r="S198" i="2"/>
  <c r="AF198" i="2"/>
  <c r="R201" i="2"/>
  <c r="AA201" i="2"/>
  <c r="AA34" i="2"/>
  <c r="Z165" i="2"/>
  <c r="S169" i="2"/>
  <c r="AA170" i="2"/>
  <c r="Z173" i="2"/>
  <c r="S177" i="2"/>
  <c r="AA178" i="2"/>
  <c r="Z181" i="2"/>
  <c r="S185" i="2"/>
  <c r="AA186" i="2"/>
  <c r="R189" i="2"/>
  <c r="R190" i="2"/>
  <c r="AF193" i="2"/>
  <c r="R194" i="2"/>
  <c r="AA194" i="2"/>
  <c r="Q197" i="2"/>
  <c r="Z197" i="2"/>
  <c r="T198" i="2"/>
  <c r="S201" i="2"/>
  <c r="AF201" i="2"/>
  <c r="R178" i="2"/>
  <c r="R186" i="2"/>
  <c r="Z189" i="2"/>
  <c r="Q198" i="2"/>
  <c r="Q173" i="2"/>
  <c r="AF185" i="2"/>
  <c r="S194" i="2"/>
  <c r="AA197" i="2"/>
  <c r="R146" i="2"/>
  <c r="T190" i="2"/>
  <c r="R197" i="2"/>
  <c r="S189" i="2"/>
  <c r="Q193" i="2"/>
  <c r="T201" i="2"/>
  <c r="Z198" i="2"/>
  <c r="AF194" i="2"/>
  <c r="S200" i="2"/>
  <c r="AF200" i="2"/>
  <c r="R196" i="2"/>
  <c r="AA196" i="2"/>
  <c r="Q192" i="2"/>
  <c r="Z192" i="2"/>
  <c r="T188" i="2"/>
  <c r="S184" i="2"/>
  <c r="AF184" i="2"/>
  <c r="R180" i="2"/>
  <c r="AA180" i="2"/>
  <c r="Q176" i="2"/>
  <c r="Z176" i="2"/>
  <c r="T172" i="2"/>
  <c r="S168" i="2"/>
  <c r="AF168" i="2"/>
  <c r="R164" i="2"/>
  <c r="AA164" i="2"/>
  <c r="Q160" i="2"/>
  <c r="Z160" i="2"/>
  <c r="T156" i="2"/>
  <c r="S150" i="2"/>
  <c r="R142" i="2"/>
  <c r="AA142" i="2"/>
  <c r="AE142" i="2"/>
  <c r="Q134" i="2"/>
  <c r="Z134" i="2"/>
  <c r="T126" i="2"/>
  <c r="S110" i="2"/>
  <c r="R94" i="2"/>
  <c r="AA94" i="2"/>
  <c r="Q78" i="2"/>
  <c r="Z78" i="2"/>
  <c r="T62" i="2"/>
  <c r="S46" i="2"/>
  <c r="R30" i="2"/>
  <c r="AA30" i="2"/>
  <c r="AE30" i="2"/>
  <c r="Q14" i="2"/>
  <c r="Z14" i="2"/>
  <c r="R199" i="2"/>
  <c r="AA199" i="2"/>
  <c r="Q195" i="2"/>
  <c r="Z195" i="2"/>
  <c r="T200" i="2"/>
  <c r="S196" i="2"/>
  <c r="AF196" i="2"/>
  <c r="R192" i="2"/>
  <c r="AA192" i="2"/>
  <c r="Q188" i="2"/>
  <c r="Z188" i="2"/>
  <c r="T184" i="2"/>
  <c r="S180" i="2"/>
  <c r="AF180" i="2"/>
  <c r="R176" i="2"/>
  <c r="AA176" i="2"/>
  <c r="Q172" i="2"/>
  <c r="Z172" i="2"/>
  <c r="T168" i="2"/>
  <c r="S164" i="2"/>
  <c r="AF164" i="2"/>
  <c r="R160" i="2"/>
  <c r="AA160" i="2"/>
  <c r="Q156" i="2"/>
  <c r="Z156" i="2"/>
  <c r="T150" i="2"/>
  <c r="S142" i="2"/>
  <c r="R134" i="2"/>
  <c r="AA134" i="2"/>
  <c r="AE134" i="2"/>
  <c r="Q126" i="2"/>
  <c r="Z126" i="2"/>
  <c r="T110" i="2"/>
  <c r="S94" i="2"/>
  <c r="AF94" i="2"/>
  <c r="R78" i="2"/>
  <c r="AA78" i="2"/>
  <c r="Q62" i="2"/>
  <c r="Q200" i="2"/>
  <c r="Z200" i="2"/>
  <c r="S192" i="2"/>
  <c r="AF192" i="2"/>
  <c r="S172" i="2"/>
  <c r="AF172" i="2"/>
  <c r="Q168" i="2"/>
  <c r="R156" i="2"/>
  <c r="AA156" i="2"/>
  <c r="AF156" i="2"/>
  <c r="R150" i="2"/>
  <c r="Z150" i="2"/>
  <c r="AE110" i="2"/>
  <c r="S78" i="2"/>
  <c r="AF78" i="2"/>
  <c r="Q46" i="2"/>
  <c r="AA46" i="2"/>
  <c r="AE46" i="2"/>
  <c r="S30" i="2"/>
  <c r="R14" i="2"/>
  <c r="Q199" i="2"/>
  <c r="T195" i="2"/>
  <c r="AA195" i="2"/>
  <c r="S191" i="2"/>
  <c r="AF191" i="2"/>
  <c r="R187" i="2"/>
  <c r="AA187" i="2"/>
  <c r="Q183" i="2"/>
  <c r="Z183" i="2"/>
  <c r="T179" i="2"/>
  <c r="S175" i="2"/>
  <c r="AF175" i="2"/>
  <c r="R171" i="2"/>
  <c r="AA171" i="2"/>
  <c r="Q167" i="2"/>
  <c r="Z167" i="2"/>
  <c r="T163" i="2"/>
  <c r="S159" i="2"/>
  <c r="AF159" i="2"/>
  <c r="R155" i="2"/>
  <c r="AA155" i="2"/>
  <c r="Q147" i="2"/>
  <c r="Z147" i="2"/>
  <c r="T139" i="2"/>
  <c r="S131" i="2"/>
  <c r="R122" i="2"/>
  <c r="AA122" i="2"/>
  <c r="AE122" i="2"/>
  <c r="Q106" i="2"/>
  <c r="Z106" i="2"/>
  <c r="T90" i="2"/>
  <c r="S74" i="2"/>
  <c r="AF74" i="2"/>
  <c r="R58" i="2"/>
  <c r="AA58" i="2"/>
  <c r="Q42" i="2"/>
  <c r="Z42" i="2"/>
  <c r="T26" i="2"/>
  <c r="S10" i="2"/>
  <c r="S11" i="2"/>
  <c r="R15" i="2"/>
  <c r="AA15" i="2"/>
  <c r="AE15" i="2"/>
  <c r="Q19" i="2"/>
  <c r="Z19" i="2"/>
  <c r="T23" i="2"/>
  <c r="S27" i="2"/>
  <c r="R31" i="2"/>
  <c r="AA31" i="2"/>
  <c r="AE31" i="2"/>
  <c r="Q35" i="2"/>
  <c r="Z35" i="2"/>
  <c r="T39" i="2"/>
  <c r="S43" i="2"/>
  <c r="R47" i="2"/>
  <c r="AA47" i="2"/>
  <c r="AE47" i="2"/>
  <c r="Q51" i="2"/>
  <c r="Z51" i="2"/>
  <c r="T55" i="2"/>
  <c r="S59" i="2"/>
  <c r="AF59" i="2"/>
  <c r="R63" i="2"/>
  <c r="AA63" i="2"/>
  <c r="Q67" i="2"/>
  <c r="Z67" i="2"/>
  <c r="T71" i="2"/>
  <c r="S75" i="2"/>
  <c r="AF75" i="2"/>
  <c r="R79" i="2"/>
  <c r="AA79" i="2"/>
  <c r="Q83" i="2"/>
  <c r="Z83" i="2"/>
  <c r="T87" i="2"/>
  <c r="S91" i="2"/>
  <c r="AF91" i="2"/>
  <c r="R95" i="2"/>
  <c r="AA95" i="2"/>
  <c r="Q99" i="2"/>
  <c r="Z99" i="2"/>
  <c r="T103" i="2"/>
  <c r="S107" i="2"/>
  <c r="R111" i="2"/>
  <c r="AA111" i="2"/>
  <c r="AE111" i="2"/>
  <c r="Q115" i="2"/>
  <c r="Z115" i="2"/>
  <c r="T119" i="2"/>
  <c r="S123" i="2"/>
  <c r="Q12" i="2"/>
  <c r="Z12" i="2"/>
  <c r="T16" i="2"/>
  <c r="S20" i="2"/>
  <c r="R24" i="2"/>
  <c r="AA24" i="2"/>
  <c r="AE24" i="2"/>
  <c r="Q28" i="2"/>
  <c r="Z28" i="2"/>
  <c r="T32" i="2"/>
  <c r="S36" i="2"/>
  <c r="R40" i="2"/>
  <c r="AA40" i="2"/>
  <c r="AE40" i="2"/>
  <c r="Q44" i="2"/>
  <c r="Z44" i="2"/>
  <c r="T48" i="2"/>
  <c r="S52" i="2"/>
  <c r="R56" i="2"/>
  <c r="AA56" i="2"/>
  <c r="AE56" i="2"/>
  <c r="Q60" i="2"/>
  <c r="Z60" i="2"/>
  <c r="T64" i="2"/>
  <c r="S68" i="2"/>
  <c r="AF68" i="2"/>
  <c r="R72" i="2"/>
  <c r="AA72" i="2"/>
  <c r="Q76" i="2"/>
  <c r="Z76" i="2"/>
  <c r="T80" i="2"/>
  <c r="S84" i="2"/>
  <c r="AF84" i="2"/>
  <c r="R88" i="2"/>
  <c r="AA88" i="2"/>
  <c r="Q92" i="2"/>
  <c r="Z92" i="2"/>
  <c r="T96" i="2"/>
  <c r="S100" i="2"/>
  <c r="AF100" i="2"/>
  <c r="R104" i="2"/>
  <c r="AA104" i="2"/>
  <c r="Q108" i="2"/>
  <c r="Z108" i="2"/>
  <c r="T112" i="2"/>
  <c r="S116" i="2"/>
  <c r="R120" i="2"/>
  <c r="AA120" i="2"/>
  <c r="AE120" i="2"/>
  <c r="Q124" i="2"/>
  <c r="Z124" i="2"/>
  <c r="T128" i="2"/>
  <c r="S132" i="2"/>
  <c r="R136" i="2"/>
  <c r="AA136" i="2"/>
  <c r="AE136" i="2"/>
  <c r="Q140" i="2"/>
  <c r="Z140" i="2"/>
  <c r="T144" i="2"/>
  <c r="S148" i="2"/>
  <c r="R152" i="2"/>
  <c r="AA152" i="2"/>
  <c r="AE152" i="2"/>
  <c r="Q13" i="2"/>
  <c r="Z13" i="2"/>
  <c r="T17" i="2"/>
  <c r="S21" i="2"/>
  <c r="R25" i="2"/>
  <c r="AA25" i="2"/>
  <c r="AE25" i="2"/>
  <c r="Q29" i="2"/>
  <c r="Z29" i="2"/>
  <c r="T33" i="2"/>
  <c r="S37" i="2"/>
  <c r="R41" i="2"/>
  <c r="AA41" i="2"/>
  <c r="AE41" i="2"/>
  <c r="Q45" i="2"/>
  <c r="Z45" i="2"/>
  <c r="T49" i="2"/>
  <c r="S53" i="2"/>
  <c r="R57" i="2"/>
  <c r="AA57" i="2"/>
  <c r="AE57" i="2"/>
  <c r="Q61" i="2"/>
  <c r="Z61" i="2"/>
  <c r="T65" i="2"/>
  <c r="S69" i="2"/>
  <c r="AF69" i="2"/>
  <c r="R73" i="2"/>
  <c r="AA73" i="2"/>
  <c r="Q77" i="2"/>
  <c r="Z77" i="2"/>
  <c r="T81" i="2"/>
  <c r="S85" i="2"/>
  <c r="AF85" i="2"/>
  <c r="R89" i="2"/>
  <c r="AA89" i="2"/>
  <c r="Q93" i="2"/>
  <c r="Z93" i="2"/>
  <c r="T97" i="2"/>
  <c r="S101" i="2"/>
  <c r="AF101" i="2"/>
  <c r="R105" i="2"/>
  <c r="AA105" i="2"/>
  <c r="Q109" i="2"/>
  <c r="Z109" i="2"/>
  <c r="T113" i="2"/>
  <c r="S117" i="2"/>
  <c r="R121" i="2"/>
  <c r="AA121" i="2"/>
  <c r="AE121" i="2"/>
  <c r="Q125" i="2"/>
  <c r="Z125" i="2"/>
  <c r="T129" i="2"/>
  <c r="S133" i="2"/>
  <c r="R137" i="2"/>
  <c r="AA137" i="2"/>
  <c r="AE137" i="2"/>
  <c r="Q141" i="2"/>
  <c r="Z141" i="2"/>
  <c r="T145" i="2"/>
  <c r="S149" i="2"/>
  <c r="R153" i="2"/>
  <c r="AA153" i="2"/>
  <c r="AE153" i="2"/>
  <c r="I46" i="2"/>
  <c r="O46" i="2" s="1"/>
  <c r="R200" i="2"/>
  <c r="AA200" i="2"/>
  <c r="Q196" i="2"/>
  <c r="T192" i="2"/>
  <c r="R188" i="2"/>
  <c r="AA188" i="2"/>
  <c r="AF188" i="2"/>
  <c r="Q184" i="2"/>
  <c r="S176" i="2"/>
  <c r="AF176" i="2"/>
  <c r="R168" i="2"/>
  <c r="Z168" i="2"/>
  <c r="Q164" i="2"/>
  <c r="Z164" i="2"/>
  <c r="S156" i="2"/>
  <c r="AA150" i="2"/>
  <c r="AE150" i="2"/>
  <c r="S134" i="2"/>
  <c r="R126" i="2"/>
  <c r="AA126" i="2"/>
  <c r="AE126" i="2"/>
  <c r="Q110" i="2"/>
  <c r="Z110" i="2"/>
  <c r="Q94" i="2"/>
  <c r="T78" i="2"/>
  <c r="R62" i="2"/>
  <c r="R46" i="2"/>
  <c r="T30" i="2"/>
  <c r="Z30" i="2"/>
  <c r="S14" i="2"/>
  <c r="S199" i="2"/>
  <c r="AF195" i="2"/>
  <c r="T191" i="2"/>
  <c r="S187" i="2"/>
  <c r="AF187" i="2"/>
  <c r="R183" i="2"/>
  <c r="AA183" i="2"/>
  <c r="Q179" i="2"/>
  <c r="Z179" i="2"/>
  <c r="T175" i="2"/>
  <c r="S171" i="2"/>
  <c r="AF171" i="2"/>
  <c r="R167" i="2"/>
  <c r="AA167" i="2"/>
  <c r="Q163" i="2"/>
  <c r="Z163" i="2"/>
  <c r="T159" i="2"/>
  <c r="S155" i="2"/>
  <c r="AF155" i="2"/>
  <c r="R147" i="2"/>
  <c r="AA147" i="2"/>
  <c r="AE147" i="2"/>
  <c r="Q139" i="2"/>
  <c r="Z139" i="2"/>
  <c r="T131" i="2"/>
  <c r="S122" i="2"/>
  <c r="R106" i="2"/>
  <c r="AA106" i="2"/>
  <c r="AE106" i="2"/>
  <c r="Q90" i="2"/>
  <c r="Z90" i="2"/>
  <c r="T74" i="2"/>
  <c r="S58" i="2"/>
  <c r="AF58" i="2"/>
  <c r="R42" i="2"/>
  <c r="AA42" i="2"/>
  <c r="AE42" i="2"/>
  <c r="Q26" i="2"/>
  <c r="Z26" i="2"/>
  <c r="T10" i="2"/>
  <c r="T11" i="2"/>
  <c r="S15" i="2"/>
  <c r="R19" i="2"/>
  <c r="AA19" i="2"/>
  <c r="AE19" i="2"/>
  <c r="Q23" i="2"/>
  <c r="Z23" i="2"/>
  <c r="T27" i="2"/>
  <c r="S31" i="2"/>
  <c r="R35" i="2"/>
  <c r="AA35" i="2"/>
  <c r="AE35" i="2"/>
  <c r="Q39" i="2"/>
  <c r="Z39" i="2"/>
  <c r="T43" i="2"/>
  <c r="S47" i="2"/>
  <c r="R51" i="2"/>
  <c r="AA51" i="2"/>
  <c r="AE51" i="2"/>
  <c r="Q55" i="2"/>
  <c r="Z55" i="2"/>
  <c r="T59" i="2"/>
  <c r="S63" i="2"/>
  <c r="AF63" i="2"/>
  <c r="R67" i="2"/>
  <c r="AA67" i="2"/>
  <c r="Q71" i="2"/>
  <c r="Z71" i="2"/>
  <c r="T75" i="2"/>
  <c r="S79" i="2"/>
  <c r="AF79" i="2"/>
  <c r="R83" i="2"/>
  <c r="AA83" i="2"/>
  <c r="Q87" i="2"/>
  <c r="Z87" i="2"/>
  <c r="T91" i="2"/>
  <c r="S95" i="2"/>
  <c r="AF95" i="2"/>
  <c r="R99" i="2"/>
  <c r="AA99" i="2"/>
  <c r="Q103" i="2"/>
  <c r="Z103" i="2"/>
  <c r="T107" i="2"/>
  <c r="S111" i="2"/>
  <c r="R115" i="2"/>
  <c r="AA115" i="2"/>
  <c r="AE115" i="2"/>
  <c r="Q119" i="2"/>
  <c r="Z119" i="2"/>
  <c r="T123" i="2"/>
  <c r="R12" i="2"/>
  <c r="AA12" i="2"/>
  <c r="AE12" i="2"/>
  <c r="Q16" i="2"/>
  <c r="Z16" i="2"/>
  <c r="T20" i="2"/>
  <c r="S24" i="2"/>
  <c r="R28" i="2"/>
  <c r="AA28" i="2"/>
  <c r="AE28" i="2"/>
  <c r="Q32" i="2"/>
  <c r="Z32" i="2"/>
  <c r="T36" i="2"/>
  <c r="S40" i="2"/>
  <c r="R44" i="2"/>
  <c r="AA44" i="2"/>
  <c r="AE44" i="2"/>
  <c r="Q48" i="2"/>
  <c r="Z48" i="2"/>
  <c r="T52" i="2"/>
  <c r="S56" i="2"/>
  <c r="R60" i="2"/>
  <c r="AA60" i="2"/>
  <c r="Q64" i="2"/>
  <c r="Z64" i="2"/>
  <c r="T68" i="2"/>
  <c r="S72" i="2"/>
  <c r="AF72" i="2"/>
  <c r="R76" i="2"/>
  <c r="AA76" i="2"/>
  <c r="Q80" i="2"/>
  <c r="Z80" i="2"/>
  <c r="T84" i="2"/>
  <c r="S88" i="2"/>
  <c r="AF88" i="2"/>
  <c r="R92" i="2"/>
  <c r="AA92" i="2"/>
  <c r="Q96" i="2"/>
  <c r="Z96" i="2"/>
  <c r="T100" i="2"/>
  <c r="S104" i="2"/>
  <c r="AF104" i="2"/>
  <c r="R108" i="2"/>
  <c r="AA108" i="2"/>
  <c r="AE108" i="2"/>
  <c r="Q112" i="2"/>
  <c r="Z112" i="2"/>
  <c r="T116" i="2"/>
  <c r="S120" i="2"/>
  <c r="R124" i="2"/>
  <c r="AA124" i="2"/>
  <c r="AE124" i="2"/>
  <c r="Q128" i="2"/>
  <c r="Z128" i="2"/>
  <c r="T132" i="2"/>
  <c r="S136" i="2"/>
  <c r="R140" i="2"/>
  <c r="AA140" i="2"/>
  <c r="AE140" i="2"/>
  <c r="Q144" i="2"/>
  <c r="Z144" i="2"/>
  <c r="T148" i="2"/>
  <c r="S152" i="2"/>
  <c r="R13" i="2"/>
  <c r="AA13" i="2"/>
  <c r="AE13" i="2"/>
  <c r="Q17" i="2"/>
  <c r="Z17" i="2"/>
  <c r="T21" i="2"/>
  <c r="S25" i="2"/>
  <c r="R29" i="2"/>
  <c r="AA29" i="2"/>
  <c r="AE29" i="2"/>
  <c r="Q33" i="2"/>
  <c r="Z33" i="2"/>
  <c r="T37" i="2"/>
  <c r="S41" i="2"/>
  <c r="R45" i="2"/>
  <c r="AA45" i="2"/>
  <c r="AE45" i="2"/>
  <c r="Q49" i="2"/>
  <c r="Z49" i="2"/>
  <c r="T53" i="2"/>
  <c r="S57" i="2"/>
  <c r="R61" i="2"/>
  <c r="AA61" i="2"/>
  <c r="Q65" i="2"/>
  <c r="Z65" i="2"/>
  <c r="T69" i="2"/>
  <c r="S73" i="2"/>
  <c r="AF73" i="2"/>
  <c r="R77" i="2"/>
  <c r="AA77" i="2"/>
  <c r="Q81" i="2"/>
  <c r="Z81" i="2"/>
  <c r="T85" i="2"/>
  <c r="S89" i="2"/>
  <c r="AF89" i="2"/>
  <c r="R93" i="2"/>
  <c r="AA93" i="2"/>
  <c r="Q97" i="2"/>
  <c r="Z97" i="2"/>
  <c r="T101" i="2"/>
  <c r="S105" i="2"/>
  <c r="AF105" i="2"/>
  <c r="R109" i="2"/>
  <c r="AA109" i="2"/>
  <c r="AE109" i="2"/>
  <c r="Q113" i="2"/>
  <c r="Z113" i="2"/>
  <c r="T117" i="2"/>
  <c r="S121" i="2"/>
  <c r="R125" i="2"/>
  <c r="AA125" i="2"/>
  <c r="AE125" i="2"/>
  <c r="Q129" i="2"/>
  <c r="Z129" i="2"/>
  <c r="T133" i="2"/>
  <c r="S137" i="2"/>
  <c r="R141" i="2"/>
  <c r="AA141" i="2"/>
  <c r="AE141" i="2"/>
  <c r="Q145" i="2"/>
  <c r="Z145" i="2"/>
  <c r="T149" i="2"/>
  <c r="S153" i="2"/>
  <c r="T196" i="2"/>
  <c r="Z196" i="2"/>
  <c r="S188" i="2"/>
  <c r="R184" i="2"/>
  <c r="Z184" i="2"/>
  <c r="Q180" i="2"/>
  <c r="T176" i="2"/>
  <c r="AA168" i="2"/>
  <c r="T164" i="2"/>
  <c r="S160" i="2"/>
  <c r="AF160" i="2"/>
  <c r="Q142" i="2"/>
  <c r="T134" i="2"/>
  <c r="S126" i="2"/>
  <c r="R110" i="2"/>
  <c r="AA110" i="2"/>
  <c r="T94" i="2"/>
  <c r="Z94" i="2"/>
  <c r="S62" i="2"/>
  <c r="Z62" i="2"/>
  <c r="T46" i="2"/>
  <c r="T14" i="2"/>
  <c r="AA14" i="2"/>
  <c r="AE14" i="2"/>
  <c r="T199" i="2"/>
  <c r="Z199" i="2"/>
  <c r="R195" i="2"/>
  <c r="Q191" i="2"/>
  <c r="Z191" i="2"/>
  <c r="T187" i="2"/>
  <c r="S183" i="2"/>
  <c r="AF183" i="2"/>
  <c r="R179" i="2"/>
  <c r="AA179" i="2"/>
  <c r="Q175" i="2"/>
  <c r="Z175" i="2"/>
  <c r="T171" i="2"/>
  <c r="S167" i="2"/>
  <c r="AF167" i="2"/>
  <c r="R163" i="2"/>
  <c r="AA163" i="2"/>
  <c r="Q159" i="2"/>
  <c r="Z159" i="2"/>
  <c r="T155" i="2"/>
  <c r="S147" i="2"/>
  <c r="R139" i="2"/>
  <c r="AA139" i="2"/>
  <c r="AE139" i="2"/>
  <c r="Q131" i="2"/>
  <c r="Z131" i="2"/>
  <c r="T122" i="2"/>
  <c r="S106" i="2"/>
  <c r="R90" i="2"/>
  <c r="AA90" i="2"/>
  <c r="Q74" i="2"/>
  <c r="Z74" i="2"/>
  <c r="T58" i="2"/>
  <c r="S42" i="2"/>
  <c r="R26" i="2"/>
  <c r="AA26" i="2"/>
  <c r="AE26" i="2"/>
  <c r="Q10" i="2"/>
  <c r="Z10" i="2"/>
  <c r="Q11" i="2"/>
  <c r="Z11" i="2"/>
  <c r="T15" i="2"/>
  <c r="S19" i="2"/>
  <c r="R23" i="2"/>
  <c r="AA23" i="2"/>
  <c r="AE23" i="2"/>
  <c r="Q27" i="2"/>
  <c r="Z27" i="2"/>
  <c r="T31" i="2"/>
  <c r="S35" i="2"/>
  <c r="R39" i="2"/>
  <c r="AA39" i="2"/>
  <c r="AE39" i="2"/>
  <c r="Q43" i="2"/>
  <c r="Z43" i="2"/>
  <c r="T47" i="2"/>
  <c r="S51" i="2"/>
  <c r="R55" i="2"/>
  <c r="AA55" i="2"/>
  <c r="AE55" i="2"/>
  <c r="Q59" i="2"/>
  <c r="Z59" i="2"/>
  <c r="T63" i="2"/>
  <c r="S67" i="2"/>
  <c r="AF67" i="2"/>
  <c r="R71" i="2"/>
  <c r="AA71" i="2"/>
  <c r="Q75" i="2"/>
  <c r="Z75" i="2"/>
  <c r="T79" i="2"/>
  <c r="S83" i="2"/>
  <c r="AF83" i="2"/>
  <c r="R87" i="2"/>
  <c r="AA87" i="2"/>
  <c r="Q91" i="2"/>
  <c r="Z91" i="2"/>
  <c r="T95" i="2"/>
  <c r="S99" i="2"/>
  <c r="AF99" i="2"/>
  <c r="R103" i="2"/>
  <c r="AA103" i="2"/>
  <c r="Q107" i="2"/>
  <c r="Z107" i="2"/>
  <c r="T111" i="2"/>
  <c r="S115" i="2"/>
  <c r="R119" i="2"/>
  <c r="AA119" i="2"/>
  <c r="AE119" i="2"/>
  <c r="Q123" i="2"/>
  <c r="Z123" i="2"/>
  <c r="S12" i="2"/>
  <c r="R16" i="2"/>
  <c r="AA16" i="2"/>
  <c r="AE16" i="2"/>
  <c r="Q20" i="2"/>
  <c r="Z20" i="2"/>
  <c r="T24" i="2"/>
  <c r="S28" i="2"/>
  <c r="R32" i="2"/>
  <c r="AA32" i="2"/>
  <c r="AE32" i="2"/>
  <c r="Q36" i="2"/>
  <c r="Z36" i="2"/>
  <c r="T40" i="2"/>
  <c r="S44" i="2"/>
  <c r="R48" i="2"/>
  <c r="AA48" i="2"/>
  <c r="AE48" i="2"/>
  <c r="Q52" i="2"/>
  <c r="Z52" i="2"/>
  <c r="T56" i="2"/>
  <c r="S60" i="2"/>
  <c r="AF60" i="2"/>
  <c r="R64" i="2"/>
  <c r="AA64" i="2"/>
  <c r="Q68" i="2"/>
  <c r="Z68" i="2"/>
  <c r="T72" i="2"/>
  <c r="S76" i="2"/>
  <c r="AF76" i="2"/>
  <c r="R80" i="2"/>
  <c r="AA80" i="2"/>
  <c r="Q84" i="2"/>
  <c r="Z84" i="2"/>
  <c r="T88" i="2"/>
  <c r="S92" i="2"/>
  <c r="AF92" i="2"/>
  <c r="R96" i="2"/>
  <c r="AA96" i="2"/>
  <c r="Q100" i="2"/>
  <c r="Z100" i="2"/>
  <c r="T104" i="2"/>
  <c r="S108" i="2"/>
  <c r="R112" i="2"/>
  <c r="AA112" i="2"/>
  <c r="AE112" i="2"/>
  <c r="Q116" i="2"/>
  <c r="Z116" i="2"/>
  <c r="T120" i="2"/>
  <c r="S124" i="2"/>
  <c r="R128" i="2"/>
  <c r="AA128" i="2"/>
  <c r="AE128" i="2"/>
  <c r="Q132" i="2"/>
  <c r="Z132" i="2"/>
  <c r="T136" i="2"/>
  <c r="S140" i="2"/>
  <c r="R144" i="2"/>
  <c r="AA144" i="2"/>
  <c r="AE144" i="2"/>
  <c r="Q148" i="2"/>
  <c r="Z148" i="2"/>
  <c r="T152" i="2"/>
  <c r="S13" i="2"/>
  <c r="R17" i="2"/>
  <c r="AA17" i="2"/>
  <c r="AE17" i="2"/>
  <c r="Q21" i="2"/>
  <c r="Z21" i="2"/>
  <c r="T25" i="2"/>
  <c r="S29" i="2"/>
  <c r="R33" i="2"/>
  <c r="AA33" i="2"/>
  <c r="AE33" i="2"/>
  <c r="Q37" i="2"/>
  <c r="Z37" i="2"/>
  <c r="T41" i="2"/>
  <c r="S45" i="2"/>
  <c r="R49" i="2"/>
  <c r="AA49" i="2"/>
  <c r="AE49" i="2"/>
  <c r="Q53" i="2"/>
  <c r="Z53" i="2"/>
  <c r="T57" i="2"/>
  <c r="S61" i="2"/>
  <c r="AF61" i="2"/>
  <c r="R65" i="2"/>
  <c r="AA65" i="2"/>
  <c r="Q69" i="2"/>
  <c r="Z69" i="2"/>
  <c r="T73" i="2"/>
  <c r="S77" i="2"/>
  <c r="AF77" i="2"/>
  <c r="R81" i="2"/>
  <c r="AA81" i="2"/>
  <c r="Q85" i="2"/>
  <c r="Z85" i="2"/>
  <c r="T89" i="2"/>
  <c r="S93" i="2"/>
  <c r="AF93" i="2"/>
  <c r="R97" i="2"/>
  <c r="AA97" i="2"/>
  <c r="Q101" i="2"/>
  <c r="Q150" i="2"/>
  <c r="U150" i="2" s="1"/>
  <c r="W150" i="2" s="1"/>
  <c r="T142" i="2"/>
  <c r="AA62" i="2"/>
  <c r="Z46" i="2"/>
  <c r="T183" i="2"/>
  <c r="AF163" i="2"/>
  <c r="R159" i="2"/>
  <c r="S139" i="2"/>
  <c r="R131" i="2"/>
  <c r="S90" i="2"/>
  <c r="R74" i="2"/>
  <c r="T42" i="2"/>
  <c r="Z15" i="2"/>
  <c r="AE27" i="2"/>
  <c r="T35" i="2"/>
  <c r="Z63" i="2"/>
  <c r="R75" i="2"/>
  <c r="T83" i="2"/>
  <c r="AA91" i="2"/>
  <c r="AF103" i="2"/>
  <c r="R107" i="2"/>
  <c r="Q111" i="2"/>
  <c r="T115" i="2"/>
  <c r="R36" i="2"/>
  <c r="Z40" i="2"/>
  <c r="AA52" i="2"/>
  <c r="AE52" i="2"/>
  <c r="Q56" i="2"/>
  <c r="AF64" i="2"/>
  <c r="R68" i="2"/>
  <c r="AA84" i="2"/>
  <c r="Z88" i="2"/>
  <c r="Q104" i="2"/>
  <c r="R132" i="2"/>
  <c r="Z136" i="2"/>
  <c r="AA148" i="2"/>
  <c r="AE148" i="2"/>
  <c r="Q152" i="2"/>
  <c r="Z25" i="2"/>
  <c r="T45" i="2"/>
  <c r="S65" i="2"/>
  <c r="T77" i="2"/>
  <c r="AF81" i="2"/>
  <c r="AF97" i="2"/>
  <c r="R101" i="2"/>
  <c r="Z101" i="2"/>
  <c r="T109" i="2"/>
  <c r="R113" i="2"/>
  <c r="AA113" i="2"/>
  <c r="Q117" i="2"/>
  <c r="Z117" i="2"/>
  <c r="Q121" i="2"/>
  <c r="Z121" i="2"/>
  <c r="T137" i="2"/>
  <c r="Z137" i="2"/>
  <c r="R149" i="2"/>
  <c r="Z149" i="2"/>
  <c r="I10" i="2"/>
  <c r="I17" i="2"/>
  <c r="O17" i="2" s="1"/>
  <c r="I21" i="2"/>
  <c r="O21" i="2" s="1"/>
  <c r="I26" i="2"/>
  <c r="O26" i="2" s="1"/>
  <c r="I30" i="2"/>
  <c r="O30" i="2" s="1"/>
  <c r="I34" i="2"/>
  <c r="O34" i="2" s="1"/>
  <c r="I38" i="2"/>
  <c r="O38" i="2" s="1"/>
  <c r="I42" i="2"/>
  <c r="O42" i="2" s="1"/>
  <c r="I47" i="2"/>
  <c r="O47" i="2" s="1"/>
  <c r="I51" i="2"/>
  <c r="O51" i="2" s="1"/>
  <c r="I55" i="2"/>
  <c r="O55" i="2" s="1"/>
  <c r="I59" i="2"/>
  <c r="I63" i="2"/>
  <c r="I67" i="2"/>
  <c r="I71" i="2"/>
  <c r="I75" i="2"/>
  <c r="I79" i="2"/>
  <c r="I83" i="2"/>
  <c r="I87" i="2"/>
  <c r="I91" i="2"/>
  <c r="I95" i="2"/>
  <c r="I99" i="2"/>
  <c r="I103" i="2"/>
  <c r="I107" i="2"/>
  <c r="I111" i="2"/>
  <c r="O111" i="2" s="1"/>
  <c r="I115" i="2"/>
  <c r="O115" i="2" s="1"/>
  <c r="I119" i="2"/>
  <c r="O119" i="2" s="1"/>
  <c r="I123" i="2"/>
  <c r="I127" i="2"/>
  <c r="O127" i="2" s="1"/>
  <c r="I131" i="2"/>
  <c r="O131" i="2" s="1"/>
  <c r="I135" i="2"/>
  <c r="O135" i="2" s="1"/>
  <c r="I139" i="2"/>
  <c r="O139" i="2" s="1"/>
  <c r="I143" i="2"/>
  <c r="O143" i="2" s="1"/>
  <c r="I148" i="2"/>
  <c r="O148" i="2" s="1"/>
  <c r="I153" i="2"/>
  <c r="O153" i="2" s="1"/>
  <c r="I157" i="2"/>
  <c r="I161" i="2"/>
  <c r="I165" i="2"/>
  <c r="I169" i="2"/>
  <c r="I173" i="2"/>
  <c r="I177" i="2"/>
  <c r="I181" i="2"/>
  <c r="I185" i="2"/>
  <c r="I189" i="2"/>
  <c r="I193" i="2"/>
  <c r="I197" i="2"/>
  <c r="I201" i="2"/>
  <c r="T180" i="2"/>
  <c r="AA172" i="2"/>
  <c r="AA191" i="2"/>
  <c r="Z187" i="2"/>
  <c r="S179" i="2"/>
  <c r="R175" i="2"/>
  <c r="Q171" i="2"/>
  <c r="Z155" i="2"/>
  <c r="Q122" i="2"/>
  <c r="AF90" i="2"/>
  <c r="AA10" i="2"/>
  <c r="AA11" i="2"/>
  <c r="AA27" i="2"/>
  <c r="Z31" i="2"/>
  <c r="R43" i="2"/>
  <c r="Z47" i="2"/>
  <c r="T51" i="2"/>
  <c r="AF71" i="2"/>
  <c r="Z79" i="2"/>
  <c r="Z95" i="2"/>
  <c r="T99" i="2"/>
  <c r="AE107" i="2"/>
  <c r="S119" i="2"/>
  <c r="R123" i="2"/>
  <c r="Z142" i="2"/>
  <c r="R191" i="2"/>
  <c r="AF179" i="2"/>
  <c r="T167" i="2"/>
  <c r="AA159" i="2"/>
  <c r="Q155" i="2"/>
  <c r="AE131" i="2"/>
  <c r="T106" i="2"/>
  <c r="AA74" i="2"/>
  <c r="Z58" i="2"/>
  <c r="S26" i="2"/>
  <c r="R10" i="2"/>
  <c r="R11" i="2"/>
  <c r="Q15" i="2"/>
  <c r="T19" i="2"/>
  <c r="S39" i="2"/>
  <c r="AE43" i="2"/>
  <c r="Q47" i="2"/>
  <c r="S55" i="2"/>
  <c r="AA59" i="2"/>
  <c r="Q63" i="2"/>
  <c r="T67" i="2"/>
  <c r="AA75" i="2"/>
  <c r="S87" i="2"/>
  <c r="R91" i="2"/>
  <c r="Q95" i="2"/>
  <c r="S103" i="2"/>
  <c r="Z111" i="2"/>
  <c r="AE123" i="2"/>
  <c r="T12" i="2"/>
  <c r="Z24" i="2"/>
  <c r="AE36" i="2"/>
  <c r="Z56" i="2"/>
  <c r="T60" i="2"/>
  <c r="AA68" i="2"/>
  <c r="Z72" i="2"/>
  <c r="R100" i="2"/>
  <c r="Z104" i="2"/>
  <c r="T108" i="2"/>
  <c r="Z120" i="2"/>
  <c r="AE132" i="2"/>
  <c r="Z152" i="2"/>
  <c r="T13" i="2"/>
  <c r="Q25" i="2"/>
  <c r="AE37" i="2"/>
  <c r="Q41" i="2"/>
  <c r="R53" i="2"/>
  <c r="S81" i="2"/>
  <c r="Z89" i="2"/>
  <c r="S97" i="2"/>
  <c r="T105" i="2"/>
  <c r="T125" i="2"/>
  <c r="R129" i="2"/>
  <c r="AA129" i="2"/>
  <c r="AE129" i="2"/>
  <c r="Q133" i="2"/>
  <c r="Z133" i="2"/>
  <c r="AE133" i="2"/>
  <c r="S141" i="2"/>
  <c r="R145" i="2"/>
  <c r="AA145" i="2"/>
  <c r="AE145" i="2"/>
  <c r="Q153" i="2"/>
  <c r="Z153" i="2"/>
  <c r="I12" i="2"/>
  <c r="O12" i="2" s="1"/>
  <c r="I15" i="2"/>
  <c r="O15" i="2" s="1"/>
  <c r="I19" i="2"/>
  <c r="O19" i="2" s="1"/>
  <c r="I23" i="2"/>
  <c r="O23" i="2" s="1"/>
  <c r="I28" i="2"/>
  <c r="O28" i="2" s="1"/>
  <c r="I32" i="2"/>
  <c r="O32" i="2" s="1"/>
  <c r="I36" i="2"/>
  <c r="O36" i="2" s="1"/>
  <c r="I40" i="2"/>
  <c r="O40" i="2" s="1"/>
  <c r="I44" i="2"/>
  <c r="O44" i="2" s="1"/>
  <c r="I49" i="2"/>
  <c r="O49" i="2" s="1"/>
  <c r="I53" i="2"/>
  <c r="O53" i="2" s="1"/>
  <c r="I57" i="2"/>
  <c r="O57" i="2" s="1"/>
  <c r="I61" i="2"/>
  <c r="I65" i="2"/>
  <c r="I69" i="2"/>
  <c r="I73" i="2"/>
  <c r="I77" i="2"/>
  <c r="I81" i="2"/>
  <c r="I85" i="2"/>
  <c r="I89" i="2"/>
  <c r="I93" i="2"/>
  <c r="I97" i="2"/>
  <c r="I101" i="2"/>
  <c r="I105" i="2"/>
  <c r="I109" i="2"/>
  <c r="I113" i="2"/>
  <c r="O113" i="2" s="1"/>
  <c r="I117" i="2"/>
  <c r="O117" i="2" s="1"/>
  <c r="I121" i="2"/>
  <c r="O121" i="2" s="1"/>
  <c r="I125" i="2"/>
  <c r="O125" i="2" s="1"/>
  <c r="I129" i="2"/>
  <c r="O129" i="2" s="1"/>
  <c r="I133" i="2"/>
  <c r="O133" i="2" s="1"/>
  <c r="I137" i="2"/>
  <c r="O137" i="2" s="1"/>
  <c r="I141" i="2"/>
  <c r="O141" i="2" s="1"/>
  <c r="I145" i="2"/>
  <c r="O145" i="2" s="1"/>
  <c r="I151" i="2"/>
  <c r="O151" i="2" s="1"/>
  <c r="I155" i="2"/>
  <c r="I159" i="2"/>
  <c r="I163" i="2"/>
  <c r="I167" i="2"/>
  <c r="I171" i="2"/>
  <c r="I175" i="2"/>
  <c r="I179" i="2"/>
  <c r="I183" i="2"/>
  <c r="I187" i="2"/>
  <c r="I191" i="2"/>
  <c r="I195" i="2"/>
  <c r="I199" i="2"/>
  <c r="Q114" i="2"/>
  <c r="Q118" i="2"/>
  <c r="AA184" i="2"/>
  <c r="Z180" i="2"/>
  <c r="R172" i="2"/>
  <c r="T160" i="2"/>
  <c r="AF62" i="2"/>
  <c r="Q30" i="2"/>
  <c r="AF199" i="2"/>
  <c r="S195" i="2"/>
  <c r="Q187" i="2"/>
  <c r="AA175" i="2"/>
  <c r="Z171" i="2"/>
  <c r="S163" i="2"/>
  <c r="T147" i="2"/>
  <c r="AA131" i="2"/>
  <c r="Z122" i="2"/>
  <c r="Q58" i="2"/>
  <c r="AA43" i="2"/>
  <c r="AA107" i="2"/>
  <c r="R20" i="2"/>
  <c r="AA36" i="2"/>
  <c r="T44" i="2"/>
  <c r="Q72" i="2"/>
  <c r="AF80" i="2"/>
  <c r="T92" i="2"/>
  <c r="AE116" i="2"/>
  <c r="Q120" i="2"/>
  <c r="S144" i="2"/>
  <c r="R21" i="2"/>
  <c r="T29" i="2"/>
  <c r="AA37" i="2"/>
  <c r="Z41" i="2"/>
  <c r="Z57" i="2"/>
  <c r="AF65" i="2"/>
  <c r="AA69" i="2"/>
  <c r="Q73" i="2"/>
  <c r="R85" i="2"/>
  <c r="Z105" i="2"/>
  <c r="S109" i="2"/>
  <c r="AA117" i="2"/>
  <c r="T141" i="2"/>
  <c r="S145" i="2"/>
  <c r="Q149" i="2"/>
  <c r="T153" i="2"/>
  <c r="I16" i="2"/>
  <c r="O16" i="2" s="1"/>
  <c r="I24" i="2"/>
  <c r="O24" i="2" s="1"/>
  <c r="I33" i="2"/>
  <c r="O33" i="2" s="1"/>
  <c r="I41" i="2"/>
  <c r="O41" i="2" s="1"/>
  <c r="I50" i="2"/>
  <c r="O50" i="2" s="1"/>
  <c r="I58" i="2"/>
  <c r="I66" i="2"/>
  <c r="I74" i="2"/>
  <c r="I82" i="2"/>
  <c r="I90" i="2"/>
  <c r="I98" i="2"/>
  <c r="I106" i="2"/>
  <c r="O106" i="2" s="1"/>
  <c r="I114" i="2"/>
  <c r="I122" i="2"/>
  <c r="I130" i="2"/>
  <c r="O130" i="2" s="1"/>
  <c r="I138" i="2"/>
  <c r="I147" i="2"/>
  <c r="O147" i="2" s="1"/>
  <c r="I156" i="2"/>
  <c r="I164" i="2"/>
  <c r="I172" i="2"/>
  <c r="I180" i="2"/>
  <c r="I188" i="2"/>
  <c r="I196" i="2"/>
  <c r="AE10" i="2"/>
  <c r="AE11" i="2"/>
  <c r="R27" i="2"/>
  <c r="Q79" i="2"/>
  <c r="S16" i="2"/>
  <c r="AA20" i="2"/>
  <c r="T28" i="2"/>
  <c r="Q40" i="2"/>
  <c r="U40" i="2" s="1"/>
  <c r="W40" i="2" s="1"/>
  <c r="Q88" i="2"/>
  <c r="AF96" i="2"/>
  <c r="R116" i="2"/>
  <c r="AA132" i="2"/>
  <c r="T140" i="2"/>
  <c r="S17" i="2"/>
  <c r="AA21" i="2"/>
  <c r="S33" i="2"/>
  <c r="S49" i="2"/>
  <c r="Z73" i="2"/>
  <c r="AA85" i="2"/>
  <c r="S113" i="2"/>
  <c r="AE113" i="2"/>
  <c r="S129" i="2"/>
  <c r="R133" i="2"/>
  <c r="Q137" i="2"/>
  <c r="I11" i="2"/>
  <c r="I18" i="2"/>
  <c r="O18" i="2" s="1"/>
  <c r="I27" i="2"/>
  <c r="O27" i="2" s="1"/>
  <c r="I35" i="2"/>
  <c r="O35" i="2" s="1"/>
  <c r="I43" i="2"/>
  <c r="O43" i="2" s="1"/>
  <c r="I52" i="2"/>
  <c r="O52" i="2" s="1"/>
  <c r="I60" i="2"/>
  <c r="I68" i="2"/>
  <c r="I76" i="2"/>
  <c r="I84" i="2"/>
  <c r="I92" i="2"/>
  <c r="I100" i="2"/>
  <c r="I108" i="2"/>
  <c r="I116" i="2"/>
  <c r="I124" i="2"/>
  <c r="O124" i="2" s="1"/>
  <c r="I132" i="2"/>
  <c r="O132" i="2" s="1"/>
  <c r="I140" i="2"/>
  <c r="O140" i="2" s="1"/>
  <c r="I150" i="2"/>
  <c r="O150" i="2" s="1"/>
  <c r="I158" i="2"/>
  <c r="I166" i="2"/>
  <c r="I174" i="2"/>
  <c r="I182" i="2"/>
  <c r="I190" i="2"/>
  <c r="I198" i="2"/>
  <c r="Q31" i="2"/>
  <c r="R59" i="2"/>
  <c r="S71" i="2"/>
  <c r="AF87" i="2"/>
  <c r="AA123" i="2"/>
  <c r="S32" i="2"/>
  <c r="R52" i="2"/>
  <c r="T76" i="2"/>
  <c r="AA100" i="2"/>
  <c r="S112" i="2"/>
  <c r="AA116" i="2"/>
  <c r="T124" i="2"/>
  <c r="Q136" i="2"/>
  <c r="T61" i="2"/>
  <c r="T93" i="2"/>
  <c r="Q105" i="2"/>
  <c r="R117" i="2"/>
  <c r="AE117" i="2"/>
  <c r="I146" i="2"/>
  <c r="O146" i="2" s="1"/>
  <c r="I25" i="2"/>
  <c r="O25" i="2" s="1"/>
  <c r="I149" i="2"/>
  <c r="O149" i="2" s="1"/>
  <c r="I13" i="2"/>
  <c r="O13" i="2" s="1"/>
  <c r="I20" i="2"/>
  <c r="O20" i="2" s="1"/>
  <c r="I29" i="2"/>
  <c r="O29" i="2" s="1"/>
  <c r="I37" i="2"/>
  <c r="O37" i="2" s="1"/>
  <c r="I45" i="2"/>
  <c r="O45" i="2" s="1"/>
  <c r="I54" i="2"/>
  <c r="O54" i="2" s="1"/>
  <c r="I62" i="2"/>
  <c r="I70" i="2"/>
  <c r="I78" i="2"/>
  <c r="I86" i="2"/>
  <c r="I94" i="2"/>
  <c r="I102" i="2"/>
  <c r="I110" i="2"/>
  <c r="O110" i="2" s="1"/>
  <c r="I118" i="2"/>
  <c r="I126" i="2"/>
  <c r="O126" i="2" s="1"/>
  <c r="I134" i="2"/>
  <c r="O134" i="2" s="1"/>
  <c r="I142" i="2"/>
  <c r="O142" i="2" s="1"/>
  <c r="I152" i="2"/>
  <c r="O152" i="2" s="1"/>
  <c r="I160" i="2"/>
  <c r="I168" i="2"/>
  <c r="I176" i="2"/>
  <c r="I184" i="2"/>
  <c r="I192" i="2"/>
  <c r="I200" i="2"/>
  <c r="S23" i="2"/>
  <c r="AE20" i="2"/>
  <c r="Q24" i="2"/>
  <c r="S48" i="2"/>
  <c r="S64" i="2"/>
  <c r="S80" i="2"/>
  <c r="R84" i="2"/>
  <c r="S96" i="2"/>
  <c r="S128" i="2"/>
  <c r="R148" i="2"/>
  <c r="AE21" i="2"/>
  <c r="R37" i="2"/>
  <c r="AA53" i="2"/>
  <c r="AE53" i="2"/>
  <c r="Q57" i="2"/>
  <c r="R69" i="2"/>
  <c r="Q89" i="2"/>
  <c r="AA101" i="2"/>
  <c r="T121" i="2"/>
  <c r="S125" i="2"/>
  <c r="AA133" i="2"/>
  <c r="AA149" i="2"/>
  <c r="AE149" i="2"/>
  <c r="I14" i="2"/>
  <c r="I22" i="2"/>
  <c r="O22" i="2" s="1"/>
  <c r="I31" i="2"/>
  <c r="O31" i="2" s="1"/>
  <c r="I39" i="2"/>
  <c r="O39" i="2" s="1"/>
  <c r="I48" i="2"/>
  <c r="O48" i="2" s="1"/>
  <c r="I56" i="2"/>
  <c r="O56" i="2" s="1"/>
  <c r="I64" i="2"/>
  <c r="I72" i="2"/>
  <c r="I80" i="2"/>
  <c r="I88" i="2"/>
  <c r="I96" i="2"/>
  <c r="I104" i="2"/>
  <c r="I112" i="2"/>
  <c r="O112" i="2" s="1"/>
  <c r="I120" i="2"/>
  <c r="I128" i="2"/>
  <c r="O128" i="2" s="1"/>
  <c r="I136" i="2"/>
  <c r="O136" i="2" s="1"/>
  <c r="I144" i="2"/>
  <c r="O144" i="2" s="1"/>
  <c r="I154" i="2"/>
  <c r="I162" i="2"/>
  <c r="I170" i="2"/>
  <c r="I178" i="2"/>
  <c r="I186" i="2"/>
  <c r="I194" i="2"/>
  <c r="AF86" i="2"/>
  <c r="S66" i="2"/>
  <c r="S38" i="2"/>
  <c r="R18" i="2"/>
  <c r="T70" i="2"/>
  <c r="R38" i="2"/>
  <c r="AH18" i="2"/>
  <c r="AH38" i="2"/>
  <c r="AH66" i="2"/>
  <c r="AH50" i="2"/>
  <c r="AH54" i="2"/>
  <c r="AH98" i="2"/>
  <c r="AH138" i="2"/>
  <c r="AH102" i="2"/>
  <c r="AH143" i="2"/>
  <c r="AH114" i="2"/>
  <c r="AH146" i="2"/>
  <c r="AH158" i="2"/>
  <c r="AH174" i="2"/>
  <c r="AH182" i="2"/>
  <c r="AH177" i="2"/>
  <c r="AH86" i="2"/>
  <c r="AH135" i="2"/>
  <c r="AH162" i="2"/>
  <c r="AH170" i="2"/>
  <c r="AH186" i="2"/>
  <c r="AH201" i="2"/>
  <c r="AH165" i="2"/>
  <c r="AH189" i="2"/>
  <c r="AH194" i="2"/>
  <c r="AH198" i="2"/>
  <c r="AH192" i="2"/>
  <c r="AH134" i="2"/>
  <c r="AH78" i="2"/>
  <c r="AH14" i="2"/>
  <c r="AH195" i="2"/>
  <c r="AH156" i="2"/>
  <c r="AH126" i="2"/>
  <c r="AH62" i="2"/>
  <c r="AH183" i="2"/>
  <c r="AH167" i="2"/>
  <c r="AH147" i="2"/>
  <c r="AH42" i="2"/>
  <c r="AH35" i="2"/>
  <c r="AH51" i="2"/>
  <c r="AH83" i="2"/>
  <c r="AH99" i="2"/>
  <c r="AH12" i="2"/>
  <c r="AH60" i="2"/>
  <c r="AH108" i="2"/>
  <c r="AH45" i="2"/>
  <c r="AH93" i="2"/>
  <c r="AH141" i="2"/>
  <c r="AH180" i="2"/>
  <c r="AH179" i="2"/>
  <c r="AH90" i="2"/>
  <c r="AH26" i="2"/>
  <c r="AH23" i="2"/>
  <c r="AH39" i="2"/>
  <c r="AH71" i="2"/>
  <c r="AH87" i="2"/>
  <c r="AH119" i="2"/>
  <c r="AH48" i="2"/>
  <c r="AH96" i="2"/>
  <c r="AH144" i="2"/>
  <c r="AH33" i="2"/>
  <c r="AH81" i="2"/>
  <c r="AH129" i="2"/>
  <c r="AH168" i="2"/>
  <c r="AH110" i="2"/>
  <c r="AH191" i="2"/>
  <c r="AH159" i="2"/>
  <c r="AH131" i="2"/>
  <c r="AH74" i="2"/>
  <c r="AH11" i="2"/>
  <c r="AH27" i="2"/>
  <c r="AH59" i="2"/>
  <c r="AH75" i="2"/>
  <c r="AH107" i="2"/>
  <c r="AH123" i="2"/>
  <c r="AH36" i="2"/>
  <c r="AH84" i="2"/>
  <c r="AH132" i="2"/>
  <c r="AH21" i="2"/>
  <c r="AH69" i="2"/>
  <c r="AH30" i="2"/>
  <c r="AH155" i="2"/>
  <c r="AH57" i="2"/>
  <c r="AH153" i="2"/>
  <c r="AH111" i="2"/>
  <c r="AH150" i="2"/>
  <c r="AH47" i="2"/>
  <c r="AH95" i="2"/>
  <c r="AH24" i="2"/>
  <c r="AH72" i="2"/>
  <c r="AH120" i="2"/>
  <c r="AH171" i="2"/>
  <c r="AH122" i="2"/>
  <c r="AH117" i="2"/>
  <c r="AH105" i="2"/>
  <c r="AH63" i="2"/>
  <c r="AH15" i="2"/>
  <c r="Z70" i="2"/>
  <c r="Z18" i="2"/>
  <c r="AA102" i="2"/>
  <c r="AA127" i="2"/>
  <c r="AA135" i="2"/>
  <c r="AA22" i="2"/>
  <c r="AA66" i="2"/>
  <c r="L204" i="2"/>
  <c r="M204" i="2" l="1"/>
  <c r="O120" i="2"/>
  <c r="O116" i="2"/>
  <c r="U63" i="2"/>
  <c r="W63" i="2" s="1"/>
  <c r="O107" i="2"/>
  <c r="AG150" i="2"/>
  <c r="O14" i="2"/>
  <c r="O11" i="2"/>
  <c r="O138" i="2"/>
  <c r="O122" i="2"/>
  <c r="O118" i="2"/>
  <c r="U89" i="2"/>
  <c r="W89" i="2" s="1"/>
  <c r="AG89" i="2" s="1"/>
  <c r="O114" i="2"/>
  <c r="U58" i="2"/>
  <c r="W58" i="2" s="1"/>
  <c r="AG58" i="2" s="1"/>
  <c r="U118" i="2"/>
  <c r="W118" i="2" s="1"/>
  <c r="AG118" i="2" s="1"/>
  <c r="O109" i="2"/>
  <c r="U122" i="2"/>
  <c r="W122" i="2" s="1"/>
  <c r="O123" i="2"/>
  <c r="U104" i="2"/>
  <c r="W104" i="2" s="1"/>
  <c r="O108" i="2"/>
  <c r="U88" i="2"/>
  <c r="W88" i="2" s="1"/>
  <c r="AG88" i="2" s="1"/>
  <c r="U73" i="2"/>
  <c r="W73" i="2" s="1"/>
  <c r="U25" i="2"/>
  <c r="W25" i="2" s="1"/>
  <c r="U24" i="2"/>
  <c r="W24" i="2" s="1"/>
  <c r="U137" i="2"/>
  <c r="W137" i="2" s="1"/>
  <c r="U171" i="2"/>
  <c r="W171" i="2" s="1"/>
  <c r="U98" i="2"/>
  <c r="W98" i="2" s="1"/>
  <c r="AI204" i="2"/>
  <c r="U95" i="2"/>
  <c r="W95" i="2" s="1"/>
  <c r="AG95" i="2" s="1"/>
  <c r="U47" i="2"/>
  <c r="W47" i="2" s="1"/>
  <c r="AG47" i="2" s="1"/>
  <c r="AJ47" i="2" s="1"/>
  <c r="AN47" i="2" s="1"/>
  <c r="U111" i="2"/>
  <c r="W111" i="2" s="1"/>
  <c r="N204" i="2"/>
  <c r="AG137" i="2"/>
  <c r="U157" i="2"/>
  <c r="W157" i="2" s="1"/>
  <c r="AG40" i="2"/>
  <c r="AJ40" i="2" s="1"/>
  <c r="AN40" i="2" s="1"/>
  <c r="U136" i="2"/>
  <c r="W136" i="2" s="1"/>
  <c r="AG136" i="2" s="1"/>
  <c r="U31" i="2"/>
  <c r="W31" i="2" s="1"/>
  <c r="U114" i="2"/>
  <c r="W114" i="2" s="1"/>
  <c r="AG114" i="2" s="1"/>
  <c r="U56" i="2"/>
  <c r="W56" i="2" s="1"/>
  <c r="U173" i="2"/>
  <c r="W173" i="2" s="1"/>
  <c r="AG173" i="2" s="1"/>
  <c r="U57" i="2"/>
  <c r="W57" i="2" s="1"/>
  <c r="U105" i="2"/>
  <c r="W105" i="2" s="1"/>
  <c r="U79" i="2"/>
  <c r="W79" i="2" s="1"/>
  <c r="U149" i="2"/>
  <c r="W149" i="2" s="1"/>
  <c r="AG149" i="2" s="1"/>
  <c r="U120" i="2"/>
  <c r="W120" i="2" s="1"/>
  <c r="AG120" i="2" s="1"/>
  <c r="U72" i="2"/>
  <c r="W72" i="2" s="1"/>
  <c r="AG72" i="2" s="1"/>
  <c r="U30" i="2"/>
  <c r="W30" i="2" s="1"/>
  <c r="AG30" i="2" s="1"/>
  <c r="U132" i="2"/>
  <c r="W132" i="2" s="1"/>
  <c r="AG132" i="2" s="1"/>
  <c r="U198" i="2"/>
  <c r="W198" i="2" s="1"/>
  <c r="AG198" i="2" s="1"/>
  <c r="U197" i="2"/>
  <c r="W197" i="2" s="1"/>
  <c r="AG197" i="2" s="1"/>
  <c r="U165" i="2"/>
  <c r="W165" i="2" s="1"/>
  <c r="U187" i="2"/>
  <c r="W187" i="2" s="1"/>
  <c r="U41" i="2"/>
  <c r="W41" i="2" s="1"/>
  <c r="AG41" i="2" s="1"/>
  <c r="U15" i="2"/>
  <c r="W15" i="2" s="1"/>
  <c r="U155" i="2"/>
  <c r="W155" i="2" s="1"/>
  <c r="AG155" i="2" s="1"/>
  <c r="U152" i="2"/>
  <c r="W152" i="2" s="1"/>
  <c r="U86" i="2"/>
  <c r="W86" i="2" s="1"/>
  <c r="U70" i="2"/>
  <c r="W70" i="2" s="1"/>
  <c r="AG70" i="2" s="1"/>
  <c r="AJ70" i="2" s="1"/>
  <c r="AN70" i="2" s="1"/>
  <c r="J194" i="2"/>
  <c r="O194" i="2" s="1"/>
  <c r="J162" i="2"/>
  <c r="O162" i="2" s="1"/>
  <c r="J96" i="2"/>
  <c r="O96" i="2" s="1"/>
  <c r="J64" i="2"/>
  <c r="O64" i="2" s="1"/>
  <c r="J184" i="2"/>
  <c r="O184" i="2" s="1"/>
  <c r="J86" i="2"/>
  <c r="O86" i="2" s="1"/>
  <c r="J190" i="2"/>
  <c r="O190" i="2" s="1"/>
  <c r="J158" i="2"/>
  <c r="O158" i="2" s="1"/>
  <c r="J92" i="2"/>
  <c r="O92" i="2" s="1"/>
  <c r="J60" i="2"/>
  <c r="O60" i="2" s="1"/>
  <c r="J188" i="2"/>
  <c r="O188" i="2" s="1"/>
  <c r="J156" i="2"/>
  <c r="O156" i="2" s="1"/>
  <c r="J90" i="2"/>
  <c r="O90" i="2" s="1"/>
  <c r="J58" i="2"/>
  <c r="O58" i="2" s="1"/>
  <c r="J195" i="2"/>
  <c r="O195" i="2" s="1"/>
  <c r="J179" i="2"/>
  <c r="O179" i="2" s="1"/>
  <c r="J163" i="2"/>
  <c r="O163" i="2" s="1"/>
  <c r="J97" i="2"/>
  <c r="O97" i="2" s="1"/>
  <c r="J81" i="2"/>
  <c r="O81" i="2" s="1"/>
  <c r="J65" i="2"/>
  <c r="O65" i="2" s="1"/>
  <c r="AJ95" i="2"/>
  <c r="AN95" i="2" s="1"/>
  <c r="J193" i="2"/>
  <c r="O193" i="2" s="1"/>
  <c r="J177" i="2"/>
  <c r="O177" i="2" s="1"/>
  <c r="J161" i="2"/>
  <c r="O161" i="2" s="1"/>
  <c r="J95" i="2"/>
  <c r="O95" i="2" s="1"/>
  <c r="J79" i="2"/>
  <c r="O79" i="2" s="1"/>
  <c r="J63" i="2"/>
  <c r="O63" i="2" s="1"/>
  <c r="O10" i="2"/>
  <c r="I204" i="2"/>
  <c r="U117" i="2"/>
  <c r="U69" i="2"/>
  <c r="U148" i="2"/>
  <c r="W148" i="2" s="1"/>
  <c r="U84" i="2"/>
  <c r="W84" i="2" s="1"/>
  <c r="U20" i="2"/>
  <c r="U91" i="2"/>
  <c r="U27" i="2"/>
  <c r="Z204" i="2"/>
  <c r="U74" i="2"/>
  <c r="U175" i="2"/>
  <c r="U113" i="2"/>
  <c r="W113" i="2" s="1"/>
  <c r="U97" i="2"/>
  <c r="U49" i="2"/>
  <c r="U128" i="2"/>
  <c r="U71" i="2"/>
  <c r="W71" i="2" s="1"/>
  <c r="U139" i="2"/>
  <c r="U163" i="2"/>
  <c r="U164" i="2"/>
  <c r="U141" i="2"/>
  <c r="U77" i="2"/>
  <c r="W77" i="2" s="1"/>
  <c r="U13" i="2"/>
  <c r="U92" i="2"/>
  <c r="U28" i="2"/>
  <c r="W28" i="2" s="1"/>
  <c r="U67" i="2"/>
  <c r="U106" i="2"/>
  <c r="W106" i="2" s="1"/>
  <c r="U199" i="2"/>
  <c r="U200" i="2"/>
  <c r="U126" i="2"/>
  <c r="W126" i="2" s="1"/>
  <c r="U195" i="2"/>
  <c r="U14" i="2"/>
  <c r="U160" i="2"/>
  <c r="W160" i="2" s="1"/>
  <c r="U201" i="2"/>
  <c r="W201" i="2" s="1"/>
  <c r="U170" i="2"/>
  <c r="U169" i="2"/>
  <c r="U166" i="2"/>
  <c r="W166" i="2" s="1"/>
  <c r="U135" i="2"/>
  <c r="U82" i="2"/>
  <c r="W82" i="2" s="1"/>
  <c r="U34" i="2"/>
  <c r="W34" i="2" s="1"/>
  <c r="U138" i="2"/>
  <c r="W138" i="2" s="1"/>
  <c r="U54" i="2"/>
  <c r="W54" i="2" s="1"/>
  <c r="X25" i="2"/>
  <c r="AG25" i="2" s="1"/>
  <c r="X15" i="2"/>
  <c r="AG15" i="2" s="1"/>
  <c r="U50" i="2"/>
  <c r="AC204" i="2"/>
  <c r="J186" i="2"/>
  <c r="O186" i="2" s="1"/>
  <c r="J154" i="2"/>
  <c r="O154" i="2" s="1"/>
  <c r="J88" i="2"/>
  <c r="O88" i="2" s="1"/>
  <c r="J176" i="2"/>
  <c r="O176" i="2" s="1"/>
  <c r="J78" i="2"/>
  <c r="O78" i="2" s="1"/>
  <c r="J182" i="2"/>
  <c r="O182" i="2" s="1"/>
  <c r="J84" i="2"/>
  <c r="O84" i="2" s="1"/>
  <c r="J180" i="2"/>
  <c r="O180" i="2" s="1"/>
  <c r="J82" i="2"/>
  <c r="O82" i="2" s="1"/>
  <c r="AJ58" i="2"/>
  <c r="AN58" i="2" s="1"/>
  <c r="AJ118" i="2"/>
  <c r="AN118" i="2" s="1"/>
  <c r="J191" i="2"/>
  <c r="O191" i="2" s="1"/>
  <c r="J175" i="2"/>
  <c r="O175" i="2" s="1"/>
  <c r="J159" i="2"/>
  <c r="O159" i="2" s="1"/>
  <c r="J93" i="2"/>
  <c r="O93" i="2" s="1"/>
  <c r="J77" i="2"/>
  <c r="O77" i="2" s="1"/>
  <c r="J61" i="2"/>
  <c r="O61" i="2" s="1"/>
  <c r="J189" i="2"/>
  <c r="O189" i="2" s="1"/>
  <c r="J173" i="2"/>
  <c r="O173" i="2"/>
  <c r="J157" i="2"/>
  <c r="O157" i="2" s="1"/>
  <c r="J91" i="2"/>
  <c r="O91" i="2" s="1"/>
  <c r="J75" i="2"/>
  <c r="O75" i="2" s="1"/>
  <c r="J59" i="2"/>
  <c r="O59" i="2" s="1"/>
  <c r="AJ150" i="2"/>
  <c r="AN150" i="2" s="1"/>
  <c r="U85" i="2"/>
  <c r="U21" i="2"/>
  <c r="U100" i="2"/>
  <c r="W100" i="2" s="1"/>
  <c r="U36" i="2"/>
  <c r="W36" i="2" s="1"/>
  <c r="U107" i="2"/>
  <c r="W107" i="2" s="1"/>
  <c r="U43" i="2"/>
  <c r="U10" i="2"/>
  <c r="Q204" i="2"/>
  <c r="U159" i="2"/>
  <c r="U180" i="2"/>
  <c r="W180" i="2" s="1"/>
  <c r="U129" i="2"/>
  <c r="U144" i="2"/>
  <c r="W144" i="2" s="1"/>
  <c r="U64" i="2"/>
  <c r="W64" i="2" s="1"/>
  <c r="U16" i="2"/>
  <c r="W16" i="2" s="1"/>
  <c r="U87" i="2"/>
  <c r="U23" i="2"/>
  <c r="W23" i="2" s="1"/>
  <c r="U26" i="2"/>
  <c r="AF204" i="2"/>
  <c r="U90" i="2"/>
  <c r="W90" i="2" s="1"/>
  <c r="U94" i="2"/>
  <c r="W94" i="2" s="1"/>
  <c r="U184" i="2"/>
  <c r="W184" i="2" s="1"/>
  <c r="U93" i="2"/>
  <c r="U29" i="2"/>
  <c r="W29" i="2" s="1"/>
  <c r="U108" i="2"/>
  <c r="W108" i="2" s="1"/>
  <c r="U44" i="2"/>
  <c r="U83" i="2"/>
  <c r="W83" i="2" s="1"/>
  <c r="U19" i="2"/>
  <c r="U42" i="2"/>
  <c r="W42" i="2" s="1"/>
  <c r="U183" i="2"/>
  <c r="U46" i="2"/>
  <c r="W46" i="2" s="1"/>
  <c r="U62" i="2"/>
  <c r="U188" i="2"/>
  <c r="U134" i="2"/>
  <c r="U194" i="2"/>
  <c r="U190" i="2"/>
  <c r="W190" i="2" s="1"/>
  <c r="U178" i="2"/>
  <c r="W178" i="2" s="1"/>
  <c r="U177" i="2"/>
  <c r="U38" i="2"/>
  <c r="U174" i="2"/>
  <c r="W174" i="2" s="1"/>
  <c r="U146" i="2"/>
  <c r="U102" i="2"/>
  <c r="W102" i="2" s="1"/>
  <c r="U127" i="2"/>
  <c r="X105" i="2"/>
  <c r="AG105" i="2" s="1"/>
  <c r="X152" i="2"/>
  <c r="AG152" i="2" s="1"/>
  <c r="Y204" i="2"/>
  <c r="AH204" i="2"/>
  <c r="J178" i="2"/>
  <c r="O178" i="2" s="1"/>
  <c r="J80" i="2"/>
  <c r="O80" i="2" s="1"/>
  <c r="J200" i="2"/>
  <c r="O200" i="2" s="1"/>
  <c r="J168" i="2"/>
  <c r="O168" i="2" s="1"/>
  <c r="J102" i="2"/>
  <c r="O102" i="2" s="1"/>
  <c r="J70" i="2"/>
  <c r="O70" i="2" s="1"/>
  <c r="AJ136" i="2"/>
  <c r="AN136" i="2" s="1"/>
  <c r="J174" i="2"/>
  <c r="O174" i="2" s="1"/>
  <c r="J76" i="2"/>
  <c r="O76" i="2" s="1"/>
  <c r="AE204" i="2"/>
  <c r="J172" i="2"/>
  <c r="O172" i="2" s="1"/>
  <c r="J74" i="2"/>
  <c r="O74" i="2" s="1"/>
  <c r="J187" i="2"/>
  <c r="O187" i="2" s="1"/>
  <c r="J171" i="2"/>
  <c r="O171" i="2" s="1"/>
  <c r="J155" i="2"/>
  <c r="O155" i="2" s="1"/>
  <c r="J105" i="2"/>
  <c r="O105" i="2" s="1"/>
  <c r="J89" i="2"/>
  <c r="O89" i="2" s="1"/>
  <c r="J73" i="2"/>
  <c r="O73" i="2" s="1"/>
  <c r="U133" i="2"/>
  <c r="AJ25" i="2"/>
  <c r="AN25" i="2" s="1"/>
  <c r="R204" i="2"/>
  <c r="J201" i="2"/>
  <c r="O201" i="2" s="1"/>
  <c r="J185" i="2"/>
  <c r="O185" i="2" s="1"/>
  <c r="J169" i="2"/>
  <c r="O169" i="2" s="1"/>
  <c r="J103" i="2"/>
  <c r="O103" i="2" s="1"/>
  <c r="J87" i="2"/>
  <c r="O87" i="2" s="1"/>
  <c r="J71" i="2"/>
  <c r="O71" i="2" s="1"/>
  <c r="U121" i="2"/>
  <c r="U101" i="2"/>
  <c r="W101" i="2" s="1"/>
  <c r="U37" i="2"/>
  <c r="U116" i="2"/>
  <c r="U52" i="2"/>
  <c r="W52" i="2" s="1"/>
  <c r="U123" i="2"/>
  <c r="U59" i="2"/>
  <c r="W59" i="2" s="1"/>
  <c r="U131" i="2"/>
  <c r="W131" i="2" s="1"/>
  <c r="U145" i="2"/>
  <c r="U65" i="2"/>
  <c r="W65" i="2" s="1"/>
  <c r="U17" i="2"/>
  <c r="W17" i="2" s="1"/>
  <c r="U80" i="2"/>
  <c r="U32" i="2"/>
  <c r="U103" i="2"/>
  <c r="U39" i="2"/>
  <c r="U196" i="2"/>
  <c r="W196" i="2" s="1"/>
  <c r="U109" i="2"/>
  <c r="U45" i="2"/>
  <c r="U124" i="2"/>
  <c r="W124" i="2" s="1"/>
  <c r="U60" i="2"/>
  <c r="W60" i="2" s="1"/>
  <c r="U99" i="2"/>
  <c r="U35" i="2"/>
  <c r="W35" i="2" s="1"/>
  <c r="S204" i="2"/>
  <c r="U167" i="2"/>
  <c r="W167" i="2" s="1"/>
  <c r="U168" i="2"/>
  <c r="W168" i="2" s="1"/>
  <c r="U172" i="2"/>
  <c r="W172" i="2" s="1"/>
  <c r="U192" i="2"/>
  <c r="W192" i="2" s="1"/>
  <c r="U193" i="2"/>
  <c r="AJ173" i="2"/>
  <c r="AN173" i="2" s="1"/>
  <c r="U189" i="2"/>
  <c r="U181" i="2"/>
  <c r="U186" i="2"/>
  <c r="W186" i="2" s="1"/>
  <c r="U185" i="2"/>
  <c r="W185" i="2" s="1"/>
  <c r="U182" i="2"/>
  <c r="U143" i="2"/>
  <c r="W143" i="2" s="1"/>
  <c r="U154" i="2"/>
  <c r="W154" i="2" s="1"/>
  <c r="X73" i="2"/>
  <c r="AG73" i="2" s="1"/>
  <c r="X104" i="2"/>
  <c r="AG104" i="2" s="1"/>
  <c r="X171" i="2"/>
  <c r="AG171" i="2" s="1"/>
  <c r="X98" i="2"/>
  <c r="AG98" i="2" s="1"/>
  <c r="J170" i="2"/>
  <c r="O170" i="2" s="1"/>
  <c r="J104" i="2"/>
  <c r="O104" i="2" s="1"/>
  <c r="J72" i="2"/>
  <c r="O72" i="2" s="1"/>
  <c r="J192" i="2"/>
  <c r="O192" i="2" s="1"/>
  <c r="J160" i="2"/>
  <c r="O160" i="2" s="1"/>
  <c r="J94" i="2"/>
  <c r="O94" i="2" s="1"/>
  <c r="J62" i="2"/>
  <c r="O62" i="2" s="1"/>
  <c r="J198" i="2"/>
  <c r="O198" i="2" s="1"/>
  <c r="J166" i="2"/>
  <c r="O166" i="2" s="1"/>
  <c r="J100" i="2"/>
  <c r="O100" i="2" s="1"/>
  <c r="J68" i="2"/>
  <c r="O68" i="2" s="1"/>
  <c r="J196" i="2"/>
  <c r="O196" i="2" s="1"/>
  <c r="J164" i="2"/>
  <c r="O164" i="2" s="1"/>
  <c r="J98" i="2"/>
  <c r="O98" i="2" s="1"/>
  <c r="J66" i="2"/>
  <c r="O66" i="2" s="1"/>
  <c r="AJ149" i="2"/>
  <c r="AN149" i="2" s="1"/>
  <c r="J199" i="2"/>
  <c r="O199" i="2" s="1"/>
  <c r="J183" i="2"/>
  <c r="O183" i="2" s="1"/>
  <c r="J167" i="2"/>
  <c r="O167" i="2" s="1"/>
  <c r="J101" i="2"/>
  <c r="O101" i="2" s="1"/>
  <c r="J85" i="2"/>
  <c r="O85" i="2" s="1"/>
  <c r="J69" i="2"/>
  <c r="O69" i="2" s="1"/>
  <c r="U153" i="2"/>
  <c r="AA204" i="2"/>
  <c r="J197" i="2"/>
  <c r="O197" i="2" s="1"/>
  <c r="J181" i="2"/>
  <c r="O181" i="2" s="1"/>
  <c r="J165" i="2"/>
  <c r="O165" i="2" s="1"/>
  <c r="J99" i="2"/>
  <c r="O99" i="2" s="1"/>
  <c r="J83" i="2"/>
  <c r="O83" i="2" s="1"/>
  <c r="J67" i="2"/>
  <c r="O67" i="2" s="1"/>
  <c r="U53" i="2"/>
  <c r="W53" i="2" s="1"/>
  <c r="AJ132" i="2"/>
  <c r="AN132" i="2" s="1"/>
  <c r="U68" i="2"/>
  <c r="U75" i="2"/>
  <c r="U11" i="2"/>
  <c r="W11" i="2" s="1"/>
  <c r="U191" i="2"/>
  <c r="W191" i="2" s="1"/>
  <c r="U142" i="2"/>
  <c r="W142" i="2" s="1"/>
  <c r="U81" i="2"/>
  <c r="U33" i="2"/>
  <c r="U112" i="2"/>
  <c r="W112" i="2" s="1"/>
  <c r="U96" i="2"/>
  <c r="W96" i="2" s="1"/>
  <c r="U48" i="2"/>
  <c r="W48" i="2" s="1"/>
  <c r="U119" i="2"/>
  <c r="W119" i="2" s="1"/>
  <c r="U55" i="2"/>
  <c r="T204" i="2"/>
  <c r="U179" i="2"/>
  <c r="W179" i="2" s="1"/>
  <c r="U110" i="2"/>
  <c r="U125" i="2"/>
  <c r="W125" i="2" s="1"/>
  <c r="U61" i="2"/>
  <c r="U140" i="2"/>
  <c r="U76" i="2"/>
  <c r="W76" i="2" s="1"/>
  <c r="U12" i="2"/>
  <c r="W12" i="2" s="1"/>
  <c r="U115" i="2"/>
  <c r="U51" i="2"/>
  <c r="U147" i="2"/>
  <c r="U156" i="2"/>
  <c r="W156" i="2" s="1"/>
  <c r="U78" i="2"/>
  <c r="W78" i="2" s="1"/>
  <c r="U176" i="2"/>
  <c r="U162" i="2"/>
  <c r="W162" i="2" s="1"/>
  <c r="U66" i="2"/>
  <c r="W66" i="2" s="1"/>
  <c r="U161" i="2"/>
  <c r="W161" i="2" s="1"/>
  <c r="U158" i="2"/>
  <c r="U130" i="2"/>
  <c r="W130" i="2" s="1"/>
  <c r="U18" i="2"/>
  <c r="W18" i="2" s="1"/>
  <c r="X57" i="2"/>
  <c r="AG57" i="2" s="1"/>
  <c r="X31" i="2"/>
  <c r="AG31" i="2" s="1"/>
  <c r="X187" i="2"/>
  <c r="AG187" i="2" s="1"/>
  <c r="X151" i="2"/>
  <c r="AG151" i="2" s="1"/>
  <c r="X86" i="2"/>
  <c r="AG86" i="2" s="1"/>
  <c r="U22" i="2"/>
  <c r="W22" i="2" s="1"/>
  <c r="AB204" i="2"/>
  <c r="AJ72" i="2" l="1"/>
  <c r="AN72" i="2" s="1"/>
  <c r="X63" i="2"/>
  <c r="AG63" i="2" s="1"/>
  <c r="AJ197" i="2"/>
  <c r="AN197" i="2" s="1"/>
  <c r="X157" i="2"/>
  <c r="AG157" i="2" s="1"/>
  <c r="AJ89" i="2"/>
  <c r="AN89" i="2" s="1"/>
  <c r="AG24" i="2"/>
  <c r="AJ24" i="2" s="1"/>
  <c r="AJ114" i="2"/>
  <c r="AN114" i="2" s="1"/>
  <c r="AJ137" i="2"/>
  <c r="AN137" i="2" s="1"/>
  <c r="AJ88" i="2"/>
  <c r="AN88" i="2" s="1"/>
  <c r="X122" i="2"/>
  <c r="AG122" i="2" s="1"/>
  <c r="AJ151" i="2"/>
  <c r="AN151" i="2" s="1"/>
  <c r="X79" i="2"/>
  <c r="AG79" i="2" s="1"/>
  <c r="AJ198" i="2"/>
  <c r="AN198" i="2" s="1"/>
  <c r="AJ105" i="2"/>
  <c r="AN105" i="2" s="1"/>
  <c r="X111" i="2"/>
  <c r="AG111" i="2" s="1"/>
  <c r="AJ41" i="2"/>
  <c r="AJ120" i="2"/>
  <c r="AN120" i="2" s="1"/>
  <c r="AK47" i="2"/>
  <c r="AK88" i="2"/>
  <c r="AJ73" i="2"/>
  <c r="AN73" i="2" s="1"/>
  <c r="X165" i="2"/>
  <c r="AK173" i="2"/>
  <c r="X56" i="2"/>
  <c r="AG56" i="2" s="1"/>
  <c r="AK136" i="2"/>
  <c r="AJ98" i="2"/>
  <c r="AN98" i="2" s="1"/>
  <c r="AJ30" i="2"/>
  <c r="AN30" i="2" s="1"/>
  <c r="AK132" i="2"/>
  <c r="AK72" i="2"/>
  <c r="AK150" i="2"/>
  <c r="AJ155" i="2"/>
  <c r="AN155" i="2" s="1"/>
  <c r="AK70" i="2"/>
  <c r="W115" i="2"/>
  <c r="X115" i="2"/>
  <c r="AG96" i="2"/>
  <c r="AJ96" i="2" s="1"/>
  <c r="AG12" i="2"/>
  <c r="AJ12" i="2" s="1"/>
  <c r="W55" i="2"/>
  <c r="X55" i="2"/>
  <c r="W181" i="2"/>
  <c r="X181" i="2"/>
  <c r="AG124" i="2"/>
  <c r="AJ124" i="2" s="1"/>
  <c r="W39" i="2"/>
  <c r="X39" i="2"/>
  <c r="W158" i="2"/>
  <c r="X158" i="2"/>
  <c r="AG66" i="2"/>
  <c r="AJ66" i="2" s="1"/>
  <c r="AN66" i="2" s="1"/>
  <c r="W147" i="2"/>
  <c r="X147" i="2"/>
  <c r="AG76" i="2"/>
  <c r="AJ76" i="2" s="1"/>
  <c r="AN76" i="2" s="1"/>
  <c r="W110" i="2"/>
  <c r="X110" i="2"/>
  <c r="AG119" i="2"/>
  <c r="AJ119" i="2" s="1"/>
  <c r="W33" i="2"/>
  <c r="X33" i="2"/>
  <c r="AG11" i="2"/>
  <c r="AJ11" i="2" s="1"/>
  <c r="AG53" i="2"/>
  <c r="AJ53" i="2" s="1"/>
  <c r="AK25" i="2"/>
  <c r="AJ57" i="2"/>
  <c r="W182" i="2"/>
  <c r="X182" i="2"/>
  <c r="W189" i="2"/>
  <c r="X189" i="2"/>
  <c r="AG172" i="2"/>
  <c r="AJ172" i="2" s="1"/>
  <c r="AN172" i="2" s="1"/>
  <c r="AG35" i="2"/>
  <c r="AJ35" i="2" s="1"/>
  <c r="W45" i="2"/>
  <c r="X45" i="2"/>
  <c r="W103" i="2"/>
  <c r="X103" i="2"/>
  <c r="AG65" i="2"/>
  <c r="AJ65" i="2" s="1"/>
  <c r="AN65" i="2" s="1"/>
  <c r="W123" i="2"/>
  <c r="X123" i="2"/>
  <c r="AG101" i="2"/>
  <c r="AJ101" i="2" s="1"/>
  <c r="AN101" i="2" s="1"/>
  <c r="AJ31" i="2"/>
  <c r="W127" i="2"/>
  <c r="X127" i="2"/>
  <c r="AG174" i="2"/>
  <c r="AJ174" i="2" s="1"/>
  <c r="AG190" i="2"/>
  <c r="AJ190" i="2" s="1"/>
  <c r="W62" i="2"/>
  <c r="X62" i="2"/>
  <c r="W19" i="2"/>
  <c r="X19" i="2"/>
  <c r="AG29" i="2"/>
  <c r="AJ29" i="2" s="1"/>
  <c r="AG94" i="2"/>
  <c r="AJ94" i="2" s="1"/>
  <c r="AG23" i="2"/>
  <c r="AJ23" i="2" s="1"/>
  <c r="AG144" i="2"/>
  <c r="AJ144" i="2" s="1"/>
  <c r="AG36" i="2"/>
  <c r="AJ36" i="2" s="1"/>
  <c r="AJ63" i="2"/>
  <c r="AN63" i="2" s="1"/>
  <c r="W50" i="2"/>
  <c r="X50" i="2"/>
  <c r="AG82" i="2"/>
  <c r="AJ82" i="2" s="1"/>
  <c r="W169" i="2"/>
  <c r="X169" i="2"/>
  <c r="W14" i="2"/>
  <c r="X14" i="2"/>
  <c r="W199" i="2"/>
  <c r="X199" i="2"/>
  <c r="W92" i="2"/>
  <c r="X92" i="2"/>
  <c r="W164" i="2"/>
  <c r="X164" i="2"/>
  <c r="W128" i="2"/>
  <c r="X128" i="2"/>
  <c r="W175" i="2"/>
  <c r="X175" i="2"/>
  <c r="W91" i="2"/>
  <c r="X91" i="2"/>
  <c r="W69" i="2"/>
  <c r="X69" i="2"/>
  <c r="AJ15" i="2"/>
  <c r="J204" i="2"/>
  <c r="AK118" i="2"/>
  <c r="AG22" i="2"/>
  <c r="AJ22" i="2" s="1"/>
  <c r="AG161" i="2"/>
  <c r="AJ161" i="2" s="1"/>
  <c r="AG156" i="2"/>
  <c r="AJ156" i="2" s="1"/>
  <c r="AG125" i="2"/>
  <c r="AJ125" i="2" s="1"/>
  <c r="AG191" i="2"/>
  <c r="AJ191" i="2" s="1"/>
  <c r="AJ171" i="2"/>
  <c r="AN171" i="2" s="1"/>
  <c r="AG143" i="2"/>
  <c r="AJ143" i="2" s="1"/>
  <c r="AG192" i="2"/>
  <c r="AJ192" i="2" s="1"/>
  <c r="AN192" i="2" s="1"/>
  <c r="AG17" i="2"/>
  <c r="AJ17" i="2" s="1"/>
  <c r="AG162" i="2"/>
  <c r="AJ162" i="2" s="1"/>
  <c r="AN162" i="2" s="1"/>
  <c r="W176" i="2"/>
  <c r="X176" i="2"/>
  <c r="W51" i="2"/>
  <c r="X51" i="2"/>
  <c r="W140" i="2"/>
  <c r="X140" i="2"/>
  <c r="AG179" i="2"/>
  <c r="AJ179" i="2" s="1"/>
  <c r="AN179" i="2" s="1"/>
  <c r="AG48" i="2"/>
  <c r="AJ48" i="2" s="1"/>
  <c r="W81" i="2"/>
  <c r="X81" i="2"/>
  <c r="W75" i="2"/>
  <c r="X75" i="2"/>
  <c r="W153" i="2"/>
  <c r="X153" i="2"/>
  <c r="AK151" i="2"/>
  <c r="AG185" i="2"/>
  <c r="AJ185" i="2" s="1"/>
  <c r="AG168" i="2"/>
  <c r="AJ168" i="2" s="1"/>
  <c r="W99" i="2"/>
  <c r="X99" i="2"/>
  <c r="W109" i="2"/>
  <c r="X109" i="2"/>
  <c r="W32" i="2"/>
  <c r="X32" i="2"/>
  <c r="W145" i="2"/>
  <c r="X145" i="2"/>
  <c r="AG52" i="2"/>
  <c r="AJ52" i="2" s="1"/>
  <c r="AK40" i="2"/>
  <c r="AG102" i="2"/>
  <c r="AJ102" i="2" s="1"/>
  <c r="W38" i="2"/>
  <c r="X38" i="2"/>
  <c r="W194" i="2"/>
  <c r="X194" i="2"/>
  <c r="AG46" i="2"/>
  <c r="AJ46" i="2" s="1"/>
  <c r="AG83" i="2"/>
  <c r="AJ83" i="2" s="1"/>
  <c r="W93" i="2"/>
  <c r="X93" i="2"/>
  <c r="AG90" i="2"/>
  <c r="AJ90" i="2" s="1"/>
  <c r="W87" i="2"/>
  <c r="X87" i="2"/>
  <c r="W129" i="2"/>
  <c r="X129" i="2"/>
  <c r="U204" i="2"/>
  <c r="W10" i="2"/>
  <c r="AG100" i="2"/>
  <c r="AJ100" i="2" s="1"/>
  <c r="AJ104" i="2"/>
  <c r="AN104" i="2" s="1"/>
  <c r="AK114" i="2"/>
  <c r="AG54" i="2"/>
  <c r="AJ54" i="2" s="1"/>
  <c r="AJ86" i="2"/>
  <c r="AN86" i="2" s="1"/>
  <c r="W170" i="2"/>
  <c r="X170" i="2"/>
  <c r="W195" i="2"/>
  <c r="X195" i="2"/>
  <c r="AG106" i="2"/>
  <c r="AJ106" i="2" s="1"/>
  <c r="W13" i="2"/>
  <c r="X13" i="2"/>
  <c r="W163" i="2"/>
  <c r="X163" i="2"/>
  <c r="W49" i="2"/>
  <c r="X49" i="2"/>
  <c r="W74" i="2"/>
  <c r="X74" i="2"/>
  <c r="W20" i="2"/>
  <c r="X20" i="2"/>
  <c r="O204" i="2"/>
  <c r="AK63" i="2"/>
  <c r="AK95" i="2"/>
  <c r="AK58" i="2"/>
  <c r="AG18" i="2"/>
  <c r="AJ18" i="2" s="1"/>
  <c r="AG78" i="2"/>
  <c r="AJ78" i="2" s="1"/>
  <c r="AN78" i="2" s="1"/>
  <c r="AG142" i="2"/>
  <c r="AJ142" i="2" s="1"/>
  <c r="AG154" i="2"/>
  <c r="AJ154" i="2" s="1"/>
  <c r="AN154" i="2" s="1"/>
  <c r="AG186" i="2"/>
  <c r="AJ186" i="2" s="1"/>
  <c r="AN186" i="2" s="1"/>
  <c r="W193" i="2"/>
  <c r="X193" i="2"/>
  <c r="AG167" i="2"/>
  <c r="AJ167" i="2" s="1"/>
  <c r="AN167" i="2" s="1"/>
  <c r="AG60" i="2"/>
  <c r="AJ60" i="2" s="1"/>
  <c r="AN60" i="2" s="1"/>
  <c r="AG196" i="2"/>
  <c r="AJ196" i="2" s="1"/>
  <c r="AN196" i="2" s="1"/>
  <c r="W80" i="2"/>
  <c r="X80" i="2"/>
  <c r="AG131" i="2"/>
  <c r="AJ131" i="2" s="1"/>
  <c r="W116" i="2"/>
  <c r="X116" i="2"/>
  <c r="W121" i="2"/>
  <c r="X121" i="2"/>
  <c r="AK149" i="2"/>
  <c r="AJ157" i="2"/>
  <c r="AN157" i="2" s="1"/>
  <c r="W177" i="2"/>
  <c r="X177" i="2"/>
  <c r="W134" i="2"/>
  <c r="X134" i="2"/>
  <c r="W183" i="2"/>
  <c r="X183" i="2"/>
  <c r="W44" i="2"/>
  <c r="X44" i="2"/>
  <c r="AG16" i="2"/>
  <c r="AJ16" i="2" s="1"/>
  <c r="AG180" i="2"/>
  <c r="AJ180" i="2" s="1"/>
  <c r="W43" i="2"/>
  <c r="X43" i="2"/>
  <c r="W21" i="2"/>
  <c r="X21" i="2"/>
  <c r="AK120" i="2"/>
  <c r="AG138" i="2"/>
  <c r="AJ138" i="2" s="1"/>
  <c r="W135" i="2"/>
  <c r="X135" i="2"/>
  <c r="X201" i="2"/>
  <c r="AG126" i="2"/>
  <c r="AJ126" i="2" s="1"/>
  <c r="W67" i="2"/>
  <c r="X67" i="2"/>
  <c r="AG77" i="2"/>
  <c r="AJ77" i="2" s="1"/>
  <c r="W139" i="2"/>
  <c r="X139" i="2"/>
  <c r="W97" i="2"/>
  <c r="X97" i="2"/>
  <c r="AG84" i="2"/>
  <c r="AJ84" i="2" s="1"/>
  <c r="AN84" i="2" s="1"/>
  <c r="AJ152" i="2"/>
  <c r="AJ187" i="2"/>
  <c r="AN187" i="2" s="1"/>
  <c r="W61" i="2"/>
  <c r="X61" i="2"/>
  <c r="W68" i="2"/>
  <c r="X68" i="2"/>
  <c r="AG130" i="2"/>
  <c r="AJ130" i="2" s="1"/>
  <c r="AG112" i="2"/>
  <c r="AJ112" i="2" s="1"/>
  <c r="AG59" i="2"/>
  <c r="AJ59" i="2" s="1"/>
  <c r="AN59" i="2" s="1"/>
  <c r="W37" i="2"/>
  <c r="X37" i="2"/>
  <c r="W133" i="2"/>
  <c r="X133" i="2"/>
  <c r="AK73" i="2"/>
  <c r="AK105" i="2"/>
  <c r="W146" i="2"/>
  <c r="X146" i="2"/>
  <c r="AG178" i="2"/>
  <c r="AJ178" i="2" s="1"/>
  <c r="AN178" i="2" s="1"/>
  <c r="W188" i="2"/>
  <c r="X188" i="2"/>
  <c r="AG42" i="2"/>
  <c r="AJ42" i="2" s="1"/>
  <c r="AG108" i="2"/>
  <c r="AJ108" i="2" s="1"/>
  <c r="AG184" i="2"/>
  <c r="AJ184" i="2" s="1"/>
  <c r="AN184" i="2" s="1"/>
  <c r="W26" i="2"/>
  <c r="X26" i="2"/>
  <c r="AG64" i="2"/>
  <c r="AJ64" i="2" s="1"/>
  <c r="AN64" i="2" s="1"/>
  <c r="W159" i="2"/>
  <c r="X159" i="2"/>
  <c r="AG107" i="2"/>
  <c r="AJ107" i="2" s="1"/>
  <c r="W85" i="2"/>
  <c r="X85" i="2"/>
  <c r="AG34" i="2"/>
  <c r="AJ34" i="2" s="1"/>
  <c r="AG166" i="2"/>
  <c r="AJ166" i="2" s="1"/>
  <c r="AN166" i="2" s="1"/>
  <c r="AG160" i="2"/>
  <c r="AJ160" i="2" s="1"/>
  <c r="AN160" i="2" s="1"/>
  <c r="W200" i="2"/>
  <c r="X200" i="2"/>
  <c r="AG28" i="2"/>
  <c r="AJ28" i="2" s="1"/>
  <c r="W141" i="2"/>
  <c r="X141" i="2"/>
  <c r="AG71" i="2"/>
  <c r="AJ71" i="2" s="1"/>
  <c r="AN71" i="2" s="1"/>
  <c r="AG113" i="2"/>
  <c r="AJ113" i="2" s="1"/>
  <c r="W27" i="2"/>
  <c r="X27" i="2"/>
  <c r="AG148" i="2"/>
  <c r="AJ148" i="2" s="1"/>
  <c r="W117" i="2"/>
  <c r="X117" i="2"/>
  <c r="AN24" i="2" l="1"/>
  <c r="AK24" i="2"/>
  <c r="AK30" i="2"/>
  <c r="AK197" i="2"/>
  <c r="AJ122" i="2"/>
  <c r="AN122" i="2" s="1"/>
  <c r="AJ56" i="2"/>
  <c r="AK198" i="2"/>
  <c r="AK137" i="2"/>
  <c r="AK89" i="2"/>
  <c r="AJ111" i="2"/>
  <c r="AK122" i="2"/>
  <c r="AJ79" i="2"/>
  <c r="AN79" i="2" s="1"/>
  <c r="AN41" i="2"/>
  <c r="AK41" i="2"/>
  <c r="AK171" i="2"/>
  <c r="AK98" i="2"/>
  <c r="AN77" i="2"/>
  <c r="AK77" i="2"/>
  <c r="AG165" i="2"/>
  <c r="AJ165" i="2" s="1"/>
  <c r="AK104" i="2"/>
  <c r="AK192" i="2"/>
  <c r="AK155" i="2"/>
  <c r="AN100" i="2"/>
  <c r="AK100" i="2"/>
  <c r="AN102" i="2"/>
  <c r="AK102" i="2"/>
  <c r="AN168" i="2"/>
  <c r="AK168" i="2"/>
  <c r="AN161" i="2"/>
  <c r="AK161" i="2"/>
  <c r="AN82" i="2"/>
  <c r="AK82" i="2"/>
  <c r="AN36" i="2"/>
  <c r="AK36" i="2"/>
  <c r="AN29" i="2"/>
  <c r="AK29" i="2"/>
  <c r="AN12" i="2"/>
  <c r="AK12" i="2"/>
  <c r="AN54" i="2"/>
  <c r="AK54" i="2"/>
  <c r="AN185" i="2"/>
  <c r="AK185" i="2"/>
  <c r="AN191" i="2"/>
  <c r="AK191" i="2"/>
  <c r="AN22" i="2"/>
  <c r="AK22" i="2"/>
  <c r="AN144" i="2"/>
  <c r="AK144" i="2"/>
  <c r="AN190" i="2"/>
  <c r="AK190" i="2"/>
  <c r="AN96" i="2"/>
  <c r="AK96" i="2"/>
  <c r="AN180" i="2"/>
  <c r="AK180" i="2"/>
  <c r="AN83" i="2"/>
  <c r="AK83" i="2"/>
  <c r="AN125" i="2"/>
  <c r="AK125" i="2"/>
  <c r="AN23" i="2"/>
  <c r="AK23" i="2"/>
  <c r="AN174" i="2"/>
  <c r="AK174" i="2"/>
  <c r="AN16" i="2"/>
  <c r="AK16" i="2"/>
  <c r="AN90" i="2"/>
  <c r="AK90" i="2"/>
  <c r="AN46" i="2"/>
  <c r="AK46" i="2"/>
  <c r="AN52" i="2"/>
  <c r="AK52" i="2"/>
  <c r="AN156" i="2"/>
  <c r="AK156" i="2"/>
  <c r="AN94" i="2"/>
  <c r="AK94" i="2"/>
  <c r="AG117" i="2"/>
  <c r="AJ117" i="2" s="1"/>
  <c r="AN148" i="2"/>
  <c r="AK148" i="2"/>
  <c r="AG141" i="2"/>
  <c r="AJ141" i="2" s="1"/>
  <c r="AN107" i="2"/>
  <c r="AK107" i="2"/>
  <c r="AN42" i="2"/>
  <c r="AK42" i="2"/>
  <c r="AG37" i="2"/>
  <c r="AJ37" i="2" s="1"/>
  <c r="AG68" i="2"/>
  <c r="AJ68" i="2" s="1"/>
  <c r="AG67" i="2"/>
  <c r="AJ67" i="2" s="1"/>
  <c r="AN138" i="2"/>
  <c r="AK138" i="2"/>
  <c r="AK71" i="2"/>
  <c r="AG80" i="2"/>
  <c r="AJ80" i="2" s="1"/>
  <c r="AG193" i="2"/>
  <c r="AJ193" i="2" s="1"/>
  <c r="AK186" i="2"/>
  <c r="AK157" i="2"/>
  <c r="AG43" i="2"/>
  <c r="AJ43" i="2" s="1"/>
  <c r="AG183" i="2"/>
  <c r="AJ183" i="2" s="1"/>
  <c r="AG177" i="2"/>
  <c r="AJ177" i="2" s="1"/>
  <c r="AG129" i="2"/>
  <c r="AJ129" i="2" s="1"/>
  <c r="AG194" i="2"/>
  <c r="AJ194" i="2" s="1"/>
  <c r="AG32" i="2"/>
  <c r="AJ32" i="2" s="1"/>
  <c r="AG99" i="2"/>
  <c r="AJ99" i="2" s="1"/>
  <c r="AK196" i="2"/>
  <c r="AG69" i="2"/>
  <c r="AJ69" i="2" s="1"/>
  <c r="AG175" i="2"/>
  <c r="AJ175" i="2" s="1"/>
  <c r="AG164" i="2"/>
  <c r="AJ164" i="2" s="1"/>
  <c r="AG199" i="2"/>
  <c r="AJ199" i="2" s="1"/>
  <c r="AG169" i="2"/>
  <c r="AJ169" i="2" s="1"/>
  <c r="AG50" i="2"/>
  <c r="AJ50" i="2" s="1"/>
  <c r="AG62" i="2"/>
  <c r="AJ62" i="2" s="1"/>
  <c r="AK86" i="2"/>
  <c r="AK178" i="2"/>
  <c r="AK76" i="2"/>
  <c r="AG85" i="2"/>
  <c r="AJ85" i="2" s="1"/>
  <c r="AG26" i="2"/>
  <c r="AJ26" i="2" s="1"/>
  <c r="AG188" i="2"/>
  <c r="AJ188" i="2" s="1"/>
  <c r="AN126" i="2"/>
  <c r="AK126" i="2"/>
  <c r="AG135" i="2"/>
  <c r="AJ135" i="2" s="1"/>
  <c r="AG121" i="2"/>
  <c r="AJ121" i="2" s="1"/>
  <c r="AN131" i="2"/>
  <c r="AK131" i="2"/>
  <c r="AN111" i="2"/>
  <c r="AK111" i="2"/>
  <c r="AG74" i="2"/>
  <c r="AJ74" i="2" s="1"/>
  <c r="AG163" i="2"/>
  <c r="AJ163" i="2" s="1"/>
  <c r="AN106" i="2"/>
  <c r="AK106" i="2"/>
  <c r="AG170" i="2"/>
  <c r="AJ170" i="2" s="1"/>
  <c r="W204" i="2"/>
  <c r="AG10" i="2"/>
  <c r="AJ10" i="2" s="1"/>
  <c r="AG75" i="2"/>
  <c r="AJ75" i="2" s="1"/>
  <c r="AN48" i="2"/>
  <c r="AK48" i="2"/>
  <c r="AG140" i="2"/>
  <c r="AJ140" i="2" s="1"/>
  <c r="AG176" i="2"/>
  <c r="AJ176" i="2" s="1"/>
  <c r="AN17" i="2"/>
  <c r="AK17" i="2"/>
  <c r="AN143" i="2"/>
  <c r="AK143" i="2"/>
  <c r="AG45" i="2"/>
  <c r="AJ45" i="2" s="1"/>
  <c r="AG182" i="2"/>
  <c r="AJ182" i="2" s="1"/>
  <c r="AN53" i="2"/>
  <c r="AK53" i="2"/>
  <c r="AG33" i="2"/>
  <c r="AJ33" i="2" s="1"/>
  <c r="AG110" i="2"/>
  <c r="AJ110" i="2" s="1"/>
  <c r="AG147" i="2"/>
  <c r="AJ147" i="2" s="1"/>
  <c r="AG158" i="2"/>
  <c r="AJ158" i="2" s="1"/>
  <c r="AN124" i="2"/>
  <c r="AK124" i="2"/>
  <c r="AK66" i="2"/>
  <c r="AK166" i="2"/>
  <c r="AK160" i="2"/>
  <c r="AK84" i="2"/>
  <c r="AK162" i="2"/>
  <c r="AK179" i="2"/>
  <c r="AG27" i="2"/>
  <c r="AJ27" i="2" s="1"/>
  <c r="AN28" i="2"/>
  <c r="AK28" i="2"/>
  <c r="AN34" i="2"/>
  <c r="AK34" i="2"/>
  <c r="AG159" i="2"/>
  <c r="AJ159" i="2" s="1"/>
  <c r="AN108" i="2"/>
  <c r="AK108" i="2"/>
  <c r="AG146" i="2"/>
  <c r="AJ146" i="2" s="1"/>
  <c r="AG133" i="2"/>
  <c r="AJ133" i="2" s="1"/>
  <c r="AN130" i="2"/>
  <c r="AK130" i="2"/>
  <c r="AG61" i="2"/>
  <c r="AJ61" i="2" s="1"/>
  <c r="AN152" i="2"/>
  <c r="AK152" i="2"/>
  <c r="AG97" i="2"/>
  <c r="AJ97" i="2" s="1"/>
  <c r="AK64" i="2"/>
  <c r="AG21" i="2"/>
  <c r="AJ21" i="2" s="1"/>
  <c r="AG44" i="2"/>
  <c r="AJ44" i="2" s="1"/>
  <c r="AG134" i="2"/>
  <c r="AJ134" i="2" s="1"/>
  <c r="X204" i="2"/>
  <c r="AG87" i="2"/>
  <c r="AJ87" i="2" s="1"/>
  <c r="AG93" i="2"/>
  <c r="AJ93" i="2" s="1"/>
  <c r="AG38" i="2"/>
  <c r="AJ38" i="2" s="1"/>
  <c r="AN56" i="2"/>
  <c r="AK56" i="2"/>
  <c r="AG145" i="2"/>
  <c r="AJ145" i="2" s="1"/>
  <c r="AG109" i="2"/>
  <c r="AJ109" i="2" s="1"/>
  <c r="AN15" i="2"/>
  <c r="AK15" i="2"/>
  <c r="AG91" i="2"/>
  <c r="AJ91" i="2" s="1"/>
  <c r="AG128" i="2"/>
  <c r="AJ128" i="2" s="1"/>
  <c r="AG92" i="2"/>
  <c r="AJ92" i="2" s="1"/>
  <c r="AG14" i="2"/>
  <c r="AJ14" i="2" s="1"/>
  <c r="AG19" i="2"/>
  <c r="AJ19" i="2" s="1"/>
  <c r="AG127" i="2"/>
  <c r="AJ127" i="2" s="1"/>
  <c r="AN57" i="2"/>
  <c r="AK57" i="2"/>
  <c r="AG55" i="2"/>
  <c r="AJ55" i="2" s="1"/>
  <c r="AK101" i="2"/>
  <c r="AG115" i="2"/>
  <c r="AJ115" i="2" s="1"/>
  <c r="AK65" i="2"/>
  <c r="AK172" i="2"/>
  <c r="AK187" i="2"/>
  <c r="AK60" i="2"/>
  <c r="AK59" i="2"/>
  <c r="AK184" i="2"/>
  <c r="AK154" i="2"/>
  <c r="AN113" i="2"/>
  <c r="AK113" i="2"/>
  <c r="AG200" i="2"/>
  <c r="AJ200" i="2" s="1"/>
  <c r="AN112" i="2"/>
  <c r="AK112" i="2"/>
  <c r="AG139" i="2"/>
  <c r="AJ139" i="2" s="1"/>
  <c r="AG201" i="2"/>
  <c r="AJ201" i="2" s="1"/>
  <c r="AG116" i="2"/>
  <c r="AJ116" i="2" s="1"/>
  <c r="AN142" i="2"/>
  <c r="AK142" i="2"/>
  <c r="AN18" i="2"/>
  <c r="AK18" i="2"/>
  <c r="AG20" i="2"/>
  <c r="AJ20" i="2" s="1"/>
  <c r="AG49" i="2"/>
  <c r="AJ49" i="2" s="1"/>
  <c r="AG13" i="2"/>
  <c r="AJ13" i="2" s="1"/>
  <c r="AG195" i="2"/>
  <c r="AJ195" i="2" s="1"/>
  <c r="AG153" i="2"/>
  <c r="AJ153" i="2" s="1"/>
  <c r="AG81" i="2"/>
  <c r="AJ81" i="2" s="1"/>
  <c r="AG51" i="2"/>
  <c r="AJ51" i="2" s="1"/>
  <c r="AN31" i="2"/>
  <c r="AK31" i="2"/>
  <c r="AG123" i="2"/>
  <c r="AJ123" i="2" s="1"/>
  <c r="AG103" i="2"/>
  <c r="AJ103" i="2" s="1"/>
  <c r="AN35" i="2"/>
  <c r="AK35" i="2"/>
  <c r="AG189" i="2"/>
  <c r="AJ189" i="2" s="1"/>
  <c r="AN11" i="2"/>
  <c r="AK11" i="2"/>
  <c r="AN119" i="2"/>
  <c r="AK119" i="2"/>
  <c r="AG39" i="2"/>
  <c r="AJ39" i="2" s="1"/>
  <c r="AG181" i="2"/>
  <c r="AJ181" i="2" s="1"/>
  <c r="AK78" i="2"/>
  <c r="AK167" i="2"/>
  <c r="AK79" i="2" l="1"/>
  <c r="AN165" i="2"/>
  <c r="AK165" i="2"/>
  <c r="AN21" i="2"/>
  <c r="AK21" i="2"/>
  <c r="AN163" i="2"/>
  <c r="AK163" i="2"/>
  <c r="AN85" i="2"/>
  <c r="AK85" i="2"/>
  <c r="AN32" i="2"/>
  <c r="AK32" i="2"/>
  <c r="AN183" i="2"/>
  <c r="AK183" i="2"/>
  <c r="AN193" i="2"/>
  <c r="AK193" i="2"/>
  <c r="AN115" i="2"/>
  <c r="AK115" i="2"/>
  <c r="AN170" i="2"/>
  <c r="AK170" i="2"/>
  <c r="AN74" i="2"/>
  <c r="AK74" i="2"/>
  <c r="AN194" i="2"/>
  <c r="AK194" i="2"/>
  <c r="AN43" i="2"/>
  <c r="AK43" i="2"/>
  <c r="AN80" i="2"/>
  <c r="AK80" i="2"/>
  <c r="AN134" i="2"/>
  <c r="AK134" i="2"/>
  <c r="AN121" i="2"/>
  <c r="AK121" i="2"/>
  <c r="AN188" i="2"/>
  <c r="AK188" i="2"/>
  <c r="AN129" i="2"/>
  <c r="AK129" i="2"/>
  <c r="AN44" i="2"/>
  <c r="AK44" i="2"/>
  <c r="AN135" i="2"/>
  <c r="AK135" i="2"/>
  <c r="AN26" i="2"/>
  <c r="AK26" i="2"/>
  <c r="AN99" i="2"/>
  <c r="AK99" i="2"/>
  <c r="AN177" i="2"/>
  <c r="AK177" i="2"/>
  <c r="AN39" i="2"/>
  <c r="AK39" i="2"/>
  <c r="AN51" i="2"/>
  <c r="AK51" i="2"/>
  <c r="AN153" i="2"/>
  <c r="AK153" i="2"/>
  <c r="AN20" i="2"/>
  <c r="AK20" i="2"/>
  <c r="AN127" i="2"/>
  <c r="AK127" i="2"/>
  <c r="AN128" i="2"/>
  <c r="AK128" i="2"/>
  <c r="AN145" i="2"/>
  <c r="AK145" i="2"/>
  <c r="AN87" i="2"/>
  <c r="AK87" i="2"/>
  <c r="AG204" i="2"/>
  <c r="AN103" i="2"/>
  <c r="AK103" i="2"/>
  <c r="AN81" i="2"/>
  <c r="AK81" i="2"/>
  <c r="AN49" i="2"/>
  <c r="AK49" i="2"/>
  <c r="AN116" i="2"/>
  <c r="AK116" i="2"/>
  <c r="AN200" i="2"/>
  <c r="AK200" i="2"/>
  <c r="AN92" i="2"/>
  <c r="AK92" i="2"/>
  <c r="AN109" i="2"/>
  <c r="AK109" i="2"/>
  <c r="AN97" i="2"/>
  <c r="AK97" i="2"/>
  <c r="AN133" i="2"/>
  <c r="AK133" i="2"/>
  <c r="AN147" i="2"/>
  <c r="AK147" i="2"/>
  <c r="AN182" i="2"/>
  <c r="AK182" i="2"/>
  <c r="AN176" i="2"/>
  <c r="AK176" i="2"/>
  <c r="AN50" i="2"/>
  <c r="AK50" i="2"/>
  <c r="AN199" i="2"/>
  <c r="AK199" i="2"/>
  <c r="AN175" i="2"/>
  <c r="AK175" i="2"/>
  <c r="AN67" i="2"/>
  <c r="AK67" i="2"/>
  <c r="AN37" i="2"/>
  <c r="AK37" i="2"/>
  <c r="AN181" i="2"/>
  <c r="AK181" i="2"/>
  <c r="AN189" i="2"/>
  <c r="AK189" i="2"/>
  <c r="AN195" i="2"/>
  <c r="AK195" i="2"/>
  <c r="AN139" i="2"/>
  <c r="AK139" i="2"/>
  <c r="AN19" i="2"/>
  <c r="AK19" i="2"/>
  <c r="AN91" i="2"/>
  <c r="AK91" i="2"/>
  <c r="AN93" i="2"/>
  <c r="AK93" i="2"/>
  <c r="AN61" i="2"/>
  <c r="AK61" i="2"/>
  <c r="AN27" i="2"/>
  <c r="AK27" i="2"/>
  <c r="AN33" i="2"/>
  <c r="AK33" i="2"/>
  <c r="AN10" i="2"/>
  <c r="AJ204" i="2"/>
  <c r="AK10" i="2"/>
  <c r="AN123" i="2"/>
  <c r="AK123" i="2"/>
  <c r="AN13" i="2"/>
  <c r="AK13" i="2"/>
  <c r="AN201" i="2"/>
  <c r="AK201" i="2"/>
  <c r="AN55" i="2"/>
  <c r="AK55" i="2"/>
  <c r="AN14" i="2"/>
  <c r="AK14" i="2"/>
  <c r="AN38" i="2"/>
  <c r="AK38" i="2"/>
  <c r="AN146" i="2"/>
  <c r="AK146" i="2"/>
  <c r="AN159" i="2"/>
  <c r="AK159" i="2"/>
  <c r="AN158" i="2"/>
  <c r="AK158" i="2"/>
  <c r="AN110" i="2"/>
  <c r="AK110" i="2"/>
  <c r="AN45" i="2"/>
  <c r="AK45" i="2"/>
  <c r="AN140" i="2"/>
  <c r="AK140" i="2"/>
  <c r="AN75" i="2"/>
  <c r="AK75" i="2"/>
  <c r="AN62" i="2"/>
  <c r="AK62" i="2"/>
  <c r="AN169" i="2"/>
  <c r="AK169" i="2"/>
  <c r="AN164" i="2"/>
  <c r="AK164" i="2"/>
  <c r="AN69" i="2"/>
  <c r="AK69" i="2"/>
  <c r="AN68" i="2"/>
  <c r="AK68" i="2"/>
  <c r="AN141" i="2"/>
  <c r="AK141" i="2"/>
  <c r="AN117" i="2"/>
  <c r="AK117" i="2"/>
  <c r="AK204" i="2" l="1"/>
  <c r="AN204" i="2"/>
  <c r="A1" i="3" a="1"/>
  <c r="GL4" i="3" l="1"/>
  <c r="D48" i="3" s="1"/>
  <c r="GL8" i="3"/>
  <c r="D52" i="3" s="1"/>
  <c r="GL12" i="3"/>
  <c r="D56" i="3" s="1"/>
  <c r="GL15" i="3"/>
  <c r="D59" i="3" s="1"/>
  <c r="GL17" i="3"/>
  <c r="D61" i="3" s="1"/>
  <c r="GL19" i="3"/>
  <c r="D63" i="3" s="1"/>
  <c r="GL21" i="3"/>
  <c r="D65" i="3" s="1"/>
  <c r="GL23" i="3"/>
  <c r="D67" i="3" s="1"/>
  <c r="GL25" i="3"/>
  <c r="D69" i="3" s="1"/>
  <c r="GL27" i="3"/>
  <c r="D71" i="3" s="1"/>
  <c r="GL29" i="3"/>
  <c r="D73" i="3" s="1"/>
  <c r="GL31" i="3"/>
  <c r="D75" i="3" s="1"/>
  <c r="GL33" i="3"/>
  <c r="D77" i="3" s="1"/>
  <c r="A3" i="3"/>
  <c r="A47" i="3" s="1"/>
  <c r="A5" i="3"/>
  <c r="A49" i="3" s="1"/>
  <c r="A7" i="3"/>
  <c r="A51" i="3" s="1"/>
  <c r="A9" i="3"/>
  <c r="A53" i="3" s="1"/>
  <c r="A11" i="3"/>
  <c r="A55" i="3" s="1"/>
  <c r="A13" i="3"/>
  <c r="A57" i="3" s="1"/>
  <c r="A15" i="3"/>
  <c r="A59" i="3" s="1"/>
  <c r="A17" i="3"/>
  <c r="A61" i="3" s="1"/>
  <c r="A19" i="3"/>
  <c r="A63" i="3" s="1"/>
  <c r="A21" i="3"/>
  <c r="A65" i="3" s="1"/>
  <c r="A23" i="3"/>
  <c r="A67" i="3" s="1"/>
  <c r="A25" i="3"/>
  <c r="A69" i="3" s="1"/>
  <c r="A27" i="3"/>
  <c r="A71" i="3" s="1"/>
  <c r="A29" i="3"/>
  <c r="A73" i="3" s="1"/>
  <c r="A31" i="3"/>
  <c r="A75" i="3" s="1"/>
  <c r="A33" i="3"/>
  <c r="A77" i="3" s="1"/>
  <c r="A2" i="3"/>
  <c r="A46" i="3" s="1"/>
  <c r="GL3" i="3"/>
  <c r="D47" i="3" s="1"/>
  <c r="GL7" i="3"/>
  <c r="D51" i="3" s="1"/>
  <c r="GL11" i="3"/>
  <c r="D55" i="3" s="1"/>
  <c r="GL2" i="3"/>
  <c r="D46" i="3" s="1"/>
  <c r="L1" i="3"/>
  <c r="AB1" i="3"/>
  <c r="AR1" i="3"/>
  <c r="BH1" i="3"/>
  <c r="BX1" i="3"/>
  <c r="CN1" i="3"/>
  <c r="DD1" i="3"/>
  <c r="DT1" i="3"/>
  <c r="EJ1" i="3"/>
  <c r="EZ1" i="3"/>
  <c r="FP1" i="3"/>
  <c r="GF1" i="3"/>
  <c r="J2" i="3"/>
  <c r="AD2" i="3"/>
  <c r="BF2" i="3"/>
  <c r="GL6" i="3"/>
  <c r="D50" i="3" s="1"/>
  <c r="GL10" i="3"/>
  <c r="D54" i="3" s="1"/>
  <c r="GL14" i="3"/>
  <c r="D58" i="3" s="1"/>
  <c r="GL16" i="3"/>
  <c r="D60" i="3" s="1"/>
  <c r="GL18" i="3"/>
  <c r="D62" i="3" s="1"/>
  <c r="GL20" i="3"/>
  <c r="D64" i="3" s="1"/>
  <c r="GL22" i="3"/>
  <c r="D66" i="3" s="1"/>
  <c r="GL24" i="3"/>
  <c r="D68" i="3" s="1"/>
  <c r="GL26" i="3"/>
  <c r="D70" i="3" s="1"/>
  <c r="GL28" i="3"/>
  <c r="D72" i="3" s="1"/>
  <c r="GL30" i="3"/>
  <c r="D74" i="3" s="1"/>
  <c r="GL32" i="3"/>
  <c r="D76" i="3" s="1"/>
  <c r="GL34" i="3"/>
  <c r="D78" i="3" s="1"/>
  <c r="A4" i="3"/>
  <c r="A48" i="3" s="1"/>
  <c r="A6" i="3"/>
  <c r="A50" i="3" s="1"/>
  <c r="A8" i="3"/>
  <c r="A52" i="3" s="1"/>
  <c r="A10" i="3"/>
  <c r="A54" i="3" s="1"/>
  <c r="A12" i="3"/>
  <c r="A56" i="3" s="1"/>
  <c r="A14" i="3"/>
  <c r="A58" i="3" s="1"/>
  <c r="A16" i="3"/>
  <c r="A60" i="3" s="1"/>
  <c r="A18" i="3"/>
  <c r="A62" i="3" s="1"/>
  <c r="A20" i="3"/>
  <c r="A64" i="3" s="1"/>
  <c r="A22" i="3"/>
  <c r="A66" i="3" s="1"/>
  <c r="A24" i="3"/>
  <c r="A68" i="3" s="1"/>
  <c r="A26" i="3"/>
  <c r="A70" i="3" s="1"/>
  <c r="A28" i="3"/>
  <c r="A72" i="3" s="1"/>
  <c r="A30" i="3"/>
  <c r="A74" i="3" s="1"/>
  <c r="A32" i="3"/>
  <c r="A76" i="3" s="1"/>
  <c r="A34" i="3"/>
  <c r="A78" i="3" s="1"/>
  <c r="N2" i="3"/>
  <c r="AP2" i="3"/>
  <c r="BJ2" i="3"/>
  <c r="AV1" i="3"/>
  <c r="DH1" i="3"/>
  <c r="FT1" i="3"/>
  <c r="CL2" i="3"/>
  <c r="DZ2" i="3"/>
  <c r="EP2" i="3"/>
  <c r="GL9" i="3"/>
  <c r="D53" i="3" s="1"/>
  <c r="AF1" i="3"/>
  <c r="CR1" i="3"/>
  <c r="FD1" i="3"/>
  <c r="CP2" i="3"/>
  <c r="DO2" i="3"/>
  <c r="EE2" i="3"/>
  <c r="ES2" i="3"/>
  <c r="P1" i="3"/>
  <c r="CB1" i="3"/>
  <c r="EN1" i="3"/>
  <c r="Z2" i="3"/>
  <c r="AT2" i="3"/>
  <c r="BV2" i="3"/>
  <c r="BZ2" i="3"/>
  <c r="DB2" i="3"/>
  <c r="DR2" i="3"/>
  <c r="EH2" i="3"/>
  <c r="GJ1" i="3"/>
  <c r="DF2" i="3"/>
  <c r="DW2" i="3"/>
  <c r="ET2" i="3"/>
  <c r="FB2" i="3"/>
  <c r="FJ2" i="3"/>
  <c r="FR2" i="3"/>
  <c r="GL13" i="3"/>
  <c r="D57" i="3" s="1"/>
  <c r="D1" i="3"/>
  <c r="EM2" i="3"/>
  <c r="EW2" i="3"/>
  <c r="FE2" i="3"/>
  <c r="FM2" i="3"/>
  <c r="FU2" i="3"/>
  <c r="BL1" i="3"/>
  <c r="EX2" i="3"/>
  <c r="FF2" i="3"/>
  <c r="FN2" i="3"/>
  <c r="FV2" i="3"/>
  <c r="FI2" i="3"/>
  <c r="FQ2" i="3"/>
  <c r="FY2" i="3"/>
  <c r="GC2" i="3"/>
  <c r="GK2" i="3"/>
  <c r="D3" i="3"/>
  <c r="H3" i="3"/>
  <c r="L3" i="3"/>
  <c r="P3" i="3"/>
  <c r="T3" i="3"/>
  <c r="X3" i="3"/>
  <c r="AB3" i="3"/>
  <c r="AF3" i="3"/>
  <c r="AJ3" i="3"/>
  <c r="AN3" i="3"/>
  <c r="AR3" i="3"/>
  <c r="AV3" i="3"/>
  <c r="AZ3" i="3"/>
  <c r="BD3" i="3"/>
  <c r="BH3" i="3"/>
  <c r="BL3" i="3"/>
  <c r="BP3" i="3"/>
  <c r="BT3" i="3"/>
  <c r="BX3" i="3"/>
  <c r="CB3" i="3"/>
  <c r="CF3" i="3"/>
  <c r="CJ3" i="3"/>
  <c r="CN3" i="3"/>
  <c r="CR3" i="3"/>
  <c r="CV3" i="3"/>
  <c r="CZ3" i="3"/>
  <c r="DD3" i="3"/>
  <c r="DH3" i="3"/>
  <c r="DL3" i="3"/>
  <c r="DP3" i="3"/>
  <c r="DT3" i="3"/>
  <c r="DX3" i="3"/>
  <c r="EB3" i="3"/>
  <c r="EF3" i="3"/>
  <c r="EJ3" i="3"/>
  <c r="EN3" i="3"/>
  <c r="ER3" i="3"/>
  <c r="EV3" i="3"/>
  <c r="EZ3" i="3"/>
  <c r="FD3" i="3"/>
  <c r="FH3" i="3"/>
  <c r="FL3" i="3"/>
  <c r="FP3" i="3"/>
  <c r="FT3" i="3"/>
  <c r="FX3" i="3"/>
  <c r="GB3" i="3"/>
  <c r="GF3" i="3"/>
  <c r="GJ3" i="3"/>
  <c r="E4" i="3"/>
  <c r="G4" i="3"/>
  <c r="J4" i="3"/>
  <c r="L4" i="3"/>
  <c r="N4" i="3"/>
  <c r="P4" i="3"/>
  <c r="R4" i="3"/>
  <c r="T4" i="3"/>
  <c r="V4" i="3"/>
  <c r="X4" i="3"/>
  <c r="Z4" i="3"/>
  <c r="AB4" i="3"/>
  <c r="AD4" i="3"/>
  <c r="AF4" i="3"/>
  <c r="AH4" i="3"/>
  <c r="AJ4" i="3"/>
  <c r="AL4" i="3"/>
  <c r="AN4" i="3"/>
  <c r="AP4" i="3"/>
  <c r="AR4" i="3"/>
  <c r="AT4" i="3"/>
  <c r="AV4" i="3"/>
  <c r="AX4" i="3"/>
  <c r="AZ4" i="3"/>
  <c r="BB4" i="3"/>
  <c r="BD4" i="3"/>
  <c r="BF4" i="3"/>
  <c r="BH4" i="3"/>
  <c r="BJ4" i="3"/>
  <c r="BL4" i="3"/>
  <c r="BN4" i="3"/>
  <c r="BP4" i="3"/>
  <c r="BR4" i="3"/>
  <c r="BT4" i="3"/>
  <c r="BV4" i="3"/>
  <c r="BX4" i="3"/>
  <c r="BZ4" i="3"/>
  <c r="CB4" i="3"/>
  <c r="CD4" i="3"/>
  <c r="CF4" i="3"/>
  <c r="CH4" i="3"/>
  <c r="CJ4" i="3"/>
  <c r="CL4" i="3"/>
  <c r="CN4" i="3"/>
  <c r="CP4" i="3"/>
  <c r="CR4" i="3"/>
  <c r="CT4" i="3"/>
  <c r="CV4" i="3"/>
  <c r="CX4" i="3"/>
  <c r="CZ4" i="3"/>
  <c r="DB4" i="3"/>
  <c r="DD4" i="3"/>
  <c r="DF4" i="3"/>
  <c r="DH4" i="3"/>
  <c r="DJ4" i="3"/>
  <c r="DL4" i="3"/>
  <c r="DN4" i="3"/>
  <c r="DP4" i="3"/>
  <c r="DR4" i="3"/>
  <c r="GD2" i="3"/>
  <c r="DX1" i="3"/>
  <c r="FZ2" i="3"/>
  <c r="GG2" i="3"/>
  <c r="C3" i="3"/>
  <c r="G3" i="3"/>
  <c r="K3" i="3"/>
  <c r="O3" i="3"/>
  <c r="S3" i="3"/>
  <c r="W3" i="3"/>
  <c r="AA3" i="3"/>
  <c r="AE3" i="3"/>
  <c r="AI3" i="3"/>
  <c r="AM3" i="3"/>
  <c r="AQ3" i="3"/>
  <c r="AU3" i="3"/>
  <c r="AY3" i="3"/>
  <c r="BC3" i="3"/>
  <c r="BG3" i="3"/>
  <c r="BK3" i="3"/>
  <c r="BO3" i="3"/>
  <c r="BS3" i="3"/>
  <c r="BW3" i="3"/>
  <c r="CA3" i="3"/>
  <c r="CE3" i="3"/>
  <c r="CI3" i="3"/>
  <c r="CM3" i="3"/>
  <c r="CQ3" i="3"/>
  <c r="CU3" i="3"/>
  <c r="CY3" i="3"/>
  <c r="DC3" i="3"/>
  <c r="DG3" i="3"/>
  <c r="DK3" i="3"/>
  <c r="DO3" i="3"/>
  <c r="DS3" i="3"/>
  <c r="DW3" i="3"/>
  <c r="EA3" i="3"/>
  <c r="EE3" i="3"/>
  <c r="EI3" i="3"/>
  <c r="EM3" i="3"/>
  <c r="EQ3" i="3"/>
  <c r="EU3" i="3"/>
  <c r="EY3" i="3"/>
  <c r="FC3" i="3"/>
  <c r="FG3" i="3"/>
  <c r="FK3" i="3"/>
  <c r="FO3" i="3"/>
  <c r="FS3" i="3"/>
  <c r="FW3" i="3"/>
  <c r="GA3" i="3"/>
  <c r="GE3" i="3"/>
  <c r="GI3" i="3"/>
  <c r="B4" i="3"/>
  <c r="F4" i="3"/>
  <c r="I4" i="3"/>
  <c r="K4" i="3"/>
  <c r="M4" i="3"/>
  <c r="O4" i="3"/>
  <c r="Q4" i="3"/>
  <c r="S4" i="3"/>
  <c r="U4" i="3"/>
  <c r="W4" i="3"/>
  <c r="Y4" i="3"/>
  <c r="AA4" i="3"/>
  <c r="AC4" i="3"/>
  <c r="AE4" i="3"/>
  <c r="AG4" i="3"/>
  <c r="AI4" i="3"/>
  <c r="AK4" i="3"/>
  <c r="AM4" i="3"/>
  <c r="AO4" i="3"/>
  <c r="AQ4" i="3"/>
  <c r="AS4" i="3"/>
  <c r="AU4" i="3"/>
  <c r="AW4" i="3"/>
  <c r="AY4" i="3"/>
  <c r="BA4" i="3"/>
  <c r="BC4" i="3"/>
  <c r="BE4" i="3"/>
  <c r="BG4" i="3"/>
  <c r="BI4" i="3"/>
  <c r="BK4" i="3"/>
  <c r="BM4" i="3"/>
  <c r="BO4" i="3"/>
  <c r="BQ4" i="3"/>
  <c r="BS4" i="3"/>
  <c r="BU4" i="3"/>
  <c r="BW4" i="3"/>
  <c r="BY4" i="3"/>
  <c r="CA4" i="3"/>
  <c r="CC4" i="3"/>
  <c r="CE4" i="3"/>
  <c r="CG4" i="3"/>
  <c r="CI4" i="3"/>
  <c r="CK4" i="3"/>
  <c r="CM4" i="3"/>
  <c r="CO4" i="3"/>
  <c r="CQ4" i="3"/>
  <c r="CS4" i="3"/>
  <c r="CU4" i="3"/>
  <c r="CW4" i="3"/>
  <c r="CY4" i="3"/>
  <c r="DA4" i="3"/>
  <c r="DC4" i="3"/>
  <c r="DE4" i="3"/>
  <c r="DG4" i="3"/>
  <c r="DI4" i="3"/>
  <c r="DK4" i="3"/>
  <c r="DM4" i="3"/>
  <c r="DO4" i="3"/>
  <c r="DQ4" i="3"/>
  <c r="DS4" i="3"/>
  <c r="DU4" i="3"/>
  <c r="DW4" i="3"/>
  <c r="DY4" i="3"/>
  <c r="EA4" i="3"/>
  <c r="EC4" i="3"/>
  <c r="EE4" i="3"/>
  <c r="EG4" i="3"/>
  <c r="EI4" i="3"/>
  <c r="EK4" i="3"/>
  <c r="EM4" i="3"/>
  <c r="EO4" i="3"/>
  <c r="EQ4" i="3"/>
  <c r="ES4" i="3"/>
  <c r="EU4" i="3"/>
  <c r="EW4" i="3"/>
  <c r="EY4" i="3"/>
  <c r="FA4" i="3"/>
  <c r="FC4" i="3"/>
  <c r="DT4" i="3"/>
  <c r="EB4" i="3"/>
  <c r="EJ4" i="3"/>
  <c r="ER4" i="3"/>
  <c r="EZ4" i="3"/>
  <c r="FE4" i="3"/>
  <c r="FG4" i="3"/>
  <c r="FI4" i="3"/>
  <c r="FK4" i="3"/>
  <c r="FM4" i="3"/>
  <c r="FO4" i="3"/>
  <c r="FQ4" i="3"/>
  <c r="FS4" i="3"/>
  <c r="FU4" i="3"/>
  <c r="FW4" i="3"/>
  <c r="FY4" i="3"/>
  <c r="GA4" i="3"/>
  <c r="GC4" i="3"/>
  <c r="GE4" i="3"/>
  <c r="GG4" i="3"/>
  <c r="GI4" i="3"/>
  <c r="GK4" i="3"/>
  <c r="C5" i="3"/>
  <c r="E5" i="3"/>
  <c r="G5" i="3"/>
  <c r="I5" i="3"/>
  <c r="K5" i="3"/>
  <c r="M5" i="3"/>
  <c r="O5" i="3"/>
  <c r="Q5" i="3"/>
  <c r="S5" i="3"/>
  <c r="U5" i="3"/>
  <c r="W5" i="3"/>
  <c r="Y5" i="3"/>
  <c r="AA5" i="3"/>
  <c r="AC5" i="3"/>
  <c r="AE5" i="3"/>
  <c r="AG5" i="3"/>
  <c r="AI5" i="3"/>
  <c r="AK5" i="3"/>
  <c r="AM5" i="3"/>
  <c r="AO5" i="3"/>
  <c r="AQ5" i="3"/>
  <c r="AS5" i="3"/>
  <c r="AU5" i="3"/>
  <c r="AW5" i="3"/>
  <c r="AY5" i="3"/>
  <c r="BA5" i="3"/>
  <c r="BC5" i="3"/>
  <c r="BE5" i="3"/>
  <c r="BG5" i="3"/>
  <c r="BI5" i="3"/>
  <c r="BK5" i="3"/>
  <c r="BM5" i="3"/>
  <c r="BO5" i="3"/>
  <c r="BQ5" i="3"/>
  <c r="BS5" i="3"/>
  <c r="BU5" i="3"/>
  <c r="BW5" i="3"/>
  <c r="BY5" i="3"/>
  <c r="CA5" i="3"/>
  <c r="CC5" i="3"/>
  <c r="CE5" i="3"/>
  <c r="CG5" i="3"/>
  <c r="CI5" i="3"/>
  <c r="CK5" i="3"/>
  <c r="CM5" i="3"/>
  <c r="CO5" i="3"/>
  <c r="CQ5" i="3"/>
  <c r="CS5" i="3"/>
  <c r="CU5" i="3"/>
  <c r="CW5" i="3"/>
  <c r="CY5" i="3"/>
  <c r="DA5" i="3"/>
  <c r="DC5" i="3"/>
  <c r="DE5" i="3"/>
  <c r="DG5" i="3"/>
  <c r="DI5" i="3"/>
  <c r="DK5" i="3"/>
  <c r="DM5" i="3"/>
  <c r="DO5" i="3"/>
  <c r="DQ5" i="3"/>
  <c r="DS5" i="3"/>
  <c r="DU5" i="3"/>
  <c r="DW5" i="3"/>
  <c r="DY5" i="3"/>
  <c r="EA5" i="3"/>
  <c r="EC5" i="3"/>
  <c r="EE5" i="3"/>
  <c r="EG5" i="3"/>
  <c r="EI5" i="3"/>
  <c r="EK5" i="3"/>
  <c r="EM5" i="3"/>
  <c r="EO5" i="3"/>
  <c r="EQ5" i="3"/>
  <c r="ES5" i="3"/>
  <c r="EU5" i="3"/>
  <c r="EW5" i="3"/>
  <c r="EY5" i="3"/>
  <c r="FA5" i="3"/>
  <c r="FC5" i="3"/>
  <c r="FE5" i="3"/>
  <c r="FG5" i="3"/>
  <c r="FI5" i="3"/>
  <c r="FK5" i="3"/>
  <c r="FM5" i="3"/>
  <c r="FO5" i="3"/>
  <c r="FQ5" i="3"/>
  <c r="FS5" i="3"/>
  <c r="FU5" i="3"/>
  <c r="FW5" i="3"/>
  <c r="FY5" i="3"/>
  <c r="GA5" i="3"/>
  <c r="GC5" i="3"/>
  <c r="GE5" i="3"/>
  <c r="GG5" i="3"/>
  <c r="GI5" i="3"/>
  <c r="GK5" i="3"/>
  <c r="C6" i="3"/>
  <c r="E6" i="3"/>
  <c r="G6" i="3"/>
  <c r="I6" i="3"/>
  <c r="K6" i="3"/>
  <c r="M6" i="3"/>
  <c r="O6" i="3"/>
  <c r="Q6" i="3"/>
  <c r="S6" i="3"/>
  <c r="U6" i="3"/>
  <c r="W6" i="3"/>
  <c r="Y6" i="3"/>
  <c r="AA6" i="3"/>
  <c r="AC6" i="3"/>
  <c r="AE6" i="3"/>
  <c r="AG6" i="3"/>
  <c r="AI6" i="3"/>
  <c r="AK6" i="3"/>
  <c r="AM6" i="3"/>
  <c r="AO6" i="3"/>
  <c r="AQ6" i="3"/>
  <c r="AS6" i="3"/>
  <c r="AU6" i="3"/>
  <c r="AW6" i="3"/>
  <c r="AY6" i="3"/>
  <c r="BA6" i="3"/>
  <c r="BC6" i="3"/>
  <c r="BE6" i="3"/>
  <c r="BG6" i="3"/>
  <c r="BI6" i="3"/>
  <c r="BK6" i="3"/>
  <c r="BM6" i="3"/>
  <c r="BO6" i="3"/>
  <c r="BQ6" i="3"/>
  <c r="BS6" i="3"/>
  <c r="BU6" i="3"/>
  <c r="BW6" i="3"/>
  <c r="BY6" i="3"/>
  <c r="CA6" i="3"/>
  <c r="CC6" i="3"/>
  <c r="CE6" i="3"/>
  <c r="CG6" i="3"/>
  <c r="DZ4" i="3"/>
  <c r="EH4" i="3"/>
  <c r="EP4" i="3"/>
  <c r="GH2" i="3"/>
  <c r="DX4" i="3"/>
  <c r="EF4" i="3"/>
  <c r="EN4" i="3"/>
  <c r="EV4" i="3"/>
  <c r="FD4" i="3"/>
  <c r="FF4" i="3"/>
  <c r="FH4" i="3"/>
  <c r="FJ4" i="3"/>
  <c r="FL4" i="3"/>
  <c r="FN4" i="3"/>
  <c r="FP4" i="3"/>
  <c r="FR4" i="3"/>
  <c r="FT4" i="3"/>
  <c r="FV4" i="3"/>
  <c r="FX4" i="3"/>
  <c r="FZ4" i="3"/>
  <c r="GB4" i="3"/>
  <c r="GD4" i="3"/>
  <c r="GF4" i="3"/>
  <c r="GH4" i="3"/>
  <c r="GJ4" i="3"/>
  <c r="B5" i="3"/>
  <c r="D5" i="3"/>
  <c r="F5" i="3"/>
  <c r="H5" i="3"/>
  <c r="J5" i="3"/>
  <c r="L5" i="3"/>
  <c r="N5" i="3"/>
  <c r="P5" i="3"/>
  <c r="R5" i="3"/>
  <c r="T5" i="3"/>
  <c r="V5" i="3"/>
  <c r="X5" i="3"/>
  <c r="Z5" i="3"/>
  <c r="AB5" i="3"/>
  <c r="AD5" i="3"/>
  <c r="AF5" i="3"/>
  <c r="AH5" i="3"/>
  <c r="AJ5" i="3"/>
  <c r="AL5" i="3"/>
  <c r="AN5" i="3"/>
  <c r="AP5" i="3"/>
  <c r="AR5" i="3"/>
  <c r="AT5" i="3"/>
  <c r="AV5" i="3"/>
  <c r="AX5" i="3"/>
  <c r="AZ5" i="3"/>
  <c r="BB5" i="3"/>
  <c r="BD5" i="3"/>
  <c r="BF5" i="3"/>
  <c r="BH5" i="3"/>
  <c r="BJ5" i="3"/>
  <c r="BL5" i="3"/>
  <c r="BN5" i="3"/>
  <c r="BP5" i="3"/>
  <c r="BR5" i="3"/>
  <c r="BT5" i="3"/>
  <c r="BV5" i="3"/>
  <c r="BX5" i="3"/>
  <c r="BZ5" i="3"/>
  <c r="CB5" i="3"/>
  <c r="CD5" i="3"/>
  <c r="CF5" i="3"/>
  <c r="CH5" i="3"/>
  <c r="CJ5" i="3"/>
  <c r="CL5" i="3"/>
  <c r="CN5" i="3"/>
  <c r="CP5" i="3"/>
  <c r="CR5" i="3"/>
  <c r="CT5" i="3"/>
  <c r="CV5" i="3"/>
  <c r="CX5" i="3"/>
  <c r="CZ5" i="3"/>
  <c r="DB5" i="3"/>
  <c r="DD5" i="3"/>
  <c r="DF5" i="3"/>
  <c r="DH5" i="3"/>
  <c r="DJ5" i="3"/>
  <c r="DL5" i="3"/>
  <c r="DN5" i="3"/>
  <c r="DP5" i="3"/>
  <c r="DR5" i="3"/>
  <c r="DT5" i="3"/>
  <c r="DV5" i="3"/>
  <c r="DX5" i="3"/>
  <c r="DZ5" i="3"/>
  <c r="EB5" i="3"/>
  <c r="ED5" i="3"/>
  <c r="EF5" i="3"/>
  <c r="EH5" i="3"/>
  <c r="EJ5" i="3"/>
  <c r="EL5" i="3"/>
  <c r="EN5" i="3"/>
  <c r="EP5" i="3"/>
  <c r="ER5" i="3"/>
  <c r="ET5" i="3"/>
  <c r="EV5" i="3"/>
  <c r="EX5" i="3"/>
  <c r="EZ5" i="3"/>
  <c r="FB5" i="3"/>
  <c r="FD5" i="3"/>
  <c r="FF5" i="3"/>
  <c r="FH5" i="3"/>
  <c r="FJ5" i="3"/>
  <c r="FL5" i="3"/>
  <c r="FN5" i="3"/>
  <c r="FP5" i="3"/>
  <c r="FR5" i="3"/>
  <c r="FT5" i="3"/>
  <c r="FV5" i="3"/>
  <c r="FX5" i="3"/>
  <c r="FZ5" i="3"/>
  <c r="GB5" i="3"/>
  <c r="GD5" i="3"/>
  <c r="GF5" i="3"/>
  <c r="GH5" i="3"/>
  <c r="GJ5" i="3"/>
  <c r="B6" i="3"/>
  <c r="D6" i="3"/>
  <c r="F6" i="3"/>
  <c r="H6" i="3"/>
  <c r="J6" i="3"/>
  <c r="L6" i="3"/>
  <c r="N6" i="3"/>
  <c r="P6" i="3"/>
  <c r="R6" i="3"/>
  <c r="T6" i="3"/>
  <c r="V6" i="3"/>
  <c r="X6" i="3"/>
  <c r="Z6" i="3"/>
  <c r="AB6" i="3"/>
  <c r="AD6" i="3"/>
  <c r="AF6" i="3"/>
  <c r="AH6" i="3"/>
  <c r="AJ6" i="3"/>
  <c r="AL6" i="3"/>
  <c r="AN6" i="3"/>
  <c r="AP6" i="3"/>
  <c r="AR6" i="3"/>
  <c r="AT6" i="3"/>
  <c r="AV6" i="3"/>
  <c r="AX6" i="3"/>
  <c r="AZ6" i="3"/>
  <c r="BB6" i="3"/>
  <c r="BD6" i="3"/>
  <c r="BF6" i="3"/>
  <c r="BH6" i="3"/>
  <c r="BJ6" i="3"/>
  <c r="BL6" i="3"/>
  <c r="BN6" i="3"/>
  <c r="BP6" i="3"/>
  <c r="BR6" i="3"/>
  <c r="BT6" i="3"/>
  <c r="BV6" i="3"/>
  <c r="BX6" i="3"/>
  <c r="BZ6" i="3"/>
  <c r="CB6" i="3"/>
  <c r="CD6" i="3"/>
  <c r="CF6" i="3"/>
  <c r="CH6" i="3"/>
  <c r="ET4" i="3"/>
  <c r="CI6" i="3"/>
  <c r="CK6" i="3"/>
  <c r="CM6" i="3"/>
  <c r="CO6" i="3"/>
  <c r="CQ6" i="3"/>
  <c r="CS6" i="3"/>
  <c r="CU6" i="3"/>
  <c r="CW6" i="3"/>
  <c r="CY6" i="3"/>
  <c r="DA6" i="3"/>
  <c r="DC6" i="3"/>
  <c r="DE6" i="3"/>
  <c r="DG6" i="3"/>
  <c r="DI6" i="3"/>
  <c r="DK6" i="3"/>
  <c r="DM6" i="3"/>
  <c r="DO6" i="3"/>
  <c r="DQ6" i="3"/>
  <c r="DS6" i="3"/>
  <c r="DU6" i="3"/>
  <c r="DW6" i="3"/>
  <c r="DY6" i="3"/>
  <c r="EA6" i="3"/>
  <c r="EC6" i="3"/>
  <c r="EE6" i="3"/>
  <c r="EG6" i="3"/>
  <c r="EI6" i="3"/>
  <c r="EK6" i="3"/>
  <c r="EM6" i="3"/>
  <c r="EO6" i="3"/>
  <c r="EQ6" i="3"/>
  <c r="ES6" i="3"/>
  <c r="EU6" i="3"/>
  <c r="EW6" i="3"/>
  <c r="EY6" i="3"/>
  <c r="FA6" i="3"/>
  <c r="FC6" i="3"/>
  <c r="FE6" i="3"/>
  <c r="FG6" i="3"/>
  <c r="FI6" i="3"/>
  <c r="FK6" i="3"/>
  <c r="FM6" i="3"/>
  <c r="FO6" i="3"/>
  <c r="FQ6" i="3"/>
  <c r="FS6" i="3"/>
  <c r="FU6" i="3"/>
  <c r="FW6" i="3"/>
  <c r="FY6" i="3"/>
  <c r="GA6" i="3"/>
  <c r="GC6" i="3"/>
  <c r="GE6" i="3"/>
  <c r="GG6" i="3"/>
  <c r="GI6" i="3"/>
  <c r="GK6" i="3"/>
  <c r="C7" i="3"/>
  <c r="E7" i="3"/>
  <c r="G7" i="3"/>
  <c r="I7" i="3"/>
  <c r="K7" i="3"/>
  <c r="M7" i="3"/>
  <c r="O7" i="3"/>
  <c r="Q7" i="3"/>
  <c r="S7" i="3"/>
  <c r="U7" i="3"/>
  <c r="W7" i="3"/>
  <c r="Y7" i="3"/>
  <c r="AA7" i="3"/>
  <c r="AC7" i="3"/>
  <c r="AE7" i="3"/>
  <c r="AG7" i="3"/>
  <c r="AI7" i="3"/>
  <c r="AK7" i="3"/>
  <c r="AM7" i="3"/>
  <c r="AO7" i="3"/>
  <c r="AQ7" i="3"/>
  <c r="AS7" i="3"/>
  <c r="AU7" i="3"/>
  <c r="AW7" i="3"/>
  <c r="AY7" i="3"/>
  <c r="BA7" i="3"/>
  <c r="BC7" i="3"/>
  <c r="BE7" i="3"/>
  <c r="BG7" i="3"/>
  <c r="BI7" i="3"/>
  <c r="BK7" i="3"/>
  <c r="BM7" i="3"/>
  <c r="BO7" i="3"/>
  <c r="BQ7" i="3"/>
  <c r="BS7" i="3"/>
  <c r="BU7" i="3"/>
  <c r="BW7" i="3"/>
  <c r="BY7" i="3"/>
  <c r="CA7" i="3"/>
  <c r="CC7" i="3"/>
  <c r="CE7" i="3"/>
  <c r="CG7" i="3"/>
  <c r="CI7" i="3"/>
  <c r="CK7" i="3"/>
  <c r="CM7" i="3"/>
  <c r="CO7" i="3"/>
  <c r="CQ7" i="3"/>
  <c r="CS7" i="3"/>
  <c r="CU7" i="3"/>
  <c r="CW7" i="3"/>
  <c r="CY7" i="3"/>
  <c r="DA7" i="3"/>
  <c r="DC7" i="3"/>
  <c r="DE7" i="3"/>
  <c r="DG7" i="3"/>
  <c r="DI7" i="3"/>
  <c r="DK7" i="3"/>
  <c r="DM7" i="3"/>
  <c r="DO7" i="3"/>
  <c r="DQ7" i="3"/>
  <c r="DS7" i="3"/>
  <c r="DU7" i="3"/>
  <c r="DW7" i="3"/>
  <c r="DY7" i="3"/>
  <c r="EA7" i="3"/>
  <c r="EC7" i="3"/>
  <c r="EE7" i="3"/>
  <c r="EG7" i="3"/>
  <c r="EI7" i="3"/>
  <c r="EK7" i="3"/>
  <c r="EM7" i="3"/>
  <c r="EO7" i="3"/>
  <c r="EQ7" i="3"/>
  <c r="ES7" i="3"/>
  <c r="EU7" i="3"/>
  <c r="EW7" i="3"/>
  <c r="EY7" i="3"/>
  <c r="FA7" i="3"/>
  <c r="FC7" i="3"/>
  <c r="FE7" i="3"/>
  <c r="FG7" i="3"/>
  <c r="FI7" i="3"/>
  <c r="FK7" i="3"/>
  <c r="FM7" i="3"/>
  <c r="FO7" i="3"/>
  <c r="FQ7" i="3"/>
  <c r="FS7" i="3"/>
  <c r="FU7" i="3"/>
  <c r="FW7" i="3"/>
  <c r="FY7" i="3"/>
  <c r="GA7" i="3"/>
  <c r="GC7" i="3"/>
  <c r="GE7" i="3"/>
  <c r="GG7" i="3"/>
  <c r="GI7" i="3"/>
  <c r="GK7" i="3"/>
  <c r="C8" i="3"/>
  <c r="E8" i="3"/>
  <c r="G8" i="3"/>
  <c r="I8" i="3"/>
  <c r="K8" i="3"/>
  <c r="M8" i="3"/>
  <c r="O8" i="3"/>
  <c r="Q8" i="3"/>
  <c r="S8" i="3"/>
  <c r="U8" i="3"/>
  <c r="W8" i="3"/>
  <c r="Y8" i="3"/>
  <c r="AA8" i="3"/>
  <c r="AC8" i="3"/>
  <c r="AE8" i="3"/>
  <c r="AG8" i="3"/>
  <c r="AI8" i="3"/>
  <c r="AK8" i="3"/>
  <c r="AM8" i="3"/>
  <c r="AO8" i="3"/>
  <c r="AQ8" i="3"/>
  <c r="AS8" i="3"/>
  <c r="AU8" i="3"/>
  <c r="AW8" i="3"/>
  <c r="AY8" i="3"/>
  <c r="BA8" i="3"/>
  <c r="BC8" i="3"/>
  <c r="BE8" i="3"/>
  <c r="BG8" i="3"/>
  <c r="BI8" i="3"/>
  <c r="BK8" i="3"/>
  <c r="BM8" i="3"/>
  <c r="BO8" i="3"/>
  <c r="BQ8" i="3"/>
  <c r="BS8" i="3"/>
  <c r="BU8" i="3"/>
  <c r="BW8" i="3"/>
  <c r="BY8" i="3"/>
  <c r="CA8" i="3"/>
  <c r="CC8" i="3"/>
  <c r="CE8" i="3"/>
  <c r="CG8" i="3"/>
  <c r="CI8" i="3"/>
  <c r="CK8" i="3"/>
  <c r="CM8" i="3"/>
  <c r="CO8" i="3"/>
  <c r="CQ8" i="3"/>
  <c r="CS8" i="3"/>
  <c r="CU8" i="3"/>
  <c r="CW8" i="3"/>
  <c r="CY8" i="3"/>
  <c r="DA8" i="3"/>
  <c r="DC8" i="3"/>
  <c r="DE8" i="3"/>
  <c r="DG8" i="3"/>
  <c r="DI8" i="3"/>
  <c r="DK8" i="3"/>
  <c r="DM8" i="3"/>
  <c r="DO8" i="3"/>
  <c r="DQ8" i="3"/>
  <c r="DS8" i="3"/>
  <c r="DU8" i="3"/>
  <c r="DW8" i="3"/>
  <c r="DY8" i="3"/>
  <c r="EA8" i="3"/>
  <c r="EC8" i="3"/>
  <c r="EE8" i="3"/>
  <c r="EG8" i="3"/>
  <c r="EI8" i="3"/>
  <c r="EK8" i="3"/>
  <c r="EM8" i="3"/>
  <c r="EO8" i="3"/>
  <c r="EQ8" i="3"/>
  <c r="ES8" i="3"/>
  <c r="EU8" i="3"/>
  <c r="EW8" i="3"/>
  <c r="EY8" i="3"/>
  <c r="FA8" i="3"/>
  <c r="FC8" i="3"/>
  <c r="FE8" i="3"/>
  <c r="FG8" i="3"/>
  <c r="FI8" i="3"/>
  <c r="FK8" i="3"/>
  <c r="FM8" i="3"/>
  <c r="FO8" i="3"/>
  <c r="FQ8" i="3"/>
  <c r="FS8" i="3"/>
  <c r="FU8" i="3"/>
  <c r="FW8" i="3"/>
  <c r="FY8" i="3"/>
  <c r="GA8" i="3"/>
  <c r="GC8" i="3"/>
  <c r="GE8" i="3"/>
  <c r="GG8" i="3"/>
  <c r="GI8" i="3"/>
  <c r="GK8" i="3"/>
  <c r="C9" i="3"/>
  <c r="E9" i="3"/>
  <c r="G9" i="3"/>
  <c r="I9" i="3"/>
  <c r="K9" i="3"/>
  <c r="M9" i="3"/>
  <c r="O9" i="3"/>
  <c r="Q9" i="3"/>
  <c r="S9" i="3"/>
  <c r="U9" i="3"/>
  <c r="W9" i="3"/>
  <c r="Y9" i="3"/>
  <c r="AA9" i="3"/>
  <c r="AC9" i="3"/>
  <c r="AE9" i="3"/>
  <c r="AG9" i="3"/>
  <c r="AI9" i="3"/>
  <c r="AK9" i="3"/>
  <c r="AM9" i="3"/>
  <c r="AO9" i="3"/>
  <c r="AQ9" i="3"/>
  <c r="AS9" i="3"/>
  <c r="AU9" i="3"/>
  <c r="AW9" i="3"/>
  <c r="AY9" i="3"/>
  <c r="BA9" i="3"/>
  <c r="BC9" i="3"/>
  <c r="BE9" i="3"/>
  <c r="BG9" i="3"/>
  <c r="BI9" i="3"/>
  <c r="BK9" i="3"/>
  <c r="BM9" i="3"/>
  <c r="BO9" i="3"/>
  <c r="BQ9" i="3"/>
  <c r="BS9" i="3"/>
  <c r="BU9" i="3"/>
  <c r="BW9" i="3"/>
  <c r="BY9" i="3"/>
  <c r="CA9" i="3"/>
  <c r="CC9" i="3"/>
  <c r="CE9" i="3"/>
  <c r="CG9" i="3"/>
  <c r="CI9" i="3"/>
  <c r="CK9" i="3"/>
  <c r="CM9" i="3"/>
  <c r="CO9" i="3"/>
  <c r="CQ9" i="3"/>
  <c r="CS9" i="3"/>
  <c r="CU9" i="3"/>
  <c r="CW9" i="3"/>
  <c r="CY9" i="3"/>
  <c r="DA9" i="3"/>
  <c r="DC9" i="3"/>
  <c r="DE9" i="3"/>
  <c r="DG9" i="3"/>
  <c r="DI9" i="3"/>
  <c r="DK9" i="3"/>
  <c r="DM9" i="3"/>
  <c r="DO9" i="3"/>
  <c r="DQ9" i="3"/>
  <c r="DS9" i="3"/>
  <c r="DU9" i="3"/>
  <c r="DW9" i="3"/>
  <c r="DY9" i="3"/>
  <c r="EA9" i="3"/>
  <c r="EC9" i="3"/>
  <c r="EE9" i="3"/>
  <c r="EG9" i="3"/>
  <c r="EI9" i="3"/>
  <c r="EK9" i="3"/>
  <c r="EM9" i="3"/>
  <c r="EO9" i="3"/>
  <c r="EQ9" i="3"/>
  <c r="ES9" i="3"/>
  <c r="EU9" i="3"/>
  <c r="EW9" i="3"/>
  <c r="EY9" i="3"/>
  <c r="FA9" i="3"/>
  <c r="FC9" i="3"/>
  <c r="FE9" i="3"/>
  <c r="FG9" i="3"/>
  <c r="FI9" i="3"/>
  <c r="FK9" i="3"/>
  <c r="FM9" i="3"/>
  <c r="FO9" i="3"/>
  <c r="FQ9" i="3"/>
  <c r="FS9" i="3"/>
  <c r="FU9" i="3"/>
  <c r="FW9" i="3"/>
  <c r="FY9" i="3"/>
  <c r="FA2" i="3"/>
  <c r="DV4" i="3"/>
  <c r="EX4" i="3"/>
  <c r="ED4" i="3"/>
  <c r="FB4" i="3"/>
  <c r="CJ6" i="3"/>
  <c r="CR6" i="3"/>
  <c r="CZ6" i="3"/>
  <c r="DH6" i="3"/>
  <c r="DP6" i="3"/>
  <c r="DX6" i="3"/>
  <c r="EF6" i="3"/>
  <c r="EN6" i="3"/>
  <c r="EV6" i="3"/>
  <c r="FD6" i="3"/>
  <c r="FL6" i="3"/>
  <c r="FT6" i="3"/>
  <c r="GB6" i="3"/>
  <c r="GJ6" i="3"/>
  <c r="H7" i="3"/>
  <c r="P7" i="3"/>
  <c r="X7" i="3"/>
  <c r="AF7" i="3"/>
  <c r="AN7" i="3"/>
  <c r="AV7" i="3"/>
  <c r="BD7" i="3"/>
  <c r="BL7" i="3"/>
  <c r="BT7" i="3"/>
  <c r="CB7" i="3"/>
  <c r="CJ7" i="3"/>
  <c r="CR7" i="3"/>
  <c r="CZ7" i="3"/>
  <c r="DH7" i="3"/>
  <c r="DP7" i="3"/>
  <c r="DX7" i="3"/>
  <c r="EF7" i="3"/>
  <c r="EN7" i="3"/>
  <c r="EV7" i="3"/>
  <c r="FD7" i="3"/>
  <c r="FL7" i="3"/>
  <c r="FT7" i="3"/>
  <c r="GB7" i="3"/>
  <c r="GJ7" i="3"/>
  <c r="H8" i="3"/>
  <c r="P8" i="3"/>
  <c r="X8" i="3"/>
  <c r="AF8" i="3"/>
  <c r="AN8" i="3"/>
  <c r="AV8" i="3"/>
  <c r="BD8" i="3"/>
  <c r="BL8" i="3"/>
  <c r="BT8" i="3"/>
  <c r="CB8" i="3"/>
  <c r="CJ8" i="3"/>
  <c r="CR8" i="3"/>
  <c r="CZ8" i="3"/>
  <c r="DH8" i="3"/>
  <c r="DP8" i="3"/>
  <c r="DX8" i="3"/>
  <c r="EF8" i="3"/>
  <c r="EN8" i="3"/>
  <c r="EV8" i="3"/>
  <c r="FD8" i="3"/>
  <c r="FL8" i="3"/>
  <c r="FT8" i="3"/>
  <c r="GB8" i="3"/>
  <c r="GJ8" i="3"/>
  <c r="H9" i="3"/>
  <c r="P9" i="3"/>
  <c r="X9" i="3"/>
  <c r="AF9" i="3"/>
  <c r="AN9" i="3"/>
  <c r="AV9" i="3"/>
  <c r="BD9" i="3"/>
  <c r="BL9" i="3"/>
  <c r="BT9" i="3"/>
  <c r="CB9" i="3"/>
  <c r="CJ9" i="3"/>
  <c r="CR9" i="3"/>
  <c r="CZ9" i="3"/>
  <c r="DH9" i="3"/>
  <c r="DP9" i="3"/>
  <c r="DX9" i="3"/>
  <c r="EF9" i="3"/>
  <c r="EN9" i="3"/>
  <c r="EV9" i="3"/>
  <c r="FD9" i="3"/>
  <c r="FL9" i="3"/>
  <c r="FT9" i="3"/>
  <c r="EL4" i="3"/>
  <c r="CP6" i="3"/>
  <c r="CX6" i="3"/>
  <c r="DF6" i="3"/>
  <c r="DN6" i="3"/>
  <c r="DV6" i="3"/>
  <c r="ED6" i="3"/>
  <c r="EL6" i="3"/>
  <c r="ET6" i="3"/>
  <c r="FB6" i="3"/>
  <c r="FJ6" i="3"/>
  <c r="FR6" i="3"/>
  <c r="FZ6" i="3"/>
  <c r="GH6" i="3"/>
  <c r="F7" i="3"/>
  <c r="N7" i="3"/>
  <c r="V7" i="3"/>
  <c r="AD7" i="3"/>
  <c r="AL7" i="3"/>
  <c r="AT7" i="3"/>
  <c r="BB7" i="3"/>
  <c r="BJ7" i="3"/>
  <c r="BR7" i="3"/>
  <c r="BZ7" i="3"/>
  <c r="CH7" i="3"/>
  <c r="CP7" i="3"/>
  <c r="CX7" i="3"/>
  <c r="DF7" i="3"/>
  <c r="DN7" i="3"/>
  <c r="DV7" i="3"/>
  <c r="ED7" i="3"/>
  <c r="EL7" i="3"/>
  <c r="ET7" i="3"/>
  <c r="FB7" i="3"/>
  <c r="FJ7" i="3"/>
  <c r="FR7" i="3"/>
  <c r="FZ7" i="3"/>
  <c r="GH7" i="3"/>
  <c r="F8" i="3"/>
  <c r="N8" i="3"/>
  <c r="V8" i="3"/>
  <c r="AD8" i="3"/>
  <c r="AL8" i="3"/>
  <c r="AT8" i="3"/>
  <c r="BB8" i="3"/>
  <c r="BJ8" i="3"/>
  <c r="BR8" i="3"/>
  <c r="BZ8" i="3"/>
  <c r="CH8" i="3"/>
  <c r="CP8" i="3"/>
  <c r="CX8" i="3"/>
  <c r="DF8" i="3"/>
  <c r="DN8" i="3"/>
  <c r="DV8" i="3"/>
  <c r="ED8" i="3"/>
  <c r="EL8" i="3"/>
  <c r="ET8" i="3"/>
  <c r="FB8" i="3"/>
  <c r="FJ8" i="3"/>
  <c r="FR8" i="3"/>
  <c r="FZ8" i="3"/>
  <c r="GH8" i="3"/>
  <c r="F9" i="3"/>
  <c r="N9" i="3"/>
  <c r="V9" i="3"/>
  <c r="AD9" i="3"/>
  <c r="AL9" i="3"/>
  <c r="AT9" i="3"/>
  <c r="BB9" i="3"/>
  <c r="BJ9" i="3"/>
  <c r="BR9" i="3"/>
  <c r="BZ9" i="3"/>
  <c r="CH9" i="3"/>
  <c r="CP9" i="3"/>
  <c r="CX9" i="3"/>
  <c r="DF9" i="3"/>
  <c r="DN9" i="3"/>
  <c r="DV9" i="3"/>
  <c r="ED9" i="3"/>
  <c r="EL9" i="3"/>
  <c r="ET9" i="3"/>
  <c r="FB9" i="3"/>
  <c r="FJ9" i="3"/>
  <c r="FR9" i="3"/>
  <c r="FZ9" i="3"/>
  <c r="GB9" i="3"/>
  <c r="GD9" i="3"/>
  <c r="GF9" i="3"/>
  <c r="GH9" i="3"/>
  <c r="GJ9" i="3"/>
  <c r="B10" i="3"/>
  <c r="D10" i="3"/>
  <c r="F10" i="3"/>
  <c r="H10" i="3"/>
  <c r="J10" i="3"/>
  <c r="L10" i="3"/>
  <c r="N10" i="3"/>
  <c r="P10" i="3"/>
  <c r="R10" i="3"/>
  <c r="T10" i="3"/>
  <c r="V10" i="3"/>
  <c r="X10" i="3"/>
  <c r="Z10" i="3"/>
  <c r="AB10" i="3"/>
  <c r="AD10" i="3"/>
  <c r="AF10" i="3"/>
  <c r="AH10" i="3"/>
  <c r="AJ10" i="3"/>
  <c r="AL10" i="3"/>
  <c r="AN10" i="3"/>
  <c r="AP10" i="3"/>
  <c r="AR10" i="3"/>
  <c r="AT10" i="3"/>
  <c r="AV10" i="3"/>
  <c r="AX10" i="3"/>
  <c r="AZ10" i="3"/>
  <c r="BB10" i="3"/>
  <c r="BD10" i="3"/>
  <c r="BF10" i="3"/>
  <c r="BH10" i="3"/>
  <c r="BJ10" i="3"/>
  <c r="BL10" i="3"/>
  <c r="BN10" i="3"/>
  <c r="BP10" i="3"/>
  <c r="BR10" i="3"/>
  <c r="BT10" i="3"/>
  <c r="BV10" i="3"/>
  <c r="BX10" i="3"/>
  <c r="BZ10" i="3"/>
  <c r="CB10" i="3"/>
  <c r="CD10" i="3"/>
  <c r="CF10" i="3"/>
  <c r="CH10" i="3"/>
  <c r="CJ10" i="3"/>
  <c r="CL10" i="3"/>
  <c r="CN10" i="3"/>
  <c r="CP10" i="3"/>
  <c r="CR10" i="3"/>
  <c r="CT10" i="3"/>
  <c r="CV10" i="3"/>
  <c r="CX10" i="3"/>
  <c r="CZ10" i="3"/>
  <c r="DB10" i="3"/>
  <c r="DD10" i="3"/>
  <c r="DF10" i="3"/>
  <c r="DH10" i="3"/>
  <c r="DJ10" i="3"/>
  <c r="DL10" i="3"/>
  <c r="DN10" i="3"/>
  <c r="DP10" i="3"/>
  <c r="DR10" i="3"/>
  <c r="DT10" i="3"/>
  <c r="DV10" i="3"/>
  <c r="DX10" i="3"/>
  <c r="DZ10" i="3"/>
  <c r="EB10" i="3"/>
  <c r="ED10" i="3"/>
  <c r="EF10" i="3"/>
  <c r="EH10" i="3"/>
  <c r="EJ10" i="3"/>
  <c r="EL10" i="3"/>
  <c r="EN10" i="3"/>
  <c r="EP10" i="3"/>
  <c r="ER10" i="3"/>
  <c r="ET10" i="3"/>
  <c r="EV10" i="3"/>
  <c r="EX10" i="3"/>
  <c r="EZ10" i="3"/>
  <c r="FB10" i="3"/>
  <c r="CN6" i="3"/>
  <c r="CV6" i="3"/>
  <c r="DD6" i="3"/>
  <c r="DL6" i="3"/>
  <c r="DT6" i="3"/>
  <c r="EB6" i="3"/>
  <c r="EJ6" i="3"/>
  <c r="ER6" i="3"/>
  <c r="EZ6" i="3"/>
  <c r="FH6" i="3"/>
  <c r="FP6" i="3"/>
  <c r="FX6" i="3"/>
  <c r="GF6" i="3"/>
  <c r="D7" i="3"/>
  <c r="L7" i="3"/>
  <c r="T7" i="3"/>
  <c r="AB7" i="3"/>
  <c r="AJ7" i="3"/>
  <c r="AR7" i="3"/>
  <c r="AZ7" i="3"/>
  <c r="BH7" i="3"/>
  <c r="BP7" i="3"/>
  <c r="BX7" i="3"/>
  <c r="CF7" i="3"/>
  <c r="CN7" i="3"/>
  <c r="CV7" i="3"/>
  <c r="DD7" i="3"/>
  <c r="DL7" i="3"/>
  <c r="DT7" i="3"/>
  <c r="EB7" i="3"/>
  <c r="EJ7" i="3"/>
  <c r="ER7" i="3"/>
  <c r="EZ7" i="3"/>
  <c r="FH7" i="3"/>
  <c r="FP7" i="3"/>
  <c r="CL6" i="3"/>
  <c r="DR6" i="3"/>
  <c r="EX6" i="3"/>
  <c r="GD6" i="3"/>
  <c r="Z7" i="3"/>
  <c r="BF7" i="3"/>
  <c r="CL7" i="3"/>
  <c r="DR7" i="3"/>
  <c r="EX7" i="3"/>
  <c r="GF7" i="3"/>
  <c r="L8" i="3"/>
  <c r="AB8" i="3"/>
  <c r="AR8" i="3"/>
  <c r="BH8" i="3"/>
  <c r="BX8" i="3"/>
  <c r="CN8" i="3"/>
  <c r="DD8" i="3"/>
  <c r="DT8" i="3"/>
  <c r="EJ8" i="3"/>
  <c r="EZ8" i="3"/>
  <c r="FP8" i="3"/>
  <c r="GF8" i="3"/>
  <c r="L9" i="3"/>
  <c r="AB9" i="3"/>
  <c r="AR9" i="3"/>
  <c r="BH9" i="3"/>
  <c r="BX9" i="3"/>
  <c r="CN9" i="3"/>
  <c r="DD9" i="3"/>
  <c r="DT9" i="3"/>
  <c r="EJ9" i="3"/>
  <c r="EZ9" i="3"/>
  <c r="FP9" i="3"/>
  <c r="GE9" i="3"/>
  <c r="C10" i="3"/>
  <c r="K10" i="3"/>
  <c r="S10" i="3"/>
  <c r="AA10" i="3"/>
  <c r="AI10" i="3"/>
  <c r="AQ10" i="3"/>
  <c r="AY10" i="3"/>
  <c r="BG10" i="3"/>
  <c r="BO10" i="3"/>
  <c r="BW10" i="3"/>
  <c r="CE10" i="3"/>
  <c r="CM10" i="3"/>
  <c r="CU10" i="3"/>
  <c r="DC10" i="3"/>
  <c r="DK10" i="3"/>
  <c r="DS10" i="3"/>
  <c r="EA10" i="3"/>
  <c r="EI10" i="3"/>
  <c r="EQ10" i="3"/>
  <c r="EY10" i="3"/>
  <c r="FD10" i="3"/>
  <c r="FF10" i="3"/>
  <c r="FH10" i="3"/>
  <c r="FJ10" i="3"/>
  <c r="FL10" i="3"/>
  <c r="FN10" i="3"/>
  <c r="FP10" i="3"/>
  <c r="FR10" i="3"/>
  <c r="FT10" i="3"/>
  <c r="FV10" i="3"/>
  <c r="FX10" i="3"/>
  <c r="FZ10" i="3"/>
  <c r="GB10" i="3"/>
  <c r="GD10" i="3"/>
  <c r="GF10" i="3"/>
  <c r="GH10" i="3"/>
  <c r="GJ10" i="3"/>
  <c r="B11" i="3"/>
  <c r="B55" i="3" s="1"/>
  <c r="D11" i="3"/>
  <c r="F11" i="3"/>
  <c r="H11" i="3"/>
  <c r="J11" i="3"/>
  <c r="L11" i="3"/>
  <c r="N11" i="3"/>
  <c r="P11" i="3"/>
  <c r="R11" i="3"/>
  <c r="T11" i="3"/>
  <c r="V11" i="3"/>
  <c r="X11" i="3"/>
  <c r="Z11" i="3"/>
  <c r="AB11" i="3"/>
  <c r="AD11" i="3"/>
  <c r="AF11" i="3"/>
  <c r="AH11" i="3"/>
  <c r="AJ11" i="3"/>
  <c r="AL11" i="3"/>
  <c r="AN11" i="3"/>
  <c r="AP11" i="3"/>
  <c r="AR11" i="3"/>
  <c r="AT11" i="3"/>
  <c r="AV11" i="3"/>
  <c r="AX11" i="3"/>
  <c r="AZ11" i="3"/>
  <c r="BB11" i="3"/>
  <c r="BD11" i="3"/>
  <c r="BF11" i="3"/>
  <c r="BH11" i="3"/>
  <c r="BJ11" i="3"/>
  <c r="BL11" i="3"/>
  <c r="BN11" i="3"/>
  <c r="BP11" i="3"/>
  <c r="BR11" i="3"/>
  <c r="BT11" i="3"/>
  <c r="BV11" i="3"/>
  <c r="BX11" i="3"/>
  <c r="BZ11" i="3"/>
  <c r="CB11" i="3"/>
  <c r="CD11" i="3"/>
  <c r="CF11" i="3"/>
  <c r="CH11" i="3"/>
  <c r="CJ11" i="3"/>
  <c r="CL11" i="3"/>
  <c r="CN11" i="3"/>
  <c r="CP11" i="3"/>
  <c r="CR11" i="3"/>
  <c r="CT11" i="3"/>
  <c r="CV11" i="3"/>
  <c r="CX11" i="3"/>
  <c r="CZ11" i="3"/>
  <c r="DB11" i="3"/>
  <c r="DD11" i="3"/>
  <c r="DF11" i="3"/>
  <c r="DH11" i="3"/>
  <c r="DJ11" i="3"/>
  <c r="DL11" i="3"/>
  <c r="DN11" i="3"/>
  <c r="DP11" i="3"/>
  <c r="DR11" i="3"/>
  <c r="DT11" i="3"/>
  <c r="DV11" i="3"/>
  <c r="DX11" i="3"/>
  <c r="DZ11" i="3"/>
  <c r="EB11" i="3"/>
  <c r="ED11" i="3"/>
  <c r="EF11" i="3"/>
  <c r="EH11" i="3"/>
  <c r="EJ11" i="3"/>
  <c r="EL11" i="3"/>
  <c r="EN11" i="3"/>
  <c r="EP11" i="3"/>
  <c r="ER11" i="3"/>
  <c r="ET11" i="3"/>
  <c r="EV11" i="3"/>
  <c r="EX11" i="3"/>
  <c r="EZ11" i="3"/>
  <c r="FB11" i="3"/>
  <c r="FD11" i="3"/>
  <c r="FF11" i="3"/>
  <c r="FH11" i="3"/>
  <c r="FJ11" i="3"/>
  <c r="FL11" i="3"/>
  <c r="FN11" i="3"/>
  <c r="FP11" i="3"/>
  <c r="FR11" i="3"/>
  <c r="FT11" i="3"/>
  <c r="FV11" i="3"/>
  <c r="FX11" i="3"/>
  <c r="FZ11" i="3"/>
  <c r="GB11" i="3"/>
  <c r="GD11" i="3"/>
  <c r="GF11" i="3"/>
  <c r="GH11" i="3"/>
  <c r="GJ11" i="3"/>
  <c r="B12" i="3"/>
  <c r="D12" i="3"/>
  <c r="F12" i="3"/>
  <c r="H12" i="3"/>
  <c r="J12" i="3"/>
  <c r="L12" i="3"/>
  <c r="N12" i="3"/>
  <c r="P12" i="3"/>
  <c r="R12" i="3"/>
  <c r="T12" i="3"/>
  <c r="V12" i="3"/>
  <c r="X12" i="3"/>
  <c r="Z12" i="3"/>
  <c r="AB12" i="3"/>
  <c r="AD12" i="3"/>
  <c r="AF12" i="3"/>
  <c r="AH12" i="3"/>
  <c r="AJ12" i="3"/>
  <c r="AL12" i="3"/>
  <c r="AN12" i="3"/>
  <c r="AP12" i="3"/>
  <c r="AR12" i="3"/>
  <c r="AT12" i="3"/>
  <c r="AV12" i="3"/>
  <c r="AX12" i="3"/>
  <c r="AZ12" i="3"/>
  <c r="BB12" i="3"/>
  <c r="BD12" i="3"/>
  <c r="BF12" i="3"/>
  <c r="BH12" i="3"/>
  <c r="BJ12" i="3"/>
  <c r="BL12" i="3"/>
  <c r="BN12" i="3"/>
  <c r="BP12" i="3"/>
  <c r="BR12" i="3"/>
  <c r="BT12" i="3"/>
  <c r="BV12" i="3"/>
  <c r="BX12" i="3"/>
  <c r="BZ12" i="3"/>
  <c r="CB12" i="3"/>
  <c r="CD12" i="3"/>
  <c r="CF12" i="3"/>
  <c r="CH12" i="3"/>
  <c r="CJ12" i="3"/>
  <c r="CL12" i="3"/>
  <c r="CN12" i="3"/>
  <c r="CP12" i="3"/>
  <c r="CR12" i="3"/>
  <c r="CT12" i="3"/>
  <c r="CV12" i="3"/>
  <c r="CX12" i="3"/>
  <c r="CZ12" i="3"/>
  <c r="DB12" i="3"/>
  <c r="DD12" i="3"/>
  <c r="DF12" i="3"/>
  <c r="DH12" i="3"/>
  <c r="DJ12" i="3"/>
  <c r="DL12" i="3"/>
  <c r="DN12" i="3"/>
  <c r="DP12" i="3"/>
  <c r="DR12" i="3"/>
  <c r="DT12" i="3"/>
  <c r="DV12" i="3"/>
  <c r="DX12" i="3"/>
  <c r="DZ12" i="3"/>
  <c r="EB12" i="3"/>
  <c r="ED12" i="3"/>
  <c r="EF12" i="3"/>
  <c r="EH12" i="3"/>
  <c r="EJ12" i="3"/>
  <c r="EL12" i="3"/>
  <c r="EN12" i="3"/>
  <c r="EP12" i="3"/>
  <c r="ER12" i="3"/>
  <c r="ET12" i="3"/>
  <c r="EV12" i="3"/>
  <c r="EX12" i="3"/>
  <c r="EZ12" i="3"/>
  <c r="FB12" i="3"/>
  <c r="FD12" i="3"/>
  <c r="FF12" i="3"/>
  <c r="FH12" i="3"/>
  <c r="FJ12" i="3"/>
  <c r="FL12" i="3"/>
  <c r="FN12" i="3"/>
  <c r="FP12" i="3"/>
  <c r="FR12" i="3"/>
  <c r="FT12" i="3"/>
  <c r="FV12" i="3"/>
  <c r="FX12" i="3"/>
  <c r="FZ12" i="3"/>
  <c r="GB12" i="3"/>
  <c r="GD12" i="3"/>
  <c r="GF12" i="3"/>
  <c r="GH12" i="3"/>
  <c r="GJ12" i="3"/>
  <c r="B13" i="3"/>
  <c r="D13" i="3"/>
  <c r="F13" i="3"/>
  <c r="H13" i="3"/>
  <c r="J13" i="3"/>
  <c r="L13" i="3"/>
  <c r="N13" i="3"/>
  <c r="P13" i="3"/>
  <c r="R13" i="3"/>
  <c r="T13" i="3"/>
  <c r="V13" i="3"/>
  <c r="X13" i="3"/>
  <c r="Z13" i="3"/>
  <c r="AB13" i="3"/>
  <c r="AD13" i="3"/>
  <c r="AF13" i="3"/>
  <c r="AH13" i="3"/>
  <c r="AJ13" i="3"/>
  <c r="AL13" i="3"/>
  <c r="AN13" i="3"/>
  <c r="AP13" i="3"/>
  <c r="AR13" i="3"/>
  <c r="AT13" i="3"/>
  <c r="AV13" i="3"/>
  <c r="AX13" i="3"/>
  <c r="AZ13" i="3"/>
  <c r="BB13" i="3"/>
  <c r="BD13" i="3"/>
  <c r="BF13" i="3"/>
  <c r="BH13" i="3"/>
  <c r="BJ13" i="3"/>
  <c r="BL13" i="3"/>
  <c r="BN13" i="3"/>
  <c r="BP13" i="3"/>
  <c r="BR13" i="3"/>
  <c r="BT13" i="3"/>
  <c r="BV13" i="3"/>
  <c r="BX13" i="3"/>
  <c r="BZ13" i="3"/>
  <c r="CB13" i="3"/>
  <c r="CD13" i="3"/>
  <c r="CF13" i="3"/>
  <c r="CH13" i="3"/>
  <c r="CJ13" i="3"/>
  <c r="CL13" i="3"/>
  <c r="CN13" i="3"/>
  <c r="CP13" i="3"/>
  <c r="CR13" i="3"/>
  <c r="CT13" i="3"/>
  <c r="CV13" i="3"/>
  <c r="CX13" i="3"/>
  <c r="CZ13" i="3"/>
  <c r="DB13" i="3"/>
  <c r="DD13" i="3"/>
  <c r="DF13" i="3"/>
  <c r="DH13" i="3"/>
  <c r="DJ13" i="3"/>
  <c r="DL13" i="3"/>
  <c r="DN13" i="3"/>
  <c r="DP13" i="3"/>
  <c r="DR13" i="3"/>
  <c r="DT13" i="3"/>
  <c r="DV13" i="3"/>
  <c r="DX13" i="3"/>
  <c r="DZ13" i="3"/>
  <c r="EB13" i="3"/>
  <c r="ED13" i="3"/>
  <c r="EF13" i="3"/>
  <c r="EH13" i="3"/>
  <c r="EJ13" i="3"/>
  <c r="EL13" i="3"/>
  <c r="EN13" i="3"/>
  <c r="EP13" i="3"/>
  <c r="ER13" i="3"/>
  <c r="ET13" i="3"/>
  <c r="EV13" i="3"/>
  <c r="CT6" i="3"/>
  <c r="DZ6" i="3"/>
  <c r="FF6" i="3"/>
  <c r="B7" i="3"/>
  <c r="AH7" i="3"/>
  <c r="BN7" i="3"/>
  <c r="CT7" i="3"/>
  <c r="DZ7" i="3"/>
  <c r="FF7" i="3"/>
  <c r="GD7" i="3"/>
  <c r="J8" i="3"/>
  <c r="Z8" i="3"/>
  <c r="AP8" i="3"/>
  <c r="BF8" i="3"/>
  <c r="BV8" i="3"/>
  <c r="CL8" i="3"/>
  <c r="DB8" i="3"/>
  <c r="DR8" i="3"/>
  <c r="EH8" i="3"/>
  <c r="EX8" i="3"/>
  <c r="FN8" i="3"/>
  <c r="GD8" i="3"/>
  <c r="J9" i="3"/>
  <c r="Z9" i="3"/>
  <c r="AP9" i="3"/>
  <c r="BF9" i="3"/>
  <c r="BV9" i="3"/>
  <c r="CL9" i="3"/>
  <c r="DB9" i="3"/>
  <c r="DR9" i="3"/>
  <c r="EH9" i="3"/>
  <c r="EX9" i="3"/>
  <c r="FN9" i="3"/>
  <c r="GC9" i="3"/>
  <c r="GK9" i="3"/>
  <c r="I10" i="3"/>
  <c r="Q10" i="3"/>
  <c r="Y10" i="3"/>
  <c r="AG10" i="3"/>
  <c r="AO10" i="3"/>
  <c r="AW10" i="3"/>
  <c r="BE10" i="3"/>
  <c r="BM10" i="3"/>
  <c r="BU10" i="3"/>
  <c r="CC10" i="3"/>
  <c r="CK10" i="3"/>
  <c r="CS10" i="3"/>
  <c r="DA10" i="3"/>
  <c r="DI10" i="3"/>
  <c r="DQ10" i="3"/>
  <c r="DY10" i="3"/>
  <c r="EG10" i="3"/>
  <c r="EO10" i="3"/>
  <c r="EW10" i="3"/>
  <c r="DB6" i="3"/>
  <c r="EH6" i="3"/>
  <c r="FN6" i="3"/>
  <c r="J7" i="3"/>
  <c r="AP7" i="3"/>
  <c r="BV7" i="3"/>
  <c r="DB7" i="3"/>
  <c r="EH7" i="3"/>
  <c r="FN7" i="3"/>
  <c r="FX7" i="3"/>
  <c r="D8" i="3"/>
  <c r="T8" i="3"/>
  <c r="AJ8" i="3"/>
  <c r="AZ8" i="3"/>
  <c r="BP8" i="3"/>
  <c r="CF8" i="3"/>
  <c r="CV8" i="3"/>
  <c r="DL8" i="3"/>
  <c r="EB8" i="3"/>
  <c r="ER8" i="3"/>
  <c r="FH8" i="3"/>
  <c r="FX8" i="3"/>
  <c r="D9" i="3"/>
  <c r="T9" i="3"/>
  <c r="AJ9" i="3"/>
  <c r="AZ9" i="3"/>
  <c r="BP9" i="3"/>
  <c r="CF9" i="3"/>
  <c r="CV9" i="3"/>
  <c r="DL9" i="3"/>
  <c r="EB9" i="3"/>
  <c r="ER9" i="3"/>
  <c r="FH9" i="3"/>
  <c r="FX9" i="3"/>
  <c r="GA9" i="3"/>
  <c r="GI9" i="3"/>
  <c r="G10" i="3"/>
  <c r="O10" i="3"/>
  <c r="W10" i="3"/>
  <c r="AE10" i="3"/>
  <c r="AM10" i="3"/>
  <c r="AU10" i="3"/>
  <c r="BC10" i="3"/>
  <c r="BK10" i="3"/>
  <c r="BS10" i="3"/>
  <c r="CA10" i="3"/>
  <c r="CI10" i="3"/>
  <c r="CQ10" i="3"/>
  <c r="CY10" i="3"/>
  <c r="DG10" i="3"/>
  <c r="DO10" i="3"/>
  <c r="DW10" i="3"/>
  <c r="EE10" i="3"/>
  <c r="EM10" i="3"/>
  <c r="EU10" i="3"/>
  <c r="FC10" i="3"/>
  <c r="FE10" i="3"/>
  <c r="FG10" i="3"/>
  <c r="FI10" i="3"/>
  <c r="FK10" i="3"/>
  <c r="FM10" i="3"/>
  <c r="FO10" i="3"/>
  <c r="FQ10" i="3"/>
  <c r="FS10" i="3"/>
  <c r="FU10" i="3"/>
  <c r="FW10" i="3"/>
  <c r="FY10" i="3"/>
  <c r="GA10" i="3"/>
  <c r="GC10" i="3"/>
  <c r="GE10" i="3"/>
  <c r="GG10" i="3"/>
  <c r="GI10" i="3"/>
  <c r="GK10" i="3"/>
  <c r="C11" i="3"/>
  <c r="E11" i="3"/>
  <c r="G11" i="3"/>
  <c r="I11" i="3"/>
  <c r="K11" i="3"/>
  <c r="M11" i="3"/>
  <c r="O11" i="3"/>
  <c r="Q11" i="3"/>
  <c r="S11" i="3"/>
  <c r="U11" i="3"/>
  <c r="W11" i="3"/>
  <c r="Y11" i="3"/>
  <c r="AA11" i="3"/>
  <c r="AC11" i="3"/>
  <c r="AE11" i="3"/>
  <c r="AG11" i="3"/>
  <c r="AI11" i="3"/>
  <c r="AK11" i="3"/>
  <c r="AM11" i="3"/>
  <c r="AO11" i="3"/>
  <c r="AQ11" i="3"/>
  <c r="AS11" i="3"/>
  <c r="AU11" i="3"/>
  <c r="AW11" i="3"/>
  <c r="AY11" i="3"/>
  <c r="BA11" i="3"/>
  <c r="BC11" i="3"/>
  <c r="BE11" i="3"/>
  <c r="BG11" i="3"/>
  <c r="BI11" i="3"/>
  <c r="BK11" i="3"/>
  <c r="BM11" i="3"/>
  <c r="BO11" i="3"/>
  <c r="BQ11" i="3"/>
  <c r="BS11" i="3"/>
  <c r="BU11" i="3"/>
  <c r="BW11" i="3"/>
  <c r="BY11" i="3"/>
  <c r="CA11" i="3"/>
  <c r="CC11" i="3"/>
  <c r="CE11" i="3"/>
  <c r="CG11" i="3"/>
  <c r="CI11" i="3"/>
  <c r="CK11" i="3"/>
  <c r="CM11" i="3"/>
  <c r="CO11" i="3"/>
  <c r="CQ11" i="3"/>
  <c r="CS11" i="3"/>
  <c r="CU11" i="3"/>
  <c r="CW11" i="3"/>
  <c r="CY11" i="3"/>
  <c r="DA11" i="3"/>
  <c r="DC11" i="3"/>
  <c r="DE11" i="3"/>
  <c r="DG11" i="3"/>
  <c r="DI11" i="3"/>
  <c r="DK11" i="3"/>
  <c r="DM11" i="3"/>
  <c r="DO11" i="3"/>
  <c r="DQ11" i="3"/>
  <c r="DS11" i="3"/>
  <c r="DU11" i="3"/>
  <c r="DW11" i="3"/>
  <c r="DY11" i="3"/>
  <c r="EA11" i="3"/>
  <c r="EC11" i="3"/>
  <c r="EE11" i="3"/>
  <c r="EG11" i="3"/>
  <c r="EI11" i="3"/>
  <c r="EK11" i="3"/>
  <c r="EM11" i="3"/>
  <c r="EO11" i="3"/>
  <c r="EQ11" i="3"/>
  <c r="ES11" i="3"/>
  <c r="EU11" i="3"/>
  <c r="EW11" i="3"/>
  <c r="EY11" i="3"/>
  <c r="FA11" i="3"/>
  <c r="FC11" i="3"/>
  <c r="FE11" i="3"/>
  <c r="FG11" i="3"/>
  <c r="FI11" i="3"/>
  <c r="FK11" i="3"/>
  <c r="FM11" i="3"/>
  <c r="FO11" i="3"/>
  <c r="FQ11" i="3"/>
  <c r="FS11" i="3"/>
  <c r="FU11" i="3"/>
  <c r="FW11" i="3"/>
  <c r="FY11" i="3"/>
  <c r="GA11" i="3"/>
  <c r="GC11" i="3"/>
  <c r="GE11" i="3"/>
  <c r="GG11" i="3"/>
  <c r="GI11" i="3"/>
  <c r="GK11" i="3"/>
  <c r="C12" i="3"/>
  <c r="E12" i="3"/>
  <c r="G12" i="3"/>
  <c r="I12" i="3"/>
  <c r="K12" i="3"/>
  <c r="M12" i="3"/>
  <c r="O12" i="3"/>
  <c r="Q12" i="3"/>
  <c r="S12" i="3"/>
  <c r="U12" i="3"/>
  <c r="W12" i="3"/>
  <c r="Y12" i="3"/>
  <c r="AA12" i="3"/>
  <c r="AC12" i="3"/>
  <c r="AE12" i="3"/>
  <c r="AG12" i="3"/>
  <c r="AI12" i="3"/>
  <c r="AK12" i="3"/>
  <c r="AM12" i="3"/>
  <c r="AO12" i="3"/>
  <c r="AQ12" i="3"/>
  <c r="AS12" i="3"/>
  <c r="AU12" i="3"/>
  <c r="AW12" i="3"/>
  <c r="AY12" i="3"/>
  <c r="BA12" i="3"/>
  <c r="BC12" i="3"/>
  <c r="BE12" i="3"/>
  <c r="BG12" i="3"/>
  <c r="BI12" i="3"/>
  <c r="BK12" i="3"/>
  <c r="BM12" i="3"/>
  <c r="BO12" i="3"/>
  <c r="BQ12" i="3"/>
  <c r="BS12" i="3"/>
  <c r="BU12" i="3"/>
  <c r="BW12" i="3"/>
  <c r="BY12" i="3"/>
  <c r="CA12" i="3"/>
  <c r="CC12" i="3"/>
  <c r="CE12" i="3"/>
  <c r="CG12" i="3"/>
  <c r="CI12" i="3"/>
  <c r="CK12" i="3"/>
  <c r="CM12" i="3"/>
  <c r="CO12" i="3"/>
  <c r="CQ12" i="3"/>
  <c r="CS12" i="3"/>
  <c r="CU12" i="3"/>
  <c r="CW12" i="3"/>
  <c r="CY12" i="3"/>
  <c r="DA12" i="3"/>
  <c r="DC12" i="3"/>
  <c r="DE12" i="3"/>
  <c r="DG12" i="3"/>
  <c r="DI12" i="3"/>
  <c r="DK12" i="3"/>
  <c r="DM12" i="3"/>
  <c r="DO12" i="3"/>
  <c r="DQ12" i="3"/>
  <c r="DS12" i="3"/>
  <c r="DU12" i="3"/>
  <c r="DW12" i="3"/>
  <c r="DY12" i="3"/>
  <c r="EA12" i="3"/>
  <c r="EC12" i="3"/>
  <c r="EE12" i="3"/>
  <c r="EG12" i="3"/>
  <c r="EI12" i="3"/>
  <c r="EK12" i="3"/>
  <c r="EM12" i="3"/>
  <c r="EO12" i="3"/>
  <c r="EQ12" i="3"/>
  <c r="ES12" i="3"/>
  <c r="EU12" i="3"/>
  <c r="EW12" i="3"/>
  <c r="EY12" i="3"/>
  <c r="FA12" i="3"/>
  <c r="FC12" i="3"/>
  <c r="FE12" i="3"/>
  <c r="FG12" i="3"/>
  <c r="FI12" i="3"/>
  <c r="FK12" i="3"/>
  <c r="FM12" i="3"/>
  <c r="FO12" i="3"/>
  <c r="FQ12" i="3"/>
  <c r="FS12" i="3"/>
  <c r="FU12" i="3"/>
  <c r="FW12" i="3"/>
  <c r="FY12" i="3"/>
  <c r="GA12" i="3"/>
  <c r="GC12" i="3"/>
  <c r="GE12" i="3"/>
  <c r="GG12" i="3"/>
  <c r="GI12" i="3"/>
  <c r="GK12" i="3"/>
  <c r="C13" i="3"/>
  <c r="E13" i="3"/>
  <c r="G13" i="3"/>
  <c r="I13" i="3"/>
  <c r="K13" i="3"/>
  <c r="M13" i="3"/>
  <c r="O13" i="3"/>
  <c r="Q13" i="3"/>
  <c r="S13" i="3"/>
  <c r="U13" i="3"/>
  <c r="W13" i="3"/>
  <c r="Y13" i="3"/>
  <c r="AA13" i="3"/>
  <c r="AC13" i="3"/>
  <c r="AE13" i="3"/>
  <c r="AG13" i="3"/>
  <c r="AI13" i="3"/>
  <c r="AK13" i="3"/>
  <c r="AM13" i="3"/>
  <c r="AO13" i="3"/>
  <c r="AQ13" i="3"/>
  <c r="AS13" i="3"/>
  <c r="AU13" i="3"/>
  <c r="AW13" i="3"/>
  <c r="AY13" i="3"/>
  <c r="BA13" i="3"/>
  <c r="BC13" i="3"/>
  <c r="BE13" i="3"/>
  <c r="BG13" i="3"/>
  <c r="BI13" i="3"/>
  <c r="BK13" i="3"/>
  <c r="BM13" i="3"/>
  <c r="BO13" i="3"/>
  <c r="BQ13" i="3"/>
  <c r="BS13" i="3"/>
  <c r="BU13" i="3"/>
  <c r="BW13" i="3"/>
  <c r="BY13" i="3"/>
  <c r="CA13" i="3"/>
  <c r="CC13" i="3"/>
  <c r="CE13" i="3"/>
  <c r="CG13" i="3"/>
  <c r="CI13" i="3"/>
  <c r="CK13" i="3"/>
  <c r="CM13" i="3"/>
  <c r="CO13" i="3"/>
  <c r="CQ13" i="3"/>
  <c r="CS13" i="3"/>
  <c r="CU13" i="3"/>
  <c r="CW13" i="3"/>
  <c r="CY13" i="3"/>
  <c r="DA13" i="3"/>
  <c r="DC13" i="3"/>
  <c r="DE13" i="3"/>
  <c r="DG13" i="3"/>
  <c r="DI13" i="3"/>
  <c r="DK13" i="3"/>
  <c r="DM13" i="3"/>
  <c r="DO13" i="3"/>
  <c r="DQ13" i="3"/>
  <c r="DS13" i="3"/>
  <c r="DU13" i="3"/>
  <c r="DW13" i="3"/>
  <c r="DY13" i="3"/>
  <c r="EA13" i="3"/>
  <c r="EC13" i="3"/>
  <c r="EE13" i="3"/>
  <c r="EG13" i="3"/>
  <c r="EI13" i="3"/>
  <c r="EK13" i="3"/>
  <c r="EM13" i="3"/>
  <c r="EO13" i="3"/>
  <c r="EQ13" i="3"/>
  <c r="ES13" i="3"/>
  <c r="EU13" i="3"/>
  <c r="EP6" i="3"/>
  <c r="CD7" i="3"/>
  <c r="B8" i="3"/>
  <c r="BN8" i="3"/>
  <c r="DZ8" i="3"/>
  <c r="B9" i="3"/>
  <c r="BN9" i="3"/>
  <c r="DZ9" i="3"/>
  <c r="E10" i="3"/>
  <c r="AK10" i="3"/>
  <c r="BQ10" i="3"/>
  <c r="CW10" i="3"/>
  <c r="EC10" i="3"/>
  <c r="EW13" i="3"/>
  <c r="EY13" i="3"/>
  <c r="FA13" i="3"/>
  <c r="FC13" i="3"/>
  <c r="FE13" i="3"/>
  <c r="FG13" i="3"/>
  <c r="FI13" i="3"/>
  <c r="FK13" i="3"/>
  <c r="FM13" i="3"/>
  <c r="FO13" i="3"/>
  <c r="FQ13" i="3"/>
  <c r="FS13" i="3"/>
  <c r="FU13" i="3"/>
  <c r="FW13" i="3"/>
  <c r="FY13" i="3"/>
  <c r="GA13" i="3"/>
  <c r="GC13" i="3"/>
  <c r="GE13" i="3"/>
  <c r="GG13" i="3"/>
  <c r="GI13" i="3"/>
  <c r="GK13" i="3"/>
  <c r="C14" i="3"/>
  <c r="E14" i="3"/>
  <c r="G14" i="3"/>
  <c r="I14" i="3"/>
  <c r="K14" i="3"/>
  <c r="M14" i="3"/>
  <c r="O14" i="3"/>
  <c r="Q14" i="3"/>
  <c r="S14" i="3"/>
  <c r="U14" i="3"/>
  <c r="W14" i="3"/>
  <c r="Y14" i="3"/>
  <c r="AA14" i="3"/>
  <c r="AC14" i="3"/>
  <c r="AE14" i="3"/>
  <c r="AG14" i="3"/>
  <c r="AI14" i="3"/>
  <c r="AK14" i="3"/>
  <c r="AM14" i="3"/>
  <c r="AO14" i="3"/>
  <c r="AQ14" i="3"/>
  <c r="AS14" i="3"/>
  <c r="AU14" i="3"/>
  <c r="AW14" i="3"/>
  <c r="AY14" i="3"/>
  <c r="BA14" i="3"/>
  <c r="BC14" i="3"/>
  <c r="BE14" i="3"/>
  <c r="BG14" i="3"/>
  <c r="BI14" i="3"/>
  <c r="BK14" i="3"/>
  <c r="BM14" i="3"/>
  <c r="BO14" i="3"/>
  <c r="BQ14" i="3"/>
  <c r="BS14" i="3"/>
  <c r="BU14" i="3"/>
  <c r="BW14" i="3"/>
  <c r="BY14" i="3"/>
  <c r="CA14" i="3"/>
  <c r="CC14" i="3"/>
  <c r="CE14" i="3"/>
  <c r="CG14" i="3"/>
  <c r="CI14" i="3"/>
  <c r="CK14" i="3"/>
  <c r="CM14" i="3"/>
  <c r="CO14" i="3"/>
  <c r="CQ14" i="3"/>
  <c r="CS14" i="3"/>
  <c r="CU14" i="3"/>
  <c r="CW14" i="3"/>
  <c r="CY14" i="3"/>
  <c r="DA14" i="3"/>
  <c r="DC14" i="3"/>
  <c r="DE14" i="3"/>
  <c r="DG14" i="3"/>
  <c r="DI14" i="3"/>
  <c r="DK14" i="3"/>
  <c r="DM14" i="3"/>
  <c r="DO14" i="3"/>
  <c r="DQ14" i="3"/>
  <c r="DS14" i="3"/>
  <c r="DU14" i="3"/>
  <c r="DW14" i="3"/>
  <c r="DY14" i="3"/>
  <c r="EA14" i="3"/>
  <c r="EC14" i="3"/>
  <c r="EE14" i="3"/>
  <c r="EG14" i="3"/>
  <c r="EI14" i="3"/>
  <c r="EK14" i="3"/>
  <c r="EM14" i="3"/>
  <c r="EO14" i="3"/>
  <c r="EQ14" i="3"/>
  <c r="ES14" i="3"/>
  <c r="EU14" i="3"/>
  <c r="EW14" i="3"/>
  <c r="EY14" i="3"/>
  <c r="FA14" i="3"/>
  <c r="FC14" i="3"/>
  <c r="FE14" i="3"/>
  <c r="FG14" i="3"/>
  <c r="FI14" i="3"/>
  <c r="FK14" i="3"/>
  <c r="FM14" i="3"/>
  <c r="FO14" i="3"/>
  <c r="FQ14" i="3"/>
  <c r="FS14" i="3"/>
  <c r="FU14" i="3"/>
  <c r="FW14" i="3"/>
  <c r="FY14" i="3"/>
  <c r="GA14" i="3"/>
  <c r="GC14" i="3"/>
  <c r="GE14" i="3"/>
  <c r="GG14" i="3"/>
  <c r="GI14" i="3"/>
  <c r="GK14" i="3"/>
  <c r="E15" i="3"/>
  <c r="I15" i="3"/>
  <c r="M15" i="3"/>
  <c r="Q15" i="3"/>
  <c r="U15" i="3"/>
  <c r="Y15" i="3"/>
  <c r="AC15" i="3"/>
  <c r="AG15" i="3"/>
  <c r="AK15" i="3"/>
  <c r="AO15" i="3"/>
  <c r="AS15" i="3"/>
  <c r="AW15" i="3"/>
  <c r="BA15" i="3"/>
  <c r="BE15" i="3"/>
  <c r="BI15" i="3"/>
  <c r="BM15" i="3"/>
  <c r="BQ15" i="3"/>
  <c r="BU15" i="3"/>
  <c r="BY15" i="3"/>
  <c r="CC15" i="3"/>
  <c r="CG15" i="3"/>
  <c r="CK15" i="3"/>
  <c r="CO15" i="3"/>
  <c r="CS15" i="3"/>
  <c r="CW15" i="3"/>
  <c r="DA15" i="3"/>
  <c r="DE15" i="3"/>
  <c r="DI15" i="3"/>
  <c r="DM15" i="3"/>
  <c r="DQ15" i="3"/>
  <c r="DU15" i="3"/>
  <c r="DY15" i="3"/>
  <c r="EC15" i="3"/>
  <c r="EG15" i="3"/>
  <c r="EK15" i="3"/>
  <c r="EO15" i="3"/>
  <c r="ES15" i="3"/>
  <c r="EW15" i="3"/>
  <c r="FA15" i="3"/>
  <c r="FE15" i="3"/>
  <c r="FI15" i="3"/>
  <c r="FM15" i="3"/>
  <c r="FQ15" i="3"/>
  <c r="FU15" i="3"/>
  <c r="FY15" i="3"/>
  <c r="GC15" i="3"/>
  <c r="GG15" i="3"/>
  <c r="GK15" i="3"/>
  <c r="E16" i="3"/>
  <c r="I16" i="3"/>
  <c r="M16" i="3"/>
  <c r="Q16" i="3"/>
  <c r="U16" i="3"/>
  <c r="Y16" i="3"/>
  <c r="AC16" i="3"/>
  <c r="AG16" i="3"/>
  <c r="AK16" i="3"/>
  <c r="AO16" i="3"/>
  <c r="AS16" i="3"/>
  <c r="AW16" i="3"/>
  <c r="BA16" i="3"/>
  <c r="BE16" i="3"/>
  <c r="BI16" i="3"/>
  <c r="BM16" i="3"/>
  <c r="BQ16" i="3"/>
  <c r="BU16" i="3"/>
  <c r="BY16" i="3"/>
  <c r="CC16" i="3"/>
  <c r="CG16" i="3"/>
  <c r="CK16" i="3"/>
  <c r="CO16" i="3"/>
  <c r="CS16" i="3"/>
  <c r="CW16" i="3"/>
  <c r="DA16" i="3"/>
  <c r="DE16" i="3"/>
  <c r="DI16" i="3"/>
  <c r="DM16" i="3"/>
  <c r="DQ16" i="3"/>
  <c r="DU16" i="3"/>
  <c r="DY16" i="3"/>
  <c r="EC16" i="3"/>
  <c r="EG16" i="3"/>
  <c r="EK16" i="3"/>
  <c r="EO16" i="3"/>
  <c r="ES16" i="3"/>
  <c r="EW16" i="3"/>
  <c r="FA16" i="3"/>
  <c r="FE16" i="3"/>
  <c r="FI16" i="3"/>
  <c r="FM16" i="3"/>
  <c r="FQ16" i="3"/>
  <c r="FU16" i="3"/>
  <c r="FY16" i="3"/>
  <c r="GC16" i="3"/>
  <c r="GG16" i="3"/>
  <c r="GK16" i="3"/>
  <c r="E17" i="3"/>
  <c r="I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M17" i="3"/>
  <c r="BQ17" i="3"/>
  <c r="BU17" i="3"/>
  <c r="BY17" i="3"/>
  <c r="CC17" i="3"/>
  <c r="CG17" i="3"/>
  <c r="CK17" i="3"/>
  <c r="CO17" i="3"/>
  <c r="CS17" i="3"/>
  <c r="CW17" i="3"/>
  <c r="DA17" i="3"/>
  <c r="DE17" i="3"/>
  <c r="DI17" i="3"/>
  <c r="DM17" i="3"/>
  <c r="DQ17" i="3"/>
  <c r="DU17" i="3"/>
  <c r="DY17" i="3"/>
  <c r="EC17" i="3"/>
  <c r="EG17" i="3"/>
  <c r="EK17" i="3"/>
  <c r="EO17" i="3"/>
  <c r="ES17" i="3"/>
  <c r="EW17" i="3"/>
  <c r="FA17" i="3"/>
  <c r="FE17" i="3"/>
  <c r="FI17" i="3"/>
  <c r="FM17" i="3"/>
  <c r="FQ17" i="3"/>
  <c r="FU17" i="3"/>
  <c r="FY17" i="3"/>
  <c r="GC17" i="3"/>
  <c r="GG17" i="3"/>
  <c r="GK17" i="3"/>
  <c r="E18" i="3"/>
  <c r="I18" i="3"/>
  <c r="M18" i="3"/>
  <c r="Q18" i="3"/>
  <c r="U18" i="3"/>
  <c r="Y18" i="3"/>
  <c r="AC18" i="3"/>
  <c r="AG18" i="3"/>
  <c r="AK18" i="3"/>
  <c r="AO18" i="3"/>
  <c r="AS18" i="3"/>
  <c r="AW18" i="3"/>
  <c r="BA18" i="3"/>
  <c r="BE18" i="3"/>
  <c r="BI18" i="3"/>
  <c r="BM18" i="3"/>
  <c r="BQ18" i="3"/>
  <c r="BU18" i="3"/>
  <c r="BY18" i="3"/>
  <c r="CC18" i="3"/>
  <c r="CG18" i="3"/>
  <c r="CK18" i="3"/>
  <c r="CO18" i="3"/>
  <c r="CS18" i="3"/>
  <c r="CW18" i="3"/>
  <c r="DA18" i="3"/>
  <c r="DE18" i="3"/>
  <c r="DI18" i="3"/>
  <c r="DM18" i="3"/>
  <c r="DQ18" i="3"/>
  <c r="DU18" i="3"/>
  <c r="DY18" i="3"/>
  <c r="EC18" i="3"/>
  <c r="EG18" i="3"/>
  <c r="EK18" i="3"/>
  <c r="EO18" i="3"/>
  <c r="ES18" i="3"/>
  <c r="EW18" i="3"/>
  <c r="FA18" i="3"/>
  <c r="FE18" i="3"/>
  <c r="FI18" i="3"/>
  <c r="FM18" i="3"/>
  <c r="FQ18" i="3"/>
  <c r="FU18" i="3"/>
  <c r="FY18" i="3"/>
  <c r="GC18" i="3"/>
  <c r="GG18" i="3"/>
  <c r="GK18" i="3"/>
  <c r="E19" i="3"/>
  <c r="I19" i="3"/>
  <c r="M19" i="3"/>
  <c r="Q19" i="3"/>
  <c r="U19" i="3"/>
  <c r="Y19" i="3"/>
  <c r="AC19" i="3"/>
  <c r="AG19" i="3"/>
  <c r="AK19" i="3"/>
  <c r="AO19" i="3"/>
  <c r="AS19" i="3"/>
  <c r="AW19" i="3"/>
  <c r="BA19" i="3"/>
  <c r="BE19" i="3"/>
  <c r="BI19" i="3"/>
  <c r="BM19" i="3"/>
  <c r="BQ19" i="3"/>
  <c r="BU19" i="3"/>
  <c r="BY19" i="3"/>
  <c r="CC19" i="3"/>
  <c r="CG19" i="3"/>
  <c r="CK19" i="3"/>
  <c r="CO19" i="3"/>
  <c r="CS19" i="3"/>
  <c r="CW19" i="3"/>
  <c r="DA19" i="3"/>
  <c r="DE19" i="3"/>
  <c r="DI19" i="3"/>
  <c r="DM19" i="3"/>
  <c r="DQ19" i="3"/>
  <c r="DU19" i="3"/>
  <c r="DY19" i="3"/>
  <c r="EC19" i="3"/>
  <c r="EG19" i="3"/>
  <c r="EK19" i="3"/>
  <c r="EO19" i="3"/>
  <c r="ES19" i="3"/>
  <c r="EW19" i="3"/>
  <c r="FA19" i="3"/>
  <c r="FE19" i="3"/>
  <c r="FI19" i="3"/>
  <c r="FM19" i="3"/>
  <c r="FQ19" i="3"/>
  <c r="FU19" i="3"/>
  <c r="FY19" i="3"/>
  <c r="GC19" i="3"/>
  <c r="GG19" i="3"/>
  <c r="GK19" i="3"/>
  <c r="E20" i="3"/>
  <c r="I20" i="3"/>
  <c r="M20" i="3"/>
  <c r="Q20" i="3"/>
  <c r="U20" i="3"/>
  <c r="Y20" i="3"/>
  <c r="AC20" i="3"/>
  <c r="AG20" i="3"/>
  <c r="AK20" i="3"/>
  <c r="AO20" i="3"/>
  <c r="AS20" i="3"/>
  <c r="AW20" i="3"/>
  <c r="BA20" i="3"/>
  <c r="BE20" i="3"/>
  <c r="BI20" i="3"/>
  <c r="BM20" i="3"/>
  <c r="BQ20" i="3"/>
  <c r="BU20" i="3"/>
  <c r="BY20" i="3"/>
  <c r="CC20" i="3"/>
  <c r="CG20" i="3"/>
  <c r="CK20" i="3"/>
  <c r="CO20" i="3"/>
  <c r="CS20" i="3"/>
  <c r="CW20" i="3"/>
  <c r="DA20" i="3"/>
  <c r="DE20" i="3"/>
  <c r="DI20" i="3"/>
  <c r="DM20" i="3"/>
  <c r="DQ20" i="3"/>
  <c r="DU20" i="3"/>
  <c r="DY20" i="3"/>
  <c r="EC20" i="3"/>
  <c r="EG20" i="3"/>
  <c r="EK20" i="3"/>
  <c r="EO20" i="3"/>
  <c r="ES20" i="3"/>
  <c r="EW20" i="3"/>
  <c r="FA20" i="3"/>
  <c r="FE20" i="3"/>
  <c r="FI20" i="3"/>
  <c r="FM20" i="3"/>
  <c r="FQ20" i="3"/>
  <c r="FU20" i="3"/>
  <c r="FY20" i="3"/>
  <c r="GC20" i="3"/>
  <c r="GG20" i="3"/>
  <c r="GK20" i="3"/>
  <c r="E21" i="3"/>
  <c r="I21" i="3"/>
  <c r="M21" i="3"/>
  <c r="Q21" i="3"/>
  <c r="U21" i="3"/>
  <c r="Y21" i="3"/>
  <c r="AC21" i="3"/>
  <c r="AG21" i="3"/>
  <c r="AK21" i="3"/>
  <c r="AO21" i="3"/>
  <c r="AS21" i="3"/>
  <c r="AW21" i="3"/>
  <c r="BA21" i="3"/>
  <c r="BE21" i="3"/>
  <c r="BI21" i="3"/>
  <c r="BM21" i="3"/>
  <c r="BQ21" i="3"/>
  <c r="BU21" i="3"/>
  <c r="BY21" i="3"/>
  <c r="CC21" i="3"/>
  <c r="CG21" i="3"/>
  <c r="CK21" i="3"/>
  <c r="CO21" i="3"/>
  <c r="CS21" i="3"/>
  <c r="CW21" i="3"/>
  <c r="DA21" i="3"/>
  <c r="DE21" i="3"/>
  <c r="DI21" i="3"/>
  <c r="DM21" i="3"/>
  <c r="DQ21" i="3"/>
  <c r="DU21" i="3"/>
  <c r="DY21" i="3"/>
  <c r="EC21" i="3"/>
  <c r="EG21" i="3"/>
  <c r="EK21" i="3"/>
  <c r="EO21" i="3"/>
  <c r="ES21" i="3"/>
  <c r="EW21" i="3"/>
  <c r="FA21" i="3"/>
  <c r="FE21" i="3"/>
  <c r="FI21" i="3"/>
  <c r="FM21" i="3"/>
  <c r="FQ21" i="3"/>
  <c r="FU21" i="3"/>
  <c r="FY21" i="3"/>
  <c r="GC21" i="3"/>
  <c r="GG21" i="3"/>
  <c r="GK21" i="3"/>
  <c r="E22" i="3"/>
  <c r="I22" i="3"/>
  <c r="M22" i="3"/>
  <c r="Q22" i="3"/>
  <c r="U22" i="3"/>
  <c r="Y22" i="3"/>
  <c r="AC22" i="3"/>
  <c r="AG22" i="3"/>
  <c r="AK22" i="3"/>
  <c r="AO22" i="3"/>
  <c r="AS22" i="3"/>
  <c r="AW22" i="3"/>
  <c r="BA22" i="3"/>
  <c r="BE22" i="3"/>
  <c r="BI22" i="3"/>
  <c r="BM22" i="3"/>
  <c r="BQ22" i="3"/>
  <c r="BU22" i="3"/>
  <c r="BY22" i="3"/>
  <c r="CC22" i="3"/>
  <c r="CG22" i="3"/>
  <c r="CK22" i="3"/>
  <c r="CO22" i="3"/>
  <c r="CS22" i="3"/>
  <c r="CW22" i="3"/>
  <c r="DA22" i="3"/>
  <c r="DE22" i="3"/>
  <c r="DI22" i="3"/>
  <c r="DM22" i="3"/>
  <c r="DQ22" i="3"/>
  <c r="DU22" i="3"/>
  <c r="DY22" i="3"/>
  <c r="EC22" i="3"/>
  <c r="EG22" i="3"/>
  <c r="EK22" i="3"/>
  <c r="EO22" i="3"/>
  <c r="ES22" i="3"/>
  <c r="EW22" i="3"/>
  <c r="FA22" i="3"/>
  <c r="FE22" i="3"/>
  <c r="FI22" i="3"/>
  <c r="FM22" i="3"/>
  <c r="FQ22" i="3"/>
  <c r="FU22" i="3"/>
  <c r="FY22" i="3"/>
  <c r="GC22" i="3"/>
  <c r="GG22" i="3"/>
  <c r="GK22" i="3"/>
  <c r="E23" i="3"/>
  <c r="I23" i="3"/>
  <c r="M23" i="3"/>
  <c r="Q23" i="3"/>
  <c r="U23" i="3"/>
  <c r="Y23" i="3"/>
  <c r="AC23" i="3"/>
  <c r="AG23" i="3"/>
  <c r="AK23" i="3"/>
  <c r="AO23" i="3"/>
  <c r="AS23" i="3"/>
  <c r="AW23" i="3"/>
  <c r="BA23" i="3"/>
  <c r="BE23" i="3"/>
  <c r="BI23" i="3"/>
  <c r="BM23" i="3"/>
  <c r="BQ23" i="3"/>
  <c r="BU23" i="3"/>
  <c r="BY23" i="3"/>
  <c r="CC23" i="3"/>
  <c r="CG23" i="3"/>
  <c r="CK23" i="3"/>
  <c r="CO23" i="3"/>
  <c r="CS23" i="3"/>
  <c r="CW23" i="3"/>
  <c r="DA23" i="3"/>
  <c r="DE23" i="3"/>
  <c r="DI23" i="3"/>
  <c r="DM23" i="3"/>
  <c r="DQ23" i="3"/>
  <c r="DU23" i="3"/>
  <c r="DY23" i="3"/>
  <c r="EC23" i="3"/>
  <c r="EG23" i="3"/>
  <c r="EK23" i="3"/>
  <c r="EO23" i="3"/>
  <c r="ES23" i="3"/>
  <c r="EW23" i="3"/>
  <c r="FA23" i="3"/>
  <c r="FE23" i="3"/>
  <c r="FI23" i="3"/>
  <c r="FM23" i="3"/>
  <c r="FQ23" i="3"/>
  <c r="FU23" i="3"/>
  <c r="FY23" i="3"/>
  <c r="GC23" i="3"/>
  <c r="GG23" i="3"/>
  <c r="GK23" i="3"/>
  <c r="E24" i="3"/>
  <c r="I24" i="3"/>
  <c r="M24" i="3"/>
  <c r="Q24" i="3"/>
  <c r="U24" i="3"/>
  <c r="Y24" i="3"/>
  <c r="AC24" i="3"/>
  <c r="AG24" i="3"/>
  <c r="AK24" i="3"/>
  <c r="AO24" i="3"/>
  <c r="AS24" i="3"/>
  <c r="AW24" i="3"/>
  <c r="BA24" i="3"/>
  <c r="BE24" i="3"/>
  <c r="BI24" i="3"/>
  <c r="BM24" i="3"/>
  <c r="BQ24" i="3"/>
  <c r="BU24" i="3"/>
  <c r="BY24" i="3"/>
  <c r="CC24" i="3"/>
  <c r="CG24" i="3"/>
  <c r="CK24" i="3"/>
  <c r="CO24" i="3"/>
  <c r="CS24" i="3"/>
  <c r="CW24" i="3"/>
  <c r="DA24" i="3"/>
  <c r="DE24" i="3"/>
  <c r="DI24" i="3"/>
  <c r="DM24" i="3"/>
  <c r="DQ24" i="3"/>
  <c r="DU24" i="3"/>
  <c r="DY24" i="3"/>
  <c r="EC24" i="3"/>
  <c r="EG24" i="3"/>
  <c r="EK24" i="3"/>
  <c r="EO24" i="3"/>
  <c r="ES24" i="3"/>
  <c r="EW24" i="3"/>
  <c r="FA24" i="3"/>
  <c r="FE24" i="3"/>
  <c r="FI24" i="3"/>
  <c r="FM24" i="3"/>
  <c r="FQ24" i="3"/>
  <c r="FU24" i="3"/>
  <c r="FY24" i="3"/>
  <c r="GC24" i="3"/>
  <c r="GG24" i="3"/>
  <c r="GK24" i="3"/>
  <c r="E25" i="3"/>
  <c r="I25" i="3"/>
  <c r="M25" i="3"/>
  <c r="Q25" i="3"/>
  <c r="U25" i="3"/>
  <c r="Y25" i="3"/>
  <c r="AC25" i="3"/>
  <c r="AG25" i="3"/>
  <c r="AK25" i="3"/>
  <c r="AO25" i="3"/>
  <c r="AS25" i="3"/>
  <c r="AW25" i="3"/>
  <c r="BA25" i="3"/>
  <c r="BE25" i="3"/>
  <c r="BI25" i="3"/>
  <c r="BM25" i="3"/>
  <c r="BQ25" i="3"/>
  <c r="BU25" i="3"/>
  <c r="BY25" i="3"/>
  <c r="CC25" i="3"/>
  <c r="CG25" i="3"/>
  <c r="CK25" i="3"/>
  <c r="CO25" i="3"/>
  <c r="CS25" i="3"/>
  <c r="CW25" i="3"/>
  <c r="DA25" i="3"/>
  <c r="DE25" i="3"/>
  <c r="DI25" i="3"/>
  <c r="DM25" i="3"/>
  <c r="DQ25" i="3"/>
  <c r="DU25" i="3"/>
  <c r="DY25" i="3"/>
  <c r="EC25" i="3"/>
  <c r="EG25" i="3"/>
  <c r="EK25" i="3"/>
  <c r="EO25" i="3"/>
  <c r="ES25" i="3"/>
  <c r="EW25" i="3"/>
  <c r="FA25" i="3"/>
  <c r="FE25" i="3"/>
  <c r="FI25" i="3"/>
  <c r="FM25" i="3"/>
  <c r="FQ25" i="3"/>
  <c r="FU25" i="3"/>
  <c r="FY25" i="3"/>
  <c r="GC25" i="3"/>
  <c r="GG25" i="3"/>
  <c r="GK25" i="3"/>
  <c r="E26" i="3"/>
  <c r="I26" i="3"/>
  <c r="M26" i="3"/>
  <c r="Q26" i="3"/>
  <c r="U26" i="3"/>
  <c r="Y26" i="3"/>
  <c r="AC26" i="3"/>
  <c r="AG26" i="3"/>
  <c r="AK26" i="3"/>
  <c r="AO26" i="3"/>
  <c r="AS26" i="3"/>
  <c r="AW26" i="3"/>
  <c r="BA26" i="3"/>
  <c r="BE26" i="3"/>
  <c r="BI26" i="3"/>
  <c r="BM26" i="3"/>
  <c r="BQ26" i="3"/>
  <c r="BU26" i="3"/>
  <c r="BY26" i="3"/>
  <c r="CC26" i="3"/>
  <c r="CG26" i="3"/>
  <c r="CK26" i="3"/>
  <c r="CO26" i="3"/>
  <c r="CS26" i="3"/>
  <c r="FV6" i="3"/>
  <c r="DJ7" i="3"/>
  <c r="R8" i="3"/>
  <c r="CD8" i="3"/>
  <c r="EP8" i="3"/>
  <c r="R9" i="3"/>
  <c r="CD9" i="3"/>
  <c r="EP9" i="3"/>
  <c r="M10" i="3"/>
  <c r="AS10" i="3"/>
  <c r="BY10" i="3"/>
  <c r="DE10" i="3"/>
  <c r="EK10" i="3"/>
  <c r="R7" i="3"/>
  <c r="EP7" i="3"/>
  <c r="AH8" i="3"/>
  <c r="CT8" i="3"/>
  <c r="FF8" i="3"/>
  <c r="AH9" i="3"/>
  <c r="CT9" i="3"/>
  <c r="FF9" i="3"/>
  <c r="U10" i="3"/>
  <c r="BA10" i="3"/>
  <c r="CG10" i="3"/>
  <c r="DM10" i="3"/>
  <c r="ES10" i="3"/>
  <c r="EX13" i="3"/>
  <c r="EZ13" i="3"/>
  <c r="FB13" i="3"/>
  <c r="FD13" i="3"/>
  <c r="FF13" i="3"/>
  <c r="FH13" i="3"/>
  <c r="FJ13" i="3"/>
  <c r="FL13" i="3"/>
  <c r="FN13" i="3"/>
  <c r="FP13" i="3"/>
  <c r="FR13" i="3"/>
  <c r="FT13" i="3"/>
  <c r="FV13" i="3"/>
  <c r="FX13" i="3"/>
  <c r="FZ13" i="3"/>
  <c r="GB13" i="3"/>
  <c r="GD13" i="3"/>
  <c r="GF13" i="3"/>
  <c r="GH13" i="3"/>
  <c r="GJ13" i="3"/>
  <c r="B14" i="3"/>
  <c r="D14" i="3"/>
  <c r="F14" i="3"/>
  <c r="H14" i="3"/>
  <c r="J14" i="3"/>
  <c r="L14" i="3"/>
  <c r="N14" i="3"/>
  <c r="P14" i="3"/>
  <c r="R14" i="3"/>
  <c r="T14" i="3"/>
  <c r="V14" i="3"/>
  <c r="X14" i="3"/>
  <c r="Z14" i="3"/>
  <c r="AB14" i="3"/>
  <c r="AD14" i="3"/>
  <c r="AF14" i="3"/>
  <c r="AH14" i="3"/>
  <c r="AJ14" i="3"/>
  <c r="AL14" i="3"/>
  <c r="AN14" i="3"/>
  <c r="AP14" i="3"/>
  <c r="AR14" i="3"/>
  <c r="AT14" i="3"/>
  <c r="AV14" i="3"/>
  <c r="AX14" i="3"/>
  <c r="AZ14" i="3"/>
  <c r="BB14" i="3"/>
  <c r="BD14" i="3"/>
  <c r="BF14" i="3"/>
  <c r="BH14" i="3"/>
  <c r="BJ14" i="3"/>
  <c r="BL14" i="3"/>
  <c r="BN14" i="3"/>
  <c r="BP14" i="3"/>
  <c r="BR14" i="3"/>
  <c r="BT14" i="3"/>
  <c r="BV14" i="3"/>
  <c r="BX14" i="3"/>
  <c r="BZ14" i="3"/>
  <c r="CB14" i="3"/>
  <c r="CD14" i="3"/>
  <c r="CF14" i="3"/>
  <c r="CH14" i="3"/>
  <c r="CJ14" i="3"/>
  <c r="CL14" i="3"/>
  <c r="CN14" i="3"/>
  <c r="CP14" i="3"/>
  <c r="CR14" i="3"/>
  <c r="CT14" i="3"/>
  <c r="CV14" i="3"/>
  <c r="CX14" i="3"/>
  <c r="CZ14" i="3"/>
  <c r="DB14" i="3"/>
  <c r="DD14" i="3"/>
  <c r="DF14" i="3"/>
  <c r="DH14" i="3"/>
  <c r="DJ14" i="3"/>
  <c r="DL14" i="3"/>
  <c r="DN14" i="3"/>
  <c r="DP14" i="3"/>
  <c r="DR14" i="3"/>
  <c r="DT14" i="3"/>
  <c r="DV14" i="3"/>
  <c r="DX14" i="3"/>
  <c r="DZ14" i="3"/>
  <c r="EB14" i="3"/>
  <c r="ED14" i="3"/>
  <c r="EF14" i="3"/>
  <c r="EH14" i="3"/>
  <c r="EJ14" i="3"/>
  <c r="EL14" i="3"/>
  <c r="EN14" i="3"/>
  <c r="EP14" i="3"/>
  <c r="ER14" i="3"/>
  <c r="ET14" i="3"/>
  <c r="EV14" i="3"/>
  <c r="EX14" i="3"/>
  <c r="EZ14" i="3"/>
  <c r="FB14" i="3"/>
  <c r="FD14" i="3"/>
  <c r="FF14" i="3"/>
  <c r="FH14" i="3"/>
  <c r="FJ14" i="3"/>
  <c r="FL14" i="3"/>
  <c r="FN14" i="3"/>
  <c r="FP14" i="3"/>
  <c r="FR14" i="3"/>
  <c r="FT14" i="3"/>
  <c r="FV14" i="3"/>
  <c r="FX14" i="3"/>
  <c r="FZ14" i="3"/>
  <c r="GB14" i="3"/>
  <c r="GD14" i="3"/>
  <c r="GF14" i="3"/>
  <c r="GH14" i="3"/>
  <c r="GJ14" i="3"/>
  <c r="C15" i="3"/>
  <c r="G15" i="3"/>
  <c r="K15" i="3"/>
  <c r="O15" i="3"/>
  <c r="S15" i="3"/>
  <c r="W15" i="3"/>
  <c r="AA15" i="3"/>
  <c r="AE15" i="3"/>
  <c r="AI15" i="3"/>
  <c r="AM15" i="3"/>
  <c r="AQ15" i="3"/>
  <c r="AU15" i="3"/>
  <c r="AY15" i="3"/>
  <c r="BC15" i="3"/>
  <c r="BG15" i="3"/>
  <c r="BK15" i="3"/>
  <c r="BO15" i="3"/>
  <c r="BS15" i="3"/>
  <c r="BW15" i="3"/>
  <c r="CA15" i="3"/>
  <c r="CE15" i="3"/>
  <c r="CI15" i="3"/>
  <c r="CM15" i="3"/>
  <c r="CQ15" i="3"/>
  <c r="CU15" i="3"/>
  <c r="CY15" i="3"/>
  <c r="DC15" i="3"/>
  <c r="DG15" i="3"/>
  <c r="DK15" i="3"/>
  <c r="DO15" i="3"/>
  <c r="DS15" i="3"/>
  <c r="DW15" i="3"/>
  <c r="EA15" i="3"/>
  <c r="EE15" i="3"/>
  <c r="EI15" i="3"/>
  <c r="EM15" i="3"/>
  <c r="EQ15" i="3"/>
  <c r="EU15" i="3"/>
  <c r="EY15" i="3"/>
  <c r="FC15" i="3"/>
  <c r="FG15" i="3"/>
  <c r="FK15" i="3"/>
  <c r="FO15" i="3"/>
  <c r="FS15" i="3"/>
  <c r="FW15" i="3"/>
  <c r="GA15" i="3"/>
  <c r="GE15" i="3"/>
  <c r="GI15" i="3"/>
  <c r="C16" i="3"/>
  <c r="G16" i="3"/>
  <c r="K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EY16" i="3"/>
  <c r="FC16" i="3"/>
  <c r="FG16" i="3"/>
  <c r="FK16" i="3"/>
  <c r="FO16" i="3"/>
  <c r="FS16" i="3"/>
  <c r="FW16" i="3"/>
  <c r="GA16" i="3"/>
  <c r="GE16" i="3"/>
  <c r="GI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EY17" i="3"/>
  <c r="FC17" i="3"/>
  <c r="FG17" i="3"/>
  <c r="FK17" i="3"/>
  <c r="FO17" i="3"/>
  <c r="FS17" i="3"/>
  <c r="FW17" i="3"/>
  <c r="GA17" i="3"/>
  <c r="GE17" i="3"/>
  <c r="GI17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DO18" i="3"/>
  <c r="DS18" i="3"/>
  <c r="DW18" i="3"/>
  <c r="EA18" i="3"/>
  <c r="EE18" i="3"/>
  <c r="EI18" i="3"/>
  <c r="EM18" i="3"/>
  <c r="EQ18" i="3"/>
  <c r="EU18" i="3"/>
  <c r="EY18" i="3"/>
  <c r="FC18" i="3"/>
  <c r="FG18" i="3"/>
  <c r="FK18" i="3"/>
  <c r="FO18" i="3"/>
  <c r="FS18" i="3"/>
  <c r="FW18" i="3"/>
  <c r="GA18" i="3"/>
  <c r="GE18" i="3"/>
  <c r="GI18" i="3"/>
  <c r="C19" i="3"/>
  <c r="G19" i="3"/>
  <c r="K19" i="3"/>
  <c r="O19" i="3"/>
  <c r="S19" i="3"/>
  <c r="W19" i="3"/>
  <c r="AA19" i="3"/>
  <c r="AE19" i="3"/>
  <c r="AI19" i="3"/>
  <c r="AM19" i="3"/>
  <c r="AQ19" i="3"/>
  <c r="AU19" i="3"/>
  <c r="AY19" i="3"/>
  <c r="BC19" i="3"/>
  <c r="BG19" i="3"/>
  <c r="BK19" i="3"/>
  <c r="BO19" i="3"/>
  <c r="BS19" i="3"/>
  <c r="BW19" i="3"/>
  <c r="CA19" i="3"/>
  <c r="CE19" i="3"/>
  <c r="CI19" i="3"/>
  <c r="CM19" i="3"/>
  <c r="CQ19" i="3"/>
  <c r="CU19" i="3"/>
  <c r="CY19" i="3"/>
  <c r="DC19" i="3"/>
  <c r="DG19" i="3"/>
  <c r="DK19" i="3"/>
  <c r="DO19" i="3"/>
  <c r="DS19" i="3"/>
  <c r="DW19" i="3"/>
  <c r="EA19" i="3"/>
  <c r="EE19" i="3"/>
  <c r="EI19" i="3"/>
  <c r="EM19" i="3"/>
  <c r="EQ19" i="3"/>
  <c r="EU19" i="3"/>
  <c r="EY19" i="3"/>
  <c r="FC19" i="3"/>
  <c r="FG19" i="3"/>
  <c r="FK19" i="3"/>
  <c r="FO19" i="3"/>
  <c r="FS19" i="3"/>
  <c r="FW19" i="3"/>
  <c r="GA19" i="3"/>
  <c r="GE19" i="3"/>
  <c r="GI19" i="3"/>
  <c r="C20" i="3"/>
  <c r="G20" i="3"/>
  <c r="K20" i="3"/>
  <c r="O20" i="3"/>
  <c r="S20" i="3"/>
  <c r="W20" i="3"/>
  <c r="AA20" i="3"/>
  <c r="AE20" i="3"/>
  <c r="AI20" i="3"/>
  <c r="AM20" i="3"/>
  <c r="AQ20" i="3"/>
  <c r="AU20" i="3"/>
  <c r="AY20" i="3"/>
  <c r="BC20" i="3"/>
  <c r="BG20" i="3"/>
  <c r="BK20" i="3"/>
  <c r="BO20" i="3"/>
  <c r="BS20" i="3"/>
  <c r="BW20" i="3"/>
  <c r="CA20" i="3"/>
  <c r="CE20" i="3"/>
  <c r="CI20" i="3"/>
  <c r="CM20" i="3"/>
  <c r="CQ20" i="3"/>
  <c r="CU20" i="3"/>
  <c r="CY20" i="3"/>
  <c r="DC20" i="3"/>
  <c r="DG20" i="3"/>
  <c r="DK20" i="3"/>
  <c r="DO20" i="3"/>
  <c r="DS20" i="3"/>
  <c r="DW20" i="3"/>
  <c r="EA20" i="3"/>
  <c r="EE20" i="3"/>
  <c r="EI20" i="3"/>
  <c r="EM20" i="3"/>
  <c r="EQ20" i="3"/>
  <c r="EU20" i="3"/>
  <c r="EY20" i="3"/>
  <c r="FC20" i="3"/>
  <c r="FG20" i="3"/>
  <c r="FK20" i="3"/>
  <c r="FO20" i="3"/>
  <c r="FS20" i="3"/>
  <c r="FW20" i="3"/>
  <c r="GA20" i="3"/>
  <c r="GE20" i="3"/>
  <c r="GI20" i="3"/>
  <c r="C21" i="3"/>
  <c r="G21" i="3"/>
  <c r="K21" i="3"/>
  <c r="O21" i="3"/>
  <c r="S21" i="3"/>
  <c r="W21" i="3"/>
  <c r="AA21" i="3"/>
  <c r="AE21" i="3"/>
  <c r="AI21" i="3"/>
  <c r="AM21" i="3"/>
  <c r="AQ21" i="3"/>
  <c r="AU21" i="3"/>
  <c r="AY21" i="3"/>
  <c r="BC21" i="3"/>
  <c r="BG21" i="3"/>
  <c r="BK21" i="3"/>
  <c r="BO21" i="3"/>
  <c r="BS21" i="3"/>
  <c r="BW21" i="3"/>
  <c r="CA21" i="3"/>
  <c r="CE21" i="3"/>
  <c r="CI21" i="3"/>
  <c r="CM21" i="3"/>
  <c r="CQ21" i="3"/>
  <c r="CU21" i="3"/>
  <c r="CY21" i="3"/>
  <c r="DC21" i="3"/>
  <c r="DG21" i="3"/>
  <c r="DK21" i="3"/>
  <c r="DO21" i="3"/>
  <c r="DS21" i="3"/>
  <c r="DW21" i="3"/>
  <c r="EA21" i="3"/>
  <c r="EE21" i="3"/>
  <c r="EI21" i="3"/>
  <c r="EM21" i="3"/>
  <c r="EQ21" i="3"/>
  <c r="EU21" i="3"/>
  <c r="EY21" i="3"/>
  <c r="FC21" i="3"/>
  <c r="FG21" i="3"/>
  <c r="FK21" i="3"/>
  <c r="FO21" i="3"/>
  <c r="FS21" i="3"/>
  <c r="FW21" i="3"/>
  <c r="GA21" i="3"/>
  <c r="GE21" i="3"/>
  <c r="GI21" i="3"/>
  <c r="C22" i="3"/>
  <c r="G22" i="3"/>
  <c r="K22" i="3"/>
  <c r="O22" i="3"/>
  <c r="S22" i="3"/>
  <c r="W22" i="3"/>
  <c r="AA22" i="3"/>
  <c r="AE22" i="3"/>
  <c r="AI22" i="3"/>
  <c r="AM22" i="3"/>
  <c r="AQ22" i="3"/>
  <c r="AU22" i="3"/>
  <c r="AY22" i="3"/>
  <c r="BC22" i="3"/>
  <c r="BG22" i="3"/>
  <c r="BK22" i="3"/>
  <c r="BO22" i="3"/>
  <c r="BS22" i="3"/>
  <c r="BW22" i="3"/>
  <c r="CA22" i="3"/>
  <c r="CE22" i="3"/>
  <c r="CI22" i="3"/>
  <c r="CM22" i="3"/>
  <c r="CQ22" i="3"/>
  <c r="CU22" i="3"/>
  <c r="CY22" i="3"/>
  <c r="DC22" i="3"/>
  <c r="DG22" i="3"/>
  <c r="DK22" i="3"/>
  <c r="DO22" i="3"/>
  <c r="DS22" i="3"/>
  <c r="DW22" i="3"/>
  <c r="EA22" i="3"/>
  <c r="EE22" i="3"/>
  <c r="EI22" i="3"/>
  <c r="EM22" i="3"/>
  <c r="EQ22" i="3"/>
  <c r="EU22" i="3"/>
  <c r="EY22" i="3"/>
  <c r="FC22" i="3"/>
  <c r="FG22" i="3"/>
  <c r="FK22" i="3"/>
  <c r="FO22" i="3"/>
  <c r="FS22" i="3"/>
  <c r="FW22" i="3"/>
  <c r="GA22" i="3"/>
  <c r="GE22" i="3"/>
  <c r="GI22" i="3"/>
  <c r="C23" i="3"/>
  <c r="G23" i="3"/>
  <c r="K23" i="3"/>
  <c r="O23" i="3"/>
  <c r="S23" i="3"/>
  <c r="W23" i="3"/>
  <c r="AA23" i="3"/>
  <c r="AE23" i="3"/>
  <c r="AI23" i="3"/>
  <c r="AM23" i="3"/>
  <c r="AQ23" i="3"/>
  <c r="AU23" i="3"/>
  <c r="AY23" i="3"/>
  <c r="BC23" i="3"/>
  <c r="BG23" i="3"/>
  <c r="BK23" i="3"/>
  <c r="BO23" i="3"/>
  <c r="BS23" i="3"/>
  <c r="BW23" i="3"/>
  <c r="CA23" i="3"/>
  <c r="CE23" i="3"/>
  <c r="CI23" i="3"/>
  <c r="CM23" i="3"/>
  <c r="CQ23" i="3"/>
  <c r="CU23" i="3"/>
  <c r="CY23" i="3"/>
  <c r="DC23" i="3"/>
  <c r="DG23" i="3"/>
  <c r="DK23" i="3"/>
  <c r="DO23" i="3"/>
  <c r="DS23" i="3"/>
  <c r="DW23" i="3"/>
  <c r="EA23" i="3"/>
  <c r="EE23" i="3"/>
  <c r="EI23" i="3"/>
  <c r="EM23" i="3"/>
  <c r="EQ23" i="3"/>
  <c r="EU23" i="3"/>
  <c r="EY23" i="3"/>
  <c r="FC23" i="3"/>
  <c r="FG23" i="3"/>
  <c r="FK23" i="3"/>
  <c r="FO23" i="3"/>
  <c r="FS23" i="3"/>
  <c r="FW23" i="3"/>
  <c r="GA23" i="3"/>
  <c r="GE23" i="3"/>
  <c r="GI23" i="3"/>
  <c r="C24" i="3"/>
  <c r="G24" i="3"/>
  <c r="K24" i="3"/>
  <c r="O24" i="3"/>
  <c r="S24" i="3"/>
  <c r="W24" i="3"/>
  <c r="AA24" i="3"/>
  <c r="AE24" i="3"/>
  <c r="AI24" i="3"/>
  <c r="AM24" i="3"/>
  <c r="AQ24" i="3"/>
  <c r="AU24" i="3"/>
  <c r="AY24" i="3"/>
  <c r="BC24" i="3"/>
  <c r="BG24" i="3"/>
  <c r="BK24" i="3"/>
  <c r="BO24" i="3"/>
  <c r="BS24" i="3"/>
  <c r="BW24" i="3"/>
  <c r="CA24" i="3"/>
  <c r="CE24" i="3"/>
  <c r="CI24" i="3"/>
  <c r="CM24" i="3"/>
  <c r="CQ24" i="3"/>
  <c r="CU24" i="3"/>
  <c r="CY24" i="3"/>
  <c r="DC24" i="3"/>
  <c r="DG24" i="3"/>
  <c r="DK24" i="3"/>
  <c r="DO24" i="3"/>
  <c r="DS24" i="3"/>
  <c r="DW24" i="3"/>
  <c r="EA24" i="3"/>
  <c r="EE24" i="3"/>
  <c r="EI24" i="3"/>
  <c r="EM24" i="3"/>
  <c r="EQ24" i="3"/>
  <c r="EU24" i="3"/>
  <c r="EY24" i="3"/>
  <c r="FC24" i="3"/>
  <c r="FG24" i="3"/>
  <c r="FK24" i="3"/>
  <c r="FO24" i="3"/>
  <c r="FS24" i="3"/>
  <c r="FW24" i="3"/>
  <c r="GA24" i="3"/>
  <c r="GE24" i="3"/>
  <c r="GI24" i="3"/>
  <c r="C25" i="3"/>
  <c r="G25" i="3"/>
  <c r="K25" i="3"/>
  <c r="O25" i="3"/>
  <c r="S25" i="3"/>
  <c r="W25" i="3"/>
  <c r="AA25" i="3"/>
  <c r="AE25" i="3"/>
  <c r="AI25" i="3"/>
  <c r="AM25" i="3"/>
  <c r="AQ25" i="3"/>
  <c r="AU25" i="3"/>
  <c r="AY25" i="3"/>
  <c r="BC25" i="3"/>
  <c r="BG25" i="3"/>
  <c r="BK25" i="3"/>
  <c r="BO25" i="3"/>
  <c r="BS25" i="3"/>
  <c r="BW25" i="3"/>
  <c r="CA25" i="3"/>
  <c r="CE25" i="3"/>
  <c r="CI25" i="3"/>
  <c r="CM25" i="3"/>
  <c r="CQ25" i="3"/>
  <c r="CU25" i="3"/>
  <c r="CY25" i="3"/>
  <c r="DC25" i="3"/>
  <c r="DG25" i="3"/>
  <c r="DK25" i="3"/>
  <c r="DO25" i="3"/>
  <c r="DS25" i="3"/>
  <c r="DW25" i="3"/>
  <c r="EA25" i="3"/>
  <c r="EE25" i="3"/>
  <c r="EI25" i="3"/>
  <c r="EM25" i="3"/>
  <c r="EQ25" i="3"/>
  <c r="EU25" i="3"/>
  <c r="EY25" i="3"/>
  <c r="FC25" i="3"/>
  <c r="FG25" i="3"/>
  <c r="FK25" i="3"/>
  <c r="FO25" i="3"/>
  <c r="FS25" i="3"/>
  <c r="FW25" i="3"/>
  <c r="GA25" i="3"/>
  <c r="GE25" i="3"/>
  <c r="GI25" i="3"/>
  <c r="C26" i="3"/>
  <c r="G26" i="3"/>
  <c r="K26" i="3"/>
  <c r="O26" i="3"/>
  <c r="S26" i="3"/>
  <c r="W26" i="3"/>
  <c r="AA26" i="3"/>
  <c r="AE26" i="3"/>
  <c r="AI26" i="3"/>
  <c r="AM26" i="3"/>
  <c r="AQ26" i="3"/>
  <c r="AU26" i="3"/>
  <c r="AY26" i="3"/>
  <c r="BC26" i="3"/>
  <c r="BG26" i="3"/>
  <c r="BK26" i="3"/>
  <c r="BO26" i="3"/>
  <c r="BS26" i="3"/>
  <c r="BW26" i="3"/>
  <c r="CA26" i="3"/>
  <c r="CE26" i="3"/>
  <c r="CI26" i="3"/>
  <c r="CM26" i="3"/>
  <c r="CQ26" i="3"/>
  <c r="CU26" i="3"/>
  <c r="AX7" i="3"/>
  <c r="FV8" i="3"/>
  <c r="AC10" i="3"/>
  <c r="FA10" i="3"/>
  <c r="FV7" i="3"/>
  <c r="AX9" i="3"/>
  <c r="BI10" i="3"/>
  <c r="B15" i="3"/>
  <c r="J15" i="3"/>
  <c r="R15" i="3"/>
  <c r="Z15" i="3"/>
  <c r="AH15" i="3"/>
  <c r="AP15" i="3"/>
  <c r="AX15" i="3"/>
  <c r="BF15" i="3"/>
  <c r="BN15" i="3"/>
  <c r="BV15" i="3"/>
  <c r="CD15" i="3"/>
  <c r="CL15" i="3"/>
  <c r="CT15" i="3"/>
  <c r="DB15" i="3"/>
  <c r="DJ15" i="3"/>
  <c r="DR15" i="3"/>
  <c r="DZ15" i="3"/>
  <c r="EH15" i="3"/>
  <c r="EP15" i="3"/>
  <c r="EX15" i="3"/>
  <c r="FF15" i="3"/>
  <c r="FN15" i="3"/>
  <c r="FV15" i="3"/>
  <c r="GD15" i="3"/>
  <c r="B16" i="3"/>
  <c r="J16" i="3"/>
  <c r="R16" i="3"/>
  <c r="Z16" i="3"/>
  <c r="AH16" i="3"/>
  <c r="AP16" i="3"/>
  <c r="AX16" i="3"/>
  <c r="BF16" i="3"/>
  <c r="BN16" i="3"/>
  <c r="BV16" i="3"/>
  <c r="CD16" i="3"/>
  <c r="CL16" i="3"/>
  <c r="CT16" i="3"/>
  <c r="DB16" i="3"/>
  <c r="DJ16" i="3"/>
  <c r="DR16" i="3"/>
  <c r="DZ16" i="3"/>
  <c r="EH16" i="3"/>
  <c r="EP16" i="3"/>
  <c r="EX16" i="3"/>
  <c r="FF16" i="3"/>
  <c r="FN16" i="3"/>
  <c r="FV16" i="3"/>
  <c r="GD16" i="3"/>
  <c r="B17" i="3"/>
  <c r="J17" i="3"/>
  <c r="R17" i="3"/>
  <c r="Z17" i="3"/>
  <c r="AH17" i="3"/>
  <c r="AP17" i="3"/>
  <c r="AX17" i="3"/>
  <c r="BF17" i="3"/>
  <c r="BN17" i="3"/>
  <c r="BV17" i="3"/>
  <c r="CD17" i="3"/>
  <c r="CL17" i="3"/>
  <c r="CT17" i="3"/>
  <c r="DB17" i="3"/>
  <c r="DJ17" i="3"/>
  <c r="DR17" i="3"/>
  <c r="DZ17" i="3"/>
  <c r="EH17" i="3"/>
  <c r="EP17" i="3"/>
  <c r="EX17" i="3"/>
  <c r="FF17" i="3"/>
  <c r="FN17" i="3"/>
  <c r="FV17" i="3"/>
  <c r="GD17" i="3"/>
  <c r="B18" i="3"/>
  <c r="J18" i="3"/>
  <c r="R18" i="3"/>
  <c r="Z18" i="3"/>
  <c r="AH18" i="3"/>
  <c r="AP18" i="3"/>
  <c r="AX18" i="3"/>
  <c r="BF18" i="3"/>
  <c r="BN18" i="3"/>
  <c r="BV18" i="3"/>
  <c r="CD18" i="3"/>
  <c r="CL18" i="3"/>
  <c r="CT18" i="3"/>
  <c r="DB18" i="3"/>
  <c r="DJ18" i="3"/>
  <c r="DR18" i="3"/>
  <c r="DZ18" i="3"/>
  <c r="EH18" i="3"/>
  <c r="EP18" i="3"/>
  <c r="EX18" i="3"/>
  <c r="FF18" i="3"/>
  <c r="FN18" i="3"/>
  <c r="FV18" i="3"/>
  <c r="GD18" i="3"/>
  <c r="B19" i="3"/>
  <c r="J19" i="3"/>
  <c r="R19" i="3"/>
  <c r="Z19" i="3"/>
  <c r="AH19" i="3"/>
  <c r="AP19" i="3"/>
  <c r="AX19" i="3"/>
  <c r="BF19" i="3"/>
  <c r="BN19" i="3"/>
  <c r="BV19" i="3"/>
  <c r="CD19" i="3"/>
  <c r="CL19" i="3"/>
  <c r="CT19" i="3"/>
  <c r="DB19" i="3"/>
  <c r="DJ19" i="3"/>
  <c r="DR19" i="3"/>
  <c r="DZ19" i="3"/>
  <c r="EH19" i="3"/>
  <c r="EP19" i="3"/>
  <c r="EX19" i="3"/>
  <c r="FF19" i="3"/>
  <c r="FN19" i="3"/>
  <c r="FV19" i="3"/>
  <c r="GD19" i="3"/>
  <c r="B20" i="3"/>
  <c r="J20" i="3"/>
  <c r="R20" i="3"/>
  <c r="Z20" i="3"/>
  <c r="AH20" i="3"/>
  <c r="AP20" i="3"/>
  <c r="AX20" i="3"/>
  <c r="BF20" i="3"/>
  <c r="BN20" i="3"/>
  <c r="BV20" i="3"/>
  <c r="CD20" i="3"/>
  <c r="CL20" i="3"/>
  <c r="CT20" i="3"/>
  <c r="DB20" i="3"/>
  <c r="DJ20" i="3"/>
  <c r="DR20" i="3"/>
  <c r="DZ20" i="3"/>
  <c r="EH20" i="3"/>
  <c r="EP20" i="3"/>
  <c r="EX20" i="3"/>
  <c r="FF20" i="3"/>
  <c r="FN20" i="3"/>
  <c r="FV20" i="3"/>
  <c r="GD20" i="3"/>
  <c r="B21" i="3"/>
  <c r="J21" i="3"/>
  <c r="R21" i="3"/>
  <c r="Z21" i="3"/>
  <c r="AH21" i="3"/>
  <c r="AP21" i="3"/>
  <c r="AX21" i="3"/>
  <c r="BF21" i="3"/>
  <c r="BN21" i="3"/>
  <c r="BV21" i="3"/>
  <c r="CD21" i="3"/>
  <c r="CL21" i="3"/>
  <c r="CT21" i="3"/>
  <c r="DB21" i="3"/>
  <c r="DJ21" i="3"/>
  <c r="DR21" i="3"/>
  <c r="DZ21" i="3"/>
  <c r="EH21" i="3"/>
  <c r="EP21" i="3"/>
  <c r="EX21" i="3"/>
  <c r="FF21" i="3"/>
  <c r="FN21" i="3"/>
  <c r="FV21" i="3"/>
  <c r="GD21" i="3"/>
  <c r="B22" i="3"/>
  <c r="J22" i="3"/>
  <c r="R22" i="3"/>
  <c r="Z22" i="3"/>
  <c r="AH22" i="3"/>
  <c r="AP22" i="3"/>
  <c r="AX22" i="3"/>
  <c r="BF22" i="3"/>
  <c r="BN22" i="3"/>
  <c r="BV22" i="3"/>
  <c r="CD22" i="3"/>
  <c r="CL22" i="3"/>
  <c r="CT22" i="3"/>
  <c r="DB22" i="3"/>
  <c r="DJ22" i="3"/>
  <c r="DR22" i="3"/>
  <c r="DZ22" i="3"/>
  <c r="EH22" i="3"/>
  <c r="EP22" i="3"/>
  <c r="EX22" i="3"/>
  <c r="FF22" i="3"/>
  <c r="FN22" i="3"/>
  <c r="FV22" i="3"/>
  <c r="GD22" i="3"/>
  <c r="B23" i="3"/>
  <c r="J23" i="3"/>
  <c r="R23" i="3"/>
  <c r="Z23" i="3"/>
  <c r="AH23" i="3"/>
  <c r="AP23" i="3"/>
  <c r="AX23" i="3"/>
  <c r="BF23" i="3"/>
  <c r="BN23" i="3"/>
  <c r="BV23" i="3"/>
  <c r="CD23" i="3"/>
  <c r="CL23" i="3"/>
  <c r="CT23" i="3"/>
  <c r="DB23" i="3"/>
  <c r="DJ23" i="3"/>
  <c r="DR23" i="3"/>
  <c r="DZ23" i="3"/>
  <c r="EH23" i="3"/>
  <c r="EP23" i="3"/>
  <c r="EX23" i="3"/>
  <c r="FF23" i="3"/>
  <c r="FN23" i="3"/>
  <c r="FV23" i="3"/>
  <c r="GD23" i="3"/>
  <c r="B24" i="3"/>
  <c r="J24" i="3"/>
  <c r="R24" i="3"/>
  <c r="Z24" i="3"/>
  <c r="AH24" i="3"/>
  <c r="AP24" i="3"/>
  <c r="AX24" i="3"/>
  <c r="BF24" i="3"/>
  <c r="BN24" i="3"/>
  <c r="BV24" i="3"/>
  <c r="CD24" i="3"/>
  <c r="CL24" i="3"/>
  <c r="CT24" i="3"/>
  <c r="DB24" i="3"/>
  <c r="DJ24" i="3"/>
  <c r="DR24" i="3"/>
  <c r="DZ24" i="3"/>
  <c r="EH24" i="3"/>
  <c r="EP24" i="3"/>
  <c r="EX24" i="3"/>
  <c r="FF24" i="3"/>
  <c r="FN24" i="3"/>
  <c r="FV24" i="3"/>
  <c r="GD24" i="3"/>
  <c r="B25" i="3"/>
  <c r="J25" i="3"/>
  <c r="R25" i="3"/>
  <c r="Z25" i="3"/>
  <c r="AH25" i="3"/>
  <c r="AP25" i="3"/>
  <c r="AX25" i="3"/>
  <c r="BF25" i="3"/>
  <c r="BN25" i="3"/>
  <c r="BV25" i="3"/>
  <c r="CD25" i="3"/>
  <c r="CL25" i="3"/>
  <c r="CT25" i="3"/>
  <c r="DB25" i="3"/>
  <c r="DJ25" i="3"/>
  <c r="DR25" i="3"/>
  <c r="DZ25" i="3"/>
  <c r="EH25" i="3"/>
  <c r="EP25" i="3"/>
  <c r="EX25" i="3"/>
  <c r="FF25" i="3"/>
  <c r="FN25" i="3"/>
  <c r="FV25" i="3"/>
  <c r="GD25" i="3"/>
  <c r="B26" i="3"/>
  <c r="J26" i="3"/>
  <c r="R26" i="3"/>
  <c r="Z26" i="3"/>
  <c r="AH26" i="3"/>
  <c r="AP26" i="3"/>
  <c r="AX26" i="3"/>
  <c r="BF26" i="3"/>
  <c r="BN26" i="3"/>
  <c r="BV26" i="3"/>
  <c r="CD26" i="3"/>
  <c r="CL26" i="3"/>
  <c r="CT26" i="3"/>
  <c r="CY26" i="3"/>
  <c r="DC26" i="3"/>
  <c r="DG26" i="3"/>
  <c r="DK26" i="3"/>
  <c r="DO26" i="3"/>
  <c r="DS26" i="3"/>
  <c r="DW26" i="3"/>
  <c r="EA26" i="3"/>
  <c r="EE26" i="3"/>
  <c r="EI26" i="3"/>
  <c r="EM26" i="3"/>
  <c r="EQ26" i="3"/>
  <c r="EU26" i="3"/>
  <c r="EY26" i="3"/>
  <c r="FC26" i="3"/>
  <c r="FG26" i="3"/>
  <c r="FK26" i="3"/>
  <c r="FO26" i="3"/>
  <c r="FS26" i="3"/>
  <c r="FW26" i="3"/>
  <c r="GA26" i="3"/>
  <c r="GE26" i="3"/>
  <c r="GI26" i="3"/>
  <c r="C27" i="3"/>
  <c r="G27" i="3"/>
  <c r="K27" i="3"/>
  <c r="O27" i="3"/>
  <c r="S27" i="3"/>
  <c r="W27" i="3"/>
  <c r="AA27" i="3"/>
  <c r="AE27" i="3"/>
  <c r="AI27" i="3"/>
  <c r="AM27" i="3"/>
  <c r="AQ27" i="3"/>
  <c r="AU27" i="3"/>
  <c r="AY27" i="3"/>
  <c r="BC27" i="3"/>
  <c r="BG27" i="3"/>
  <c r="BK27" i="3"/>
  <c r="BO27" i="3"/>
  <c r="BS27" i="3"/>
  <c r="BW27" i="3"/>
  <c r="CA27" i="3"/>
  <c r="CE27" i="3"/>
  <c r="CI27" i="3"/>
  <c r="CM27" i="3"/>
  <c r="CQ27" i="3"/>
  <c r="CU27" i="3"/>
  <c r="CY27" i="3"/>
  <c r="DC27" i="3"/>
  <c r="DG27" i="3"/>
  <c r="DK27" i="3"/>
  <c r="DO27" i="3"/>
  <c r="DS27" i="3"/>
  <c r="DW27" i="3"/>
  <c r="EA27" i="3"/>
  <c r="EE27" i="3"/>
  <c r="EI27" i="3"/>
  <c r="EM27" i="3"/>
  <c r="EQ27" i="3"/>
  <c r="EU27" i="3"/>
  <c r="AX8" i="3"/>
  <c r="DJ9" i="3"/>
  <c r="CO10" i="3"/>
  <c r="D15" i="3"/>
  <c r="L15" i="3"/>
  <c r="T15" i="3"/>
  <c r="AB15" i="3"/>
  <c r="AJ15" i="3"/>
  <c r="AR15" i="3"/>
  <c r="AZ15" i="3"/>
  <c r="BH15" i="3"/>
  <c r="BP15" i="3"/>
  <c r="BX15" i="3"/>
  <c r="CF15" i="3"/>
  <c r="CN15" i="3"/>
  <c r="CV15" i="3"/>
  <c r="DD15" i="3"/>
  <c r="DL15" i="3"/>
  <c r="DT15" i="3"/>
  <c r="EB15" i="3"/>
  <c r="EJ15" i="3"/>
  <c r="ER15" i="3"/>
  <c r="EZ15" i="3"/>
  <c r="FH15" i="3"/>
  <c r="FP15" i="3"/>
  <c r="FX15" i="3"/>
  <c r="GF15" i="3"/>
  <c r="D16" i="3"/>
  <c r="L16" i="3"/>
  <c r="T16" i="3"/>
  <c r="AB16" i="3"/>
  <c r="AJ16" i="3"/>
  <c r="AR16" i="3"/>
  <c r="AZ16" i="3"/>
  <c r="BH16" i="3"/>
  <c r="BP16" i="3"/>
  <c r="BX16" i="3"/>
  <c r="CF16" i="3"/>
  <c r="CN16" i="3"/>
  <c r="CV16" i="3"/>
  <c r="DD16" i="3"/>
  <c r="DL16" i="3"/>
  <c r="DT16" i="3"/>
  <c r="EB16" i="3"/>
  <c r="EJ16" i="3"/>
  <c r="ER16" i="3"/>
  <c r="EZ16" i="3"/>
  <c r="FH16" i="3"/>
  <c r="FP16" i="3"/>
  <c r="FX16" i="3"/>
  <c r="GF16" i="3"/>
  <c r="D17" i="3"/>
  <c r="L17" i="3"/>
  <c r="T17" i="3"/>
  <c r="AB17" i="3"/>
  <c r="AJ17" i="3"/>
  <c r="AR17" i="3"/>
  <c r="AZ17" i="3"/>
  <c r="BH17" i="3"/>
  <c r="BP17" i="3"/>
  <c r="BX17" i="3"/>
  <c r="CF17" i="3"/>
  <c r="CN17" i="3"/>
  <c r="CV17" i="3"/>
  <c r="DD17" i="3"/>
  <c r="DL17" i="3"/>
  <c r="DT17" i="3"/>
  <c r="EB17" i="3"/>
  <c r="EJ17" i="3"/>
  <c r="ER17" i="3"/>
  <c r="EZ17" i="3"/>
  <c r="FH17" i="3"/>
  <c r="FP17" i="3"/>
  <c r="FX17" i="3"/>
  <c r="GF17" i="3"/>
  <c r="D18" i="3"/>
  <c r="L18" i="3"/>
  <c r="T18" i="3"/>
  <c r="AB18" i="3"/>
  <c r="AJ18" i="3"/>
  <c r="AR18" i="3"/>
  <c r="AZ18" i="3"/>
  <c r="BH18" i="3"/>
  <c r="BP18" i="3"/>
  <c r="BX18" i="3"/>
  <c r="CF18" i="3"/>
  <c r="CN18" i="3"/>
  <c r="CV18" i="3"/>
  <c r="DD18" i="3"/>
  <c r="DL18" i="3"/>
  <c r="DT18" i="3"/>
  <c r="EB18" i="3"/>
  <c r="EJ18" i="3"/>
  <c r="ER18" i="3"/>
  <c r="EZ18" i="3"/>
  <c r="FH18" i="3"/>
  <c r="FP18" i="3"/>
  <c r="FX18" i="3"/>
  <c r="GF18" i="3"/>
  <c r="D19" i="3"/>
  <c r="L19" i="3"/>
  <c r="T19" i="3"/>
  <c r="AB19" i="3"/>
  <c r="AJ19" i="3"/>
  <c r="AR19" i="3"/>
  <c r="AZ19" i="3"/>
  <c r="BH19" i="3"/>
  <c r="BP19" i="3"/>
  <c r="BX19" i="3"/>
  <c r="CF19" i="3"/>
  <c r="CN19" i="3"/>
  <c r="CV19" i="3"/>
  <c r="DD19" i="3"/>
  <c r="DL19" i="3"/>
  <c r="DT19" i="3"/>
  <c r="EB19" i="3"/>
  <c r="EJ19" i="3"/>
  <c r="ER19" i="3"/>
  <c r="EZ19" i="3"/>
  <c r="FH19" i="3"/>
  <c r="FP19" i="3"/>
  <c r="FX19" i="3"/>
  <c r="GF19" i="3"/>
  <c r="D20" i="3"/>
  <c r="L20" i="3"/>
  <c r="T20" i="3"/>
  <c r="AB20" i="3"/>
  <c r="AJ20" i="3"/>
  <c r="AR20" i="3"/>
  <c r="AZ20" i="3"/>
  <c r="BH20" i="3"/>
  <c r="BP20" i="3"/>
  <c r="BX20" i="3"/>
  <c r="CF20" i="3"/>
  <c r="CN20" i="3"/>
  <c r="CV20" i="3"/>
  <c r="DD20" i="3"/>
  <c r="DL20" i="3"/>
  <c r="DT20" i="3"/>
  <c r="EB20" i="3"/>
  <c r="EJ20" i="3"/>
  <c r="ER20" i="3"/>
  <c r="EZ20" i="3"/>
  <c r="FH20" i="3"/>
  <c r="FP20" i="3"/>
  <c r="FX20" i="3"/>
  <c r="GF20" i="3"/>
  <c r="D21" i="3"/>
  <c r="L21" i="3"/>
  <c r="T21" i="3"/>
  <c r="AB21" i="3"/>
  <c r="AJ21" i="3"/>
  <c r="AR21" i="3"/>
  <c r="AZ21" i="3"/>
  <c r="BH21" i="3"/>
  <c r="BP21" i="3"/>
  <c r="BX21" i="3"/>
  <c r="CF21" i="3"/>
  <c r="CN21" i="3"/>
  <c r="CV21" i="3"/>
  <c r="DD21" i="3"/>
  <c r="DL21" i="3"/>
  <c r="DT21" i="3"/>
  <c r="EB21" i="3"/>
  <c r="EJ21" i="3"/>
  <c r="ER21" i="3"/>
  <c r="EZ21" i="3"/>
  <c r="FH21" i="3"/>
  <c r="FP21" i="3"/>
  <c r="FX21" i="3"/>
  <c r="GF21" i="3"/>
  <c r="D22" i="3"/>
  <c r="L22" i="3"/>
  <c r="T22" i="3"/>
  <c r="AB22" i="3"/>
  <c r="AJ22" i="3"/>
  <c r="AR22" i="3"/>
  <c r="AZ22" i="3"/>
  <c r="BH22" i="3"/>
  <c r="BP22" i="3"/>
  <c r="BX22" i="3"/>
  <c r="CF22" i="3"/>
  <c r="CN22" i="3"/>
  <c r="CV22" i="3"/>
  <c r="DD22" i="3"/>
  <c r="DL22" i="3"/>
  <c r="DT22" i="3"/>
  <c r="EB22" i="3"/>
  <c r="EJ22" i="3"/>
  <c r="ER22" i="3"/>
  <c r="EZ22" i="3"/>
  <c r="FH22" i="3"/>
  <c r="FP22" i="3"/>
  <c r="FX22" i="3"/>
  <c r="GF22" i="3"/>
  <c r="D23" i="3"/>
  <c r="L23" i="3"/>
  <c r="T23" i="3"/>
  <c r="AB23" i="3"/>
  <c r="AJ23" i="3"/>
  <c r="AR23" i="3"/>
  <c r="AZ23" i="3"/>
  <c r="BH23" i="3"/>
  <c r="BP23" i="3"/>
  <c r="BX23" i="3"/>
  <c r="CF23" i="3"/>
  <c r="CN23" i="3"/>
  <c r="CV23" i="3"/>
  <c r="DD23" i="3"/>
  <c r="DL23" i="3"/>
  <c r="DT23" i="3"/>
  <c r="EB23" i="3"/>
  <c r="EJ23" i="3"/>
  <c r="ER23" i="3"/>
  <c r="EZ23" i="3"/>
  <c r="FH23" i="3"/>
  <c r="FP23" i="3"/>
  <c r="FX23" i="3"/>
  <c r="GF23" i="3"/>
  <c r="D24" i="3"/>
  <c r="L24" i="3"/>
  <c r="T24" i="3"/>
  <c r="AB24" i="3"/>
  <c r="AJ24" i="3"/>
  <c r="AR24" i="3"/>
  <c r="AZ24" i="3"/>
  <c r="BH24" i="3"/>
  <c r="BP24" i="3"/>
  <c r="BX24" i="3"/>
  <c r="CF24" i="3"/>
  <c r="CN24" i="3"/>
  <c r="CV24" i="3"/>
  <c r="DD24" i="3"/>
  <c r="DL24" i="3"/>
  <c r="DT24" i="3"/>
  <c r="EB24" i="3"/>
  <c r="EJ24" i="3"/>
  <c r="ER24" i="3"/>
  <c r="EZ24" i="3"/>
  <c r="FH24" i="3"/>
  <c r="FP24" i="3"/>
  <c r="FX24" i="3"/>
  <c r="GF24" i="3"/>
  <c r="D25" i="3"/>
  <c r="L25" i="3"/>
  <c r="T25" i="3"/>
  <c r="AB25" i="3"/>
  <c r="AJ25" i="3"/>
  <c r="AR25" i="3"/>
  <c r="AZ25" i="3"/>
  <c r="BH25" i="3"/>
  <c r="BP25" i="3"/>
  <c r="BX25" i="3"/>
  <c r="CF25" i="3"/>
  <c r="CN25" i="3"/>
  <c r="CV25" i="3"/>
  <c r="DD25" i="3"/>
  <c r="DL25" i="3"/>
  <c r="DT25" i="3"/>
  <c r="EB25" i="3"/>
  <c r="EJ25" i="3"/>
  <c r="ER25" i="3"/>
  <c r="EZ25" i="3"/>
  <c r="FH25" i="3"/>
  <c r="FP25" i="3"/>
  <c r="FX25" i="3"/>
  <c r="GF25" i="3"/>
  <c r="DJ8" i="3"/>
  <c r="H15" i="3"/>
  <c r="X15" i="3"/>
  <c r="AN15" i="3"/>
  <c r="BD15" i="3"/>
  <c r="BT15" i="3"/>
  <c r="CJ15" i="3"/>
  <c r="CZ15" i="3"/>
  <c r="DP15" i="3"/>
  <c r="EF15" i="3"/>
  <c r="EV15" i="3"/>
  <c r="FL15" i="3"/>
  <c r="GB15" i="3"/>
  <c r="H16" i="3"/>
  <c r="X16" i="3"/>
  <c r="AN16" i="3"/>
  <c r="BD16" i="3"/>
  <c r="BT16" i="3"/>
  <c r="CJ16" i="3"/>
  <c r="CZ16" i="3"/>
  <c r="DP16" i="3"/>
  <c r="EF16" i="3"/>
  <c r="EV16" i="3"/>
  <c r="FL16" i="3"/>
  <c r="GB16" i="3"/>
  <c r="H17" i="3"/>
  <c r="X17" i="3"/>
  <c r="AN17" i="3"/>
  <c r="BD17" i="3"/>
  <c r="BT17" i="3"/>
  <c r="CJ17" i="3"/>
  <c r="CZ17" i="3"/>
  <c r="DP17" i="3"/>
  <c r="EF17" i="3"/>
  <c r="EV17" i="3"/>
  <c r="FL17" i="3"/>
  <c r="GB17" i="3"/>
  <c r="H18" i="3"/>
  <c r="X18" i="3"/>
  <c r="AN18" i="3"/>
  <c r="BD18" i="3"/>
  <c r="BT18" i="3"/>
  <c r="CJ18" i="3"/>
  <c r="CZ18" i="3"/>
  <c r="DP18" i="3"/>
  <c r="EF18" i="3"/>
  <c r="EV18" i="3"/>
  <c r="FL18" i="3"/>
  <c r="GB18" i="3"/>
  <c r="H19" i="3"/>
  <c r="X19" i="3"/>
  <c r="AN19" i="3"/>
  <c r="BD19" i="3"/>
  <c r="BT19" i="3"/>
  <c r="CJ19" i="3"/>
  <c r="CZ19" i="3"/>
  <c r="DP19" i="3"/>
  <c r="EF19" i="3"/>
  <c r="EV19" i="3"/>
  <c r="FL19" i="3"/>
  <c r="GB19" i="3"/>
  <c r="H20" i="3"/>
  <c r="X20" i="3"/>
  <c r="AN20" i="3"/>
  <c r="BD20" i="3"/>
  <c r="BT20" i="3"/>
  <c r="CJ20" i="3"/>
  <c r="CZ20" i="3"/>
  <c r="DP20" i="3"/>
  <c r="EF20" i="3"/>
  <c r="EV20" i="3"/>
  <c r="FL20" i="3"/>
  <c r="GB20" i="3"/>
  <c r="H21" i="3"/>
  <c r="X21" i="3"/>
  <c r="AN21" i="3"/>
  <c r="BD21" i="3"/>
  <c r="BT21" i="3"/>
  <c r="CJ21" i="3"/>
  <c r="CZ21" i="3"/>
  <c r="DP21" i="3"/>
  <c r="EF21" i="3"/>
  <c r="EV21" i="3"/>
  <c r="FL21" i="3"/>
  <c r="GB21" i="3"/>
  <c r="H22" i="3"/>
  <c r="X22" i="3"/>
  <c r="AN22" i="3"/>
  <c r="BD22" i="3"/>
  <c r="BT22" i="3"/>
  <c r="CJ22" i="3"/>
  <c r="CZ22" i="3"/>
  <c r="DP22" i="3"/>
  <c r="EF22" i="3"/>
  <c r="EV22" i="3"/>
  <c r="FL22" i="3"/>
  <c r="GB22" i="3"/>
  <c r="H23" i="3"/>
  <c r="X23" i="3"/>
  <c r="AN23" i="3"/>
  <c r="BD23" i="3"/>
  <c r="BT23" i="3"/>
  <c r="CJ23" i="3"/>
  <c r="CZ23" i="3"/>
  <c r="DP23" i="3"/>
  <c r="EF23" i="3"/>
  <c r="EV23" i="3"/>
  <c r="FL23" i="3"/>
  <c r="GB23" i="3"/>
  <c r="H24" i="3"/>
  <c r="X24" i="3"/>
  <c r="AN24" i="3"/>
  <c r="BD24" i="3"/>
  <c r="BT24" i="3"/>
  <c r="CJ24" i="3"/>
  <c r="CZ24" i="3"/>
  <c r="DP24" i="3"/>
  <c r="EF24" i="3"/>
  <c r="EV24" i="3"/>
  <c r="FL24" i="3"/>
  <c r="GB24" i="3"/>
  <c r="H25" i="3"/>
  <c r="X25" i="3"/>
  <c r="AN25" i="3"/>
  <c r="BD25" i="3"/>
  <c r="BT25" i="3"/>
  <c r="CJ25" i="3"/>
  <c r="CZ25" i="3"/>
  <c r="DP25" i="3"/>
  <c r="EF25" i="3"/>
  <c r="EV25" i="3"/>
  <c r="FL25" i="3"/>
  <c r="GB25" i="3"/>
  <c r="F26" i="3"/>
  <c r="P26" i="3"/>
  <c r="AB26" i="3"/>
  <c r="AL26" i="3"/>
  <c r="AV26" i="3"/>
  <c r="BH26" i="3"/>
  <c r="BR26" i="3"/>
  <c r="CB26" i="3"/>
  <c r="CN26" i="3"/>
  <c r="CW26" i="3"/>
  <c r="DB26" i="3"/>
  <c r="DH26" i="3"/>
  <c r="DM26" i="3"/>
  <c r="DR26" i="3"/>
  <c r="DX26" i="3"/>
  <c r="EC26" i="3"/>
  <c r="EH26" i="3"/>
  <c r="EN26" i="3"/>
  <c r="ES26" i="3"/>
  <c r="EX26" i="3"/>
  <c r="FD26" i="3"/>
  <c r="FI26" i="3"/>
  <c r="FN26" i="3"/>
  <c r="FT26" i="3"/>
  <c r="FY26" i="3"/>
  <c r="GD26" i="3"/>
  <c r="GJ26" i="3"/>
  <c r="E27" i="3"/>
  <c r="J27" i="3"/>
  <c r="P27" i="3"/>
  <c r="U27" i="3"/>
  <c r="Z27" i="3"/>
  <c r="AF27" i="3"/>
  <c r="AK27" i="3"/>
  <c r="AP27" i="3"/>
  <c r="AV27" i="3"/>
  <c r="BA27" i="3"/>
  <c r="BF27" i="3"/>
  <c r="BL27" i="3"/>
  <c r="BQ27" i="3"/>
  <c r="BV27" i="3"/>
  <c r="CB27" i="3"/>
  <c r="CG27" i="3"/>
  <c r="CL27" i="3"/>
  <c r="CR27" i="3"/>
  <c r="CW27" i="3"/>
  <c r="DB27" i="3"/>
  <c r="DH27" i="3"/>
  <c r="DM27" i="3"/>
  <c r="DR27" i="3"/>
  <c r="DX27" i="3"/>
  <c r="EC27" i="3"/>
  <c r="EH27" i="3"/>
  <c r="EN27" i="3"/>
  <c r="ES27" i="3"/>
  <c r="EX27" i="3"/>
  <c r="FB27" i="3"/>
  <c r="FF27" i="3"/>
  <c r="FJ27" i="3"/>
  <c r="FN27" i="3"/>
  <c r="FR27" i="3"/>
  <c r="FV27" i="3"/>
  <c r="FZ27" i="3"/>
  <c r="GD27" i="3"/>
  <c r="GH27" i="3"/>
  <c r="B28" i="3"/>
  <c r="F28" i="3"/>
  <c r="J28" i="3"/>
  <c r="N28" i="3"/>
  <c r="R28" i="3"/>
  <c r="V28" i="3"/>
  <c r="Z28" i="3"/>
  <c r="AD28" i="3"/>
  <c r="AH28" i="3"/>
  <c r="AL28" i="3"/>
  <c r="AP28" i="3"/>
  <c r="AT28" i="3"/>
  <c r="AX28" i="3"/>
  <c r="BB28" i="3"/>
  <c r="BF28" i="3"/>
  <c r="BJ28" i="3"/>
  <c r="BN28" i="3"/>
  <c r="BR28" i="3"/>
  <c r="BV28" i="3"/>
  <c r="BZ28" i="3"/>
  <c r="CD28" i="3"/>
  <c r="CH28" i="3"/>
  <c r="CL28" i="3"/>
  <c r="CP28" i="3"/>
  <c r="CT28" i="3"/>
  <c r="CX28" i="3"/>
  <c r="DB28" i="3"/>
  <c r="DF28" i="3"/>
  <c r="DJ28" i="3"/>
  <c r="DN28" i="3"/>
  <c r="DR28" i="3"/>
  <c r="DV28" i="3"/>
  <c r="DZ28" i="3"/>
  <c r="ED28" i="3"/>
  <c r="EH28" i="3"/>
  <c r="EL28" i="3"/>
  <c r="EP28" i="3"/>
  <c r="ET28" i="3"/>
  <c r="EX28" i="3"/>
  <c r="FB28" i="3"/>
  <c r="FF28" i="3"/>
  <c r="FJ28" i="3"/>
  <c r="FN28" i="3"/>
  <c r="FR28" i="3"/>
  <c r="FV28" i="3"/>
  <c r="FZ28" i="3"/>
  <c r="GD28" i="3"/>
  <c r="GH28" i="3"/>
  <c r="B29" i="3"/>
  <c r="F29" i="3"/>
  <c r="J29" i="3"/>
  <c r="N29" i="3"/>
  <c r="R29" i="3"/>
  <c r="V29" i="3"/>
  <c r="Z29" i="3"/>
  <c r="AD29" i="3"/>
  <c r="AH29" i="3"/>
  <c r="AL29" i="3"/>
  <c r="AP29" i="3"/>
  <c r="AT29" i="3"/>
  <c r="AX29" i="3"/>
  <c r="BB29" i="3"/>
  <c r="BF29" i="3"/>
  <c r="BJ29" i="3"/>
  <c r="BN29" i="3"/>
  <c r="BR29" i="3"/>
  <c r="BV29" i="3"/>
  <c r="BZ29" i="3"/>
  <c r="CD29" i="3"/>
  <c r="CH29" i="3"/>
  <c r="CL29" i="3"/>
  <c r="CP29" i="3"/>
  <c r="CT29" i="3"/>
  <c r="CX29" i="3"/>
  <c r="DB29" i="3"/>
  <c r="DF29" i="3"/>
  <c r="DJ29" i="3"/>
  <c r="DN29" i="3"/>
  <c r="DR29" i="3"/>
  <c r="DV29" i="3"/>
  <c r="DZ29" i="3"/>
  <c r="ED29" i="3"/>
  <c r="EH29" i="3"/>
  <c r="EL29" i="3"/>
  <c r="EP29" i="3"/>
  <c r="ET29" i="3"/>
  <c r="EX29" i="3"/>
  <c r="FB29" i="3"/>
  <c r="FF29" i="3"/>
  <c r="FJ29" i="3"/>
  <c r="FN29" i="3"/>
  <c r="FR29" i="3"/>
  <c r="FV29" i="3"/>
  <c r="FZ29" i="3"/>
  <c r="GD29" i="3"/>
  <c r="GH29" i="3"/>
  <c r="B30" i="3"/>
  <c r="F30" i="3"/>
  <c r="J30" i="3"/>
  <c r="N30" i="3"/>
  <c r="R30" i="3"/>
  <c r="V30" i="3"/>
  <c r="Z30" i="3"/>
  <c r="AD30" i="3"/>
  <c r="AH30" i="3"/>
  <c r="AL30" i="3"/>
  <c r="AP30" i="3"/>
  <c r="AT30" i="3"/>
  <c r="AX30" i="3"/>
  <c r="BB30" i="3"/>
  <c r="BF30" i="3"/>
  <c r="BJ30" i="3"/>
  <c r="BN30" i="3"/>
  <c r="BR30" i="3"/>
  <c r="BV30" i="3"/>
  <c r="BZ30" i="3"/>
  <c r="CD30" i="3"/>
  <c r="CH30" i="3"/>
  <c r="CL30" i="3"/>
  <c r="CP30" i="3"/>
  <c r="CT30" i="3"/>
  <c r="CX30" i="3"/>
  <c r="DB30" i="3"/>
  <c r="DF30" i="3"/>
  <c r="DJ30" i="3"/>
  <c r="DN30" i="3"/>
  <c r="DR30" i="3"/>
  <c r="DV30" i="3"/>
  <c r="DZ30" i="3"/>
  <c r="ED30" i="3"/>
  <c r="EH30" i="3"/>
  <c r="EL30" i="3"/>
  <c r="EP30" i="3"/>
  <c r="ET30" i="3"/>
  <c r="EX30" i="3"/>
  <c r="FB30" i="3"/>
  <c r="FF30" i="3"/>
  <c r="FJ30" i="3"/>
  <c r="FN30" i="3"/>
  <c r="FR30" i="3"/>
  <c r="FV30" i="3"/>
  <c r="FZ30" i="3"/>
  <c r="GD30" i="3"/>
  <c r="GH30" i="3"/>
  <c r="B31" i="3"/>
  <c r="F31" i="3"/>
  <c r="J31" i="3"/>
  <c r="N31" i="3"/>
  <c r="R31" i="3"/>
  <c r="V31" i="3"/>
  <c r="Z31" i="3"/>
  <c r="AD31" i="3"/>
  <c r="AH31" i="3"/>
  <c r="AL31" i="3"/>
  <c r="AP31" i="3"/>
  <c r="AT31" i="3"/>
  <c r="AX31" i="3"/>
  <c r="BB31" i="3"/>
  <c r="BF31" i="3"/>
  <c r="BJ31" i="3"/>
  <c r="BN31" i="3"/>
  <c r="BR31" i="3"/>
  <c r="BV31" i="3"/>
  <c r="BZ31" i="3"/>
  <c r="CD31" i="3"/>
  <c r="CH31" i="3"/>
  <c r="CL31" i="3"/>
  <c r="CP31" i="3"/>
  <c r="CT31" i="3"/>
  <c r="CX31" i="3"/>
  <c r="DB31" i="3"/>
  <c r="DF31" i="3"/>
  <c r="DJ31" i="3"/>
  <c r="DN31" i="3"/>
  <c r="DR31" i="3"/>
  <c r="DV31" i="3"/>
  <c r="DZ31" i="3"/>
  <c r="ED31" i="3"/>
  <c r="EH31" i="3"/>
  <c r="EL31" i="3"/>
  <c r="EP31" i="3"/>
  <c r="ET31" i="3"/>
  <c r="EX31" i="3"/>
  <c r="FB31" i="3"/>
  <c r="FF31" i="3"/>
  <c r="FJ31" i="3"/>
  <c r="FN31" i="3"/>
  <c r="FR31" i="3"/>
  <c r="FV31" i="3"/>
  <c r="FZ31" i="3"/>
  <c r="GD31" i="3"/>
  <c r="GH31" i="3"/>
  <c r="B32" i="3"/>
  <c r="F32" i="3"/>
  <c r="J32" i="3"/>
  <c r="N32" i="3"/>
  <c r="R32" i="3"/>
  <c r="V32" i="3"/>
  <c r="Z32" i="3"/>
  <c r="AD32" i="3"/>
  <c r="AH32" i="3"/>
  <c r="AL32" i="3"/>
  <c r="AP32" i="3"/>
  <c r="AT32" i="3"/>
  <c r="AX32" i="3"/>
  <c r="BB32" i="3"/>
  <c r="BF32" i="3"/>
  <c r="BJ32" i="3"/>
  <c r="BN32" i="3"/>
  <c r="BR32" i="3"/>
  <c r="BV32" i="3"/>
  <c r="BZ32" i="3"/>
  <c r="CD32" i="3"/>
  <c r="CH32" i="3"/>
  <c r="CL32" i="3"/>
  <c r="CP32" i="3"/>
  <c r="CT32" i="3"/>
  <c r="CX32" i="3"/>
  <c r="DB32" i="3"/>
  <c r="DF32" i="3"/>
  <c r="DJ32" i="3"/>
  <c r="DN32" i="3"/>
  <c r="DR32" i="3"/>
  <c r="DV32" i="3"/>
  <c r="DZ32" i="3"/>
  <c r="ED32" i="3"/>
  <c r="EH32" i="3"/>
  <c r="EL32" i="3"/>
  <c r="EP32" i="3"/>
  <c r="ET32" i="3"/>
  <c r="EX32" i="3"/>
  <c r="FB32" i="3"/>
  <c r="FF32" i="3"/>
  <c r="FJ32" i="3"/>
  <c r="FN32" i="3"/>
  <c r="FR32" i="3"/>
  <c r="FV32" i="3"/>
  <c r="FZ32" i="3"/>
  <c r="GD32" i="3"/>
  <c r="GH32" i="3"/>
  <c r="B33" i="3"/>
  <c r="F33" i="3"/>
  <c r="J33" i="3"/>
  <c r="N33" i="3"/>
  <c r="R33" i="3"/>
  <c r="V33" i="3"/>
  <c r="Z33" i="3"/>
  <c r="AD33" i="3"/>
  <c r="AH33" i="3"/>
  <c r="AL33" i="3"/>
  <c r="AP33" i="3"/>
  <c r="AT33" i="3"/>
  <c r="AX33" i="3"/>
  <c r="BB33" i="3"/>
  <c r="BF33" i="3"/>
  <c r="BJ33" i="3"/>
  <c r="BN33" i="3"/>
  <c r="BR33" i="3"/>
  <c r="BV33" i="3"/>
  <c r="BZ33" i="3"/>
  <c r="CD33" i="3"/>
  <c r="CH33" i="3"/>
  <c r="CL33" i="3"/>
  <c r="CP33" i="3"/>
  <c r="CT33" i="3"/>
  <c r="CX33" i="3"/>
  <c r="DB33" i="3"/>
  <c r="DF33" i="3"/>
  <c r="DJ33" i="3"/>
  <c r="DN33" i="3"/>
  <c r="DR33" i="3"/>
  <c r="DV33" i="3"/>
  <c r="DZ33" i="3"/>
  <c r="ED33" i="3"/>
  <c r="EH33" i="3"/>
  <c r="EL33" i="3"/>
  <c r="EP33" i="3"/>
  <c r="ET33" i="3"/>
  <c r="EX33" i="3"/>
  <c r="FB33" i="3"/>
  <c r="FF33" i="3"/>
  <c r="FJ33" i="3"/>
  <c r="FN33" i="3"/>
  <c r="FR33" i="3"/>
  <c r="FV33" i="3"/>
  <c r="FZ33" i="3"/>
  <c r="GD33" i="3"/>
  <c r="GH33" i="3"/>
  <c r="B34" i="3"/>
  <c r="F34" i="3"/>
  <c r="J34" i="3"/>
  <c r="N34" i="3"/>
  <c r="R34" i="3"/>
  <c r="V34" i="3"/>
  <c r="Z34" i="3"/>
  <c r="AD34" i="3"/>
  <c r="AH34" i="3"/>
  <c r="AL34" i="3"/>
  <c r="AP34" i="3"/>
  <c r="AT34" i="3"/>
  <c r="AX34" i="3"/>
  <c r="BB34" i="3"/>
  <c r="BF34" i="3"/>
  <c r="BJ34" i="3"/>
  <c r="BN34" i="3"/>
  <c r="BR34" i="3"/>
  <c r="BV34" i="3"/>
  <c r="BZ34" i="3"/>
  <c r="CD34" i="3"/>
  <c r="CH34" i="3"/>
  <c r="CL34" i="3"/>
  <c r="CP34" i="3"/>
  <c r="CT34" i="3"/>
  <c r="CX34" i="3"/>
  <c r="DB34" i="3"/>
  <c r="DF34" i="3"/>
  <c r="DJ34" i="3"/>
  <c r="DN34" i="3"/>
  <c r="DR34" i="3"/>
  <c r="DV34" i="3"/>
  <c r="DZ34" i="3"/>
  <c r="ED34" i="3"/>
  <c r="EH34" i="3"/>
  <c r="EL34" i="3"/>
  <c r="EP34" i="3"/>
  <c r="ET34" i="3"/>
  <c r="EX34" i="3"/>
  <c r="FB34" i="3"/>
  <c r="FF34" i="3"/>
  <c r="FJ34" i="3"/>
  <c r="FN34" i="3"/>
  <c r="FR34" i="3"/>
  <c r="FV34" i="3"/>
  <c r="FZ34" i="3"/>
  <c r="GD34" i="3"/>
  <c r="GH34" i="3"/>
  <c r="A35" i="3"/>
  <c r="E35" i="3"/>
  <c r="I35" i="3"/>
  <c r="M35" i="3"/>
  <c r="Q35" i="3"/>
  <c r="U35" i="3"/>
  <c r="Y35" i="3"/>
  <c r="AC35" i="3"/>
  <c r="AG35" i="3"/>
  <c r="AK35" i="3"/>
  <c r="AO35" i="3"/>
  <c r="AS35" i="3"/>
  <c r="AW35" i="3"/>
  <c r="BA35" i="3"/>
  <c r="BE35" i="3"/>
  <c r="BI35" i="3"/>
  <c r="BM35" i="3"/>
  <c r="BQ35" i="3"/>
  <c r="BU35" i="3"/>
  <c r="BY35" i="3"/>
  <c r="CC35" i="3"/>
  <c r="CG35" i="3"/>
  <c r="CK35" i="3"/>
  <c r="CO35" i="3"/>
  <c r="CS35" i="3"/>
  <c r="CW35" i="3"/>
  <c r="DA35" i="3"/>
  <c r="DE35" i="3"/>
  <c r="DI35" i="3"/>
  <c r="DM35" i="3"/>
  <c r="DQ35" i="3"/>
  <c r="DU35" i="3"/>
  <c r="DY35" i="3"/>
  <c r="EC35" i="3"/>
  <c r="EG35" i="3"/>
  <c r="EK35" i="3"/>
  <c r="EO35" i="3"/>
  <c r="ES35" i="3"/>
  <c r="EW35" i="3"/>
  <c r="FA35" i="3"/>
  <c r="FE35" i="3"/>
  <c r="FI35" i="3"/>
  <c r="FM35" i="3"/>
  <c r="FQ35" i="3"/>
  <c r="FU35" i="3"/>
  <c r="FY35" i="3"/>
  <c r="GC35" i="3"/>
  <c r="GG35" i="3"/>
  <c r="GK35" i="3"/>
  <c r="GB2" i="3"/>
  <c r="FL2" i="3"/>
  <c r="EV2" i="3"/>
  <c r="DV2" i="3"/>
  <c r="BR2" i="3"/>
  <c r="F2" i="3"/>
  <c r="FL1" i="3"/>
  <c r="EF1" i="3"/>
  <c r="CZ1" i="3"/>
  <c r="BT1" i="3"/>
  <c r="AN1" i="3"/>
  <c r="H1" i="3"/>
  <c r="GK3" i="3"/>
  <c r="GC3" i="3"/>
  <c r="FU3" i="3"/>
  <c r="FM3" i="3"/>
  <c r="FE3" i="3"/>
  <c r="EW3" i="3"/>
  <c r="EO3" i="3"/>
  <c r="EG3" i="3"/>
  <c r="DY3" i="3"/>
  <c r="DQ3" i="3"/>
  <c r="DI3" i="3"/>
  <c r="DA3" i="3"/>
  <c r="CS3" i="3"/>
  <c r="CK3" i="3"/>
  <c r="CC3" i="3"/>
  <c r="BU3" i="3"/>
  <c r="BM3" i="3"/>
  <c r="BE3" i="3"/>
  <c r="AW3" i="3"/>
  <c r="AO3" i="3"/>
  <c r="AG3" i="3"/>
  <c r="Y3" i="3"/>
  <c r="Q3" i="3"/>
  <c r="I3" i="3"/>
  <c r="GE2" i="3"/>
  <c r="FV9" i="3"/>
  <c r="GG9" i="3"/>
  <c r="N15" i="3"/>
  <c r="AD15" i="3"/>
  <c r="AT15" i="3"/>
  <c r="BJ15" i="3"/>
  <c r="BZ15" i="3"/>
  <c r="CP15" i="3"/>
  <c r="DF15" i="3"/>
  <c r="DV15" i="3"/>
  <c r="EL15" i="3"/>
  <c r="FB15" i="3"/>
  <c r="FR15" i="3"/>
  <c r="GH15" i="3"/>
  <c r="N16" i="3"/>
  <c r="AD16" i="3"/>
  <c r="AT16" i="3"/>
  <c r="BJ16" i="3"/>
  <c r="BZ16" i="3"/>
  <c r="CP16" i="3"/>
  <c r="DF16" i="3"/>
  <c r="DV16" i="3"/>
  <c r="EL16" i="3"/>
  <c r="FB16" i="3"/>
  <c r="FR16" i="3"/>
  <c r="GH16" i="3"/>
  <c r="N17" i="3"/>
  <c r="AD17" i="3"/>
  <c r="AT17" i="3"/>
  <c r="BJ17" i="3"/>
  <c r="BZ17" i="3"/>
  <c r="CP17" i="3"/>
  <c r="DF17" i="3"/>
  <c r="DV17" i="3"/>
  <c r="EL17" i="3"/>
  <c r="FB17" i="3"/>
  <c r="FR17" i="3"/>
  <c r="GH17" i="3"/>
  <c r="N18" i="3"/>
  <c r="AD18" i="3"/>
  <c r="AT18" i="3"/>
  <c r="BJ18" i="3"/>
  <c r="BZ18" i="3"/>
  <c r="CP18" i="3"/>
  <c r="DF18" i="3"/>
  <c r="DV18" i="3"/>
  <c r="EL18" i="3"/>
  <c r="FB18" i="3"/>
  <c r="FR18" i="3"/>
  <c r="GH18" i="3"/>
  <c r="N19" i="3"/>
  <c r="AD19" i="3"/>
  <c r="AT19" i="3"/>
  <c r="BJ19" i="3"/>
  <c r="BZ19" i="3"/>
  <c r="CP19" i="3"/>
  <c r="DF19" i="3"/>
  <c r="DV19" i="3"/>
  <c r="EL19" i="3"/>
  <c r="FB19" i="3"/>
  <c r="FR19" i="3"/>
  <c r="GH19" i="3"/>
  <c r="N20" i="3"/>
  <c r="AD20" i="3"/>
  <c r="AT20" i="3"/>
  <c r="BJ20" i="3"/>
  <c r="BZ20" i="3"/>
  <c r="CP20" i="3"/>
  <c r="DF20" i="3"/>
  <c r="DV20" i="3"/>
  <c r="EL20" i="3"/>
  <c r="FB20" i="3"/>
  <c r="FR20" i="3"/>
  <c r="GH20" i="3"/>
  <c r="N21" i="3"/>
  <c r="AD21" i="3"/>
  <c r="AT21" i="3"/>
  <c r="BJ21" i="3"/>
  <c r="BZ21" i="3"/>
  <c r="CP21" i="3"/>
  <c r="DF21" i="3"/>
  <c r="DV21" i="3"/>
  <c r="EL21" i="3"/>
  <c r="FB21" i="3"/>
  <c r="FR21" i="3"/>
  <c r="GH21" i="3"/>
  <c r="N22" i="3"/>
  <c r="AD22" i="3"/>
  <c r="AT22" i="3"/>
  <c r="BJ22" i="3"/>
  <c r="BZ22" i="3"/>
  <c r="CP22" i="3"/>
  <c r="DF22" i="3"/>
  <c r="DV22" i="3"/>
  <c r="EL22" i="3"/>
  <c r="FB22" i="3"/>
  <c r="FR22" i="3"/>
  <c r="GH22" i="3"/>
  <c r="N23" i="3"/>
  <c r="AD23" i="3"/>
  <c r="AT23" i="3"/>
  <c r="BJ23" i="3"/>
  <c r="BZ23" i="3"/>
  <c r="CP23" i="3"/>
  <c r="DF23" i="3"/>
  <c r="DV23" i="3"/>
  <c r="EL23" i="3"/>
  <c r="FB23" i="3"/>
  <c r="FR23" i="3"/>
  <c r="GH23" i="3"/>
  <c r="N24" i="3"/>
  <c r="AD24" i="3"/>
  <c r="AT24" i="3"/>
  <c r="BJ24" i="3"/>
  <c r="BZ24" i="3"/>
  <c r="CP24" i="3"/>
  <c r="DF24" i="3"/>
  <c r="DV24" i="3"/>
  <c r="EL24" i="3"/>
  <c r="FB24" i="3"/>
  <c r="FR24" i="3"/>
  <c r="GH24" i="3"/>
  <c r="N25" i="3"/>
  <c r="AD25" i="3"/>
  <c r="AT25" i="3"/>
  <c r="BJ25" i="3"/>
  <c r="BZ25" i="3"/>
  <c r="CP25" i="3"/>
  <c r="DF25" i="3"/>
  <c r="DV25" i="3"/>
  <c r="EL25" i="3"/>
  <c r="FB25" i="3"/>
  <c r="FR25" i="3"/>
  <c r="GH25" i="3"/>
  <c r="H26" i="3"/>
  <c r="T26" i="3"/>
  <c r="AD26" i="3"/>
  <c r="AN26" i="3"/>
  <c r="AZ26" i="3"/>
  <c r="BJ26" i="3"/>
  <c r="BT26" i="3"/>
  <c r="CF26" i="3"/>
  <c r="CP26" i="3"/>
  <c r="CX26" i="3"/>
  <c r="DD26" i="3"/>
  <c r="DI26" i="3"/>
  <c r="DN26" i="3"/>
  <c r="DT26" i="3"/>
  <c r="DY26" i="3"/>
  <c r="ED26" i="3"/>
  <c r="EJ26" i="3"/>
  <c r="EO26" i="3"/>
  <c r="ET26" i="3"/>
  <c r="EZ26" i="3"/>
  <c r="FE26" i="3"/>
  <c r="FJ26" i="3"/>
  <c r="FP26" i="3"/>
  <c r="FU26" i="3"/>
  <c r="FZ26" i="3"/>
  <c r="GF26" i="3"/>
  <c r="GK26" i="3"/>
  <c r="F27" i="3"/>
  <c r="L27" i="3"/>
  <c r="Q27" i="3"/>
  <c r="V27" i="3"/>
  <c r="AB27" i="3"/>
  <c r="AG27" i="3"/>
  <c r="AL27" i="3"/>
  <c r="AR27" i="3"/>
  <c r="AW27" i="3"/>
  <c r="BB27" i="3"/>
  <c r="BH27" i="3"/>
  <c r="BM27" i="3"/>
  <c r="BR27" i="3"/>
  <c r="BX27" i="3"/>
  <c r="CC27" i="3"/>
  <c r="CH27" i="3"/>
  <c r="CN27" i="3"/>
  <c r="CS27" i="3"/>
  <c r="CX27" i="3"/>
  <c r="DD27" i="3"/>
  <c r="DI27" i="3"/>
  <c r="DN27" i="3"/>
  <c r="DT27" i="3"/>
  <c r="DY27" i="3"/>
  <c r="ED27" i="3"/>
  <c r="EJ27" i="3"/>
  <c r="EO27" i="3"/>
  <c r="ET27" i="3"/>
  <c r="EY27" i="3"/>
  <c r="FC27" i="3"/>
  <c r="FG27" i="3"/>
  <c r="FK27" i="3"/>
  <c r="FO27" i="3"/>
  <c r="FS27" i="3"/>
  <c r="FW27" i="3"/>
  <c r="GA27" i="3"/>
  <c r="GE27" i="3"/>
  <c r="GI27" i="3"/>
  <c r="C28" i="3"/>
  <c r="G28" i="3"/>
  <c r="K28" i="3"/>
  <c r="O28" i="3"/>
  <c r="S28" i="3"/>
  <c r="W28" i="3"/>
  <c r="AA28" i="3"/>
  <c r="AE28" i="3"/>
  <c r="AI28" i="3"/>
  <c r="AM28" i="3"/>
  <c r="AQ28" i="3"/>
  <c r="AU28" i="3"/>
  <c r="AY28" i="3"/>
  <c r="BC28" i="3"/>
  <c r="BG28" i="3"/>
  <c r="BK28" i="3"/>
  <c r="BO28" i="3"/>
  <c r="BS28" i="3"/>
  <c r="BW28" i="3"/>
  <c r="CA28" i="3"/>
  <c r="CE28" i="3"/>
  <c r="CI28" i="3"/>
  <c r="CM28" i="3"/>
  <c r="CQ28" i="3"/>
  <c r="CU28" i="3"/>
  <c r="CY28" i="3"/>
  <c r="DC28" i="3"/>
  <c r="DG28" i="3"/>
  <c r="DK28" i="3"/>
  <c r="DO28" i="3"/>
  <c r="DS28" i="3"/>
  <c r="DW28" i="3"/>
  <c r="EA28" i="3"/>
  <c r="EE28" i="3"/>
  <c r="EI28" i="3"/>
  <c r="EM28" i="3"/>
  <c r="EQ28" i="3"/>
  <c r="EU28" i="3"/>
  <c r="EY28" i="3"/>
  <c r="FC28" i="3"/>
  <c r="FG28" i="3"/>
  <c r="FK28" i="3"/>
  <c r="FO28" i="3"/>
  <c r="FS28" i="3"/>
  <c r="FW28" i="3"/>
  <c r="GA28" i="3"/>
  <c r="GE28" i="3"/>
  <c r="GI28" i="3"/>
  <c r="C29" i="3"/>
  <c r="G29" i="3"/>
  <c r="K29" i="3"/>
  <c r="O29" i="3"/>
  <c r="S29" i="3"/>
  <c r="W29" i="3"/>
  <c r="AA29" i="3"/>
  <c r="AE29" i="3"/>
  <c r="AI29" i="3"/>
  <c r="AM29" i="3"/>
  <c r="AQ29" i="3"/>
  <c r="AU29" i="3"/>
  <c r="AY29" i="3"/>
  <c r="BC29" i="3"/>
  <c r="BG29" i="3"/>
  <c r="BK29" i="3"/>
  <c r="BO29" i="3"/>
  <c r="BS29" i="3"/>
  <c r="BW29" i="3"/>
  <c r="CA29" i="3"/>
  <c r="CE29" i="3"/>
  <c r="CI29" i="3"/>
  <c r="CM29" i="3"/>
  <c r="CQ29" i="3"/>
  <c r="CU29" i="3"/>
  <c r="CY29" i="3"/>
  <c r="DC29" i="3"/>
  <c r="DG29" i="3"/>
  <c r="DK29" i="3"/>
  <c r="DO29" i="3"/>
  <c r="DS29" i="3"/>
  <c r="DW29" i="3"/>
  <c r="EA29" i="3"/>
  <c r="EE29" i="3"/>
  <c r="EI29" i="3"/>
  <c r="EM29" i="3"/>
  <c r="EQ29" i="3"/>
  <c r="EU29" i="3"/>
  <c r="EY29" i="3"/>
  <c r="FC29" i="3"/>
  <c r="FG29" i="3"/>
  <c r="FK29" i="3"/>
  <c r="FO29" i="3"/>
  <c r="FS29" i="3"/>
  <c r="FW29" i="3"/>
  <c r="GA29" i="3"/>
  <c r="GE29" i="3"/>
  <c r="GI29" i="3"/>
  <c r="C30" i="3"/>
  <c r="G30" i="3"/>
  <c r="K30" i="3"/>
  <c r="O30" i="3"/>
  <c r="S30" i="3"/>
  <c r="W30" i="3"/>
  <c r="AA30" i="3"/>
  <c r="AE30" i="3"/>
  <c r="AI30" i="3"/>
  <c r="AM30" i="3"/>
  <c r="AQ30" i="3"/>
  <c r="AU30" i="3"/>
  <c r="AY30" i="3"/>
  <c r="BC30" i="3"/>
  <c r="BG30" i="3"/>
  <c r="BK30" i="3"/>
  <c r="BO30" i="3"/>
  <c r="BS30" i="3"/>
  <c r="BW30" i="3"/>
  <c r="CA30" i="3"/>
  <c r="CE30" i="3"/>
  <c r="CI30" i="3"/>
  <c r="CM30" i="3"/>
  <c r="CQ30" i="3"/>
  <c r="CU30" i="3"/>
  <c r="CY30" i="3"/>
  <c r="DC30" i="3"/>
  <c r="DG30" i="3"/>
  <c r="DK30" i="3"/>
  <c r="DO30" i="3"/>
  <c r="DS30" i="3"/>
  <c r="DW30" i="3"/>
  <c r="EA30" i="3"/>
  <c r="EE30" i="3"/>
  <c r="EI30" i="3"/>
  <c r="EM30" i="3"/>
  <c r="EQ30" i="3"/>
  <c r="EU30" i="3"/>
  <c r="EY30" i="3"/>
  <c r="FC30" i="3"/>
  <c r="FG30" i="3"/>
  <c r="FK30" i="3"/>
  <c r="FO30" i="3"/>
  <c r="FS30" i="3"/>
  <c r="FW30" i="3"/>
  <c r="GA30" i="3"/>
  <c r="GE30" i="3"/>
  <c r="GI30" i="3"/>
  <c r="C31" i="3"/>
  <c r="G31" i="3"/>
  <c r="K31" i="3"/>
  <c r="O31" i="3"/>
  <c r="S31" i="3"/>
  <c r="W31" i="3"/>
  <c r="AA31" i="3"/>
  <c r="AE31" i="3"/>
  <c r="AI31" i="3"/>
  <c r="AM31" i="3"/>
  <c r="AQ31" i="3"/>
  <c r="AU31" i="3"/>
  <c r="AY31" i="3"/>
  <c r="BC31" i="3"/>
  <c r="BG31" i="3"/>
  <c r="BK31" i="3"/>
  <c r="BO31" i="3"/>
  <c r="BS31" i="3"/>
  <c r="BW31" i="3"/>
  <c r="CA31" i="3"/>
  <c r="CE31" i="3"/>
  <c r="CI31" i="3"/>
  <c r="CM31" i="3"/>
  <c r="CQ31" i="3"/>
  <c r="CU31" i="3"/>
  <c r="CY31" i="3"/>
  <c r="DC31" i="3"/>
  <c r="DG31" i="3"/>
  <c r="DK31" i="3"/>
  <c r="DO31" i="3"/>
  <c r="DS31" i="3"/>
  <c r="DW31" i="3"/>
  <c r="EA31" i="3"/>
  <c r="EE31" i="3"/>
  <c r="EI31" i="3"/>
  <c r="EM31" i="3"/>
  <c r="EQ31" i="3"/>
  <c r="EU31" i="3"/>
  <c r="EY31" i="3"/>
  <c r="FC31" i="3"/>
  <c r="FG31" i="3"/>
  <c r="FK31" i="3"/>
  <c r="FO31" i="3"/>
  <c r="FS31" i="3"/>
  <c r="FW31" i="3"/>
  <c r="GA31" i="3"/>
  <c r="GE31" i="3"/>
  <c r="GI31" i="3"/>
  <c r="C32" i="3"/>
  <c r="G32" i="3"/>
  <c r="K32" i="3"/>
  <c r="O32" i="3"/>
  <c r="S32" i="3"/>
  <c r="W32" i="3"/>
  <c r="AA32" i="3"/>
  <c r="AE32" i="3"/>
  <c r="AI32" i="3"/>
  <c r="AM32" i="3"/>
  <c r="AQ32" i="3"/>
  <c r="AU32" i="3"/>
  <c r="AY32" i="3"/>
  <c r="BC32" i="3"/>
  <c r="BG32" i="3"/>
  <c r="BK32" i="3"/>
  <c r="BO32" i="3"/>
  <c r="BS32" i="3"/>
  <c r="BW32" i="3"/>
  <c r="CA32" i="3"/>
  <c r="CE32" i="3"/>
  <c r="CI32" i="3"/>
  <c r="CM32" i="3"/>
  <c r="CQ32" i="3"/>
  <c r="CU32" i="3"/>
  <c r="CY32" i="3"/>
  <c r="DC32" i="3"/>
  <c r="DG32" i="3"/>
  <c r="DK32" i="3"/>
  <c r="DO32" i="3"/>
  <c r="DS32" i="3"/>
  <c r="DW32" i="3"/>
  <c r="EA32" i="3"/>
  <c r="EE32" i="3"/>
  <c r="EI32" i="3"/>
  <c r="EM32" i="3"/>
  <c r="EQ32" i="3"/>
  <c r="EU32" i="3"/>
  <c r="EY32" i="3"/>
  <c r="FC32" i="3"/>
  <c r="FG32" i="3"/>
  <c r="FK32" i="3"/>
  <c r="FO32" i="3"/>
  <c r="FS32" i="3"/>
  <c r="FW32" i="3"/>
  <c r="GA32" i="3"/>
  <c r="GE32" i="3"/>
  <c r="GI32" i="3"/>
  <c r="C33" i="3"/>
  <c r="G33" i="3"/>
  <c r="K33" i="3"/>
  <c r="O33" i="3"/>
  <c r="S33" i="3"/>
  <c r="W33" i="3"/>
  <c r="AA33" i="3"/>
  <c r="AE33" i="3"/>
  <c r="AI33" i="3"/>
  <c r="AM33" i="3"/>
  <c r="AQ33" i="3"/>
  <c r="AU33" i="3"/>
  <c r="AY33" i="3"/>
  <c r="BC33" i="3"/>
  <c r="BG33" i="3"/>
  <c r="BK33" i="3"/>
  <c r="BO33" i="3"/>
  <c r="BS33" i="3"/>
  <c r="BW33" i="3"/>
  <c r="CA33" i="3"/>
  <c r="CE33" i="3"/>
  <c r="CI33" i="3"/>
  <c r="CM33" i="3"/>
  <c r="CQ33" i="3"/>
  <c r="CU33" i="3"/>
  <c r="CY33" i="3"/>
  <c r="DC33" i="3"/>
  <c r="DG33" i="3"/>
  <c r="DK33" i="3"/>
  <c r="DO33" i="3"/>
  <c r="DS33" i="3"/>
  <c r="DW33" i="3"/>
  <c r="EA33" i="3"/>
  <c r="EE33" i="3"/>
  <c r="EI33" i="3"/>
  <c r="EM33" i="3"/>
  <c r="EQ33" i="3"/>
  <c r="EU33" i="3"/>
  <c r="EY33" i="3"/>
  <c r="FC33" i="3"/>
  <c r="FG33" i="3"/>
  <c r="FK33" i="3"/>
  <c r="FO33" i="3"/>
  <c r="FS33" i="3"/>
  <c r="FW33" i="3"/>
  <c r="GA33" i="3"/>
  <c r="GE33" i="3"/>
  <c r="GI33" i="3"/>
  <c r="C34" i="3"/>
  <c r="G34" i="3"/>
  <c r="K34" i="3"/>
  <c r="O34" i="3"/>
  <c r="S34" i="3"/>
  <c r="W34" i="3"/>
  <c r="AA34" i="3"/>
  <c r="AE34" i="3"/>
  <c r="AI34" i="3"/>
  <c r="AM34" i="3"/>
  <c r="AQ34" i="3"/>
  <c r="AU34" i="3"/>
  <c r="AY34" i="3"/>
  <c r="BC34" i="3"/>
  <c r="BG34" i="3"/>
  <c r="BK34" i="3"/>
  <c r="BO34" i="3"/>
  <c r="BS34" i="3"/>
  <c r="BW34" i="3"/>
  <c r="CA34" i="3"/>
  <c r="CE34" i="3"/>
  <c r="CI34" i="3"/>
  <c r="CM34" i="3"/>
  <c r="CQ34" i="3"/>
  <c r="CU34" i="3"/>
  <c r="CY34" i="3"/>
  <c r="DC34" i="3"/>
  <c r="DG34" i="3"/>
  <c r="DK34" i="3"/>
  <c r="DO34" i="3"/>
  <c r="DS34" i="3"/>
  <c r="DW34" i="3"/>
  <c r="EA34" i="3"/>
  <c r="EE34" i="3"/>
  <c r="EI34" i="3"/>
  <c r="EM34" i="3"/>
  <c r="EQ34" i="3"/>
  <c r="EU34" i="3"/>
  <c r="EY34" i="3"/>
  <c r="FC34" i="3"/>
  <c r="FG34" i="3"/>
  <c r="FK34" i="3"/>
  <c r="FO34" i="3"/>
  <c r="FS34" i="3"/>
  <c r="FW34" i="3"/>
  <c r="GA34" i="3"/>
  <c r="GE34" i="3"/>
  <c r="GI34" i="3"/>
  <c r="B35" i="3"/>
  <c r="F35" i="3"/>
  <c r="J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BJ35" i="3"/>
  <c r="BN35" i="3"/>
  <c r="BR35" i="3"/>
  <c r="BV35" i="3"/>
  <c r="BZ35" i="3"/>
  <c r="CD35" i="3"/>
  <c r="CH35" i="3"/>
  <c r="CL35" i="3"/>
  <c r="CP35" i="3"/>
  <c r="CT35" i="3"/>
  <c r="CX35" i="3"/>
  <c r="DB35" i="3"/>
  <c r="DF35" i="3"/>
  <c r="DJ35" i="3"/>
  <c r="DN35" i="3"/>
  <c r="DR35" i="3"/>
  <c r="DV35" i="3"/>
  <c r="DZ35" i="3"/>
  <c r="ED35" i="3"/>
  <c r="EH35" i="3"/>
  <c r="EL35" i="3"/>
  <c r="EP35" i="3"/>
  <c r="ET35" i="3"/>
  <c r="EX35" i="3"/>
  <c r="FB35" i="3"/>
  <c r="FF35" i="3"/>
  <c r="FJ35" i="3"/>
  <c r="FN35" i="3"/>
  <c r="FR35" i="3"/>
  <c r="FV35" i="3"/>
  <c r="FZ35" i="3"/>
  <c r="GD35" i="3"/>
  <c r="GH35" i="3"/>
  <c r="GL35" i="3"/>
  <c r="D4" i="3"/>
  <c r="GD3" i="3"/>
  <c r="FV3" i="3"/>
  <c r="FN3" i="3"/>
  <c r="FF3" i="3"/>
  <c r="EX3" i="3"/>
  <c r="EP3" i="3"/>
  <c r="EH3" i="3"/>
  <c r="DZ3" i="3"/>
  <c r="DR3" i="3"/>
  <c r="DJ3" i="3"/>
  <c r="DB3" i="3"/>
  <c r="CT3" i="3"/>
  <c r="CL3" i="3"/>
  <c r="CD3" i="3"/>
  <c r="BV3" i="3"/>
  <c r="BN3" i="3"/>
  <c r="BF3" i="3"/>
  <c r="AX3" i="3"/>
  <c r="AP3" i="3"/>
  <c r="AH3" i="3"/>
  <c r="Z3" i="3"/>
  <c r="R3" i="3"/>
  <c r="J3" i="3"/>
  <c r="B3" i="3"/>
  <c r="FX2" i="3"/>
  <c r="FH2" i="3"/>
  <c r="ER2" i="3"/>
  <c r="DN2" i="3"/>
  <c r="DU10" i="3"/>
  <c r="P15" i="3"/>
  <c r="AF15" i="3"/>
  <c r="AV15" i="3"/>
  <c r="BL15" i="3"/>
  <c r="CB15" i="3"/>
  <c r="CR15" i="3"/>
  <c r="DH15" i="3"/>
  <c r="DX15" i="3"/>
  <c r="EN15" i="3"/>
  <c r="FD15" i="3"/>
  <c r="FT15" i="3"/>
  <c r="GJ15" i="3"/>
  <c r="P16" i="3"/>
  <c r="AF16" i="3"/>
  <c r="AV16" i="3"/>
  <c r="BL16" i="3"/>
  <c r="CB16" i="3"/>
  <c r="CR16" i="3"/>
  <c r="DH16" i="3"/>
  <c r="DX16" i="3"/>
  <c r="EN16" i="3"/>
  <c r="FD16" i="3"/>
  <c r="FT16" i="3"/>
  <c r="GJ16" i="3"/>
  <c r="P17" i="3"/>
  <c r="AF17" i="3"/>
  <c r="AV17" i="3"/>
  <c r="BL17" i="3"/>
  <c r="CB17" i="3"/>
  <c r="CR17" i="3"/>
  <c r="DH17" i="3"/>
  <c r="DX17" i="3"/>
  <c r="EN17" i="3"/>
  <c r="FD17" i="3"/>
  <c r="FT17" i="3"/>
  <c r="GJ17" i="3"/>
  <c r="P18" i="3"/>
  <c r="AF18" i="3"/>
  <c r="AV18" i="3"/>
  <c r="BL18" i="3"/>
  <c r="CB18" i="3"/>
  <c r="CR18" i="3"/>
  <c r="DH18" i="3"/>
  <c r="DX18" i="3"/>
  <c r="EN18" i="3"/>
  <c r="FD18" i="3"/>
  <c r="FT18" i="3"/>
  <c r="GJ18" i="3"/>
  <c r="P19" i="3"/>
  <c r="AF19" i="3"/>
  <c r="AV19" i="3"/>
  <c r="BL19" i="3"/>
  <c r="CB19" i="3"/>
  <c r="CR19" i="3"/>
  <c r="DH19" i="3"/>
  <c r="DX19" i="3"/>
  <c r="EN19" i="3"/>
  <c r="FD19" i="3"/>
  <c r="FT19" i="3"/>
  <c r="GJ19" i="3"/>
  <c r="P20" i="3"/>
  <c r="AF20" i="3"/>
  <c r="AV20" i="3"/>
  <c r="BL20" i="3"/>
  <c r="CB20" i="3"/>
  <c r="CR20" i="3"/>
  <c r="DH20" i="3"/>
  <c r="DX20" i="3"/>
  <c r="EN20" i="3"/>
  <c r="FD20" i="3"/>
  <c r="FT20" i="3"/>
  <c r="GJ20" i="3"/>
  <c r="P21" i="3"/>
  <c r="AF21" i="3"/>
  <c r="AV21" i="3"/>
  <c r="BL21" i="3"/>
  <c r="CB21" i="3"/>
  <c r="CR21" i="3"/>
  <c r="DH21" i="3"/>
  <c r="DX21" i="3"/>
  <c r="EN21" i="3"/>
  <c r="FD21" i="3"/>
  <c r="FT21" i="3"/>
  <c r="GJ21" i="3"/>
  <c r="P22" i="3"/>
  <c r="AF22" i="3"/>
  <c r="AV22" i="3"/>
  <c r="BL22" i="3"/>
  <c r="CB22" i="3"/>
  <c r="CR22" i="3"/>
  <c r="DH22" i="3"/>
  <c r="DX22" i="3"/>
  <c r="EN22" i="3"/>
  <c r="FD22" i="3"/>
  <c r="FT22" i="3"/>
  <c r="GJ22" i="3"/>
  <c r="P23" i="3"/>
  <c r="AF23" i="3"/>
  <c r="AV23" i="3"/>
  <c r="BL23" i="3"/>
  <c r="CB23" i="3"/>
  <c r="CR23" i="3"/>
  <c r="DH23" i="3"/>
  <c r="DX23" i="3"/>
  <c r="EN23" i="3"/>
  <c r="FD23" i="3"/>
  <c r="FT23" i="3"/>
  <c r="GJ23" i="3"/>
  <c r="P24" i="3"/>
  <c r="AF24" i="3"/>
  <c r="AV24" i="3"/>
  <c r="BL24" i="3"/>
  <c r="CB24" i="3"/>
  <c r="CR24" i="3"/>
  <c r="DH24" i="3"/>
  <c r="DX24" i="3"/>
  <c r="EN24" i="3"/>
  <c r="FD24" i="3"/>
  <c r="FT24" i="3"/>
  <c r="GJ24" i="3"/>
  <c r="P25" i="3"/>
  <c r="AF25" i="3"/>
  <c r="AV25" i="3"/>
  <c r="BL25" i="3"/>
  <c r="CB25" i="3"/>
  <c r="CR25" i="3"/>
  <c r="DH25" i="3"/>
  <c r="DX25" i="3"/>
  <c r="EN25" i="3"/>
  <c r="FD25" i="3"/>
  <c r="FT25" i="3"/>
  <c r="GJ25" i="3"/>
  <c r="L26" i="3"/>
  <c r="V26" i="3"/>
  <c r="AF26" i="3"/>
  <c r="AR26" i="3"/>
  <c r="BB26" i="3"/>
  <c r="BL26" i="3"/>
  <c r="BX26" i="3"/>
  <c r="CH26" i="3"/>
  <c r="CR26" i="3"/>
  <c r="CZ26" i="3"/>
  <c r="DE26" i="3"/>
  <c r="DJ26" i="3"/>
  <c r="DP26" i="3"/>
  <c r="DU26" i="3"/>
  <c r="DZ26" i="3"/>
  <c r="EF26" i="3"/>
  <c r="EK26" i="3"/>
  <c r="EP26" i="3"/>
  <c r="EV26" i="3"/>
  <c r="FA26" i="3"/>
  <c r="FF26" i="3"/>
  <c r="FL26" i="3"/>
  <c r="FQ26" i="3"/>
  <c r="FV26" i="3"/>
  <c r="GB26" i="3"/>
  <c r="GG26" i="3"/>
  <c r="B27" i="3"/>
  <c r="H27" i="3"/>
  <c r="M27" i="3"/>
  <c r="R27" i="3"/>
  <c r="X27" i="3"/>
  <c r="AC27" i="3"/>
  <c r="AH27" i="3"/>
  <c r="AN27" i="3"/>
  <c r="AS27" i="3"/>
  <c r="AX27" i="3"/>
  <c r="BD27" i="3"/>
  <c r="BI27" i="3"/>
  <c r="BN27" i="3"/>
  <c r="BT27" i="3"/>
  <c r="BY27" i="3"/>
  <c r="CD27" i="3"/>
  <c r="CJ27" i="3"/>
  <c r="CO27" i="3"/>
  <c r="CT27" i="3"/>
  <c r="CZ27" i="3"/>
  <c r="DE27" i="3"/>
  <c r="DJ27" i="3"/>
  <c r="DP27" i="3"/>
  <c r="DU27" i="3"/>
  <c r="DZ27" i="3"/>
  <c r="EF27" i="3"/>
  <c r="EK27" i="3"/>
  <c r="EP27" i="3"/>
  <c r="EV27" i="3"/>
  <c r="EZ27" i="3"/>
  <c r="FD27" i="3"/>
  <c r="FH27" i="3"/>
  <c r="FL27" i="3"/>
  <c r="FP27" i="3"/>
  <c r="FT27" i="3"/>
  <c r="FX27" i="3"/>
  <c r="GB27" i="3"/>
  <c r="GF27" i="3"/>
  <c r="GJ27" i="3"/>
  <c r="D28" i="3"/>
  <c r="H28" i="3"/>
  <c r="L28" i="3"/>
  <c r="P28" i="3"/>
  <c r="T28" i="3"/>
  <c r="X28" i="3"/>
  <c r="AB28" i="3"/>
  <c r="AF28" i="3"/>
  <c r="AJ28" i="3"/>
  <c r="AN28" i="3"/>
  <c r="AR28" i="3"/>
  <c r="AV28" i="3"/>
  <c r="AZ28" i="3"/>
  <c r="BD28" i="3"/>
  <c r="BH28" i="3"/>
  <c r="BL28" i="3"/>
  <c r="BP28" i="3"/>
  <c r="BT28" i="3"/>
  <c r="BX28" i="3"/>
  <c r="CB28" i="3"/>
  <c r="CF28" i="3"/>
  <c r="CJ28" i="3"/>
  <c r="CN28" i="3"/>
  <c r="CR28" i="3"/>
  <c r="CV28" i="3"/>
  <c r="CZ28" i="3"/>
  <c r="DD28" i="3"/>
  <c r="DH28" i="3"/>
  <c r="DL28" i="3"/>
  <c r="DP28" i="3"/>
  <c r="DT28" i="3"/>
  <c r="DX28" i="3"/>
  <c r="EB28" i="3"/>
  <c r="EF28" i="3"/>
  <c r="EJ28" i="3"/>
  <c r="EN28" i="3"/>
  <c r="ER28" i="3"/>
  <c r="EV28" i="3"/>
  <c r="EZ28" i="3"/>
  <c r="FD28" i="3"/>
  <c r="FH28" i="3"/>
  <c r="FL28" i="3"/>
  <c r="FP28" i="3"/>
  <c r="FT28" i="3"/>
  <c r="FX28" i="3"/>
  <c r="GB28" i="3"/>
  <c r="GF28" i="3"/>
  <c r="GJ28" i="3"/>
  <c r="D29" i="3"/>
  <c r="H29" i="3"/>
  <c r="L29" i="3"/>
  <c r="P29" i="3"/>
  <c r="T29" i="3"/>
  <c r="X29" i="3"/>
  <c r="AB29" i="3"/>
  <c r="AF29" i="3"/>
  <c r="AJ29" i="3"/>
  <c r="AN29" i="3"/>
  <c r="AR29" i="3"/>
  <c r="AV29" i="3"/>
  <c r="AZ29" i="3"/>
  <c r="BD29" i="3"/>
  <c r="BH29" i="3"/>
  <c r="BL29" i="3"/>
  <c r="BP29" i="3"/>
  <c r="BT29" i="3"/>
  <c r="BX29" i="3"/>
  <c r="CB29" i="3"/>
  <c r="CF29" i="3"/>
  <c r="CJ29" i="3"/>
  <c r="CN29" i="3"/>
  <c r="CR29" i="3"/>
  <c r="CV29" i="3"/>
  <c r="CZ29" i="3"/>
  <c r="DD29" i="3"/>
  <c r="DH29" i="3"/>
  <c r="DL29" i="3"/>
  <c r="DP29" i="3"/>
  <c r="DT29" i="3"/>
  <c r="DX29" i="3"/>
  <c r="EB29" i="3"/>
  <c r="EF29" i="3"/>
  <c r="EJ29" i="3"/>
  <c r="EN29" i="3"/>
  <c r="ER29" i="3"/>
  <c r="EV29" i="3"/>
  <c r="EZ29" i="3"/>
  <c r="FD29" i="3"/>
  <c r="FH29" i="3"/>
  <c r="FL29" i="3"/>
  <c r="FP29" i="3"/>
  <c r="FT29" i="3"/>
  <c r="FX29" i="3"/>
  <c r="GB29" i="3"/>
  <c r="GF29" i="3"/>
  <c r="GJ29" i="3"/>
  <c r="D30" i="3"/>
  <c r="H30" i="3"/>
  <c r="L30" i="3"/>
  <c r="P30" i="3"/>
  <c r="T30" i="3"/>
  <c r="X30" i="3"/>
  <c r="AB30" i="3"/>
  <c r="AF30" i="3"/>
  <c r="AJ30" i="3"/>
  <c r="AN30" i="3"/>
  <c r="AR30" i="3"/>
  <c r="AV30" i="3"/>
  <c r="AZ30" i="3"/>
  <c r="BD30" i="3"/>
  <c r="BH30" i="3"/>
  <c r="BL30" i="3"/>
  <c r="BP30" i="3"/>
  <c r="BT30" i="3"/>
  <c r="BX30" i="3"/>
  <c r="CB30" i="3"/>
  <c r="CF30" i="3"/>
  <c r="CJ30" i="3"/>
  <c r="CN30" i="3"/>
  <c r="CR30" i="3"/>
  <c r="CV30" i="3"/>
  <c r="CZ30" i="3"/>
  <c r="DD30" i="3"/>
  <c r="DH30" i="3"/>
  <c r="DL30" i="3"/>
  <c r="DP30" i="3"/>
  <c r="DT30" i="3"/>
  <c r="DX30" i="3"/>
  <c r="EB30" i="3"/>
  <c r="EF30" i="3"/>
  <c r="EJ30" i="3"/>
  <c r="EN30" i="3"/>
  <c r="ER30" i="3"/>
  <c r="EV30" i="3"/>
  <c r="EZ30" i="3"/>
  <c r="FD30" i="3"/>
  <c r="FH30" i="3"/>
  <c r="FL30" i="3"/>
  <c r="FP30" i="3"/>
  <c r="FT30" i="3"/>
  <c r="FX30" i="3"/>
  <c r="GB30" i="3"/>
  <c r="GF30" i="3"/>
  <c r="GJ30" i="3"/>
  <c r="D31" i="3"/>
  <c r="H31" i="3"/>
  <c r="L31" i="3"/>
  <c r="P31" i="3"/>
  <c r="T31" i="3"/>
  <c r="X31" i="3"/>
  <c r="AB31" i="3"/>
  <c r="AF31" i="3"/>
  <c r="AJ31" i="3"/>
  <c r="AN31" i="3"/>
  <c r="AR31" i="3"/>
  <c r="AV31" i="3"/>
  <c r="AZ31" i="3"/>
  <c r="BD31" i="3"/>
  <c r="BH31" i="3"/>
  <c r="BL31" i="3"/>
  <c r="BP31" i="3"/>
  <c r="BT31" i="3"/>
  <c r="BX31" i="3"/>
  <c r="CB31" i="3"/>
  <c r="CF31" i="3"/>
  <c r="CJ31" i="3"/>
  <c r="CN31" i="3"/>
  <c r="CR31" i="3"/>
  <c r="CV31" i="3"/>
  <c r="CZ31" i="3"/>
  <c r="DD31" i="3"/>
  <c r="DH31" i="3"/>
  <c r="DL31" i="3"/>
  <c r="DP31" i="3"/>
  <c r="DT31" i="3"/>
  <c r="DX31" i="3"/>
  <c r="EB31" i="3"/>
  <c r="EF31" i="3"/>
  <c r="EJ31" i="3"/>
  <c r="EN31" i="3"/>
  <c r="ER31" i="3"/>
  <c r="EV31" i="3"/>
  <c r="EZ31" i="3"/>
  <c r="FD31" i="3"/>
  <c r="FH31" i="3"/>
  <c r="FL31" i="3"/>
  <c r="FP31" i="3"/>
  <c r="FT31" i="3"/>
  <c r="FX31" i="3"/>
  <c r="GB31" i="3"/>
  <c r="GF31" i="3"/>
  <c r="GJ31" i="3"/>
  <c r="D32" i="3"/>
  <c r="H32" i="3"/>
  <c r="L32" i="3"/>
  <c r="P32" i="3"/>
  <c r="T32" i="3"/>
  <c r="X32" i="3"/>
  <c r="AB32" i="3"/>
  <c r="AF32" i="3"/>
  <c r="AJ32" i="3"/>
  <c r="AN32" i="3"/>
  <c r="AR32" i="3"/>
  <c r="AV32" i="3"/>
  <c r="AZ32" i="3"/>
  <c r="BD32" i="3"/>
  <c r="BH32" i="3"/>
  <c r="BL32" i="3"/>
  <c r="BP32" i="3"/>
  <c r="BT32" i="3"/>
  <c r="BX32" i="3"/>
  <c r="CB32" i="3"/>
  <c r="CF32" i="3"/>
  <c r="CJ32" i="3"/>
  <c r="CN32" i="3"/>
  <c r="CR32" i="3"/>
  <c r="CV32" i="3"/>
  <c r="CZ32" i="3"/>
  <c r="DD32" i="3"/>
  <c r="DH32" i="3"/>
  <c r="DL32" i="3"/>
  <c r="DP32" i="3"/>
  <c r="DT32" i="3"/>
  <c r="DX32" i="3"/>
  <c r="EB32" i="3"/>
  <c r="EF32" i="3"/>
  <c r="EJ32" i="3"/>
  <c r="EN32" i="3"/>
  <c r="ER32" i="3"/>
  <c r="EV32" i="3"/>
  <c r="EZ32" i="3"/>
  <c r="FD32" i="3"/>
  <c r="FH32" i="3"/>
  <c r="FL32" i="3"/>
  <c r="FP32" i="3"/>
  <c r="FT32" i="3"/>
  <c r="FX32" i="3"/>
  <c r="GB32" i="3"/>
  <c r="GF32" i="3"/>
  <c r="GJ32" i="3"/>
  <c r="D33" i="3"/>
  <c r="H33" i="3"/>
  <c r="L33" i="3"/>
  <c r="P33" i="3"/>
  <c r="T33" i="3"/>
  <c r="X33" i="3"/>
  <c r="AB33" i="3"/>
  <c r="AF33" i="3"/>
  <c r="AJ33" i="3"/>
  <c r="AN33" i="3"/>
  <c r="AR33" i="3"/>
  <c r="AV33" i="3"/>
  <c r="AZ33" i="3"/>
  <c r="BD33" i="3"/>
  <c r="BH33" i="3"/>
  <c r="BL33" i="3"/>
  <c r="BP33" i="3"/>
  <c r="BT33" i="3"/>
  <c r="BX33" i="3"/>
  <c r="CB33" i="3"/>
  <c r="CF33" i="3"/>
  <c r="CJ33" i="3"/>
  <c r="CN33" i="3"/>
  <c r="CR33" i="3"/>
  <c r="CV33" i="3"/>
  <c r="CZ33" i="3"/>
  <c r="DD33" i="3"/>
  <c r="DH33" i="3"/>
  <c r="DL33" i="3"/>
  <c r="DP33" i="3"/>
  <c r="DT33" i="3"/>
  <c r="DX33" i="3"/>
  <c r="EB33" i="3"/>
  <c r="EF33" i="3"/>
  <c r="EJ33" i="3"/>
  <c r="EN33" i="3"/>
  <c r="ER33" i="3"/>
  <c r="EV33" i="3"/>
  <c r="EZ33" i="3"/>
  <c r="FD33" i="3"/>
  <c r="FH33" i="3"/>
  <c r="FL33" i="3"/>
  <c r="FP33" i="3"/>
  <c r="FT33" i="3"/>
  <c r="FX33" i="3"/>
  <c r="GB33" i="3"/>
  <c r="GF33" i="3"/>
  <c r="GJ33" i="3"/>
  <c r="D34" i="3"/>
  <c r="H34" i="3"/>
  <c r="L34" i="3"/>
  <c r="P34" i="3"/>
  <c r="T34" i="3"/>
  <c r="X34" i="3"/>
  <c r="AB34" i="3"/>
  <c r="AF34" i="3"/>
  <c r="AJ34" i="3"/>
  <c r="AN34" i="3"/>
  <c r="AR34" i="3"/>
  <c r="AV34" i="3"/>
  <c r="AZ34" i="3"/>
  <c r="BD34" i="3"/>
  <c r="BH34" i="3"/>
  <c r="BL34" i="3"/>
  <c r="BP34" i="3"/>
  <c r="BT34" i="3"/>
  <c r="BX34" i="3"/>
  <c r="CB34" i="3"/>
  <c r="CF34" i="3"/>
  <c r="CJ34" i="3"/>
  <c r="CN34" i="3"/>
  <c r="CR34" i="3"/>
  <c r="CV34" i="3"/>
  <c r="CZ34" i="3"/>
  <c r="DD34" i="3"/>
  <c r="DH34" i="3"/>
  <c r="DL34" i="3"/>
  <c r="DP34" i="3"/>
  <c r="DT34" i="3"/>
  <c r="DX34" i="3"/>
  <c r="EB34" i="3"/>
  <c r="EF34" i="3"/>
  <c r="EJ34" i="3"/>
  <c r="EN34" i="3"/>
  <c r="ER34" i="3"/>
  <c r="EV34" i="3"/>
  <c r="EZ34" i="3"/>
  <c r="FD34" i="3"/>
  <c r="FH34" i="3"/>
  <c r="FL34" i="3"/>
  <c r="FP34" i="3"/>
  <c r="FT34" i="3"/>
  <c r="FX34" i="3"/>
  <c r="GB34" i="3"/>
  <c r="GF34" i="3"/>
  <c r="GJ34" i="3"/>
  <c r="C35" i="3"/>
  <c r="G35" i="3"/>
  <c r="K35" i="3"/>
  <c r="O35" i="3"/>
  <c r="S35" i="3"/>
  <c r="W35" i="3"/>
  <c r="AA35" i="3"/>
  <c r="AE35" i="3"/>
  <c r="AI35" i="3"/>
  <c r="AM35" i="3"/>
  <c r="AQ35" i="3"/>
  <c r="AU35" i="3"/>
  <c r="AY35" i="3"/>
  <c r="BC35" i="3"/>
  <c r="BG35" i="3"/>
  <c r="BK35" i="3"/>
  <c r="BO35" i="3"/>
  <c r="BS35" i="3"/>
  <c r="BW35" i="3"/>
  <c r="CA35" i="3"/>
  <c r="CE35" i="3"/>
  <c r="CI35" i="3"/>
  <c r="CM35" i="3"/>
  <c r="CQ35" i="3"/>
  <c r="CU35" i="3"/>
  <c r="CY35" i="3"/>
  <c r="DC35" i="3"/>
  <c r="DG35" i="3"/>
  <c r="V15" i="3"/>
  <c r="CH15" i="3"/>
  <c r="ET15" i="3"/>
  <c r="V16" i="3"/>
  <c r="CH16" i="3"/>
  <c r="ET16" i="3"/>
  <c r="V17" i="3"/>
  <c r="CH17" i="3"/>
  <c r="ET17" i="3"/>
  <c r="V18" i="3"/>
  <c r="CH18" i="3"/>
  <c r="ET18" i="3"/>
  <c r="V19" i="3"/>
  <c r="CH19" i="3"/>
  <c r="ET19" i="3"/>
  <c r="V20" i="3"/>
  <c r="CH20" i="3"/>
  <c r="ET20" i="3"/>
  <c r="V21" i="3"/>
  <c r="CH21" i="3"/>
  <c r="ET21" i="3"/>
  <c r="V22" i="3"/>
  <c r="CH22" i="3"/>
  <c r="ET22" i="3"/>
  <c r="V23" i="3"/>
  <c r="CH23" i="3"/>
  <c r="ET23" i="3"/>
  <c r="V24" i="3"/>
  <c r="CH24" i="3"/>
  <c r="ET24" i="3"/>
  <c r="V25" i="3"/>
  <c r="CH25" i="3"/>
  <c r="ET25" i="3"/>
  <c r="N26" i="3"/>
  <c r="BD26" i="3"/>
  <c r="CV26" i="3"/>
  <c r="DQ26" i="3"/>
  <c r="EL26" i="3"/>
  <c r="FH26" i="3"/>
  <c r="GC26" i="3"/>
  <c r="N27" i="3"/>
  <c r="AJ27" i="3"/>
  <c r="BE27" i="3"/>
  <c r="BZ27" i="3"/>
  <c r="CV27" i="3"/>
  <c r="DQ27" i="3"/>
  <c r="EL27" i="3"/>
  <c r="FE27" i="3"/>
  <c r="FU27" i="3"/>
  <c r="GK27" i="3"/>
  <c r="Q28" i="3"/>
  <c r="AG28" i="3"/>
  <c r="AW28" i="3"/>
  <c r="BM28" i="3"/>
  <c r="CC28" i="3"/>
  <c r="CS28" i="3"/>
  <c r="DI28" i="3"/>
  <c r="DY28" i="3"/>
  <c r="EO28" i="3"/>
  <c r="FE28" i="3"/>
  <c r="FU28" i="3"/>
  <c r="GK28" i="3"/>
  <c r="Q29" i="3"/>
  <c r="AG29" i="3"/>
  <c r="AW29" i="3"/>
  <c r="BM29" i="3"/>
  <c r="CC29" i="3"/>
  <c r="CS29" i="3"/>
  <c r="DI29" i="3"/>
  <c r="DY29" i="3"/>
  <c r="EO29" i="3"/>
  <c r="FE29" i="3"/>
  <c r="FU29" i="3"/>
  <c r="GK29" i="3"/>
  <c r="Q30" i="3"/>
  <c r="AG30" i="3"/>
  <c r="AW30" i="3"/>
  <c r="BM30" i="3"/>
  <c r="CC30" i="3"/>
  <c r="CS30" i="3"/>
  <c r="DI30" i="3"/>
  <c r="DY30" i="3"/>
  <c r="EO30" i="3"/>
  <c r="FE30" i="3"/>
  <c r="FU30" i="3"/>
  <c r="GK30" i="3"/>
  <c r="Q31" i="3"/>
  <c r="AG31" i="3"/>
  <c r="AW31" i="3"/>
  <c r="BM31" i="3"/>
  <c r="CC31" i="3"/>
  <c r="CS31" i="3"/>
  <c r="DI31" i="3"/>
  <c r="DY31" i="3"/>
  <c r="EO31" i="3"/>
  <c r="FE31" i="3"/>
  <c r="FU31" i="3"/>
  <c r="GK31" i="3"/>
  <c r="Q32" i="3"/>
  <c r="AG32" i="3"/>
  <c r="AW32" i="3"/>
  <c r="BM32" i="3"/>
  <c r="CC32" i="3"/>
  <c r="CS32" i="3"/>
  <c r="DI32" i="3"/>
  <c r="DY32" i="3"/>
  <c r="EO32" i="3"/>
  <c r="FE32" i="3"/>
  <c r="FU32" i="3"/>
  <c r="GK32" i="3"/>
  <c r="Q33" i="3"/>
  <c r="AG33" i="3"/>
  <c r="AW33" i="3"/>
  <c r="BM33" i="3"/>
  <c r="CC33" i="3"/>
  <c r="CS33" i="3"/>
  <c r="DI33" i="3"/>
  <c r="DY33" i="3"/>
  <c r="EO33" i="3"/>
  <c r="FE33" i="3"/>
  <c r="FU33" i="3"/>
  <c r="GK33" i="3"/>
  <c r="Q34" i="3"/>
  <c r="AG34" i="3"/>
  <c r="AW34" i="3"/>
  <c r="BM34" i="3"/>
  <c r="CC34" i="3"/>
  <c r="CS34" i="3"/>
  <c r="DI34" i="3"/>
  <c r="DY34" i="3"/>
  <c r="EO34" i="3"/>
  <c r="FE34" i="3"/>
  <c r="FU34" i="3"/>
  <c r="GK34" i="3"/>
  <c r="P35" i="3"/>
  <c r="AF35" i="3"/>
  <c r="AV35" i="3"/>
  <c r="BL35" i="3"/>
  <c r="CB35" i="3"/>
  <c r="CR35" i="3"/>
  <c r="DH35" i="3"/>
  <c r="DP35" i="3"/>
  <c r="DX35" i="3"/>
  <c r="EF35" i="3"/>
  <c r="EN35" i="3"/>
  <c r="EV35" i="3"/>
  <c r="FD35" i="3"/>
  <c r="FL35" i="3"/>
  <c r="FT35" i="3"/>
  <c r="GB35" i="3"/>
  <c r="GJ35" i="3"/>
  <c r="FZ3" i="3"/>
  <c r="ET3" i="3"/>
  <c r="DN3" i="3"/>
  <c r="CH3" i="3"/>
  <c r="BB3" i="3"/>
  <c r="V3" i="3"/>
  <c r="GJ2" i="3"/>
  <c r="FP2" i="3"/>
  <c r="FD2" i="3"/>
  <c r="ED2" i="3"/>
  <c r="CX2" i="3"/>
  <c r="EV1" i="3"/>
  <c r="X1" i="3"/>
  <c r="FQ3" i="3"/>
  <c r="EK3" i="3"/>
  <c r="DE3" i="3"/>
  <c r="BY3" i="3"/>
  <c r="AS3" i="3"/>
  <c r="M3" i="3"/>
  <c r="FS2" i="3"/>
  <c r="FC2" i="3"/>
  <c r="EI2" i="3"/>
  <c r="CT2" i="3"/>
  <c r="AH2" i="3"/>
  <c r="FX1" i="3"/>
  <c r="ER1" i="3"/>
  <c r="DL1" i="3"/>
  <c r="CF1" i="3"/>
  <c r="AZ1" i="3"/>
  <c r="T1" i="3"/>
  <c r="K2" i="3"/>
  <c r="AA2" i="3"/>
  <c r="AQ2" i="3"/>
  <c r="BG2" i="3"/>
  <c r="BW2" i="3"/>
  <c r="CM2" i="3"/>
  <c r="DC2" i="3"/>
  <c r="B1" i="3"/>
  <c r="J1" i="3"/>
  <c r="R1" i="3"/>
  <c r="Z1" i="3"/>
  <c r="AH1" i="3"/>
  <c r="AP1" i="3"/>
  <c r="AX1" i="3"/>
  <c r="BF1" i="3"/>
  <c r="BN1" i="3"/>
  <c r="BV1" i="3"/>
  <c r="CD1" i="3"/>
  <c r="CL1" i="3"/>
  <c r="CT1" i="3"/>
  <c r="DB1" i="3"/>
  <c r="DJ1" i="3"/>
  <c r="DR1" i="3"/>
  <c r="DZ1" i="3"/>
  <c r="EH1" i="3"/>
  <c r="EP1" i="3"/>
  <c r="EX1" i="3"/>
  <c r="FF1" i="3"/>
  <c r="FN1" i="3"/>
  <c r="FV1" i="3"/>
  <c r="GD1" i="3"/>
  <c r="D2" i="3"/>
  <c r="T2" i="3"/>
  <c r="AJ2" i="3"/>
  <c r="AZ2" i="3"/>
  <c r="BP2" i="3"/>
  <c r="CF2" i="3"/>
  <c r="CV2" i="3"/>
  <c r="DL2" i="3"/>
  <c r="EB2" i="3"/>
  <c r="E2" i="3"/>
  <c r="U2" i="3"/>
  <c r="AK2" i="3"/>
  <c r="BA2" i="3"/>
  <c r="BQ2" i="3"/>
  <c r="CG2" i="3"/>
  <c r="CW2" i="3"/>
  <c r="DM2" i="3"/>
  <c r="EC2" i="3"/>
  <c r="AL15" i="3"/>
  <c r="CX15" i="3"/>
  <c r="FJ15" i="3"/>
  <c r="AL16" i="3"/>
  <c r="CX16" i="3"/>
  <c r="FJ16" i="3"/>
  <c r="AL17" i="3"/>
  <c r="CX17" i="3"/>
  <c r="FJ17" i="3"/>
  <c r="AL18" i="3"/>
  <c r="CX18" i="3"/>
  <c r="FJ18" i="3"/>
  <c r="AL19" i="3"/>
  <c r="CX19" i="3"/>
  <c r="FJ19" i="3"/>
  <c r="AL20" i="3"/>
  <c r="CX20" i="3"/>
  <c r="FJ20" i="3"/>
  <c r="AL21" i="3"/>
  <c r="CX21" i="3"/>
  <c r="FJ21" i="3"/>
  <c r="AL22" i="3"/>
  <c r="CX22" i="3"/>
  <c r="FJ22" i="3"/>
  <c r="AL23" i="3"/>
  <c r="CX23" i="3"/>
  <c r="FJ23" i="3"/>
  <c r="AL24" i="3"/>
  <c r="CX24" i="3"/>
  <c r="FJ24" i="3"/>
  <c r="AL25" i="3"/>
  <c r="CX25" i="3"/>
  <c r="FJ25" i="3"/>
  <c r="X26" i="3"/>
  <c r="BP26" i="3"/>
  <c r="DA26" i="3"/>
  <c r="DV26" i="3"/>
  <c r="ER26" i="3"/>
  <c r="FM26" i="3"/>
  <c r="GH26" i="3"/>
  <c r="T27" i="3"/>
  <c r="AO27" i="3"/>
  <c r="BJ27" i="3"/>
  <c r="CF27" i="3"/>
  <c r="DA27" i="3"/>
  <c r="DV27" i="3"/>
  <c r="ER27" i="3"/>
  <c r="FI27" i="3"/>
  <c r="FY27" i="3"/>
  <c r="E28" i="3"/>
  <c r="U28" i="3"/>
  <c r="AK28" i="3"/>
  <c r="BA28" i="3"/>
  <c r="BQ28" i="3"/>
  <c r="CG28" i="3"/>
  <c r="CW28" i="3"/>
  <c r="DM28" i="3"/>
  <c r="EC28" i="3"/>
  <c r="ES28" i="3"/>
  <c r="FI28" i="3"/>
  <c r="FY28" i="3"/>
  <c r="E29" i="3"/>
  <c r="U29" i="3"/>
  <c r="AK29" i="3"/>
  <c r="BA29" i="3"/>
  <c r="BQ29" i="3"/>
  <c r="CG29" i="3"/>
  <c r="CW29" i="3"/>
  <c r="DM29" i="3"/>
  <c r="EC29" i="3"/>
  <c r="ES29" i="3"/>
  <c r="FI29" i="3"/>
  <c r="FY29" i="3"/>
  <c r="E30" i="3"/>
  <c r="U30" i="3"/>
  <c r="AK30" i="3"/>
  <c r="BA30" i="3"/>
  <c r="BQ30" i="3"/>
  <c r="CG30" i="3"/>
  <c r="CW30" i="3"/>
  <c r="DM30" i="3"/>
  <c r="EC30" i="3"/>
  <c r="ES30" i="3"/>
  <c r="FI30" i="3"/>
  <c r="FY30" i="3"/>
  <c r="E31" i="3"/>
  <c r="U31" i="3"/>
  <c r="AK31" i="3"/>
  <c r="BA31" i="3"/>
  <c r="BQ31" i="3"/>
  <c r="CG31" i="3"/>
  <c r="CW31" i="3"/>
  <c r="DM31" i="3"/>
  <c r="EC31" i="3"/>
  <c r="ES31" i="3"/>
  <c r="FI31" i="3"/>
  <c r="FY31" i="3"/>
  <c r="E32" i="3"/>
  <c r="U32" i="3"/>
  <c r="AK32" i="3"/>
  <c r="BA32" i="3"/>
  <c r="BQ32" i="3"/>
  <c r="CG32" i="3"/>
  <c r="CW32" i="3"/>
  <c r="DM32" i="3"/>
  <c r="EC32" i="3"/>
  <c r="ES32" i="3"/>
  <c r="FI32" i="3"/>
  <c r="FY32" i="3"/>
  <c r="E33" i="3"/>
  <c r="U33" i="3"/>
  <c r="AK33" i="3"/>
  <c r="BA33" i="3"/>
  <c r="BQ33" i="3"/>
  <c r="CG33" i="3"/>
  <c r="CW33" i="3"/>
  <c r="DM33" i="3"/>
  <c r="EC33" i="3"/>
  <c r="ES33" i="3"/>
  <c r="FI33" i="3"/>
  <c r="FY33" i="3"/>
  <c r="E34" i="3"/>
  <c r="U34" i="3"/>
  <c r="AK34" i="3"/>
  <c r="BA34" i="3"/>
  <c r="BQ34" i="3"/>
  <c r="CG34" i="3"/>
  <c r="CW34" i="3"/>
  <c r="DM34" i="3"/>
  <c r="EC34" i="3"/>
  <c r="ES34" i="3"/>
  <c r="FI34" i="3"/>
  <c r="FY34" i="3"/>
  <c r="D35" i="3"/>
  <c r="T35" i="3"/>
  <c r="AJ35" i="3"/>
  <c r="AZ35" i="3"/>
  <c r="BP35" i="3"/>
  <c r="CF35" i="3"/>
  <c r="CV35" i="3"/>
  <c r="DK35" i="3"/>
  <c r="DS35" i="3"/>
  <c r="EA35" i="3"/>
  <c r="EI35" i="3"/>
  <c r="EQ35" i="3"/>
  <c r="EY35" i="3"/>
  <c r="FG35" i="3"/>
  <c r="FO35" i="3"/>
  <c r="FW35" i="3"/>
  <c r="GE35" i="3"/>
  <c r="GH3" i="3"/>
  <c r="FB3" i="3"/>
  <c r="DV3" i="3"/>
  <c r="CP3" i="3"/>
  <c r="BJ3" i="3"/>
  <c r="AD3" i="3"/>
  <c r="FT2" i="3"/>
  <c r="EZ2" i="3"/>
  <c r="EL2" i="3"/>
  <c r="GB1" i="3"/>
  <c r="BD1" i="3"/>
  <c r="FY3" i="3"/>
  <c r="ES3" i="3"/>
  <c r="DM3" i="3"/>
  <c r="CG3" i="3"/>
  <c r="BA3" i="3"/>
  <c r="U3" i="3"/>
  <c r="GI2" i="3"/>
  <c r="FO2" i="3"/>
  <c r="EY2" i="3"/>
  <c r="EA2" i="3"/>
  <c r="CD2" i="3"/>
  <c r="R2" i="3"/>
  <c r="A1" i="3"/>
  <c r="I1" i="3"/>
  <c r="Q1" i="3"/>
  <c r="Y1" i="3"/>
  <c r="AG1" i="3"/>
  <c r="AO1" i="3"/>
  <c r="AW1" i="3"/>
  <c r="BE1" i="3"/>
  <c r="BM1" i="3"/>
  <c r="BU1" i="3"/>
  <c r="CC1" i="3"/>
  <c r="CK1" i="3"/>
  <c r="CS1" i="3"/>
  <c r="DA1" i="3"/>
  <c r="DI1" i="3"/>
  <c r="DQ1" i="3"/>
  <c r="DY1" i="3"/>
  <c r="EG1" i="3"/>
  <c r="EO1" i="3"/>
  <c r="EW1" i="3"/>
  <c r="FE1" i="3"/>
  <c r="FM1" i="3"/>
  <c r="FU1" i="3"/>
  <c r="GC1" i="3"/>
  <c r="GK1" i="3"/>
  <c r="O2" i="3"/>
  <c r="AE2" i="3"/>
  <c r="AU2" i="3"/>
  <c r="BK2" i="3"/>
  <c r="CA2" i="3"/>
  <c r="CQ2" i="3"/>
  <c r="DG2" i="3"/>
  <c r="H2" i="3"/>
  <c r="X2" i="3"/>
  <c r="AN2" i="3"/>
  <c r="BD2" i="3"/>
  <c r="BT2" i="3"/>
  <c r="CJ2" i="3"/>
  <c r="CZ2" i="3"/>
  <c r="DP2" i="3"/>
  <c r="EF2" i="3"/>
  <c r="C1" i="3"/>
  <c r="K1" i="3"/>
  <c r="S1" i="3"/>
  <c r="AA1" i="3"/>
  <c r="AI1" i="3"/>
  <c r="AQ1" i="3"/>
  <c r="AY1" i="3"/>
  <c r="BG1" i="3"/>
  <c r="BO1" i="3"/>
  <c r="BW1" i="3"/>
  <c r="CE1" i="3"/>
  <c r="CM1" i="3"/>
  <c r="CU1" i="3"/>
  <c r="DC1" i="3"/>
  <c r="DK1" i="3"/>
  <c r="DS1" i="3"/>
  <c r="EA1" i="3"/>
  <c r="EI1" i="3"/>
  <c r="EQ1" i="3"/>
  <c r="EY1" i="3"/>
  <c r="FG1" i="3"/>
  <c r="FO1" i="3"/>
  <c r="FW1" i="3"/>
  <c r="GE1" i="3"/>
  <c r="I2" i="3"/>
  <c r="Y2" i="3"/>
  <c r="AO2" i="3"/>
  <c r="BE2" i="3"/>
  <c r="BU2" i="3"/>
  <c r="CK2" i="3"/>
  <c r="DA2" i="3"/>
  <c r="DQ2" i="3"/>
  <c r="EG2" i="3"/>
  <c r="BB15" i="3"/>
  <c r="DN15" i="3"/>
  <c r="FZ15" i="3"/>
  <c r="BB16" i="3"/>
  <c r="DN16" i="3"/>
  <c r="FZ16" i="3"/>
  <c r="BB17" i="3"/>
  <c r="DN17" i="3"/>
  <c r="FZ17" i="3"/>
  <c r="BB18" i="3"/>
  <c r="DN18" i="3"/>
  <c r="FZ18" i="3"/>
  <c r="BB19" i="3"/>
  <c r="DN19" i="3"/>
  <c r="FZ19" i="3"/>
  <c r="BB20" i="3"/>
  <c r="DN20" i="3"/>
  <c r="FZ20" i="3"/>
  <c r="BB21" i="3"/>
  <c r="DN21" i="3"/>
  <c r="FZ21" i="3"/>
  <c r="BB22" i="3"/>
  <c r="DN22" i="3"/>
  <c r="FZ22" i="3"/>
  <c r="BB23" i="3"/>
  <c r="DN23" i="3"/>
  <c r="FZ23" i="3"/>
  <c r="BB24" i="3"/>
  <c r="DN24" i="3"/>
  <c r="FZ24" i="3"/>
  <c r="BB25" i="3"/>
  <c r="DN25" i="3"/>
  <c r="FZ25" i="3"/>
  <c r="AJ26" i="3"/>
  <c r="BZ26" i="3"/>
  <c r="DF26" i="3"/>
  <c r="EB26" i="3"/>
  <c r="EW26" i="3"/>
  <c r="FR26" i="3"/>
  <c r="D27" i="3"/>
  <c r="Y27" i="3"/>
  <c r="AT27" i="3"/>
  <c r="BP27" i="3"/>
  <c r="CK27" i="3"/>
  <c r="DF27" i="3"/>
  <c r="EB27" i="3"/>
  <c r="EW27" i="3"/>
  <c r="FM27" i="3"/>
  <c r="GC27" i="3"/>
  <c r="I28" i="3"/>
  <c r="Y28" i="3"/>
  <c r="AO28" i="3"/>
  <c r="BE28" i="3"/>
  <c r="BU28" i="3"/>
  <c r="CK28" i="3"/>
  <c r="DA28" i="3"/>
  <c r="DQ28" i="3"/>
  <c r="EG28" i="3"/>
  <c r="EW28" i="3"/>
  <c r="FM28" i="3"/>
  <c r="GC28" i="3"/>
  <c r="I29" i="3"/>
  <c r="Y29" i="3"/>
  <c r="AO29" i="3"/>
  <c r="BE29" i="3"/>
  <c r="BU29" i="3"/>
  <c r="CK29" i="3"/>
  <c r="DA29" i="3"/>
  <c r="DQ29" i="3"/>
  <c r="EG29" i="3"/>
  <c r="EW29" i="3"/>
  <c r="FM29" i="3"/>
  <c r="GC29" i="3"/>
  <c r="I30" i="3"/>
  <c r="Y30" i="3"/>
  <c r="AO30" i="3"/>
  <c r="BE30" i="3"/>
  <c r="BU30" i="3"/>
  <c r="CK30" i="3"/>
  <c r="DA30" i="3"/>
  <c r="DQ30" i="3"/>
  <c r="EG30" i="3"/>
  <c r="EW30" i="3"/>
  <c r="FM30" i="3"/>
  <c r="GC30" i="3"/>
  <c r="I31" i="3"/>
  <c r="Y31" i="3"/>
  <c r="AO31" i="3"/>
  <c r="BE31" i="3"/>
  <c r="BU31" i="3"/>
  <c r="CK31" i="3"/>
  <c r="DA31" i="3"/>
  <c r="DQ31" i="3"/>
  <c r="EG31" i="3"/>
  <c r="EW31" i="3"/>
  <c r="FM31" i="3"/>
  <c r="GC31" i="3"/>
  <c r="I32" i="3"/>
  <c r="Y32" i="3"/>
  <c r="AO32" i="3"/>
  <c r="BE32" i="3"/>
  <c r="BU32" i="3"/>
  <c r="CK32" i="3"/>
  <c r="DA32" i="3"/>
  <c r="DQ32" i="3"/>
  <c r="EG32" i="3"/>
  <c r="EW32" i="3"/>
  <c r="FM32" i="3"/>
  <c r="GC32" i="3"/>
  <c r="I33" i="3"/>
  <c r="Y33" i="3"/>
  <c r="AO33" i="3"/>
  <c r="BE33" i="3"/>
  <c r="BU33" i="3"/>
  <c r="CK33" i="3"/>
  <c r="DA33" i="3"/>
  <c r="DQ33" i="3"/>
  <c r="EG33" i="3"/>
  <c r="EW33" i="3"/>
  <c r="FM33" i="3"/>
  <c r="GC33" i="3"/>
  <c r="I34" i="3"/>
  <c r="Y34" i="3"/>
  <c r="AO34" i="3"/>
  <c r="BE34" i="3"/>
  <c r="BU34" i="3"/>
  <c r="CK34" i="3"/>
  <c r="DA34" i="3"/>
  <c r="DQ34" i="3"/>
  <c r="EG34" i="3"/>
  <c r="EW34" i="3"/>
  <c r="FM34" i="3"/>
  <c r="GC34" i="3"/>
  <c r="H35" i="3"/>
  <c r="X35" i="3"/>
  <c r="AN35" i="3"/>
  <c r="BD35" i="3"/>
  <c r="BT35" i="3"/>
  <c r="CJ35" i="3"/>
  <c r="CZ35" i="3"/>
  <c r="DL35" i="3"/>
  <c r="DT35" i="3"/>
  <c r="EB35" i="3"/>
  <c r="EJ35" i="3"/>
  <c r="ER35" i="3"/>
  <c r="EZ35" i="3"/>
  <c r="FH35" i="3"/>
  <c r="FP35" i="3"/>
  <c r="FX35" i="3"/>
  <c r="GF35" i="3"/>
  <c r="H4" i="3"/>
  <c r="FJ3" i="3"/>
  <c r="ED3" i="3"/>
  <c r="CX3" i="3"/>
  <c r="BR3" i="3"/>
  <c r="AL3" i="3"/>
  <c r="F3" i="3"/>
  <c r="AL2" i="3"/>
  <c r="CJ1" i="3"/>
  <c r="GG3" i="3"/>
  <c r="FA3" i="3"/>
  <c r="DU3" i="3"/>
  <c r="CO3" i="3"/>
  <c r="BI3" i="3"/>
  <c r="AC3" i="3"/>
  <c r="GA2" i="3"/>
  <c r="FK2" i="3"/>
  <c r="EU2" i="3"/>
  <c r="DS2" i="3"/>
  <c r="BN2" i="3"/>
  <c r="B2" i="3"/>
  <c r="FH1" i="3"/>
  <c r="EB1" i="3"/>
  <c r="CV1" i="3"/>
  <c r="BP1" i="3"/>
  <c r="AJ1" i="3"/>
  <c r="C2" i="3"/>
  <c r="S2" i="3"/>
  <c r="AI2" i="3"/>
  <c r="AY2" i="3"/>
  <c r="BO2" i="3"/>
  <c r="CE2" i="3"/>
  <c r="CU2" i="3"/>
  <c r="DK2" i="3"/>
  <c r="F1" i="3"/>
  <c r="N1" i="3"/>
  <c r="V1" i="3"/>
  <c r="AD1" i="3"/>
  <c r="AL1" i="3"/>
  <c r="AT1" i="3"/>
  <c r="BB1" i="3"/>
  <c r="BJ1" i="3"/>
  <c r="BR1" i="3"/>
  <c r="BZ1" i="3"/>
  <c r="CH1" i="3"/>
  <c r="CP1" i="3"/>
  <c r="CX1" i="3"/>
  <c r="DF1" i="3"/>
  <c r="DN1" i="3"/>
  <c r="DV1" i="3"/>
  <c r="ED1" i="3"/>
  <c r="EL1" i="3"/>
  <c r="ET1" i="3"/>
  <c r="FB1" i="3"/>
  <c r="FJ1" i="3"/>
  <c r="FR1" i="3"/>
  <c r="FZ1" i="3"/>
  <c r="GH1" i="3"/>
  <c r="L2" i="3"/>
  <c r="AB2" i="3"/>
  <c r="AR2" i="3"/>
  <c r="BH2" i="3"/>
  <c r="BX2" i="3"/>
  <c r="CN2" i="3"/>
  <c r="DD2" i="3"/>
  <c r="DT2" i="3"/>
  <c r="EJ2" i="3"/>
  <c r="M2" i="3"/>
  <c r="AC2" i="3"/>
  <c r="AS2" i="3"/>
  <c r="BI2" i="3"/>
  <c r="BY2" i="3"/>
  <c r="BR15" i="3"/>
  <c r="ED16" i="3"/>
  <c r="F18" i="3"/>
  <c r="BR19" i="3"/>
  <c r="ED20" i="3"/>
  <c r="F22" i="3"/>
  <c r="BR23" i="3"/>
  <c r="ED24" i="3"/>
  <c r="D26" i="3"/>
  <c r="EG26" i="3"/>
  <c r="AD27" i="3"/>
  <c r="DL27" i="3"/>
  <c r="GG27" i="3"/>
  <c r="BI28" i="3"/>
  <c r="DU28" i="3"/>
  <c r="GG28" i="3"/>
  <c r="BI29" i="3"/>
  <c r="DU29" i="3"/>
  <c r="GG29" i="3"/>
  <c r="BI30" i="3"/>
  <c r="DU30" i="3"/>
  <c r="GG30" i="3"/>
  <c r="BI31" i="3"/>
  <c r="DU31" i="3"/>
  <c r="GG31" i="3"/>
  <c r="BI32" i="3"/>
  <c r="DU32" i="3"/>
  <c r="GG32" i="3"/>
  <c r="BI33" i="3"/>
  <c r="DU33" i="3"/>
  <c r="GG33" i="3"/>
  <c r="BI34" i="3"/>
  <c r="DU34" i="3"/>
  <c r="GG34" i="3"/>
  <c r="BH35" i="3"/>
  <c r="DO35" i="3"/>
  <c r="EU35" i="3"/>
  <c r="GA35" i="3"/>
  <c r="BZ3" i="3"/>
  <c r="FI3" i="3"/>
  <c r="AK3" i="3"/>
  <c r="AC1" i="3"/>
  <c r="BI1" i="3"/>
  <c r="CO1" i="3"/>
  <c r="DU1" i="3"/>
  <c r="FA1" i="3"/>
  <c r="GG1" i="3"/>
  <c r="AM2" i="3"/>
  <c r="CI2" i="3"/>
  <c r="P2" i="3"/>
  <c r="BL2" i="3"/>
  <c r="DH2" i="3"/>
  <c r="G1" i="3"/>
  <c r="AM1" i="3"/>
  <c r="BS1" i="3"/>
  <c r="CY1" i="3"/>
  <c r="EE1" i="3"/>
  <c r="FK1" i="3"/>
  <c r="CC2" i="3"/>
  <c r="CO2" i="3"/>
  <c r="DI2" i="3"/>
  <c r="ED15" i="3"/>
  <c r="F17" i="3"/>
  <c r="BR18" i="3"/>
  <c r="ED19" i="3"/>
  <c r="F21" i="3"/>
  <c r="BR22" i="3"/>
  <c r="ED23" i="3"/>
  <c r="F25" i="3"/>
  <c r="AT26" i="3"/>
  <c r="FB26" i="3"/>
  <c r="AZ27" i="3"/>
  <c r="EG27" i="3"/>
  <c r="M28" i="3"/>
  <c r="BY28" i="3"/>
  <c r="EK28" i="3"/>
  <c r="M29" i="3"/>
  <c r="BY29" i="3"/>
  <c r="EK29" i="3"/>
  <c r="M30" i="3"/>
  <c r="BY30" i="3"/>
  <c r="EK30" i="3"/>
  <c r="M31" i="3"/>
  <c r="BY31" i="3"/>
  <c r="EK31" i="3"/>
  <c r="M32" i="3"/>
  <c r="BY32" i="3"/>
  <c r="EK32" i="3"/>
  <c r="M33" i="3"/>
  <c r="BY33" i="3"/>
  <c r="EK33" i="3"/>
  <c r="M34" i="3"/>
  <c r="BY34" i="3"/>
  <c r="EK34" i="3"/>
  <c r="L35" i="3"/>
  <c r="BX35" i="3"/>
  <c r="DW35" i="3"/>
  <c r="FC35" i="3"/>
  <c r="GI35" i="3"/>
  <c r="FR3" i="3"/>
  <c r="AT3" i="3"/>
  <c r="BB2" i="3"/>
  <c r="EC3" i="3"/>
  <c r="E3" i="3"/>
  <c r="FG2" i="3"/>
  <c r="DJ2" i="3"/>
  <c r="U1" i="3"/>
  <c r="BA1" i="3"/>
  <c r="CG1" i="3"/>
  <c r="DM1" i="3"/>
  <c r="ES1" i="3"/>
  <c r="FY1" i="3"/>
  <c r="G2" i="3"/>
  <c r="BC2" i="3"/>
  <c r="F16" i="3"/>
  <c r="BR17" i="3"/>
  <c r="ED18" i="3"/>
  <c r="F20" i="3"/>
  <c r="BR21" i="3"/>
  <c r="ED22" i="3"/>
  <c r="F24" i="3"/>
  <c r="BR25" i="3"/>
  <c r="CJ26" i="3"/>
  <c r="FX26" i="3"/>
  <c r="BU27" i="3"/>
  <c r="FA27" i="3"/>
  <c r="AC28" i="3"/>
  <c r="CO28" i="3"/>
  <c r="FA28" i="3"/>
  <c r="AC29" i="3"/>
  <c r="CO29" i="3"/>
  <c r="FA29" i="3"/>
  <c r="AC30" i="3"/>
  <c r="CO30" i="3"/>
  <c r="FA30" i="3"/>
  <c r="AC31" i="3"/>
  <c r="CO31" i="3"/>
  <c r="FA31" i="3"/>
  <c r="AC32" i="3"/>
  <c r="CO32" i="3"/>
  <c r="FA32" i="3"/>
  <c r="AC33" i="3"/>
  <c r="CO33" i="3"/>
  <c r="FA33" i="3"/>
  <c r="AC34" i="3"/>
  <c r="CO34" i="3"/>
  <c r="FA34" i="3"/>
  <c r="AB35" i="3"/>
  <c r="CN35" i="3"/>
  <c r="EE35" i="3"/>
  <c r="FK35" i="3"/>
  <c r="EL3" i="3"/>
  <c r="N3" i="3"/>
  <c r="GF2" i="3"/>
  <c r="V2" i="3"/>
  <c r="DP1" i="3"/>
  <c r="CW3" i="3"/>
  <c r="EQ2" i="3"/>
  <c r="M1" i="3"/>
  <c r="AS1" i="3"/>
  <c r="BY1" i="3"/>
  <c r="DE1" i="3"/>
  <c r="EK1" i="3"/>
  <c r="FQ1" i="3"/>
  <c r="AF2" i="3"/>
  <c r="CB2" i="3"/>
  <c r="DX2" i="3"/>
  <c r="W1" i="3"/>
  <c r="BC1" i="3"/>
  <c r="CI1" i="3"/>
  <c r="DO1" i="3"/>
  <c r="EU1" i="3"/>
  <c r="GA1" i="3"/>
  <c r="Q2" i="3"/>
  <c r="AW2" i="3"/>
  <c r="CS2" i="3"/>
  <c r="DU2" i="3"/>
  <c r="GL5" i="3"/>
  <c r="D49" i="3" s="1"/>
  <c r="DJ6" i="3"/>
  <c r="F15" i="3"/>
  <c r="BR16" i="3"/>
  <c r="ED17" i="3"/>
  <c r="F19" i="3"/>
  <c r="BR20" i="3"/>
  <c r="ED21" i="3"/>
  <c r="F23" i="3"/>
  <c r="BR24" i="3"/>
  <c r="ED25" i="3"/>
  <c r="DL26" i="3"/>
  <c r="I27" i="3"/>
  <c r="CP27" i="3"/>
  <c r="FQ27" i="3"/>
  <c r="AS28" i="3"/>
  <c r="DE28" i="3"/>
  <c r="FQ28" i="3"/>
  <c r="AS29" i="3"/>
  <c r="DE29" i="3"/>
  <c r="FQ29" i="3"/>
  <c r="AS30" i="3"/>
  <c r="DE30" i="3"/>
  <c r="FQ30" i="3"/>
  <c r="AS31" i="3"/>
  <c r="DE31" i="3"/>
  <c r="FQ31" i="3"/>
  <c r="AS32" i="3"/>
  <c r="DE32" i="3"/>
  <c r="FQ32" i="3"/>
  <c r="AS33" i="3"/>
  <c r="DE33" i="3"/>
  <c r="FQ33" i="3"/>
  <c r="AS34" i="3"/>
  <c r="DE34" i="3"/>
  <c r="FQ34" i="3"/>
  <c r="AR35" i="3"/>
  <c r="DD35" i="3"/>
  <c r="EM35" i="3"/>
  <c r="FS35" i="3"/>
  <c r="DF3" i="3"/>
  <c r="CH2" i="3"/>
  <c r="C4" i="3"/>
  <c r="BQ3" i="3"/>
  <c r="FW2" i="3"/>
  <c r="AX2" i="3"/>
  <c r="CW1" i="3"/>
  <c r="W2" i="3"/>
  <c r="CR2" i="3"/>
  <c r="AE1" i="3"/>
  <c r="CQ1" i="3"/>
  <c r="FC1" i="3"/>
  <c r="EO2" i="3"/>
  <c r="E1" i="3"/>
  <c r="EC1" i="3"/>
  <c r="AV2" i="3"/>
  <c r="AU1" i="3"/>
  <c r="DG1" i="3"/>
  <c r="FS1" i="3"/>
  <c r="AK1" i="3"/>
  <c r="FI1" i="3"/>
  <c r="EN2" i="3"/>
  <c r="BK1" i="3"/>
  <c r="DW1" i="3"/>
  <c r="GI1" i="3"/>
  <c r="AG2" i="3"/>
  <c r="DE2" i="3"/>
  <c r="BQ1" i="3"/>
  <c r="BS2" i="3"/>
  <c r="CY2" i="3"/>
  <c r="GL1" i="3"/>
  <c r="O1" i="3"/>
  <c r="CA1" i="3"/>
  <c r="EM1" i="3"/>
  <c r="BM2" i="3"/>
  <c r="DY2" i="3"/>
  <c r="EK2" i="3"/>
  <c r="C41" i="3" l="1"/>
  <c r="C43" i="3" s="1"/>
  <c r="B58" i="3"/>
  <c r="B46" i="3"/>
  <c r="B52" i="3"/>
  <c r="B57" i="3"/>
  <c r="B56" i="3"/>
  <c r="B50" i="3"/>
  <c r="B49" i="3"/>
  <c r="B70" i="3"/>
  <c r="B71" i="3"/>
  <c r="B47" i="3"/>
  <c r="B53" i="3"/>
  <c r="B51" i="3"/>
  <c r="B54" i="3"/>
  <c r="B69" i="3"/>
  <c r="B68" i="3"/>
  <c r="B67" i="3"/>
  <c r="B66" i="3"/>
  <c r="B65" i="3"/>
  <c r="B64" i="3"/>
  <c r="B63" i="3"/>
  <c r="B62" i="3"/>
  <c r="B61" i="3"/>
  <c r="B60" i="3"/>
  <c r="B59" i="3"/>
  <c r="B78" i="3"/>
  <c r="B77" i="3"/>
  <c r="B76" i="3"/>
  <c r="B75" i="3"/>
  <c r="B74" i="3"/>
  <c r="B73" i="3"/>
  <c r="B72" i="3"/>
  <c r="B48" i="3"/>
</calcChain>
</file>

<file path=xl/sharedStrings.xml><?xml version="1.0" encoding="utf-8"?>
<sst xmlns="http://schemas.openxmlformats.org/spreadsheetml/2006/main" count="2896" uniqueCount="348">
  <si>
    <t>Values</t>
  </si>
  <si>
    <t>L</t>
  </si>
  <si>
    <t>S</t>
  </si>
  <si>
    <t>Cost associated with production</t>
  </si>
  <si>
    <t>Basic selling price per lamb</t>
  </si>
  <si>
    <t>Available Materials</t>
  </si>
  <si>
    <t>Q1</t>
  </si>
  <si>
    <t>Q2</t>
  </si>
  <si>
    <t>Cutting time per lamb in hours</t>
  </si>
  <si>
    <t>Wool - sq. ins.</t>
  </si>
  <si>
    <t>Stuffing - ozs.</t>
  </si>
  <si>
    <t>Stuffing time per lamb in hours</t>
  </si>
  <si>
    <t>Q3</t>
  </si>
  <si>
    <t>Thread - lin. Ins.</t>
  </si>
  <si>
    <t>Dying time per lamb in hours</t>
  </si>
  <si>
    <t>Large</t>
  </si>
  <si>
    <t>Noise maker - units</t>
  </si>
  <si>
    <t>Wool per lamb in square inches</t>
  </si>
  <si>
    <t>Small</t>
  </si>
  <si>
    <t>Bows - units</t>
  </si>
  <si>
    <t>Sets of eyes</t>
  </si>
  <si>
    <t>Thread per lamb in inches</t>
  </si>
  <si>
    <t>Pink dye - ozs</t>
  </si>
  <si>
    <t>Dye per lamb in ozs</t>
  </si>
  <si>
    <t>Blue dye - ozs</t>
  </si>
  <si>
    <t>Percent value added for a blue lamb</t>
  </si>
  <si>
    <t>Labor hours available</t>
  </si>
  <si>
    <t>Shift 1</t>
  </si>
  <si>
    <t>Value added for large lamb with bow</t>
  </si>
  <si>
    <t>Shift 2</t>
  </si>
  <si>
    <t>Value added for Small lamb with bow</t>
  </si>
  <si>
    <t>Var. Oper. Budget</t>
  </si>
  <si>
    <t>Total Fixed Cost</t>
  </si>
  <si>
    <t>Stitching time per lamb in hours</t>
  </si>
  <si>
    <t>Cost of wool per square inch</t>
  </si>
  <si>
    <t>Minimum Expected sales pink lambs</t>
  </si>
  <si>
    <t>Cost of stuffing per oz</t>
  </si>
  <si>
    <t>Cost of Thread per inch</t>
  </si>
  <si>
    <t>Cost of each Noise maker</t>
  </si>
  <si>
    <t>Stuffing per lamb in ozs</t>
  </si>
  <si>
    <t>Cost of each Bow</t>
  </si>
  <si>
    <t>Cost of each set of eyes</t>
  </si>
  <si>
    <t>Minimum Expected sales blue lambs</t>
  </si>
  <si>
    <t>Cost of Pink Dye per oz</t>
  </si>
  <si>
    <t>Cost of Blue Dye per oz</t>
  </si>
  <si>
    <t>Miscellaneous Cost (%)</t>
  </si>
  <si>
    <t>Data pertaining to selling price</t>
  </si>
  <si>
    <t>Inventory cost per lamb per quarter</t>
  </si>
  <si>
    <t>Back Order Cost per lamb per quarter</t>
  </si>
  <si>
    <t>Value added for large lamb with noise maker</t>
  </si>
  <si>
    <t>Value added for small lamb with noise maker</t>
  </si>
  <si>
    <t>Basic Labor cost per hour</t>
  </si>
  <si>
    <t>Additional cost per hr. for the 2nd shift</t>
  </si>
  <si>
    <t>Size</t>
  </si>
  <si>
    <t>Color</t>
  </si>
  <si>
    <t>Noice Maker</t>
  </si>
  <si>
    <t>Bow</t>
  </si>
  <si>
    <t>Qt Prod</t>
  </si>
  <si>
    <t>Shift Prod</t>
  </si>
  <si>
    <t>Qt Sold</t>
  </si>
  <si>
    <t>P</t>
  </si>
  <si>
    <t>Y</t>
  </si>
  <si>
    <t>N</t>
  </si>
  <si>
    <t>B</t>
  </si>
  <si>
    <t>Profit per lamb</t>
  </si>
  <si>
    <t>Total Cost</t>
  </si>
  <si>
    <t>Back Order Cost</t>
  </si>
  <si>
    <t>Inventory cost</t>
  </si>
  <si>
    <t>Miscellaneous Cost</t>
  </si>
  <si>
    <t>Cost of Blue Dye</t>
  </si>
  <si>
    <t>Cost of Pink Dye</t>
  </si>
  <si>
    <t>Cost of a set of eyes</t>
  </si>
  <si>
    <t>Cost of Bows</t>
  </si>
  <si>
    <t>Cost of Noise maker</t>
  </si>
  <si>
    <t>Cost of thread</t>
  </si>
  <si>
    <t>Cost of stuffing</t>
  </si>
  <si>
    <t>Cost of wool</t>
  </si>
  <si>
    <t>Additional for second shift</t>
  </si>
  <si>
    <t>Basic Labor cost per lamb</t>
  </si>
  <si>
    <t>Total labor time per lamb</t>
  </si>
  <si>
    <t>Labor hours for dye</t>
  </si>
  <si>
    <t>Labor hours stuffing</t>
  </si>
  <si>
    <t>Labor hours stitching</t>
  </si>
  <si>
    <t>Labor hours cutting</t>
  </si>
  <si>
    <t>Total Selling Price</t>
  </si>
  <si>
    <t>Small With bow</t>
  </si>
  <si>
    <t>Large With bow</t>
  </si>
  <si>
    <t>Small With noise maker</t>
  </si>
  <si>
    <t>Large With noise maker</t>
  </si>
  <si>
    <t>Extra for the Blue</t>
  </si>
  <si>
    <t>Basic Selling Price</t>
  </si>
  <si>
    <t>If Added</t>
  </si>
  <si>
    <t>Percent</t>
  </si>
  <si>
    <t>Extra</t>
  </si>
  <si>
    <t>Dye/oz</t>
  </si>
  <si>
    <t>Thread/in</t>
  </si>
  <si>
    <t>Stuffing</t>
  </si>
  <si>
    <t>Wool/sq ins.</t>
  </si>
  <si>
    <t>Dying</t>
  </si>
  <si>
    <t>Stitching</t>
  </si>
  <si>
    <t>Cutting</t>
  </si>
  <si>
    <t>Basic Price</t>
  </si>
  <si>
    <t>Time</t>
  </si>
  <si>
    <t>Per/hr.</t>
  </si>
  <si>
    <t>Per/SQ. in.</t>
  </si>
  <si>
    <t>Per/Oz.</t>
  </si>
  <si>
    <t>Per/Sq. in.</t>
  </si>
  <si>
    <t>Each</t>
  </si>
  <si>
    <t>Per/Set</t>
  </si>
  <si>
    <t>Per/Qt.</t>
  </si>
  <si>
    <t>Decision Variables</t>
  </si>
  <si>
    <t>Variable Operating Budget</t>
  </si>
  <si>
    <t>Large Pink sold in Q 1</t>
  </si>
  <si>
    <t>Large Pink sold in Q 2</t>
  </si>
  <si>
    <t>Large Pink sold in Q 3</t>
  </si>
  <si>
    <t>Small Pink sold in Qt 1</t>
  </si>
  <si>
    <t>Small Pink sold in Qt 2</t>
  </si>
  <si>
    <t>Small Pink sold in Qt 3</t>
  </si>
  <si>
    <t>Large Blue sold in Qt 1</t>
  </si>
  <si>
    <t>Large Blue sold in Qt 2</t>
  </si>
  <si>
    <t>Large Blue sold in Qt 3</t>
  </si>
  <si>
    <t>Small Blue sold in Qt 1</t>
  </si>
  <si>
    <t>Small Blue sold in Qt 2</t>
  </si>
  <si>
    <t>Small Blue sold in Qt 3</t>
  </si>
  <si>
    <t>RHS</t>
  </si>
  <si>
    <t>Labor hours shift 1, Qt 1</t>
  </si>
  <si>
    <t>Labor hours shift 1, Qt 2</t>
  </si>
  <si>
    <t>Labor hours shift 2, Qt 1</t>
  </si>
  <si>
    <t>Labor hours shift 2, Qt 2</t>
  </si>
  <si>
    <t>Wool Available in Q1</t>
  </si>
  <si>
    <t>Wool Available in Q2</t>
  </si>
  <si>
    <t>Stuffing Available in Q1</t>
  </si>
  <si>
    <t>Stuffing Available in Q2</t>
  </si>
  <si>
    <t>Thread available in Q 1</t>
  </si>
  <si>
    <t>Thread available in Q 2</t>
  </si>
  <si>
    <t>Noise makers available in Q 1</t>
  </si>
  <si>
    <t>Noise makers available in Q 2</t>
  </si>
  <si>
    <t>Bows available in Q 1</t>
  </si>
  <si>
    <t>Bows available in Q 2</t>
  </si>
  <si>
    <t>Sets of eyes Q1</t>
  </si>
  <si>
    <t>Sets of eyes Q2</t>
  </si>
  <si>
    <t>Pink dye Q 1</t>
  </si>
  <si>
    <t>Pink dye Q 2</t>
  </si>
  <si>
    <t>Blue dye Q 1</t>
  </si>
  <si>
    <t>Blue dye Q 2</t>
  </si>
  <si>
    <t/>
  </si>
  <si>
    <t>SPYY111</t>
  </si>
  <si>
    <t>SPYY112</t>
  </si>
  <si>
    <t>SPYY113</t>
  </si>
  <si>
    <t>SPYY121</t>
  </si>
  <si>
    <t>SPYY122</t>
  </si>
  <si>
    <t>SPYY123</t>
  </si>
  <si>
    <t>SPYY211</t>
  </si>
  <si>
    <t>SPYY212</t>
  </si>
  <si>
    <t>SPYY213</t>
  </si>
  <si>
    <t>SPYY221</t>
  </si>
  <si>
    <t>SPYY222</t>
  </si>
  <si>
    <t>SPYY223</t>
  </si>
  <si>
    <t>SPYN111</t>
  </si>
  <si>
    <t>SPYN112</t>
  </si>
  <si>
    <t>SPYN113</t>
  </si>
  <si>
    <t>SPYN121</t>
  </si>
  <si>
    <t>SPYN122</t>
  </si>
  <si>
    <t>SPYN123</t>
  </si>
  <si>
    <t>SPYN211</t>
  </si>
  <si>
    <t>SPYN212</t>
  </si>
  <si>
    <t>SPYN213</t>
  </si>
  <si>
    <t>SPYN221</t>
  </si>
  <si>
    <t>SPYN222</t>
  </si>
  <si>
    <t>SPYN223</t>
  </si>
  <si>
    <t>SPNY111</t>
  </si>
  <si>
    <t>SPNY112</t>
  </si>
  <si>
    <t>SPNY113</t>
  </si>
  <si>
    <t>SPNY121</t>
  </si>
  <si>
    <t>SPNY122</t>
  </si>
  <si>
    <t>SPNY123</t>
  </si>
  <si>
    <t>SPNY211</t>
  </si>
  <si>
    <t>SPNY212</t>
  </si>
  <si>
    <t>SPNY213</t>
  </si>
  <si>
    <t>SPNY221</t>
  </si>
  <si>
    <t>SPNY222</t>
  </si>
  <si>
    <t>SPNY223</t>
  </si>
  <si>
    <t>SPNN111</t>
  </si>
  <si>
    <t>SPNN112</t>
  </si>
  <si>
    <t>SPNN113</t>
  </si>
  <si>
    <t>SPNN121</t>
  </si>
  <si>
    <t>SPNN122</t>
  </si>
  <si>
    <t>SPNN123</t>
  </si>
  <si>
    <t>SPNN211</t>
  </si>
  <si>
    <t>SPNN212</t>
  </si>
  <si>
    <t>SPNN213</t>
  </si>
  <si>
    <t>SPNN221</t>
  </si>
  <si>
    <t>SPNN222</t>
  </si>
  <si>
    <t>SPNN223</t>
  </si>
  <si>
    <t>SBYY111</t>
  </si>
  <si>
    <t>SBYY112</t>
  </si>
  <si>
    <t>SBYY113</t>
  </si>
  <si>
    <t>SBYY121</t>
  </si>
  <si>
    <t>SBYY122</t>
  </si>
  <si>
    <t>SBYY123</t>
  </si>
  <si>
    <t>SBYY211</t>
  </si>
  <si>
    <t>SBYY212</t>
  </si>
  <si>
    <t>SBYY213</t>
  </si>
  <si>
    <t>SBYY221</t>
  </si>
  <si>
    <t>SBYY222</t>
  </si>
  <si>
    <t>SBYY223</t>
  </si>
  <si>
    <t>SBYN111</t>
  </si>
  <si>
    <t>SBYN112</t>
  </si>
  <si>
    <t>SBYN113</t>
  </si>
  <si>
    <t>SBYN121</t>
  </si>
  <si>
    <t>SBYN122</t>
  </si>
  <si>
    <t>SBYN123</t>
  </si>
  <si>
    <t>SBYN211</t>
  </si>
  <si>
    <t>SBYN212</t>
  </si>
  <si>
    <t>SBYN213</t>
  </si>
  <si>
    <t>SBYN221</t>
  </si>
  <si>
    <t>SBYN222</t>
  </si>
  <si>
    <t>SBYN223</t>
  </si>
  <si>
    <t>SBNY111</t>
  </si>
  <si>
    <t>SBNY112</t>
  </si>
  <si>
    <t>SBNY113</t>
  </si>
  <si>
    <t>SBNY121</t>
  </si>
  <si>
    <t>SBNY122</t>
  </si>
  <si>
    <t>SBNY123</t>
  </si>
  <si>
    <t>SBNY211</t>
  </si>
  <si>
    <t>SBNY212</t>
  </si>
  <si>
    <t>SBNY213</t>
  </si>
  <si>
    <t>SBNY221</t>
  </si>
  <si>
    <t>SBNY222</t>
  </si>
  <si>
    <t>SBNY223</t>
  </si>
  <si>
    <t>SBNN111</t>
  </si>
  <si>
    <t>SBNN112</t>
  </si>
  <si>
    <t>SBNN113</t>
  </si>
  <si>
    <t>SBNN121</t>
  </si>
  <si>
    <t>SBNN122</t>
  </si>
  <si>
    <t>SBNN123</t>
  </si>
  <si>
    <t>SBNN211</t>
  </si>
  <si>
    <t>SBNN212</t>
  </si>
  <si>
    <t>SBNN213</t>
  </si>
  <si>
    <t>SBNN221</t>
  </si>
  <si>
    <t>SBNN222</t>
  </si>
  <si>
    <t>SBNN223</t>
  </si>
  <si>
    <t>LPYY111</t>
  </si>
  <si>
    <t>LPYY112</t>
  </si>
  <si>
    <t>LPYY113</t>
  </si>
  <si>
    <t>LPYY121</t>
  </si>
  <si>
    <t>LPYY122</t>
  </si>
  <si>
    <t>LPYY123</t>
  </si>
  <si>
    <t>LPYY211</t>
  </si>
  <si>
    <t>LPYY212</t>
  </si>
  <si>
    <t>LPYY213</t>
  </si>
  <si>
    <t>LPYY221</t>
  </si>
  <si>
    <t>LPYY222</t>
  </si>
  <si>
    <t>LPYY223</t>
  </si>
  <si>
    <t>LPYN111</t>
  </si>
  <si>
    <t>LPYN112</t>
  </si>
  <si>
    <t>LPYN113</t>
  </si>
  <si>
    <t>LPYN121</t>
  </si>
  <si>
    <t>LPYN122</t>
  </si>
  <si>
    <t>LPYN123</t>
  </si>
  <si>
    <t>LPYN211</t>
  </si>
  <si>
    <t>LPYN212</t>
  </si>
  <si>
    <t>LPYN213</t>
  </si>
  <si>
    <t>LPYN221</t>
  </si>
  <si>
    <t>LPYN222</t>
  </si>
  <si>
    <t>LPYN223</t>
  </si>
  <si>
    <t>LPNY111</t>
  </si>
  <si>
    <t>LPNY112</t>
  </si>
  <si>
    <t>LPNY113</t>
  </si>
  <si>
    <t>LPNY121</t>
  </si>
  <si>
    <t>LPNY122</t>
  </si>
  <si>
    <t>LPNY123</t>
  </si>
  <si>
    <t>LPNY211</t>
  </si>
  <si>
    <t>LPNY212</t>
  </si>
  <si>
    <t>LPNY213</t>
  </si>
  <si>
    <t>LPNY221</t>
  </si>
  <si>
    <t>LPNY222</t>
  </si>
  <si>
    <t>LPNY223</t>
  </si>
  <si>
    <t>LPNN111</t>
  </si>
  <si>
    <t>LPNN112</t>
  </si>
  <si>
    <t>LPNN113</t>
  </si>
  <si>
    <t>LPNN121</t>
  </si>
  <si>
    <t>LPNN122</t>
  </si>
  <si>
    <t>LPNN123</t>
  </si>
  <si>
    <t>LPNN211</t>
  </si>
  <si>
    <t>LPNN212</t>
  </si>
  <si>
    <t>LPNN213</t>
  </si>
  <si>
    <t>LPNN221</t>
  </si>
  <si>
    <t>LPNN222</t>
  </si>
  <si>
    <t>LPNN223</t>
  </si>
  <si>
    <t>LBYY111</t>
  </si>
  <si>
    <t>LBYY112</t>
  </si>
  <si>
    <t>LBYY113</t>
  </si>
  <si>
    <t>LBYY121</t>
  </si>
  <si>
    <t>LBYY122</t>
  </si>
  <si>
    <t>LBYY123</t>
  </si>
  <si>
    <t>LBYY211</t>
  </si>
  <si>
    <t>LBYY212</t>
  </si>
  <si>
    <t>LBYY213</t>
  </si>
  <si>
    <t>LBYY221</t>
  </si>
  <si>
    <t>LBYY222</t>
  </si>
  <si>
    <t>LBYY223</t>
  </si>
  <si>
    <t>LBYN111</t>
  </si>
  <si>
    <t>LBYN112</t>
  </si>
  <si>
    <t>LBYN113</t>
  </si>
  <si>
    <t>LBYN121</t>
  </si>
  <si>
    <t>LBYN122</t>
  </si>
  <si>
    <t>LBYN123</t>
  </si>
  <si>
    <t>LBYN211</t>
  </si>
  <si>
    <t>LBYN212</t>
  </si>
  <si>
    <t>LBYN213</t>
  </si>
  <si>
    <t>LBYN221</t>
  </si>
  <si>
    <t>LBYN222</t>
  </si>
  <si>
    <t>LBYN223</t>
  </si>
  <si>
    <t>LBNY111</t>
  </si>
  <si>
    <t>LBNY112</t>
  </si>
  <si>
    <t>LBNY113</t>
  </si>
  <si>
    <t>LBNY121</t>
  </si>
  <si>
    <t>LBNY122</t>
  </si>
  <si>
    <t>LBNY123</t>
  </si>
  <si>
    <t>LBNY211</t>
  </si>
  <si>
    <t>LBNY212</t>
  </si>
  <si>
    <t>LBNY213</t>
  </si>
  <si>
    <t>LBNY221</t>
  </si>
  <si>
    <t>LBNY222</t>
  </si>
  <si>
    <t>LBNY223</t>
  </si>
  <si>
    <t>LBNN111</t>
  </si>
  <si>
    <t>LBNN112</t>
  </si>
  <si>
    <t>LBNN113</t>
  </si>
  <si>
    <t>LBNN121</t>
  </si>
  <si>
    <t>LBNN122</t>
  </si>
  <si>
    <t>LBNN123</t>
  </si>
  <si>
    <t>LBNN211</t>
  </si>
  <si>
    <t>LBNN212</t>
  </si>
  <si>
    <t>LBNN213</t>
  </si>
  <si>
    <t>LBNN221</t>
  </si>
  <si>
    <t>LBNN222</t>
  </si>
  <si>
    <t>LBNN223</t>
  </si>
  <si>
    <t>Lambs Produced</t>
  </si>
  <si>
    <t>&lt;=</t>
  </si>
  <si>
    <t>&gt;=</t>
  </si>
  <si>
    <t xml:space="preserve">Constraints </t>
  </si>
  <si>
    <t>Amount available (RHS)</t>
  </si>
  <si>
    <t>Amount used (LHS)</t>
  </si>
  <si>
    <t>Total Contribution =</t>
  </si>
  <si>
    <t>Fixed Cost =</t>
  </si>
  <si>
    <t>Total Profit =</t>
  </si>
  <si>
    <t>Data pertaining to lamb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</si>
</sst>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.9"/>
      <color rgb="FFFF0000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3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theme="0" tint="-0.14996795556505021"/>
      </left>
      <right style="thick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 tint="-0.14996795556505021"/>
      </right>
      <top style="thick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indexed="64"/>
      </top>
      <bottom/>
      <diagonal/>
    </border>
    <border>
      <left style="thin">
        <color theme="0" tint="-0.1499679555650502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 tint="-0.14996795556505021"/>
      </left>
      <right/>
      <top style="thick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indexed="64"/>
      </bottom>
      <diagonal/>
    </border>
    <border>
      <left/>
      <right style="thin">
        <color theme="0" tint="-0.14996795556505021"/>
      </right>
      <top style="thick">
        <color indexed="64"/>
      </top>
      <bottom/>
      <diagonal/>
    </border>
    <border>
      <left style="thick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indexed="64"/>
      </bottom>
      <diagonal/>
    </border>
    <border>
      <left style="thick">
        <color theme="0"/>
      </left>
      <right/>
      <top style="thick">
        <color auto="1"/>
      </top>
      <bottom style="thin">
        <color theme="0"/>
      </bottom>
      <diagonal/>
    </border>
    <border>
      <left/>
      <right/>
      <top style="thick">
        <color auto="1"/>
      </top>
      <bottom style="thin">
        <color theme="0"/>
      </bottom>
      <diagonal/>
    </border>
    <border>
      <left/>
      <right style="thick">
        <color theme="0"/>
      </right>
      <top style="thick">
        <color auto="1"/>
      </top>
      <bottom style="thin">
        <color theme="0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medium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thin">
        <color theme="0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ck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ck">
        <color indexed="64"/>
      </bottom>
      <diagonal/>
    </border>
    <border>
      <left/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ck">
        <color indexed="64"/>
      </right>
      <top/>
      <bottom style="thin">
        <color theme="0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theme="0"/>
      </bottom>
      <diagonal/>
    </border>
    <border>
      <left style="thin">
        <color theme="0"/>
      </left>
      <right style="thick">
        <color indexed="64"/>
      </right>
      <top/>
      <bottom style="thin">
        <color theme="0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ck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ck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ck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indexed="64"/>
      </left>
      <right style="thin">
        <color indexed="64"/>
      </right>
      <top style="thin">
        <color theme="0" tint="-0.14996795556505021"/>
      </top>
      <bottom style="thick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ck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ck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ck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ck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ck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theme="0"/>
      </left>
      <right style="thin">
        <color theme="0"/>
      </right>
      <top style="thick">
        <color indexed="64"/>
      </top>
      <bottom/>
      <diagonal/>
    </border>
    <border>
      <left style="thin">
        <color theme="0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thick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ck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ck">
        <color indexed="64"/>
      </left>
      <right style="thin">
        <color theme="0" tint="-0.14996795556505021"/>
      </right>
      <top style="thin">
        <color theme="0" tint="-0.14996795556505021"/>
      </top>
      <bottom style="thick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ck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ck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medium">
        <color indexed="64"/>
      </left>
      <right style="thin">
        <color theme="0" tint="-0.14993743705557422"/>
      </right>
      <top style="thin">
        <color theme="0" tint="-0.14996795556505021"/>
      </top>
      <bottom style="thick">
        <color indexed="64"/>
      </bottom>
      <diagonal/>
    </border>
    <border>
      <left/>
      <right/>
      <top style="thin">
        <color theme="0" tint="-0.14996795556505021"/>
      </top>
      <bottom style="thick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ck">
        <color indexed="64"/>
      </bottom>
      <diagonal/>
    </border>
    <border>
      <left style="thin">
        <color theme="0" tint="-0.14996795556505021"/>
      </left>
      <right style="thick">
        <color indexed="64"/>
      </right>
      <top style="thin">
        <color theme="0" tint="-0.14996795556505021"/>
      </top>
      <bottom style="thick">
        <color indexed="64"/>
      </bottom>
      <diagonal/>
    </border>
    <border>
      <left style="thick">
        <color indexed="64"/>
      </left>
      <right style="thin">
        <color theme="0" tint="-0.14996795556505021"/>
      </right>
      <top style="thick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0">
    <xf numFmtId="0" fontId="0" fillId="0" borderId="0" xfId="0"/>
    <xf numFmtId="165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5" fillId="0" borderId="0" xfId="0" applyFont="1"/>
    <xf numFmtId="0" fontId="5" fillId="0" borderId="15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165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2" borderId="26" xfId="0" applyFont="1" applyFill="1" applyBorder="1"/>
    <xf numFmtId="0" fontId="5" fillId="0" borderId="1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wrapText="1"/>
    </xf>
    <xf numFmtId="0" fontId="5" fillId="0" borderId="3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165" fontId="5" fillId="0" borderId="15" xfId="0" applyNumberFormat="1" applyFont="1" applyBorder="1" applyAlignment="1">
      <alignment horizontal="center" vertical="center"/>
    </xf>
    <xf numFmtId="0" fontId="6" fillId="0" borderId="47" xfId="0" applyFont="1" applyBorder="1" applyAlignment="1">
      <alignment horizontal="center" wrapText="1"/>
    </xf>
    <xf numFmtId="0" fontId="6" fillId="0" borderId="48" xfId="0" applyFont="1" applyBorder="1" applyAlignment="1">
      <alignment horizontal="center" wrapText="1"/>
    </xf>
    <xf numFmtId="0" fontId="5" fillId="0" borderId="41" xfId="0" applyFont="1" applyBorder="1" applyAlignment="1">
      <alignment horizontal="center" vertical="center"/>
    </xf>
    <xf numFmtId="0" fontId="7" fillId="0" borderId="0" xfId="0" applyFont="1"/>
    <xf numFmtId="0" fontId="7" fillId="0" borderId="1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2" borderId="19" xfId="0" applyFont="1" applyFill="1" applyBorder="1"/>
    <xf numFmtId="0" fontId="7" fillId="2" borderId="15" xfId="0" applyFont="1" applyFill="1" applyBorder="1"/>
    <xf numFmtId="0" fontId="7" fillId="0" borderId="4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46" xfId="0" applyFont="1" applyBorder="1" applyAlignment="1">
      <alignment horizontal="center"/>
    </xf>
    <xf numFmtId="0" fontId="9" fillId="0" borderId="61" xfId="0" applyFont="1" applyBorder="1" applyAlignment="1">
      <alignment horizontal="center"/>
    </xf>
    <xf numFmtId="0" fontId="8" fillId="0" borderId="64" xfId="0" applyFont="1" applyBorder="1"/>
    <xf numFmtId="0" fontId="9" fillId="0" borderId="65" xfId="0" applyFont="1" applyBorder="1" applyAlignment="1"/>
    <xf numFmtId="0" fontId="8" fillId="0" borderId="64" xfId="0" applyFont="1" applyBorder="1" applyAlignment="1">
      <alignment horizontal="left"/>
    </xf>
    <xf numFmtId="0" fontId="9" fillId="0" borderId="67" xfId="0" applyFont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8" fillId="0" borderId="64" xfId="0" applyFont="1" applyBorder="1" applyAlignment="1">
      <alignment horizontal="right"/>
    </xf>
    <xf numFmtId="0" fontId="8" fillId="0" borderId="63" xfId="0" applyFont="1" applyBorder="1" applyAlignment="1">
      <alignment horizontal="right"/>
    </xf>
    <xf numFmtId="0" fontId="8" fillId="0" borderId="63" xfId="0" applyFont="1" applyBorder="1"/>
    <xf numFmtId="0" fontId="8" fillId="0" borderId="54" xfId="0" applyFont="1" applyBorder="1"/>
    <xf numFmtId="0" fontId="8" fillId="0" borderId="52" xfId="0" applyFont="1" applyBorder="1"/>
    <xf numFmtId="0" fontId="8" fillId="0" borderId="63" xfId="0" applyFont="1" applyBorder="1" applyAlignment="1">
      <alignment horizontal="left"/>
    </xf>
    <xf numFmtId="0" fontId="8" fillId="2" borderId="5" xfId="0" applyFont="1" applyFill="1" applyBorder="1"/>
    <xf numFmtId="0" fontId="10" fillId="0" borderId="54" xfId="0" applyFont="1" applyFill="1" applyBorder="1" applyAlignment="1">
      <alignment vertical="center" wrapText="1"/>
    </xf>
    <xf numFmtId="0" fontId="8" fillId="0" borderId="53" xfId="0" applyFont="1" applyBorder="1"/>
    <xf numFmtId="0" fontId="10" fillId="0" borderId="0" xfId="0" applyFont="1" applyFill="1" applyBorder="1" applyAlignment="1">
      <alignment vertical="center" wrapText="1"/>
    </xf>
    <xf numFmtId="0" fontId="8" fillId="2" borderId="7" xfId="0" applyFont="1" applyFill="1" applyBorder="1"/>
    <xf numFmtId="165" fontId="8" fillId="0" borderId="0" xfId="2" applyNumberFormat="1" applyFont="1" applyAlignment="1"/>
    <xf numFmtId="0" fontId="5" fillId="0" borderId="37" xfId="0" applyFont="1" applyBorder="1"/>
    <xf numFmtId="0" fontId="5" fillId="0" borderId="11" xfId="0" applyFont="1" applyBorder="1"/>
    <xf numFmtId="0" fontId="5" fillId="0" borderId="38" xfId="0" applyFont="1" applyBorder="1"/>
    <xf numFmtId="0" fontId="11" fillId="3" borderId="72" xfId="0" applyNumberFormat="1" applyFont="1" applyFill="1" applyBorder="1" applyAlignment="1">
      <alignment horizontal="center"/>
    </xf>
    <xf numFmtId="0" fontId="11" fillId="3" borderId="74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 wrapText="1"/>
    </xf>
    <xf numFmtId="0" fontId="4" fillId="0" borderId="76" xfId="0" applyFont="1" applyFill="1" applyBorder="1" applyAlignment="1">
      <alignment horizontal="center" wrapText="1"/>
    </xf>
    <xf numFmtId="0" fontId="5" fillId="0" borderId="55" xfId="0" applyFont="1" applyBorder="1" applyAlignment="1">
      <alignment horizontal="center" vertical="center"/>
    </xf>
    <xf numFmtId="0" fontId="5" fillId="2" borderId="77" xfId="0" applyFont="1" applyFill="1" applyBorder="1"/>
    <xf numFmtId="0" fontId="5" fillId="2" borderId="15" xfId="0" applyFont="1" applyFill="1" applyBorder="1"/>
    <xf numFmtId="0" fontId="5" fillId="0" borderId="33" xfId="0" applyFont="1" applyBorder="1" applyAlignment="1">
      <alignment horizontal="center" vertical="center"/>
    </xf>
    <xf numFmtId="165" fontId="5" fillId="0" borderId="56" xfId="0" applyNumberFormat="1" applyFont="1" applyBorder="1" applyAlignment="1">
      <alignment horizontal="center" vertical="center"/>
    </xf>
    <xf numFmtId="0" fontId="5" fillId="0" borderId="57" xfId="0" applyNumberFormat="1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3" fontId="3" fillId="0" borderId="57" xfId="0" applyNumberFormat="1" applyFont="1" applyFill="1" applyBorder="1" applyAlignment="1">
      <alignment horizontal="center" vertical="center"/>
    </xf>
    <xf numFmtId="3" fontId="3" fillId="0" borderId="58" xfId="0" applyNumberFormat="1" applyFont="1" applyFill="1" applyBorder="1" applyAlignment="1">
      <alignment horizontal="center" vertical="center"/>
    </xf>
    <xf numFmtId="0" fontId="5" fillId="0" borderId="78" xfId="0" applyFont="1" applyBorder="1"/>
    <xf numFmtId="0" fontId="5" fillId="0" borderId="79" xfId="0" applyFont="1" applyBorder="1"/>
    <xf numFmtId="0" fontId="5" fillId="0" borderId="10" xfId="0" applyFont="1" applyBorder="1"/>
    <xf numFmtId="0" fontId="6" fillId="0" borderId="81" xfId="0" applyFont="1" applyBorder="1" applyAlignment="1">
      <alignment horizontal="center" wrapText="1"/>
    </xf>
    <xf numFmtId="165" fontId="5" fillId="0" borderId="45" xfId="0" applyNumberFormat="1" applyFont="1" applyBorder="1" applyAlignment="1">
      <alignment horizontal="center" vertical="center"/>
    </xf>
    <xf numFmtId="165" fontId="5" fillId="0" borderId="34" xfId="0" applyNumberFormat="1" applyFont="1" applyBorder="1" applyAlignment="1">
      <alignment horizontal="center" vertical="center"/>
    </xf>
    <xf numFmtId="165" fontId="5" fillId="0" borderId="51" xfId="0" applyNumberFormat="1" applyFont="1" applyBorder="1" applyAlignment="1">
      <alignment horizontal="center" vertical="center"/>
    </xf>
    <xf numFmtId="0" fontId="5" fillId="2" borderId="82" xfId="0" applyFont="1" applyFill="1" applyBorder="1" applyAlignment="1">
      <alignment horizontal="center" vertical="center"/>
    </xf>
    <xf numFmtId="165" fontId="5" fillId="0" borderId="22" xfId="0" applyNumberFormat="1" applyFont="1" applyBorder="1" applyAlignment="1">
      <alignment horizontal="center" vertical="center"/>
    </xf>
    <xf numFmtId="0" fontId="6" fillId="0" borderId="76" xfId="0" applyFont="1" applyBorder="1" applyAlignment="1">
      <alignment horizontal="center" wrapText="1"/>
    </xf>
    <xf numFmtId="165" fontId="5" fillId="0" borderId="20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28" xfId="0" applyNumberFormat="1" applyFont="1" applyBorder="1" applyAlignment="1">
      <alignment horizontal="center" vertical="center"/>
    </xf>
    <xf numFmtId="165" fontId="5" fillId="0" borderId="17" xfId="0" applyNumberFormat="1" applyFont="1" applyBorder="1" applyAlignment="1">
      <alignment horizontal="center" vertical="center"/>
    </xf>
    <xf numFmtId="165" fontId="5" fillId="0" borderId="18" xfId="0" applyNumberFormat="1" applyFont="1" applyBorder="1" applyAlignment="1">
      <alignment horizontal="center" vertical="center"/>
    </xf>
    <xf numFmtId="165" fontId="5" fillId="0" borderId="43" xfId="0" applyNumberFormat="1" applyFont="1" applyBorder="1" applyAlignment="1">
      <alignment horizontal="center" vertical="center"/>
    </xf>
    <xf numFmtId="165" fontId="5" fillId="0" borderId="35" xfId="0" applyNumberFormat="1" applyFont="1" applyBorder="1" applyAlignment="1">
      <alignment horizontal="center" vertical="center"/>
    </xf>
    <xf numFmtId="165" fontId="5" fillId="0" borderId="50" xfId="0" applyNumberFormat="1" applyFont="1" applyBorder="1" applyAlignment="1">
      <alignment horizontal="center" vertical="center"/>
    </xf>
    <xf numFmtId="165" fontId="5" fillId="0" borderId="83" xfId="0" applyNumberFormat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84" xfId="0" applyFont="1" applyFill="1" applyBorder="1" applyAlignment="1">
      <alignment horizontal="center" vertical="center"/>
    </xf>
    <xf numFmtId="0" fontId="5" fillId="2" borderId="85" xfId="0" applyFont="1" applyFill="1" applyBorder="1"/>
    <xf numFmtId="0" fontId="5" fillId="2" borderId="44" xfId="0" applyFont="1" applyFill="1" applyBorder="1"/>
    <xf numFmtId="0" fontId="5" fillId="2" borderId="86" xfId="0" applyFont="1" applyFill="1" applyBorder="1"/>
    <xf numFmtId="0" fontId="5" fillId="2" borderId="20" xfId="0" applyFont="1" applyFill="1" applyBorder="1" applyAlignment="1">
      <alignment horizontal="center" vertical="center"/>
    </xf>
    <xf numFmtId="0" fontId="5" fillId="2" borderId="87" xfId="0" applyFont="1" applyFill="1" applyBorder="1" applyAlignment="1">
      <alignment horizontal="center" vertical="center"/>
    </xf>
    <xf numFmtId="0" fontId="5" fillId="2" borderId="88" xfId="0" applyFont="1" applyFill="1" applyBorder="1"/>
    <xf numFmtId="0" fontId="5" fillId="2" borderId="12" xfId="0" applyFont="1" applyFill="1" applyBorder="1"/>
    <xf numFmtId="0" fontId="5" fillId="2" borderId="5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89" xfId="0" applyFont="1" applyFill="1" applyBorder="1"/>
    <xf numFmtId="0" fontId="5" fillId="2" borderId="24" xfId="0" applyFont="1" applyFill="1" applyBorder="1"/>
    <xf numFmtId="0" fontId="5" fillId="2" borderId="19" xfId="0" applyFont="1" applyFill="1" applyBorder="1"/>
    <xf numFmtId="0" fontId="5" fillId="2" borderId="14" xfId="0" applyFont="1" applyFill="1" applyBorder="1"/>
    <xf numFmtId="0" fontId="5" fillId="0" borderId="90" xfId="0" applyFont="1" applyBorder="1"/>
    <xf numFmtId="0" fontId="5" fillId="0" borderId="91" xfId="0" applyFont="1" applyBorder="1"/>
    <xf numFmtId="0" fontId="6" fillId="0" borderId="92" xfId="0" applyFont="1" applyBorder="1" applyAlignment="1">
      <alignment horizontal="center" wrapText="1"/>
    </xf>
    <xf numFmtId="0" fontId="5" fillId="0" borderId="93" xfId="0" applyFont="1" applyBorder="1" applyAlignment="1">
      <alignment horizontal="center" wrapText="1"/>
    </xf>
    <xf numFmtId="0" fontId="5" fillId="0" borderId="94" xfId="0" applyFont="1" applyBorder="1" applyAlignment="1">
      <alignment horizontal="center" wrapText="1"/>
    </xf>
    <xf numFmtId="0" fontId="5" fillId="0" borderId="95" xfId="0" applyFont="1" applyBorder="1" applyAlignment="1">
      <alignment horizontal="center" wrapText="1"/>
    </xf>
    <xf numFmtId="0" fontId="5" fillId="2" borderId="96" xfId="0" applyFont="1" applyFill="1" applyBorder="1"/>
    <xf numFmtId="0" fontId="5" fillId="2" borderId="99" xfId="0" applyFont="1" applyFill="1" applyBorder="1"/>
    <xf numFmtId="0" fontId="5" fillId="0" borderId="2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3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165" fontId="5" fillId="0" borderId="59" xfId="0" applyNumberFormat="1" applyFont="1" applyBorder="1" applyAlignment="1">
      <alignment horizontal="center" vertical="center"/>
    </xf>
    <xf numFmtId="165" fontId="5" fillId="0" borderId="31" xfId="0" applyNumberFormat="1" applyFont="1" applyBorder="1" applyAlignment="1">
      <alignment horizontal="center" vertical="center"/>
    </xf>
    <xf numFmtId="165" fontId="5" fillId="0" borderId="32" xfId="0" applyNumberFormat="1" applyFont="1" applyBorder="1" applyAlignment="1">
      <alignment horizontal="center" vertical="center"/>
    </xf>
    <xf numFmtId="165" fontId="5" fillId="0" borderId="44" xfId="0" applyNumberFormat="1" applyFont="1" applyBorder="1" applyAlignment="1">
      <alignment horizontal="center" vertical="center"/>
    </xf>
    <xf numFmtId="165" fontId="5" fillId="0" borderId="23" xfId="0" applyNumberFormat="1" applyFont="1" applyBorder="1" applyAlignment="1">
      <alignment horizontal="center" vertical="center"/>
    </xf>
    <xf numFmtId="165" fontId="5" fillId="0" borderId="42" xfId="0" applyNumberFormat="1" applyFont="1" applyBorder="1" applyAlignment="1">
      <alignment horizontal="center" vertical="center"/>
    </xf>
    <xf numFmtId="0" fontId="12" fillId="3" borderId="72" xfId="0" applyFont="1" applyFill="1" applyBorder="1" applyAlignment="1">
      <alignment horizontal="center"/>
    </xf>
    <xf numFmtId="0" fontId="12" fillId="3" borderId="100" xfId="0" applyFont="1" applyFill="1" applyBorder="1" applyAlignment="1">
      <alignment horizontal="center"/>
    </xf>
    <xf numFmtId="0" fontId="5" fillId="2" borderId="101" xfId="0" applyFont="1" applyFill="1" applyBorder="1"/>
    <xf numFmtId="0" fontId="5" fillId="2" borderId="102" xfId="0" applyFont="1" applyFill="1" applyBorder="1"/>
    <xf numFmtId="0" fontId="5" fillId="2" borderId="103" xfId="0" applyFont="1" applyFill="1" applyBorder="1"/>
    <xf numFmtId="0" fontId="12" fillId="3" borderId="104" xfId="0" applyFont="1" applyFill="1" applyBorder="1" applyAlignment="1">
      <alignment horizontal="center"/>
    </xf>
    <xf numFmtId="0" fontId="11" fillId="3" borderId="105" xfId="0" applyNumberFormat="1" applyFont="1" applyFill="1" applyBorder="1" applyAlignment="1">
      <alignment horizontal="center"/>
    </xf>
    <xf numFmtId="0" fontId="5" fillId="2" borderId="106" xfId="0" applyFont="1" applyFill="1" applyBorder="1"/>
    <xf numFmtId="0" fontId="12" fillId="3" borderId="107" xfId="0" applyFont="1" applyFill="1" applyBorder="1" applyAlignment="1">
      <alignment horizontal="center"/>
    </xf>
    <xf numFmtId="165" fontId="12" fillId="3" borderId="107" xfId="0" applyNumberFormat="1" applyFont="1" applyFill="1" applyBorder="1" applyAlignment="1">
      <alignment horizontal="center"/>
    </xf>
    <xf numFmtId="165" fontId="12" fillId="3" borderId="108" xfId="0" applyNumberFormat="1" applyFont="1" applyFill="1" applyBorder="1" applyAlignment="1">
      <alignment horizontal="center"/>
    </xf>
    <xf numFmtId="0" fontId="5" fillId="2" borderId="109" xfId="0" applyFont="1" applyFill="1" applyBorder="1"/>
    <xf numFmtId="0" fontId="11" fillId="3" borderId="110" xfId="0" applyFont="1" applyFill="1" applyBorder="1" applyAlignment="1">
      <alignment horizontal="center"/>
    </xf>
    <xf numFmtId="0" fontId="11" fillId="3" borderId="111" xfId="0" applyFont="1" applyFill="1" applyBorder="1" applyAlignment="1">
      <alignment horizontal="center"/>
    </xf>
    <xf numFmtId="0" fontId="11" fillId="3" borderId="112" xfId="0" applyNumberFormat="1" applyFont="1" applyFill="1" applyBorder="1" applyAlignment="1">
      <alignment horizontal="center"/>
    </xf>
    <xf numFmtId="0" fontId="11" fillId="3" borderId="113" xfId="0" applyNumberFormat="1" applyFont="1" applyFill="1" applyBorder="1" applyAlignment="1">
      <alignment horizontal="center"/>
    </xf>
    <xf numFmtId="0" fontId="11" fillId="3" borderId="114" xfId="0" applyNumberFormat="1" applyFont="1" applyFill="1" applyBorder="1" applyAlignment="1">
      <alignment horizontal="center"/>
    </xf>
    <xf numFmtId="0" fontId="11" fillId="3" borderId="115" xfId="0" applyNumberFormat="1" applyFont="1" applyFill="1" applyBorder="1" applyAlignment="1">
      <alignment horizontal="center"/>
    </xf>
    <xf numFmtId="0" fontId="12" fillId="3" borderId="112" xfId="0" applyNumberFormat="1" applyFont="1" applyFill="1" applyBorder="1" applyAlignment="1">
      <alignment horizontal="center"/>
    </xf>
    <xf numFmtId="0" fontId="12" fillId="3" borderId="72" xfId="0" applyNumberFormat="1" applyFont="1" applyFill="1" applyBorder="1" applyAlignment="1">
      <alignment horizontal="center"/>
    </xf>
    <xf numFmtId="0" fontId="12" fillId="3" borderId="119" xfId="0" applyNumberFormat="1" applyFont="1" applyFill="1" applyBorder="1" applyAlignment="1">
      <alignment horizontal="center"/>
    </xf>
    <xf numFmtId="0" fontId="12" fillId="3" borderId="114" xfId="0" applyNumberFormat="1" applyFont="1" applyFill="1" applyBorder="1" applyAlignment="1">
      <alignment horizontal="center"/>
    </xf>
    <xf numFmtId="0" fontId="12" fillId="3" borderId="105" xfId="0" applyNumberFormat="1" applyFont="1" applyFill="1" applyBorder="1" applyAlignment="1">
      <alignment horizontal="center"/>
    </xf>
    <xf numFmtId="0" fontId="12" fillId="3" borderId="120" xfId="0" applyNumberFormat="1" applyFont="1" applyFill="1" applyBorder="1" applyAlignment="1">
      <alignment horizontal="center"/>
    </xf>
    <xf numFmtId="0" fontId="12" fillId="3" borderId="112" xfId="0" applyFont="1" applyFill="1" applyBorder="1" applyAlignment="1">
      <alignment horizontal="center"/>
    </xf>
    <xf numFmtId="0" fontId="12" fillId="3" borderId="119" xfId="0" applyFont="1" applyFill="1" applyBorder="1" applyAlignment="1">
      <alignment horizontal="center"/>
    </xf>
    <xf numFmtId="0" fontId="12" fillId="3" borderId="74" xfId="0" applyFont="1" applyFill="1" applyBorder="1" applyAlignment="1">
      <alignment horizontal="center" vertical="center"/>
    </xf>
    <xf numFmtId="0" fontId="12" fillId="3" borderId="75" xfId="0" applyFont="1" applyFill="1" applyBorder="1" applyAlignment="1">
      <alignment horizontal="center" vertical="center"/>
    </xf>
    <xf numFmtId="0" fontId="12" fillId="3" borderId="121" xfId="0" applyFont="1" applyFill="1" applyBorder="1" applyAlignment="1">
      <alignment horizontal="center"/>
    </xf>
    <xf numFmtId="0" fontId="12" fillId="3" borderId="122" xfId="0" applyFont="1" applyFill="1" applyBorder="1" applyAlignment="1">
      <alignment horizontal="center"/>
    </xf>
    <xf numFmtId="0" fontId="12" fillId="3" borderId="123" xfId="0" applyFont="1" applyFill="1" applyBorder="1" applyAlignment="1">
      <alignment horizontal="center"/>
    </xf>
    <xf numFmtId="165" fontId="12" fillId="3" borderId="124" xfId="0" applyNumberFormat="1" applyFont="1" applyFill="1" applyBorder="1" applyAlignment="1">
      <alignment horizontal="center"/>
    </xf>
    <xf numFmtId="165" fontId="12" fillId="3" borderId="125" xfId="0" applyNumberFormat="1" applyFont="1" applyFill="1" applyBorder="1" applyAlignment="1">
      <alignment horizontal="center"/>
    </xf>
    <xf numFmtId="10" fontId="12" fillId="3" borderId="125" xfId="0" applyNumberFormat="1" applyFont="1" applyFill="1" applyBorder="1" applyAlignment="1">
      <alignment horizontal="center"/>
    </xf>
    <xf numFmtId="165" fontId="12" fillId="3" borderId="126" xfId="0" applyNumberFormat="1" applyFont="1" applyFill="1" applyBorder="1" applyAlignment="1">
      <alignment horizontal="center"/>
    </xf>
    <xf numFmtId="10" fontId="12" fillId="3" borderId="127" xfId="0" applyNumberFormat="1" applyFont="1" applyFill="1" applyBorder="1" applyAlignment="1">
      <alignment horizontal="center" vertical="center"/>
    </xf>
    <xf numFmtId="165" fontId="12" fillId="3" borderId="128" xfId="0" applyNumberFormat="1" applyFont="1" applyFill="1" applyBorder="1" applyAlignment="1">
      <alignment horizontal="center" vertical="center"/>
    </xf>
    <xf numFmtId="165" fontId="12" fillId="3" borderId="129" xfId="0" applyNumberFormat="1" applyFont="1" applyFill="1" applyBorder="1" applyAlignment="1">
      <alignment horizontal="center" vertical="center"/>
    </xf>
    <xf numFmtId="166" fontId="13" fillId="3" borderId="69" xfId="1" applyNumberFormat="1" applyFont="1" applyFill="1" applyBorder="1"/>
    <xf numFmtId="166" fontId="13" fillId="3" borderId="130" xfId="1" applyNumberFormat="1" applyFont="1" applyFill="1" applyBorder="1"/>
    <xf numFmtId="166" fontId="13" fillId="3" borderId="71" xfId="1" applyNumberFormat="1" applyFont="1" applyFill="1" applyBorder="1"/>
    <xf numFmtId="166" fontId="13" fillId="3" borderId="119" xfId="1" applyNumberFormat="1" applyFont="1" applyFill="1" applyBorder="1"/>
    <xf numFmtId="166" fontId="13" fillId="3" borderId="131" xfId="1" applyNumberFormat="1" applyFont="1" applyFill="1" applyBorder="1"/>
    <xf numFmtId="166" fontId="13" fillId="3" borderId="120" xfId="1" applyNumberFormat="1" applyFont="1" applyFill="1" applyBorder="1"/>
    <xf numFmtId="166" fontId="13" fillId="3" borderId="70" xfId="1" applyNumberFormat="1" applyFont="1" applyFill="1" applyBorder="1"/>
    <xf numFmtId="166" fontId="13" fillId="3" borderId="105" xfId="1" applyNumberFormat="1" applyFont="1" applyFill="1" applyBorder="1"/>
    <xf numFmtId="166" fontId="13" fillId="3" borderId="132" xfId="1" applyNumberFormat="1" applyFont="1" applyFill="1" applyBorder="1"/>
    <xf numFmtId="166" fontId="13" fillId="3" borderId="133" xfId="1" applyNumberFormat="1" applyFont="1" applyFill="1" applyBorder="1"/>
    <xf numFmtId="165" fontId="13" fillId="3" borderId="134" xfId="0" applyNumberFormat="1" applyFont="1" applyFill="1" applyBorder="1" applyAlignment="1">
      <alignment horizontal="center"/>
    </xf>
    <xf numFmtId="9" fontId="13" fillId="3" borderId="134" xfId="0" applyNumberFormat="1" applyFont="1" applyFill="1" applyBorder="1" applyAlignment="1">
      <alignment horizontal="center"/>
    </xf>
    <xf numFmtId="165" fontId="13" fillId="3" borderId="135" xfId="0" applyNumberFormat="1" applyFont="1" applyFill="1" applyBorder="1" applyAlignment="1">
      <alignment horizontal="center"/>
    </xf>
    <xf numFmtId="0" fontId="13" fillId="3" borderId="71" xfId="0" applyFont="1" applyFill="1" applyBorder="1" applyAlignment="1">
      <alignment horizontal="center"/>
    </xf>
    <xf numFmtId="0" fontId="13" fillId="3" borderId="119" xfId="0" applyFont="1" applyFill="1" applyBorder="1" applyAlignment="1">
      <alignment horizontal="center"/>
    </xf>
    <xf numFmtId="0" fontId="13" fillId="3" borderId="131" xfId="0" applyFont="1" applyFill="1" applyBorder="1" applyAlignment="1">
      <alignment horizontal="center"/>
    </xf>
    <xf numFmtId="0" fontId="13" fillId="3" borderId="120" xfId="0" applyFont="1" applyFill="1" applyBorder="1" applyAlignment="1">
      <alignment horizontal="center"/>
    </xf>
    <xf numFmtId="0" fontId="8" fillId="0" borderId="140" xfId="0" applyFont="1" applyBorder="1"/>
    <xf numFmtId="0" fontId="9" fillId="0" borderId="143" xfId="0" applyFont="1" applyBorder="1"/>
    <xf numFmtId="0" fontId="8" fillId="0" borderId="146" xfId="0" applyFont="1" applyBorder="1" applyAlignment="1">
      <alignment horizontal="left"/>
    </xf>
    <xf numFmtId="165" fontId="13" fillId="3" borderId="147" xfId="0" applyNumberFormat="1" applyFont="1" applyFill="1" applyBorder="1" applyAlignment="1">
      <alignment horizontal="center"/>
    </xf>
    <xf numFmtId="0" fontId="9" fillId="0" borderId="143" xfId="0" applyFont="1" applyBorder="1" applyAlignment="1"/>
    <xf numFmtId="0" fontId="8" fillId="0" borderId="146" xfId="0" applyFont="1" applyBorder="1"/>
    <xf numFmtId="165" fontId="13" fillId="3" borderId="73" xfId="0" applyNumberFormat="1" applyFont="1" applyFill="1" applyBorder="1" applyAlignment="1">
      <alignment horizontal="center"/>
    </xf>
    <xf numFmtId="165" fontId="13" fillId="3" borderId="148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9" fillId="0" borderId="47" xfId="0" applyFont="1" applyBorder="1" applyAlignment="1">
      <alignment horizontal="center"/>
    </xf>
    <xf numFmtId="0" fontId="9" fillId="0" borderId="92" xfId="0" applyFont="1" applyBorder="1" applyAlignment="1">
      <alignment horizontal="center"/>
    </xf>
    <xf numFmtId="0" fontId="8" fillId="2" borderId="62" xfId="0" applyFont="1" applyFill="1" applyBorder="1"/>
    <xf numFmtId="166" fontId="13" fillId="3" borderId="73" xfId="1" applyNumberFormat="1" applyFont="1" applyFill="1" applyBorder="1"/>
    <xf numFmtId="166" fontId="13" fillId="3" borderId="148" xfId="1" applyNumberFormat="1" applyFont="1" applyFill="1" applyBorder="1"/>
    <xf numFmtId="0" fontId="9" fillId="0" borderId="151" xfId="0" applyFont="1" applyBorder="1"/>
    <xf numFmtId="0" fontId="6" fillId="0" borderId="80" xfId="0" applyFont="1" applyBorder="1" applyAlignment="1">
      <alignment horizontal="center" wrapText="1"/>
    </xf>
    <xf numFmtId="0" fontId="6" fillId="0" borderId="49" xfId="0" applyFont="1" applyBorder="1" applyAlignment="1">
      <alignment horizontal="center" wrapText="1"/>
    </xf>
    <xf numFmtId="0" fontId="7" fillId="0" borderId="152" xfId="0" applyFont="1" applyBorder="1" applyAlignment="1">
      <alignment horizontal="center" vertical="center"/>
    </xf>
    <xf numFmtId="0" fontId="7" fillId="0" borderId="153" xfId="0" applyFont="1" applyBorder="1" applyAlignment="1">
      <alignment horizontal="center" vertical="center"/>
    </xf>
    <xf numFmtId="0" fontId="7" fillId="0" borderId="156" xfId="0" applyFont="1" applyBorder="1" applyAlignment="1">
      <alignment horizontal="center" vertical="center"/>
    </xf>
    <xf numFmtId="0" fontId="7" fillId="0" borderId="155" xfId="0" applyFont="1" applyBorder="1" applyAlignment="1">
      <alignment horizontal="center" vertical="center"/>
    </xf>
    <xf numFmtId="0" fontId="7" fillId="0" borderId="157" xfId="0" applyFont="1" applyBorder="1" applyAlignment="1">
      <alignment horizontal="center" vertical="center"/>
    </xf>
    <xf numFmtId="0" fontId="7" fillId="0" borderId="158" xfId="0" applyFont="1" applyBorder="1" applyAlignment="1">
      <alignment horizontal="center" vertical="center"/>
    </xf>
    <xf numFmtId="0" fontId="7" fillId="0" borderId="159" xfId="0" applyFont="1" applyBorder="1" applyAlignment="1">
      <alignment horizontal="center" vertical="center"/>
    </xf>
    <xf numFmtId="0" fontId="7" fillId="0" borderId="160" xfId="0" applyFont="1" applyBorder="1" applyAlignment="1">
      <alignment horizontal="center" vertical="center"/>
    </xf>
    <xf numFmtId="0" fontId="7" fillId="2" borderId="93" xfId="0" applyFont="1" applyFill="1" applyBorder="1"/>
    <xf numFmtId="0" fontId="7" fillId="2" borderId="162" xfId="0" applyFont="1" applyFill="1" applyBorder="1"/>
    <xf numFmtId="0" fontId="7" fillId="2" borderId="155" xfId="0" applyFont="1" applyFill="1" applyBorder="1"/>
    <xf numFmtId="0" fontId="7" fillId="0" borderId="163" xfId="0" applyFont="1" applyBorder="1" applyAlignment="1">
      <alignment horizontal="center" vertical="center"/>
    </xf>
    <xf numFmtId="0" fontId="7" fillId="2" borderId="164" xfId="0" applyFont="1" applyFill="1" applyBorder="1"/>
    <xf numFmtId="0" fontId="7" fillId="0" borderId="165" xfId="0" applyFont="1" applyBorder="1" applyAlignment="1">
      <alignment horizontal="center" vertical="center"/>
    </xf>
    <xf numFmtId="0" fontId="7" fillId="0" borderId="166" xfId="0" applyFont="1" applyBorder="1" applyAlignment="1">
      <alignment horizontal="center" vertical="center"/>
    </xf>
    <xf numFmtId="0" fontId="7" fillId="0" borderId="167" xfId="0" applyFont="1" applyBorder="1" applyAlignment="1">
      <alignment horizontal="center" vertical="center"/>
    </xf>
    <xf numFmtId="0" fontId="7" fillId="2" borderId="168" xfId="0" applyFont="1" applyFill="1" applyBorder="1" applyAlignment="1">
      <alignment horizontal="center" vertical="center"/>
    </xf>
    <xf numFmtId="0" fontId="7" fillId="0" borderId="175" xfId="0" applyFont="1" applyBorder="1" applyAlignment="1">
      <alignment horizontal="center" vertical="center" wrapText="1"/>
    </xf>
    <xf numFmtId="0" fontId="7" fillId="0" borderId="176" xfId="0" applyFont="1" applyBorder="1" applyAlignment="1">
      <alignment horizontal="center" vertical="center" wrapText="1"/>
    </xf>
    <xf numFmtId="0" fontId="7" fillId="0" borderId="177" xfId="0" applyFont="1" applyBorder="1" applyAlignment="1">
      <alignment horizontal="center" vertical="center"/>
    </xf>
    <xf numFmtId="0" fontId="7" fillId="0" borderId="178" xfId="0" applyFont="1" applyBorder="1"/>
    <xf numFmtId="0" fontId="7" fillId="0" borderId="179" xfId="0" applyFont="1" applyBorder="1"/>
    <xf numFmtId="0" fontId="7" fillId="0" borderId="180" xfId="0" applyFont="1" applyBorder="1"/>
    <xf numFmtId="0" fontId="7" fillId="0" borderId="181" xfId="0" applyFont="1" applyBorder="1" applyAlignment="1">
      <alignment horizontal="center" vertical="center"/>
    </xf>
    <xf numFmtId="0" fontId="7" fillId="0" borderId="182" xfId="0" applyFont="1" applyBorder="1" applyAlignment="1">
      <alignment horizontal="center" vertical="center"/>
    </xf>
    <xf numFmtId="0" fontId="7" fillId="0" borderId="18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87" xfId="0" applyFont="1" applyBorder="1" applyAlignment="1">
      <alignment horizontal="center" vertical="center"/>
    </xf>
    <xf numFmtId="0" fontId="7" fillId="0" borderId="188" xfId="0" applyFont="1" applyBorder="1"/>
    <xf numFmtId="0" fontId="7" fillId="0" borderId="189" xfId="0" applyFont="1" applyBorder="1" applyAlignment="1">
      <alignment horizontal="center" vertical="center"/>
    </xf>
    <xf numFmtId="0" fontId="7" fillId="0" borderId="177" xfId="0" applyFont="1" applyBorder="1"/>
    <xf numFmtId="0" fontId="7" fillId="0" borderId="190" xfId="0" applyFont="1" applyBorder="1"/>
    <xf numFmtId="0" fontId="7" fillId="2" borderId="191" xfId="0" applyFont="1" applyFill="1" applyBorder="1"/>
    <xf numFmtId="0" fontId="7" fillId="2" borderId="192" xfId="0" applyFont="1" applyFill="1" applyBorder="1"/>
    <xf numFmtId="0" fontId="7" fillId="2" borderId="193" xfId="0" applyFont="1" applyFill="1" applyBorder="1"/>
    <xf numFmtId="0" fontId="7" fillId="2" borderId="196" xfId="0" applyFont="1" applyFill="1" applyBorder="1"/>
    <xf numFmtId="0" fontId="7" fillId="2" borderId="166" xfId="0" applyFont="1" applyFill="1" applyBorder="1"/>
    <xf numFmtId="0" fontId="7" fillId="2" borderId="197" xfId="0" applyFont="1" applyFill="1" applyBorder="1"/>
    <xf numFmtId="0" fontId="5" fillId="0" borderId="1" xfId="0" applyFont="1" applyBorder="1"/>
    <xf numFmtId="0" fontId="5" fillId="0" borderId="198" xfId="0" applyFont="1" applyBorder="1"/>
    <xf numFmtId="0" fontId="5" fillId="0" borderId="187" xfId="0" applyFont="1" applyBorder="1"/>
    <xf numFmtId="0" fontId="5" fillId="0" borderId="202" xfId="0" applyFont="1" applyBorder="1"/>
    <xf numFmtId="0" fontId="5" fillId="0" borderId="203" xfId="0" applyFont="1" applyBorder="1"/>
    <xf numFmtId="0" fontId="5" fillId="0" borderId="199" xfId="0" applyFont="1" applyBorder="1"/>
    <xf numFmtId="0" fontId="12" fillId="3" borderId="205" xfId="0" applyFont="1" applyFill="1" applyBorder="1"/>
    <xf numFmtId="0" fontId="12" fillId="3" borderId="200" xfId="0" applyFont="1" applyFill="1" applyBorder="1"/>
    <xf numFmtId="0" fontId="12" fillId="3" borderId="201" xfId="0" applyFont="1" applyFill="1" applyBorder="1"/>
    <xf numFmtId="0" fontId="5" fillId="0" borderId="206" xfId="0" applyFont="1" applyBorder="1"/>
    <xf numFmtId="0" fontId="5" fillId="0" borderId="207" xfId="0" applyFont="1" applyBorder="1"/>
    <xf numFmtId="0" fontId="5" fillId="0" borderId="208" xfId="0" applyFont="1" applyBorder="1"/>
    <xf numFmtId="0" fontId="5" fillId="0" borderId="209" xfId="0" applyFont="1" applyBorder="1"/>
    <xf numFmtId="0" fontId="5" fillId="0" borderId="210" xfId="0" applyFont="1" applyBorder="1"/>
    <xf numFmtId="0" fontId="5" fillId="0" borderId="211" xfId="0" applyFont="1" applyBorder="1"/>
    <xf numFmtId="0" fontId="6" fillId="0" borderId="149" xfId="0" applyFont="1" applyBorder="1" applyAlignment="1">
      <alignment horizontal="center" wrapText="1"/>
    </xf>
    <xf numFmtId="0" fontId="4" fillId="0" borderId="212" xfId="0" applyFont="1" applyFill="1" applyBorder="1" applyAlignment="1">
      <alignment horizontal="center" wrapText="1"/>
    </xf>
    <xf numFmtId="0" fontId="5" fillId="0" borderId="191" xfId="0" applyFont="1" applyBorder="1" applyAlignment="1">
      <alignment horizontal="center" wrapText="1"/>
    </xf>
    <xf numFmtId="165" fontId="3" fillId="0" borderId="213" xfId="0" applyNumberFormat="1" applyFont="1" applyFill="1" applyBorder="1" applyAlignment="1">
      <alignment horizontal="center" vertical="center"/>
    </xf>
    <xf numFmtId="0" fontId="5" fillId="0" borderId="214" xfId="0" applyFont="1" applyBorder="1" applyAlignment="1">
      <alignment horizontal="center" wrapText="1"/>
    </xf>
    <xf numFmtId="165" fontId="3" fillId="0" borderId="161" xfId="0" applyNumberFormat="1" applyFont="1" applyFill="1" applyBorder="1" applyAlignment="1">
      <alignment horizontal="center" vertical="center"/>
    </xf>
    <xf numFmtId="0" fontId="5" fillId="0" borderId="215" xfId="0" applyFont="1" applyBorder="1" applyAlignment="1">
      <alignment horizontal="center" wrapText="1"/>
    </xf>
    <xf numFmtId="165" fontId="3" fillId="0" borderId="216" xfId="0" applyNumberFormat="1" applyFont="1" applyFill="1" applyBorder="1" applyAlignment="1">
      <alignment horizontal="center" vertical="center"/>
    </xf>
    <xf numFmtId="0" fontId="5" fillId="2" borderId="217" xfId="0" applyFont="1" applyFill="1" applyBorder="1"/>
    <xf numFmtId="165" fontId="3" fillId="0" borderId="156" xfId="0" applyNumberFormat="1" applyFont="1" applyFill="1" applyBorder="1" applyAlignment="1">
      <alignment horizontal="center" vertical="center"/>
    </xf>
    <xf numFmtId="0" fontId="5" fillId="2" borderId="214" xfId="0" applyFont="1" applyFill="1" applyBorder="1"/>
    <xf numFmtId="0" fontId="5" fillId="2" borderId="93" xfId="0" applyFont="1" applyFill="1" applyBorder="1"/>
    <xf numFmtId="0" fontId="5" fillId="2" borderId="218" xfId="0" applyFont="1" applyFill="1" applyBorder="1"/>
    <xf numFmtId="0" fontId="5" fillId="2" borderId="219" xfId="0" applyFont="1" applyFill="1" applyBorder="1"/>
    <xf numFmtId="0" fontId="5" fillId="2" borderId="220" xfId="0" applyFont="1" applyFill="1" applyBorder="1"/>
    <xf numFmtId="165" fontId="5" fillId="0" borderId="221" xfId="0" applyNumberFormat="1" applyFont="1" applyBorder="1" applyAlignment="1">
      <alignment horizontal="center" vertical="center"/>
    </xf>
    <xf numFmtId="165" fontId="5" fillId="0" borderId="222" xfId="0" applyNumberFormat="1" applyFont="1" applyBorder="1" applyAlignment="1">
      <alignment horizontal="center" vertical="center"/>
    </xf>
    <xf numFmtId="165" fontId="5" fillId="0" borderId="223" xfId="0" applyNumberFormat="1" applyFont="1" applyBorder="1" applyAlignment="1">
      <alignment horizontal="center" vertical="center"/>
    </xf>
    <xf numFmtId="0" fontId="5" fillId="2" borderId="224" xfId="0" applyFont="1" applyFill="1" applyBorder="1" applyAlignment="1">
      <alignment horizontal="center" vertical="center"/>
    </xf>
    <xf numFmtId="0" fontId="5" fillId="0" borderId="221" xfId="0" applyNumberFormat="1" applyFont="1" applyBorder="1" applyAlignment="1">
      <alignment horizontal="center" vertical="center"/>
    </xf>
    <xf numFmtId="0" fontId="5" fillId="0" borderId="222" xfId="0" applyNumberFormat="1" applyFont="1" applyBorder="1" applyAlignment="1">
      <alignment horizontal="center" vertical="center"/>
    </xf>
    <xf numFmtId="0" fontId="5" fillId="0" borderId="223" xfId="0" applyNumberFormat="1" applyFont="1" applyBorder="1" applyAlignment="1">
      <alignment horizontal="center" vertical="center"/>
    </xf>
    <xf numFmtId="0" fontId="5" fillId="2" borderId="225" xfId="0" applyFont="1" applyFill="1" applyBorder="1"/>
    <xf numFmtId="0" fontId="5" fillId="2" borderId="226" xfId="0" applyFont="1" applyFill="1" applyBorder="1"/>
    <xf numFmtId="0" fontId="5" fillId="2" borderId="227" xfId="0" applyFont="1" applyFill="1" applyBorder="1"/>
    <xf numFmtId="0" fontId="5" fillId="2" borderId="228" xfId="0" applyFont="1" applyFill="1" applyBorder="1"/>
    <xf numFmtId="0" fontId="12" fillId="3" borderId="122" xfId="0" applyFont="1" applyFill="1" applyBorder="1" applyAlignment="1">
      <alignment horizontal="center" vertical="center"/>
    </xf>
    <xf numFmtId="0" fontId="12" fillId="3" borderId="123" xfId="0" applyFont="1" applyFill="1" applyBorder="1" applyAlignment="1">
      <alignment horizontal="center" vertical="center"/>
    </xf>
    <xf numFmtId="0" fontId="5" fillId="2" borderId="229" xfId="0" applyFont="1" applyFill="1" applyBorder="1"/>
    <xf numFmtId="0" fontId="5" fillId="2" borderId="160" xfId="0" applyFont="1" applyFill="1" applyBorder="1"/>
    <xf numFmtId="0" fontId="5" fillId="2" borderId="230" xfId="0" applyFont="1" applyFill="1" applyBorder="1"/>
    <xf numFmtId="0" fontId="5" fillId="0" borderId="164" xfId="0" applyFont="1" applyBorder="1"/>
    <xf numFmtId="1" fontId="7" fillId="0" borderId="186" xfId="0" applyNumberFormat="1" applyFont="1" applyBorder="1" applyAlignment="1">
      <alignment horizontal="center" vertical="center"/>
    </xf>
    <xf numFmtId="1" fontId="7" fillId="0" borderId="184" xfId="0" applyNumberFormat="1" applyFont="1" applyBorder="1" applyAlignment="1">
      <alignment horizontal="center" vertical="center"/>
    </xf>
    <xf numFmtId="1" fontId="7" fillId="0" borderId="185" xfId="0" applyNumberFormat="1" applyFont="1" applyBorder="1" applyAlignment="1">
      <alignment horizontal="center" vertical="center"/>
    </xf>
    <xf numFmtId="1" fontId="7" fillId="0" borderId="155" xfId="0" applyNumberFormat="1" applyFont="1" applyBorder="1" applyAlignment="1">
      <alignment horizontal="center" vertical="center"/>
    </xf>
    <xf numFmtId="165" fontId="13" fillId="3" borderId="136" xfId="2" applyNumberFormat="1" applyFont="1" applyFill="1" applyBorder="1" applyAlignment="1">
      <alignment horizontal="center"/>
    </xf>
    <xf numFmtId="165" fontId="13" fillId="3" borderId="137" xfId="2" applyNumberFormat="1" applyFont="1" applyFill="1" applyBorder="1" applyAlignment="1">
      <alignment horizontal="center"/>
    </xf>
    <xf numFmtId="165" fontId="13" fillId="3" borderId="138" xfId="2" applyNumberFormat="1" applyFont="1" applyFill="1" applyBorder="1" applyAlignment="1">
      <alignment horizontal="center"/>
    </xf>
    <xf numFmtId="165" fontId="13" fillId="3" borderId="139" xfId="2" applyNumberFormat="1" applyFont="1" applyFill="1" applyBorder="1" applyAlignment="1">
      <alignment horizontal="center"/>
    </xf>
    <xf numFmtId="0" fontId="9" fillId="0" borderId="143" xfId="0" applyFont="1" applyBorder="1" applyAlignment="1">
      <alignment horizontal="center"/>
    </xf>
    <xf numFmtId="0" fontId="9" fillId="0" borderId="150" xfId="0" applyFont="1" applyBorder="1" applyAlignment="1">
      <alignment horizontal="center"/>
    </xf>
    <xf numFmtId="0" fontId="9" fillId="0" borderId="145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49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0" borderId="66" xfId="0" applyFont="1" applyBorder="1" applyAlignment="1">
      <alignment horizontal="left"/>
    </xf>
    <xf numFmtId="164" fontId="13" fillId="3" borderId="9" xfId="2" applyNumberFormat="1" applyFont="1" applyFill="1" applyBorder="1" applyAlignment="1">
      <alignment horizontal="left"/>
    </xf>
    <xf numFmtId="164" fontId="13" fillId="3" borderId="6" xfId="2" applyNumberFormat="1" applyFont="1" applyFill="1" applyBorder="1" applyAlignment="1">
      <alignment horizontal="left"/>
    </xf>
    <xf numFmtId="0" fontId="9" fillId="0" borderId="144" xfId="0" applyFont="1" applyBorder="1" applyAlignment="1">
      <alignment horizontal="center"/>
    </xf>
    <xf numFmtId="9" fontId="13" fillId="3" borderId="141" xfId="3" applyFont="1" applyFill="1" applyBorder="1" applyAlignment="1">
      <alignment horizontal="center"/>
    </xf>
    <xf numFmtId="9" fontId="13" fillId="3" borderId="142" xfId="3" applyFont="1" applyFill="1" applyBorder="1" applyAlignment="1">
      <alignment horizontal="center"/>
    </xf>
    <xf numFmtId="0" fontId="5" fillId="2" borderId="204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5" fillId="2" borderId="79" xfId="0" applyFont="1" applyFill="1" applyBorder="1" applyAlignment="1">
      <alignment horizontal="center"/>
    </xf>
    <xf numFmtId="0" fontId="5" fillId="2" borderId="80" xfId="0" applyFont="1" applyFill="1" applyBorder="1" applyAlignment="1">
      <alignment horizontal="center"/>
    </xf>
    <xf numFmtId="0" fontId="5" fillId="2" borderId="97" xfId="0" applyFont="1" applyFill="1" applyBorder="1" applyAlignment="1">
      <alignment horizontal="center"/>
    </xf>
    <xf numFmtId="0" fontId="5" fillId="2" borderId="98" xfId="0" applyFont="1" applyFill="1" applyBorder="1" applyAlignment="1">
      <alignment horizontal="center"/>
    </xf>
    <xf numFmtId="0" fontId="6" fillId="0" borderId="79" xfId="0" applyFont="1" applyBorder="1" applyAlignment="1">
      <alignment horizontal="center" wrapText="1"/>
    </xf>
    <xf numFmtId="0" fontId="6" fillId="0" borderId="80" xfId="0" applyFont="1" applyBorder="1" applyAlignment="1">
      <alignment horizontal="center" wrapText="1"/>
    </xf>
    <xf numFmtId="0" fontId="11" fillId="3" borderId="116" xfId="0" applyFont="1" applyFill="1" applyBorder="1" applyAlignment="1">
      <alignment horizontal="center"/>
    </xf>
    <xf numFmtId="0" fontId="11" fillId="3" borderId="117" xfId="0" applyFont="1" applyFill="1" applyBorder="1" applyAlignment="1">
      <alignment horizontal="center"/>
    </xf>
    <xf numFmtId="0" fontId="11" fillId="3" borderId="118" xfId="0" applyFont="1" applyFill="1" applyBorder="1" applyAlignment="1">
      <alignment horizontal="center"/>
    </xf>
    <xf numFmtId="0" fontId="12" fillId="3" borderId="73" xfId="0" applyFont="1" applyFill="1" applyBorder="1" applyAlignment="1">
      <alignment horizontal="center" vertical="center"/>
    </xf>
    <xf numFmtId="0" fontId="12" fillId="3" borderId="71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wrapText="1"/>
    </xf>
    <xf numFmtId="0" fontId="6" fillId="0" borderId="49" xfId="0" applyFont="1" applyBorder="1" applyAlignment="1">
      <alignment horizontal="center" wrapText="1"/>
    </xf>
    <xf numFmtId="0" fontId="6" fillId="0" borderId="68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165" fontId="7" fillId="0" borderId="169" xfId="0" applyNumberFormat="1" applyFont="1" applyBorder="1" applyAlignment="1">
      <alignment horizontal="center"/>
    </xf>
    <xf numFmtId="165" fontId="7" fillId="0" borderId="173" xfId="0" applyNumberFormat="1" applyFont="1" applyBorder="1" applyAlignment="1">
      <alignment horizontal="center"/>
    </xf>
    <xf numFmtId="165" fontId="7" fillId="0" borderId="60" xfId="0" applyNumberFormat="1" applyFont="1" applyBorder="1" applyAlignment="1">
      <alignment horizontal="center"/>
    </xf>
    <xf numFmtId="165" fontId="7" fillId="0" borderId="155" xfId="0" applyNumberFormat="1" applyFont="1" applyBorder="1" applyAlignment="1">
      <alignment horizontal="center"/>
    </xf>
    <xf numFmtId="165" fontId="7" fillId="0" borderId="171" xfId="0" applyNumberFormat="1" applyFont="1" applyBorder="1" applyAlignment="1">
      <alignment horizontal="center"/>
    </xf>
    <xf numFmtId="165" fontId="7" fillId="0" borderId="174" xfId="0" applyNumberFormat="1" applyFont="1" applyBorder="1" applyAlignment="1">
      <alignment horizontal="center"/>
    </xf>
    <xf numFmtId="0" fontId="7" fillId="0" borderId="194" xfId="0" applyFont="1" applyBorder="1" applyAlignment="1">
      <alignment horizontal="center" vertical="center"/>
    </xf>
    <xf numFmtId="0" fontId="7" fillId="0" borderId="170" xfId="0" applyFont="1" applyBorder="1" applyAlignment="1">
      <alignment horizontal="center" vertical="center"/>
    </xf>
    <xf numFmtId="0" fontId="7" fillId="0" borderId="15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95" xfId="0" applyFont="1" applyBorder="1" applyAlignment="1">
      <alignment horizontal="center" vertical="center"/>
    </xf>
    <xf numFmtId="0" fontId="7" fillId="0" borderId="172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1" defaultTableStyle="TableStyleMedium9" defaultPivotStyle="PivotStyleLight16">
    <tableStyle name="MySqlDefault" pivot="0" table="0" count="2" xr9:uid="{123B9526-616B-4FD1-B998-D35EC39B7D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P25"/>
  <sheetViews>
    <sheetView showGridLines="0" showRowColHeaders="0" tabSelected="1" zoomScaleNormal="100" workbookViewId="0">
      <selection activeCell="B23" sqref="B23"/>
    </sheetView>
  </sheetViews>
  <sheetFormatPr defaultRowHeight="12.75" x14ac:dyDescent="0.2"/>
  <cols>
    <col min="1" max="1" width="1.42578125" style="46" customWidth="1"/>
    <col min="2" max="2" width="38.28515625" style="46" customWidth="1"/>
    <col min="3" max="4" width="7.140625" style="47" bestFit="1" customWidth="1"/>
    <col min="5" max="5" width="1.5703125" style="46" customWidth="1"/>
    <col min="6" max="6" width="33" style="47" customWidth="1"/>
    <col min="7" max="7" width="7.5703125" style="47" customWidth="1"/>
    <col min="8" max="8" width="1" style="47" customWidth="1"/>
    <col min="9" max="9" width="9" style="46" customWidth="1"/>
    <col min="10" max="10" width="8.5703125" style="46" customWidth="1"/>
    <col min="11" max="12" width="8.140625" style="46" bestFit="1" customWidth="1"/>
    <col min="13" max="13" width="1.140625" style="46" customWidth="1"/>
    <col min="14" max="14" width="18.28515625" style="46" bestFit="1" customWidth="1"/>
    <col min="15" max="16" width="12" style="46" bestFit="1" customWidth="1"/>
    <col min="17" max="16384" width="9.140625" style="46"/>
  </cols>
  <sheetData>
    <row r="1" spans="2:16" ht="13.5" thickBot="1" x14ac:dyDescent="0.25"/>
    <row r="2" spans="2:16" ht="14.25" thickTop="1" thickBot="1" x14ac:dyDescent="0.25">
      <c r="B2" s="309" t="s">
        <v>347</v>
      </c>
      <c r="C2" s="311" t="s">
        <v>0</v>
      </c>
      <c r="D2" s="312"/>
      <c r="I2" s="313" t="s">
        <v>31</v>
      </c>
      <c r="J2" s="314"/>
      <c r="K2" s="315">
        <v>8100000</v>
      </c>
      <c r="L2" s="316"/>
    </row>
    <row r="3" spans="2:16" ht="14.25" thickTop="1" thickBot="1" x14ac:dyDescent="0.25">
      <c r="B3" s="310"/>
      <c r="C3" s="48" t="s">
        <v>1</v>
      </c>
      <c r="D3" s="49" t="s">
        <v>2</v>
      </c>
    </row>
    <row r="4" spans="2:16" ht="14.25" thickTop="1" thickBot="1" x14ac:dyDescent="0.25">
      <c r="B4" s="201" t="s">
        <v>4</v>
      </c>
      <c r="C4" s="202">
        <v>33</v>
      </c>
      <c r="D4" s="203">
        <v>23</v>
      </c>
      <c r="F4" s="200" t="s">
        <v>3</v>
      </c>
      <c r="G4" s="51" t="s">
        <v>0</v>
      </c>
      <c r="H4" s="1"/>
      <c r="I4" s="313" t="s">
        <v>32</v>
      </c>
      <c r="J4" s="314"/>
      <c r="K4" s="315">
        <v>1000000</v>
      </c>
      <c r="L4" s="316"/>
    </row>
    <row r="5" spans="2:16" ht="13.5" thickBot="1" x14ac:dyDescent="0.25">
      <c r="B5" s="50" t="s">
        <v>8</v>
      </c>
      <c r="C5" s="192">
        <v>0.2</v>
      </c>
      <c r="D5" s="193">
        <v>0.1</v>
      </c>
      <c r="F5" s="198" t="s">
        <v>51</v>
      </c>
      <c r="G5" s="199">
        <v>8</v>
      </c>
      <c r="H5" s="1"/>
    </row>
    <row r="6" spans="2:16" ht="12.75" customHeight="1" thickTop="1" thickBot="1" x14ac:dyDescent="0.25">
      <c r="B6" s="50" t="s">
        <v>33</v>
      </c>
      <c r="C6" s="192">
        <v>0.2</v>
      </c>
      <c r="D6" s="193">
        <v>0.15</v>
      </c>
      <c r="F6" s="52" t="s">
        <v>52</v>
      </c>
      <c r="G6" s="189">
        <v>3</v>
      </c>
      <c r="H6" s="1"/>
      <c r="I6" s="306" t="s">
        <v>35</v>
      </c>
      <c r="J6" s="307"/>
      <c r="K6" s="307"/>
      <c r="L6" s="308"/>
      <c r="N6" s="210" t="s">
        <v>5</v>
      </c>
      <c r="O6" s="53" t="s">
        <v>6</v>
      </c>
      <c r="P6" s="54" t="s">
        <v>7</v>
      </c>
    </row>
    <row r="7" spans="2:16" ht="13.5" thickBot="1" x14ac:dyDescent="0.25">
      <c r="B7" s="50" t="s">
        <v>11</v>
      </c>
      <c r="C7" s="192">
        <v>0.1</v>
      </c>
      <c r="D7" s="193">
        <v>0.05</v>
      </c>
      <c r="F7" s="52" t="s">
        <v>34</v>
      </c>
      <c r="G7" s="189">
        <v>0.25</v>
      </c>
      <c r="H7" s="1"/>
      <c r="I7" s="204"/>
      <c r="J7" s="205" t="s">
        <v>6</v>
      </c>
      <c r="K7" s="205" t="s">
        <v>7</v>
      </c>
      <c r="L7" s="206" t="s">
        <v>12</v>
      </c>
      <c r="N7" s="201" t="s">
        <v>9</v>
      </c>
      <c r="O7" s="208">
        <v>8830927</v>
      </c>
      <c r="P7" s="209">
        <v>8830927</v>
      </c>
    </row>
    <row r="8" spans="2:16" x14ac:dyDescent="0.2">
      <c r="B8" s="50" t="s">
        <v>14</v>
      </c>
      <c r="C8" s="192">
        <v>0.2</v>
      </c>
      <c r="D8" s="193">
        <v>0.1</v>
      </c>
      <c r="F8" s="52" t="s">
        <v>36</v>
      </c>
      <c r="G8" s="189">
        <v>0.3</v>
      </c>
      <c r="H8" s="1"/>
      <c r="I8" s="55" t="s">
        <v>15</v>
      </c>
      <c r="J8" s="179">
        <v>3988</v>
      </c>
      <c r="K8" s="185">
        <v>4000</v>
      </c>
      <c r="L8" s="180">
        <v>3738</v>
      </c>
      <c r="N8" s="50" t="s">
        <v>10</v>
      </c>
      <c r="O8" s="181">
        <v>5342261</v>
      </c>
      <c r="P8" s="182">
        <v>5342261</v>
      </c>
    </row>
    <row r="9" spans="2:16" ht="13.5" thickBot="1" x14ac:dyDescent="0.25">
      <c r="B9" s="50" t="s">
        <v>17</v>
      </c>
      <c r="C9" s="192">
        <v>60</v>
      </c>
      <c r="D9" s="193">
        <v>15</v>
      </c>
      <c r="F9" s="52" t="s">
        <v>37</v>
      </c>
      <c r="G9" s="189">
        <v>0.03</v>
      </c>
      <c r="H9" s="1"/>
      <c r="I9" s="56" t="s">
        <v>18</v>
      </c>
      <c r="J9" s="183">
        <v>3650</v>
      </c>
      <c r="K9" s="186">
        <v>3757</v>
      </c>
      <c r="L9" s="184">
        <v>3768</v>
      </c>
      <c r="N9" s="50" t="s">
        <v>13</v>
      </c>
      <c r="O9" s="181">
        <v>14704970</v>
      </c>
      <c r="P9" s="182">
        <v>14704970</v>
      </c>
    </row>
    <row r="10" spans="2:16" ht="14.25" thickTop="1" thickBot="1" x14ac:dyDescent="0.25">
      <c r="B10" s="50" t="s">
        <v>39</v>
      </c>
      <c r="C10" s="192">
        <v>30</v>
      </c>
      <c r="D10" s="193">
        <v>10</v>
      </c>
      <c r="F10" s="52" t="s">
        <v>38</v>
      </c>
      <c r="G10" s="189">
        <v>0.85</v>
      </c>
      <c r="H10" s="1"/>
      <c r="N10" s="50" t="s">
        <v>16</v>
      </c>
      <c r="O10" s="181">
        <v>142265</v>
      </c>
      <c r="P10" s="182">
        <v>142265</v>
      </c>
    </row>
    <row r="11" spans="2:16" ht="12.75" customHeight="1" thickTop="1" thickBot="1" x14ac:dyDescent="0.25">
      <c r="B11" s="50" t="s">
        <v>21</v>
      </c>
      <c r="C11" s="192">
        <v>70</v>
      </c>
      <c r="D11" s="193">
        <v>30</v>
      </c>
      <c r="F11" s="52" t="s">
        <v>40</v>
      </c>
      <c r="G11" s="189">
        <v>0.55000000000000004</v>
      </c>
      <c r="H11" s="1"/>
      <c r="I11" s="306" t="s">
        <v>42</v>
      </c>
      <c r="J11" s="307"/>
      <c r="K11" s="307"/>
      <c r="L11" s="308"/>
      <c r="N11" s="50" t="s">
        <v>19</v>
      </c>
      <c r="O11" s="181">
        <v>72280</v>
      </c>
      <c r="P11" s="182">
        <v>72280</v>
      </c>
    </row>
    <row r="12" spans="2:16" ht="13.5" thickBot="1" x14ac:dyDescent="0.25">
      <c r="B12" s="57" t="s">
        <v>23</v>
      </c>
      <c r="C12" s="194">
        <v>3</v>
      </c>
      <c r="D12" s="195">
        <v>1</v>
      </c>
      <c r="F12" s="52" t="s">
        <v>41</v>
      </c>
      <c r="G12" s="189">
        <v>0.08</v>
      </c>
      <c r="H12" s="1"/>
      <c r="I12" s="204"/>
      <c r="J12" s="205" t="s">
        <v>6</v>
      </c>
      <c r="K12" s="205" t="s">
        <v>7</v>
      </c>
      <c r="L12" s="206" t="s">
        <v>12</v>
      </c>
      <c r="N12" s="50" t="s">
        <v>20</v>
      </c>
      <c r="O12" s="181">
        <v>407845</v>
      </c>
      <c r="P12" s="182">
        <v>407845</v>
      </c>
    </row>
    <row r="13" spans="2:16" ht="14.25" thickTop="1" thickBot="1" x14ac:dyDescent="0.25">
      <c r="F13" s="52" t="s">
        <v>43</v>
      </c>
      <c r="G13" s="189">
        <v>0.13</v>
      </c>
      <c r="H13" s="1"/>
      <c r="I13" s="55" t="s">
        <v>15</v>
      </c>
      <c r="J13" s="179">
        <v>15950</v>
      </c>
      <c r="K13" s="185">
        <v>16000</v>
      </c>
      <c r="L13" s="180">
        <v>14950</v>
      </c>
      <c r="N13" s="50" t="s">
        <v>22</v>
      </c>
      <c r="O13" s="181">
        <v>169275</v>
      </c>
      <c r="P13" s="182">
        <v>169275</v>
      </c>
    </row>
    <row r="14" spans="2:16" ht="14.25" thickTop="1" thickBot="1" x14ac:dyDescent="0.25">
      <c r="B14" s="197" t="s">
        <v>46</v>
      </c>
      <c r="C14" s="317" t="s">
        <v>0</v>
      </c>
      <c r="D14" s="308"/>
      <c r="E14" s="58"/>
      <c r="F14" s="52" t="s">
        <v>44</v>
      </c>
      <c r="G14" s="189">
        <v>0.17</v>
      </c>
      <c r="H14" s="2"/>
      <c r="I14" s="56" t="s">
        <v>18</v>
      </c>
      <c r="J14" s="183">
        <v>14600</v>
      </c>
      <c r="K14" s="186">
        <v>15025</v>
      </c>
      <c r="L14" s="184">
        <v>15070</v>
      </c>
      <c r="N14" s="57" t="s">
        <v>24</v>
      </c>
      <c r="O14" s="183">
        <v>3256080</v>
      </c>
      <c r="P14" s="184">
        <v>3256080</v>
      </c>
    </row>
    <row r="15" spans="2:16" ht="13.5" thickBot="1" x14ac:dyDescent="0.25">
      <c r="B15" s="196" t="s">
        <v>25</v>
      </c>
      <c r="C15" s="318">
        <v>0.15</v>
      </c>
      <c r="D15" s="319"/>
      <c r="E15" s="58"/>
      <c r="F15" s="52" t="s">
        <v>45</v>
      </c>
      <c r="G15" s="190">
        <v>0.25</v>
      </c>
      <c r="H15" s="1"/>
    </row>
    <row r="16" spans="2:16" ht="12.75" customHeight="1" thickTop="1" thickBot="1" x14ac:dyDescent="0.25">
      <c r="B16" s="59" t="s">
        <v>49</v>
      </c>
      <c r="C16" s="302">
        <v>6</v>
      </c>
      <c r="D16" s="303"/>
      <c r="E16" s="58"/>
      <c r="F16" s="52" t="s">
        <v>47</v>
      </c>
      <c r="G16" s="189">
        <v>3.5</v>
      </c>
      <c r="H16" s="1"/>
      <c r="I16" s="306" t="s">
        <v>26</v>
      </c>
      <c r="J16" s="307"/>
      <c r="K16" s="307"/>
      <c r="L16" s="308"/>
    </row>
    <row r="17" spans="2:12" ht="13.5" thickBot="1" x14ac:dyDescent="0.25">
      <c r="B17" s="59" t="s">
        <v>50</v>
      </c>
      <c r="C17" s="302">
        <v>2</v>
      </c>
      <c r="D17" s="303"/>
      <c r="E17" s="58"/>
      <c r="F17" s="60" t="s">
        <v>48</v>
      </c>
      <c r="G17" s="191">
        <v>4.5</v>
      </c>
      <c r="I17" s="204"/>
      <c r="J17" s="205" t="s">
        <v>6</v>
      </c>
      <c r="K17" s="205" t="s">
        <v>7</v>
      </c>
      <c r="L17" s="207"/>
    </row>
    <row r="18" spans="2:12" ht="12.75" customHeight="1" thickTop="1" x14ac:dyDescent="0.2">
      <c r="B18" s="59" t="s">
        <v>28</v>
      </c>
      <c r="C18" s="302">
        <v>3.5</v>
      </c>
      <c r="D18" s="303"/>
      <c r="E18" s="62"/>
      <c r="I18" s="55" t="s">
        <v>27</v>
      </c>
      <c r="J18" s="179">
        <v>50000</v>
      </c>
      <c r="K18" s="187">
        <v>50000</v>
      </c>
      <c r="L18" s="61"/>
    </row>
    <row r="19" spans="2:12" ht="13.5" customHeight="1" thickBot="1" x14ac:dyDescent="0.25">
      <c r="B19" s="63" t="s">
        <v>30</v>
      </c>
      <c r="C19" s="304">
        <v>2.5</v>
      </c>
      <c r="D19" s="305"/>
      <c r="E19" s="62"/>
      <c r="F19" s="64"/>
      <c r="G19" s="64"/>
      <c r="I19" s="56" t="s">
        <v>29</v>
      </c>
      <c r="J19" s="183">
        <v>50000</v>
      </c>
      <c r="K19" s="188">
        <v>50000</v>
      </c>
      <c r="L19" s="65"/>
    </row>
    <row r="20" spans="2:12" ht="14.25" customHeight="1" thickTop="1" x14ac:dyDescent="0.2">
      <c r="E20" s="64"/>
      <c r="F20" s="64"/>
      <c r="G20" s="64"/>
    </row>
    <row r="21" spans="2:12" ht="13.5" customHeight="1" x14ac:dyDescent="0.2">
      <c r="E21" s="64"/>
      <c r="F21" s="64"/>
      <c r="G21" s="64"/>
    </row>
    <row r="22" spans="2:12" ht="12.75" customHeight="1" x14ac:dyDescent="0.2">
      <c r="C22" s="66"/>
      <c r="D22" s="66"/>
      <c r="E22" s="64"/>
      <c r="F22" s="64"/>
      <c r="G22" s="64"/>
    </row>
    <row r="23" spans="2:12" ht="12.75" customHeight="1" x14ac:dyDescent="0.2">
      <c r="E23" s="64"/>
      <c r="F23" s="64"/>
      <c r="G23" s="64"/>
    </row>
    <row r="24" spans="2:12" ht="12.75" customHeight="1" x14ac:dyDescent="0.2">
      <c r="E24" s="64"/>
      <c r="F24" s="64"/>
      <c r="G24" s="64"/>
    </row>
    <row r="25" spans="2:12" ht="19.5" x14ac:dyDescent="0.2">
      <c r="F25" s="64"/>
      <c r="G25" s="64"/>
    </row>
  </sheetData>
  <mergeCells count="15">
    <mergeCell ref="C17:D17"/>
    <mergeCell ref="C18:D18"/>
    <mergeCell ref="C19:D19"/>
    <mergeCell ref="I16:L16"/>
    <mergeCell ref="B2:B3"/>
    <mergeCell ref="C2:D2"/>
    <mergeCell ref="I6:L6"/>
    <mergeCell ref="I11:L11"/>
    <mergeCell ref="I2:J2"/>
    <mergeCell ref="K2:L2"/>
    <mergeCell ref="I4:J4"/>
    <mergeCell ref="K4:L4"/>
    <mergeCell ref="C14:D14"/>
    <mergeCell ref="C15:D15"/>
    <mergeCell ref="C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U205"/>
  <sheetViews>
    <sheetView showGridLines="0" zoomScale="75" zoomScaleNormal="75" workbookViewId="0">
      <pane xSplit="7" ySplit="9" topLeftCell="H10" activePane="bottomRight" state="frozen"/>
      <selection pane="topRight" activeCell="H1" sqref="H1"/>
      <selection pane="bottomLeft" activeCell="A16" sqref="A16"/>
      <selection pane="bottomRight"/>
    </sheetView>
  </sheetViews>
  <sheetFormatPr defaultRowHeight="15.75" x14ac:dyDescent="0.25"/>
  <cols>
    <col min="1" max="1" width="8.5703125" style="4" customWidth="1"/>
    <col min="2" max="2" width="8.28515625" style="4" customWidth="1"/>
    <col min="3" max="3" width="9.7109375" style="4" bestFit="1" customWidth="1"/>
    <col min="4" max="4" width="7.140625" style="4" customWidth="1"/>
    <col min="5" max="5" width="8.42578125" style="4" bestFit="1" customWidth="1"/>
    <col min="6" max="6" width="8.28515625" style="4" bestFit="1" customWidth="1"/>
    <col min="7" max="7" width="8.140625" style="4" bestFit="1" customWidth="1"/>
    <col min="8" max="8" width="6.28515625" style="4" bestFit="1" customWidth="1"/>
    <col min="9" max="9" width="27.5703125" style="4" bestFit="1" customWidth="1"/>
    <col min="10" max="10" width="11.5703125" style="4" bestFit="1" customWidth="1"/>
    <col min="11" max="12" width="15.5703125" style="4" bestFit="1" customWidth="1"/>
    <col min="13" max="13" width="10.5703125" style="4" bestFit="1" customWidth="1"/>
    <col min="14" max="14" width="15.85546875" style="4" bestFit="1" customWidth="1"/>
    <col min="15" max="15" width="26.85546875" style="4" bestFit="1" customWidth="1"/>
    <col min="16" max="16" width="12" style="4" bestFit="1" customWidth="1"/>
    <col min="17" max="17" width="11.28515625" style="4" bestFit="1" customWidth="1"/>
    <col min="18" max="18" width="13.42578125" style="4" bestFit="1" customWidth="1"/>
    <col min="19" max="19" width="12" style="4" bestFit="1" customWidth="1"/>
    <col min="20" max="20" width="11.140625" style="4" bestFit="1" customWidth="1"/>
    <col min="21" max="21" width="14.85546875" style="4" bestFit="1" customWidth="1"/>
    <col min="22" max="22" width="9.140625" style="4"/>
    <col min="23" max="24" width="16.28515625" style="4" bestFit="1" customWidth="1"/>
    <col min="25" max="25" width="13.42578125" style="4" bestFit="1" customWidth="1"/>
    <col min="26" max="26" width="12" style="4" bestFit="1" customWidth="1"/>
    <col min="27" max="27" width="13" style="4" bestFit="1" customWidth="1"/>
    <col min="28" max="28" width="11.28515625" style="4" bestFit="1" customWidth="1"/>
    <col min="29" max="29" width="9.42578125" style="4" bestFit="1" customWidth="1"/>
    <col min="30" max="30" width="11.5703125" style="4" bestFit="1" customWidth="1"/>
    <col min="31" max="31" width="11.140625" style="4" bestFit="1" customWidth="1"/>
    <col min="32" max="32" width="11.28515625" style="4" bestFit="1" customWidth="1"/>
    <col min="33" max="33" width="15.140625" style="4" bestFit="1" customWidth="1"/>
    <col min="34" max="34" width="10.85546875" style="4" bestFit="1" customWidth="1"/>
    <col min="35" max="35" width="10.42578125" style="4" bestFit="1" customWidth="1"/>
    <col min="36" max="36" width="15.42578125" style="4" bestFit="1" customWidth="1"/>
    <col min="37" max="37" width="21.5703125" style="4" bestFit="1" customWidth="1"/>
    <col min="38" max="38" width="9.140625" style="4"/>
    <col min="39" max="39" width="13.42578125" style="4" bestFit="1" customWidth="1"/>
    <col min="40" max="40" width="17.7109375" style="4" bestFit="1" customWidth="1"/>
    <col min="41" max="46" width="14" style="4" bestFit="1" customWidth="1"/>
    <col min="47" max="52" width="14.140625" style="4" bestFit="1" customWidth="1"/>
    <col min="53" max="56" width="15.85546875" style="4" bestFit="1" customWidth="1"/>
    <col min="57" max="58" width="15.7109375" style="4" bestFit="1" customWidth="1"/>
    <col min="59" max="60" width="12.5703125" style="4" bestFit="1" customWidth="1"/>
    <col min="61" max="62" width="14.28515625" style="4" bestFit="1" customWidth="1"/>
    <col min="63" max="64" width="19.7109375" style="4" bestFit="1" customWidth="1"/>
    <col min="65" max="65" width="14.28515625" style="4" bestFit="1" customWidth="1"/>
    <col min="66" max="66" width="12.28515625" style="4" bestFit="1" customWidth="1"/>
    <col min="67" max="68" width="11.28515625" style="4" bestFit="1" customWidth="1"/>
    <col min="69" max="69" width="11.5703125" style="4" bestFit="1" customWidth="1"/>
    <col min="70" max="70" width="12" style="4" bestFit="1" customWidth="1"/>
    <col min="71" max="72" width="13.5703125" style="4" bestFit="1" customWidth="1"/>
    <col min="73" max="73" width="10.140625" style="4" bestFit="1" customWidth="1"/>
    <col min="74" max="16384" width="9.140625" style="4"/>
  </cols>
  <sheetData>
    <row r="1" spans="1:73" ht="16.5" thickTop="1" x14ac:dyDescent="0.25">
      <c r="G1" s="121"/>
      <c r="H1" s="143"/>
      <c r="I1" s="148"/>
      <c r="J1" s="329" t="s">
        <v>102</v>
      </c>
      <c r="K1" s="330"/>
      <c r="L1" s="331"/>
      <c r="M1" s="152"/>
      <c r="N1" s="144"/>
      <c r="O1" s="144"/>
      <c r="P1" s="144"/>
      <c r="Q1" s="145"/>
    </row>
    <row r="2" spans="1:73" x14ac:dyDescent="0.25">
      <c r="G2" s="121"/>
      <c r="H2" s="142" t="s">
        <v>53</v>
      </c>
      <c r="I2" s="149" t="s">
        <v>101</v>
      </c>
      <c r="J2" s="153" t="s">
        <v>100</v>
      </c>
      <c r="K2" s="71" t="s">
        <v>99</v>
      </c>
      <c r="L2" s="154" t="s">
        <v>96</v>
      </c>
      <c r="M2" s="165" t="s">
        <v>98</v>
      </c>
      <c r="N2" s="141" t="s">
        <v>97</v>
      </c>
      <c r="O2" s="141" t="s">
        <v>96</v>
      </c>
      <c r="P2" s="141" t="s">
        <v>95</v>
      </c>
      <c r="Q2" s="166" t="s">
        <v>94</v>
      </c>
    </row>
    <row r="3" spans="1:73" x14ac:dyDescent="0.25">
      <c r="G3" s="121"/>
      <c r="H3" s="142" t="str">
        <f t="array" ref="H3:Q4">TRANSPOSE('Fact sheet'!C3:D12)</f>
        <v>L</v>
      </c>
      <c r="I3" s="150">
        <v>33</v>
      </c>
      <c r="J3" s="155">
        <v>0.2</v>
      </c>
      <c r="K3" s="70">
        <v>0.2</v>
      </c>
      <c r="L3" s="156">
        <v>0.1</v>
      </c>
      <c r="M3" s="159">
        <v>0.2</v>
      </c>
      <c r="N3" s="160">
        <v>60</v>
      </c>
      <c r="O3" s="160">
        <v>30</v>
      </c>
      <c r="P3" s="160">
        <v>70</v>
      </c>
      <c r="Q3" s="161">
        <v>3</v>
      </c>
    </row>
    <row r="4" spans="1:73" ht="16.5" thickBot="1" x14ac:dyDescent="0.3">
      <c r="G4" s="121"/>
      <c r="H4" s="146" t="str">
        <v>S</v>
      </c>
      <c r="I4" s="151">
        <v>23</v>
      </c>
      <c r="J4" s="157">
        <v>0.1</v>
      </c>
      <c r="K4" s="147">
        <v>0.15</v>
      </c>
      <c r="L4" s="158">
        <v>0.05</v>
      </c>
      <c r="M4" s="162">
        <v>0.1</v>
      </c>
      <c r="N4" s="163">
        <v>15</v>
      </c>
      <c r="O4" s="163">
        <v>10</v>
      </c>
      <c r="P4" s="163">
        <v>30</v>
      </c>
      <c r="Q4" s="164">
        <v>1</v>
      </c>
    </row>
    <row r="5" spans="1:73" ht="17.25" thickTop="1" thickBot="1" x14ac:dyDescent="0.3">
      <c r="G5" s="297"/>
      <c r="H5" s="294"/>
      <c r="I5" s="295"/>
      <c r="J5" s="295"/>
      <c r="K5" s="295"/>
      <c r="L5" s="295"/>
      <c r="M5" s="295"/>
      <c r="N5" s="295"/>
      <c r="O5" s="295"/>
      <c r="P5" s="295"/>
      <c r="Q5" s="296"/>
    </row>
    <row r="6" spans="1:73" ht="16.5" thickTop="1" x14ac:dyDescent="0.25">
      <c r="A6" s="251"/>
      <c r="B6" s="252"/>
      <c r="C6" s="252"/>
      <c r="D6" s="252"/>
      <c r="E6" s="252"/>
      <c r="F6" s="252"/>
      <c r="G6" s="253"/>
      <c r="H6" s="325"/>
      <c r="I6" s="327" t="s">
        <v>90</v>
      </c>
      <c r="J6" s="332" t="s">
        <v>92</v>
      </c>
      <c r="K6" s="292" t="s">
        <v>93</v>
      </c>
      <c r="L6" s="292" t="s">
        <v>93</v>
      </c>
      <c r="M6" s="292" t="s">
        <v>93</v>
      </c>
      <c r="N6" s="293" t="s">
        <v>93</v>
      </c>
      <c r="O6" s="327" t="s">
        <v>84</v>
      </c>
      <c r="P6" s="323"/>
      <c r="Q6" s="67"/>
      <c r="R6" s="252"/>
      <c r="S6" s="252"/>
      <c r="T6" s="255"/>
      <c r="U6" s="256"/>
      <c r="V6" s="320"/>
      <c r="W6" s="257"/>
      <c r="X6" s="258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9"/>
      <c r="AJ6" s="254"/>
      <c r="AK6" s="260"/>
      <c r="AL6" s="320"/>
      <c r="AM6" s="254"/>
      <c r="AN6" s="261"/>
      <c r="AO6" s="262"/>
      <c r="AP6" s="252"/>
      <c r="AQ6" s="252"/>
      <c r="AR6" s="252"/>
      <c r="AS6" s="252"/>
      <c r="AT6" s="252"/>
      <c r="AU6" s="252"/>
      <c r="AV6" s="252"/>
      <c r="AW6" s="252"/>
      <c r="AX6" s="252"/>
      <c r="AY6" s="252"/>
      <c r="AZ6" s="252"/>
      <c r="BA6" s="252"/>
      <c r="BB6" s="252"/>
      <c r="BC6" s="252"/>
      <c r="BD6" s="252"/>
      <c r="BE6" s="252"/>
      <c r="BF6" s="252"/>
      <c r="BG6" s="252"/>
      <c r="BH6" s="252"/>
      <c r="BI6" s="252"/>
      <c r="BJ6" s="252"/>
      <c r="BK6" s="252"/>
      <c r="BL6" s="252"/>
      <c r="BM6" s="252"/>
      <c r="BN6" s="252"/>
      <c r="BO6" s="252"/>
      <c r="BP6" s="252"/>
      <c r="BQ6" s="252"/>
      <c r="BR6" s="252"/>
      <c r="BS6" s="252"/>
      <c r="BT6" s="255"/>
      <c r="BU6" s="263"/>
    </row>
    <row r="7" spans="1:73" x14ac:dyDescent="0.25">
      <c r="A7" s="264"/>
      <c r="B7" s="68"/>
      <c r="C7" s="68"/>
      <c r="D7" s="68"/>
      <c r="E7" s="68"/>
      <c r="F7" s="68"/>
      <c r="G7" s="122"/>
      <c r="H7" s="325"/>
      <c r="I7" s="327"/>
      <c r="J7" s="333"/>
      <c r="K7" s="167" t="s">
        <v>91</v>
      </c>
      <c r="L7" s="167" t="s">
        <v>91</v>
      </c>
      <c r="M7" s="167" t="s">
        <v>91</v>
      </c>
      <c r="N7" s="168" t="s">
        <v>91</v>
      </c>
      <c r="O7" s="327"/>
      <c r="P7" s="323"/>
      <c r="Q7" s="67"/>
      <c r="R7" s="68"/>
      <c r="S7" s="68"/>
      <c r="T7" s="83"/>
      <c r="U7" s="84"/>
      <c r="V7" s="321"/>
      <c r="W7" s="169" t="s">
        <v>103</v>
      </c>
      <c r="X7" s="170" t="s">
        <v>103</v>
      </c>
      <c r="Y7" s="170" t="s">
        <v>104</v>
      </c>
      <c r="Z7" s="170" t="s">
        <v>105</v>
      </c>
      <c r="AA7" s="170" t="s">
        <v>106</v>
      </c>
      <c r="AB7" s="170" t="s">
        <v>107</v>
      </c>
      <c r="AC7" s="170" t="s">
        <v>107</v>
      </c>
      <c r="AD7" s="170" t="s">
        <v>108</v>
      </c>
      <c r="AE7" s="170" t="s">
        <v>105</v>
      </c>
      <c r="AF7" s="170" t="s">
        <v>105</v>
      </c>
      <c r="AG7" s="170" t="s">
        <v>92</v>
      </c>
      <c r="AH7" s="170" t="s">
        <v>109</v>
      </c>
      <c r="AI7" s="171" t="s">
        <v>109</v>
      </c>
      <c r="AJ7" s="334" t="s">
        <v>65</v>
      </c>
      <c r="AK7" s="336" t="s">
        <v>64</v>
      </c>
      <c r="AL7" s="321"/>
      <c r="AM7" s="67"/>
      <c r="AN7" s="69"/>
      <c r="AO7" s="85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  <c r="BE7" s="68"/>
      <c r="BF7" s="68"/>
      <c r="BG7" s="68"/>
      <c r="BH7" s="68"/>
      <c r="BI7" s="68"/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83"/>
      <c r="BU7" s="265"/>
    </row>
    <row r="8" spans="1:73" ht="16.5" thickBot="1" x14ac:dyDescent="0.3">
      <c r="A8" s="264"/>
      <c r="B8" s="68"/>
      <c r="C8" s="68"/>
      <c r="D8" s="68"/>
      <c r="E8" s="68"/>
      <c r="F8" s="68"/>
      <c r="G8" s="122"/>
      <c r="H8" s="325"/>
      <c r="I8" s="327"/>
      <c r="J8" s="176">
        <f t="array" ref="J8:N8">TRANSPOSE('Fact sheet'!C15:C19)</f>
        <v>0.15</v>
      </c>
      <c r="K8" s="177">
        <v>6</v>
      </c>
      <c r="L8" s="177">
        <v>2</v>
      </c>
      <c r="M8" s="177">
        <v>3.5</v>
      </c>
      <c r="N8" s="178">
        <v>2.5</v>
      </c>
      <c r="O8" s="327"/>
      <c r="P8" s="323"/>
      <c r="Q8" s="67"/>
      <c r="R8" s="68"/>
      <c r="S8" s="68"/>
      <c r="T8" s="83"/>
      <c r="U8" s="84"/>
      <c r="V8" s="321"/>
      <c r="W8" s="172">
        <f t="array" ref="W8:AI8">TRANSPOSE('Fact sheet'!G5:G17)</f>
        <v>8</v>
      </c>
      <c r="X8" s="173">
        <v>3</v>
      </c>
      <c r="Y8" s="173">
        <v>0.25</v>
      </c>
      <c r="Z8" s="173">
        <v>0.3</v>
      </c>
      <c r="AA8" s="173">
        <v>0.03</v>
      </c>
      <c r="AB8" s="173">
        <v>0.85</v>
      </c>
      <c r="AC8" s="173">
        <v>0.55000000000000004</v>
      </c>
      <c r="AD8" s="173">
        <v>0.08</v>
      </c>
      <c r="AE8" s="173">
        <v>0.13</v>
      </c>
      <c r="AF8" s="173">
        <v>0.17</v>
      </c>
      <c r="AG8" s="174">
        <v>0.25</v>
      </c>
      <c r="AH8" s="173">
        <v>3.5</v>
      </c>
      <c r="AI8" s="175">
        <v>4.5</v>
      </c>
      <c r="AJ8" s="334"/>
      <c r="AK8" s="336"/>
      <c r="AL8" s="321"/>
      <c r="AM8" s="67"/>
      <c r="AN8" s="69"/>
      <c r="AO8" s="85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83"/>
      <c r="BU8" s="265"/>
    </row>
    <row r="9" spans="1:73" ht="48" thickBot="1" x14ac:dyDescent="0.3">
      <c r="A9" s="26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123" t="s">
        <v>59</v>
      </c>
      <c r="H9" s="326"/>
      <c r="I9" s="328"/>
      <c r="J9" s="86" t="s">
        <v>89</v>
      </c>
      <c r="K9" s="27" t="s">
        <v>88</v>
      </c>
      <c r="L9" s="27" t="s">
        <v>87</v>
      </c>
      <c r="M9" s="27" t="s">
        <v>86</v>
      </c>
      <c r="N9" s="92" t="s">
        <v>85</v>
      </c>
      <c r="O9" s="328"/>
      <c r="P9" s="324"/>
      <c r="Q9" s="212" t="s">
        <v>83</v>
      </c>
      <c r="R9" s="27" t="s">
        <v>82</v>
      </c>
      <c r="S9" s="27" t="s">
        <v>81</v>
      </c>
      <c r="T9" s="92" t="s">
        <v>80</v>
      </c>
      <c r="U9" s="211" t="s">
        <v>79</v>
      </c>
      <c r="V9" s="322"/>
      <c r="W9" s="211" t="s">
        <v>78</v>
      </c>
      <c r="X9" s="86" t="s">
        <v>77</v>
      </c>
      <c r="Y9" s="27" t="s">
        <v>76</v>
      </c>
      <c r="Z9" s="27" t="s">
        <v>75</v>
      </c>
      <c r="AA9" s="27" t="s">
        <v>74</v>
      </c>
      <c r="AB9" s="27" t="s">
        <v>73</v>
      </c>
      <c r="AC9" s="27" t="s">
        <v>72</v>
      </c>
      <c r="AD9" s="27" t="s">
        <v>71</v>
      </c>
      <c r="AE9" s="27" t="s">
        <v>70</v>
      </c>
      <c r="AF9" s="27" t="s">
        <v>69</v>
      </c>
      <c r="AG9" s="27" t="s">
        <v>68</v>
      </c>
      <c r="AH9" s="27" t="s">
        <v>67</v>
      </c>
      <c r="AI9" s="92" t="s">
        <v>66</v>
      </c>
      <c r="AJ9" s="335"/>
      <c r="AK9" s="337"/>
      <c r="AL9" s="322"/>
      <c r="AM9" s="212" t="s">
        <v>110</v>
      </c>
      <c r="AN9" s="28" t="s">
        <v>111</v>
      </c>
      <c r="AO9" s="86" t="s">
        <v>112</v>
      </c>
      <c r="AP9" s="27" t="s">
        <v>113</v>
      </c>
      <c r="AQ9" s="27" t="s">
        <v>114</v>
      </c>
      <c r="AR9" s="27" t="s">
        <v>115</v>
      </c>
      <c r="AS9" s="27" t="s">
        <v>116</v>
      </c>
      <c r="AT9" s="27" t="s">
        <v>117</v>
      </c>
      <c r="AU9" s="27" t="s">
        <v>118</v>
      </c>
      <c r="AV9" s="27" t="s">
        <v>119</v>
      </c>
      <c r="AW9" s="27" t="s">
        <v>120</v>
      </c>
      <c r="AX9" s="27" t="s">
        <v>121</v>
      </c>
      <c r="AY9" s="27" t="s">
        <v>122</v>
      </c>
      <c r="AZ9" s="27" t="s">
        <v>123</v>
      </c>
      <c r="BA9" s="72" t="s">
        <v>125</v>
      </c>
      <c r="BB9" s="72" t="s">
        <v>126</v>
      </c>
      <c r="BC9" s="72" t="s">
        <v>127</v>
      </c>
      <c r="BD9" s="72" t="s">
        <v>128</v>
      </c>
      <c r="BE9" s="72" t="s">
        <v>129</v>
      </c>
      <c r="BF9" s="72" t="s">
        <v>130</v>
      </c>
      <c r="BG9" s="72" t="s">
        <v>131</v>
      </c>
      <c r="BH9" s="72" t="s">
        <v>132</v>
      </c>
      <c r="BI9" s="72" t="s">
        <v>133</v>
      </c>
      <c r="BJ9" s="72" t="s">
        <v>134</v>
      </c>
      <c r="BK9" s="72" t="s">
        <v>135</v>
      </c>
      <c r="BL9" s="72" t="s">
        <v>136</v>
      </c>
      <c r="BM9" s="72" t="s">
        <v>137</v>
      </c>
      <c r="BN9" s="72" t="s">
        <v>138</v>
      </c>
      <c r="BO9" s="72" t="s">
        <v>139</v>
      </c>
      <c r="BP9" s="72" t="s">
        <v>140</v>
      </c>
      <c r="BQ9" s="72" t="s">
        <v>141</v>
      </c>
      <c r="BR9" s="72" t="s">
        <v>142</v>
      </c>
      <c r="BS9" s="72" t="s">
        <v>143</v>
      </c>
      <c r="BT9" s="73" t="s">
        <v>144</v>
      </c>
      <c r="BU9" s="267" t="s">
        <v>64</v>
      </c>
    </row>
    <row r="10" spans="1:73" x14ac:dyDescent="0.25">
      <c r="A10" s="268" t="s">
        <v>2</v>
      </c>
      <c r="B10" s="5" t="s">
        <v>60</v>
      </c>
      <c r="C10" s="5" t="s">
        <v>61</v>
      </c>
      <c r="D10" s="5" t="s">
        <v>61</v>
      </c>
      <c r="E10" s="5">
        <v>1</v>
      </c>
      <c r="F10" s="5">
        <v>1</v>
      </c>
      <c r="G10" s="124">
        <v>1</v>
      </c>
      <c r="H10" s="127"/>
      <c r="I10" s="135">
        <f t="shared" ref="I10:I41" si="0">VLOOKUP($A$10:$A$201,$H$3:$I$4,2)</f>
        <v>23</v>
      </c>
      <c r="J10" s="138">
        <f>IF(B10:B201=$B$58,$J$8*I10:I201,0)</f>
        <v>0</v>
      </c>
      <c r="K10" s="26">
        <f>IF(AND(A10:A201=$A$106,C10:C201=$C$106),$K$8,0)</f>
        <v>0</v>
      </c>
      <c r="L10" s="26">
        <f>IF(AND(A10:A201=$A$10,C10:C201=$C$10),$L$8,0)</f>
        <v>2</v>
      </c>
      <c r="M10" s="26">
        <f>IF(AND(A10:A201=$A$106,D10:D201=$D$106),$M$8,0)</f>
        <v>0</v>
      </c>
      <c r="N10" s="93">
        <f>IF(AND(A10:A201=$A$10,D10:D201=$D$10),$N$8,0)</f>
        <v>2.5</v>
      </c>
      <c r="O10" s="135">
        <f>SUM(I10:N10)</f>
        <v>27.5</v>
      </c>
      <c r="P10" s="116"/>
      <c r="Q10" s="29">
        <f t="shared" ref="Q10:Q41" si="1">VLOOKUP($A$10:$A$201,$H$3:$J$4,3)</f>
        <v>0.1</v>
      </c>
      <c r="R10" s="16">
        <f t="shared" ref="R10:R41" si="2">VLOOKUP($A$10:$A$201,$H$3:$K$4,4)</f>
        <v>0.15</v>
      </c>
      <c r="S10" s="16">
        <f t="shared" ref="S10:S41" si="3">VLOOKUP($A$10:$A$201,$H$3:$L$4,5)</f>
        <v>0.05</v>
      </c>
      <c r="T10" s="129">
        <f t="shared" ref="T10:T41" si="4">VLOOKUP($A$10:$A$201,$H$3:$M$4,6)</f>
        <v>0.1</v>
      </c>
      <c r="U10" s="132">
        <f>SUM(Q10:T10)</f>
        <v>0.4</v>
      </c>
      <c r="V10" s="115"/>
      <c r="W10" s="135">
        <f>U10*$W$8</f>
        <v>3.2</v>
      </c>
      <c r="X10" s="138">
        <f>IF(F10:F201=$F$13,$X$8*U10,0)</f>
        <v>0</v>
      </c>
      <c r="Y10" s="26">
        <f t="shared" ref="Y10:Y41" si="5">VLOOKUP($A$10:$A$201,$H$3:$N$4,7)*$Y$8</f>
        <v>3.75</v>
      </c>
      <c r="Z10" s="26">
        <f t="shared" ref="Z10:Z41" si="6">VLOOKUP($A$10:$A$201,$H$3:$O$4,8)*$Z$8</f>
        <v>3</v>
      </c>
      <c r="AA10" s="26">
        <f t="shared" ref="AA10:AA41" si="7">VLOOKUP($A$10:$A$201,$H$3:$P$4,9)*$AA$8</f>
        <v>0.89999999999999991</v>
      </c>
      <c r="AB10" s="26">
        <f>IF(C10:C201=$C$10,$AB$8,0)</f>
        <v>0.85</v>
      </c>
      <c r="AC10" s="26">
        <f>IF(D10:D201=$D$10,$AC$8,0)</f>
        <v>0.55000000000000004</v>
      </c>
      <c r="AD10" s="26">
        <f>'Fact sheet'!$G$12</f>
        <v>0.08</v>
      </c>
      <c r="AE10" s="26">
        <f t="shared" ref="AE10:AE41" si="8">IF(B10:B201=$B$10,VLOOKUP($A$10:$A$201,$H$3:$Q$4,10)*$AE$8,0)</f>
        <v>0.13</v>
      </c>
      <c r="AF10" s="26">
        <f t="shared" ref="AF10:AF41" si="9">IF(B10:B201=$B$58,VLOOKUP($A$10:$A$201,$H$3:$Q$4,10)*$AF$8,0)</f>
        <v>0</v>
      </c>
      <c r="AG10" s="26">
        <f>SUM(W10:AF10)*$AG$8</f>
        <v>3.1150000000000002</v>
      </c>
      <c r="AH10" s="26">
        <f>IF(G10&gt;E10,(G10-E10)*$AH$8,0)</f>
        <v>0</v>
      </c>
      <c r="AI10" s="93">
        <f>IF(G10&lt;E10,(E10-G10)*$AI$8,0)</f>
        <v>0</v>
      </c>
      <c r="AJ10" s="98">
        <f>SUM(W10:AI10)</f>
        <v>15.575000000000001</v>
      </c>
      <c r="AK10" s="95">
        <f>O10:O201-AJ10:AJ201</f>
        <v>11.924999999999999</v>
      </c>
      <c r="AL10" s="115"/>
      <c r="AM10" s="22" t="str">
        <f>CONCATENATE(A10,B10,C10,D10,E10,F10,G10)</f>
        <v>SPYY111</v>
      </c>
      <c r="AN10" s="87">
        <f>AJ10</f>
        <v>15.575000000000001</v>
      </c>
      <c r="AO10" s="23" t="str">
        <f>IF(AND($A10="L",$B10="P",$G10=1),1,"")</f>
        <v/>
      </c>
      <c r="AP10" s="16" t="str">
        <f>IF(AND($A10="L",$B10="P",$G10=2),1,"")</f>
        <v/>
      </c>
      <c r="AQ10" s="16" t="str">
        <f>IF(AND($A10="L",$B10="P",$G10=3),1,"")</f>
        <v/>
      </c>
      <c r="AR10" s="16">
        <f>IF(AND($A10="S",$B10="P",$G10=1),1,"")</f>
        <v>1</v>
      </c>
      <c r="AS10" s="16" t="str">
        <f>IF(AND($A10="S",$B10="P",$G10=2),1,"")</f>
        <v/>
      </c>
      <c r="AT10" s="16" t="str">
        <f>IF(AND($A10="S",$B10="P",$G10=3),1,"")</f>
        <v/>
      </c>
      <c r="AU10" s="16" t="str">
        <f>IF(AND($A10="L",$B10="B",$G10=1),1,"")</f>
        <v/>
      </c>
      <c r="AV10" s="16" t="str">
        <f>IF(AND($A10="L",$B10="B",$G10=2),1,"")</f>
        <v/>
      </c>
      <c r="AW10" s="16" t="str">
        <f>IF(AND($A10="L",$B10="B",$G10=3),1,"")</f>
        <v/>
      </c>
      <c r="AX10" s="16" t="str">
        <f>IF(AND($A10="S",$B10="B",$G10=1),1,"")</f>
        <v/>
      </c>
      <c r="AY10" s="16" t="str">
        <f>IF(AND($A10="S",$B10="B",$G10=2),1,"")</f>
        <v/>
      </c>
      <c r="AZ10" s="16" t="str">
        <f>IF(AND($A10="S",$B10="B",$G10=3),1,"")</f>
        <v/>
      </c>
      <c r="BA10" s="24">
        <v>0.4</v>
      </c>
      <c r="BB10" s="24" t="s">
        <v>145</v>
      </c>
      <c r="BC10" s="24" t="s">
        <v>145</v>
      </c>
      <c r="BD10" s="24" t="s">
        <v>145</v>
      </c>
      <c r="BE10" s="24">
        <v>15</v>
      </c>
      <c r="BF10" s="24">
        <v>15</v>
      </c>
      <c r="BG10" s="24">
        <v>10</v>
      </c>
      <c r="BH10" s="24">
        <v>10</v>
      </c>
      <c r="BI10" s="24">
        <v>30</v>
      </c>
      <c r="BJ10" s="24">
        <v>30</v>
      </c>
      <c r="BK10" s="24">
        <v>1</v>
      </c>
      <c r="BL10" s="24" t="s">
        <v>145</v>
      </c>
      <c r="BM10" s="24">
        <v>1</v>
      </c>
      <c r="BN10" s="24" t="s">
        <v>145</v>
      </c>
      <c r="BO10" s="24">
        <v>1</v>
      </c>
      <c r="BP10" s="24">
        <v>1</v>
      </c>
      <c r="BQ10" s="24">
        <v>1</v>
      </c>
      <c r="BR10" s="24" t="s">
        <v>145</v>
      </c>
      <c r="BS10" s="24" t="s">
        <v>145</v>
      </c>
      <c r="BT10" s="25" t="s">
        <v>145</v>
      </c>
      <c r="BU10" s="269">
        <v>11.924999999999999</v>
      </c>
    </row>
    <row r="11" spans="1:73" x14ac:dyDescent="0.25">
      <c r="A11" s="270" t="s">
        <v>2</v>
      </c>
      <c r="B11" s="6" t="s">
        <v>60</v>
      </c>
      <c r="C11" s="6" t="s">
        <v>61</v>
      </c>
      <c r="D11" s="6" t="s">
        <v>61</v>
      </c>
      <c r="E11" s="6">
        <v>1</v>
      </c>
      <c r="F11" s="6">
        <v>1</v>
      </c>
      <c r="G11" s="125">
        <v>2</v>
      </c>
      <c r="H11" s="128"/>
      <c r="I11" s="136">
        <f t="shared" si="0"/>
        <v>23</v>
      </c>
      <c r="J11" s="139">
        <f t="shared" ref="J11:J74" si="10">IF(B11:B202=$B$58,$J$8*I11:I202,0)</f>
        <v>0</v>
      </c>
      <c r="K11" s="7">
        <f t="shared" ref="K11:K74" si="11">IF(AND(A11:A202=$A$106,C11:C202=$C$106),$K$8,0)</f>
        <v>0</v>
      </c>
      <c r="L11" s="7">
        <f t="shared" ref="L11:L74" si="12">IF(AND(A11:A202=$A$10,C11:C202=$C$10),$L$8,0)</f>
        <v>2</v>
      </c>
      <c r="M11" s="7">
        <f t="shared" ref="M11:M74" si="13">IF(AND(A11:A202=$A$106,D11:D202=$D$106),$M$8,0)</f>
        <v>0</v>
      </c>
      <c r="N11" s="94">
        <f t="shared" ref="N11:N74" si="14">IF(AND(A11:A202=$A$10,D11:D202=$D$10),$N$8,0)</f>
        <v>2.5</v>
      </c>
      <c r="O11" s="136">
        <f>SUM(I11:N11)</f>
        <v>27.5</v>
      </c>
      <c r="P11" s="106"/>
      <c r="Q11" s="20">
        <f t="shared" si="1"/>
        <v>0.1</v>
      </c>
      <c r="R11" s="8">
        <f t="shared" si="2"/>
        <v>0.15</v>
      </c>
      <c r="S11" s="8">
        <f t="shared" si="3"/>
        <v>0.05</v>
      </c>
      <c r="T11" s="130">
        <f t="shared" si="4"/>
        <v>0.1</v>
      </c>
      <c r="U11" s="133">
        <f t="shared" ref="U11:U74" si="15">SUM(Q11:T11)</f>
        <v>0.4</v>
      </c>
      <c r="V11" s="106"/>
      <c r="W11" s="136">
        <f t="shared" ref="W11:W74" si="16">U11*$W$8</f>
        <v>3.2</v>
      </c>
      <c r="X11" s="139">
        <f t="shared" ref="X11:X74" si="17">IF(F11:F202=$F$13,$X$8*U11,0)</f>
        <v>0</v>
      </c>
      <c r="Y11" s="7">
        <f t="shared" si="5"/>
        <v>3.75</v>
      </c>
      <c r="Z11" s="7">
        <f t="shared" si="6"/>
        <v>3</v>
      </c>
      <c r="AA11" s="7">
        <f t="shared" si="7"/>
        <v>0.89999999999999991</v>
      </c>
      <c r="AB11" s="7">
        <f t="shared" ref="AB11:AB74" si="18">IF(C11:C202=$C$10,$AB$8,0)</f>
        <v>0.85</v>
      </c>
      <c r="AC11" s="7">
        <f t="shared" ref="AC11:AC74" si="19">IF(D11:D202=$D$10,$AC$8,0)</f>
        <v>0.55000000000000004</v>
      </c>
      <c r="AD11" s="7">
        <f>'Fact sheet'!$G$12</f>
        <v>0.08</v>
      </c>
      <c r="AE11" s="7">
        <f t="shared" si="8"/>
        <v>0.13</v>
      </c>
      <c r="AF11" s="7">
        <f t="shared" si="9"/>
        <v>0</v>
      </c>
      <c r="AG11" s="7">
        <f t="shared" ref="AG11:AG74" si="20">SUM(W11:AF11)*$AG$8</f>
        <v>3.1150000000000002</v>
      </c>
      <c r="AH11" s="7">
        <f t="shared" ref="AH11:AH74" si="21">IF(G11&gt;E11,(G11-E11)*$AH$8,0)</f>
        <v>3.5</v>
      </c>
      <c r="AI11" s="94">
        <f t="shared" ref="AI11:AI74" si="22">IF(G11&lt;E11,(E11-G11)*$AI$8,0)</f>
        <v>0</v>
      </c>
      <c r="AJ11" s="99">
        <f t="shared" ref="AJ11:AJ74" si="23">SUM(W11:AI11)</f>
        <v>19.075000000000003</v>
      </c>
      <c r="AK11" s="96">
        <f t="shared" ref="AK11:AK74" si="24">O11:O202-AJ11:AJ202</f>
        <v>8.4249999999999972</v>
      </c>
      <c r="AL11" s="106"/>
      <c r="AM11" s="21" t="str">
        <f t="shared" ref="AM11:AM74" si="25">CONCATENATE(A11,B11,C11,D11,E11,F11,G11)</f>
        <v>SPYY112</v>
      </c>
      <c r="AN11" s="88">
        <f t="shared" ref="AN11:AN74" si="26">AJ11</f>
        <v>19.075000000000003</v>
      </c>
      <c r="AO11" s="13" t="str">
        <f t="shared" ref="AO11:AO74" si="27">IF(AND($A11="L",$B11="P",$G11=1),1,"")</f>
        <v/>
      </c>
      <c r="AP11" s="8" t="str">
        <f t="shared" ref="AP11:AP74" si="28">IF(AND($A11="L",$B11="P",$G11=2),1,"")</f>
        <v/>
      </c>
      <c r="AQ11" s="8" t="str">
        <f t="shared" ref="AQ11:AQ74" si="29">IF(AND($A11="L",$B11="P",$G11=3),1,"")</f>
        <v/>
      </c>
      <c r="AR11" s="8" t="str">
        <f t="shared" ref="AR11:AR74" si="30">IF(AND($A11="S",$B11="P",$G11=1),1,"")</f>
        <v/>
      </c>
      <c r="AS11" s="8">
        <f t="shared" ref="AS11:AS74" si="31">IF(AND($A11="S",$B11="P",$G11=2),1,"")</f>
        <v>1</v>
      </c>
      <c r="AT11" s="8" t="str">
        <f t="shared" ref="AT11:AT74" si="32">IF(AND($A11="S",$B11="P",$G11=3),1,"")</f>
        <v/>
      </c>
      <c r="AU11" s="8" t="str">
        <f t="shared" ref="AU11:AU74" si="33">IF(AND($A11="L",$B11="B",$G11=1),1,"")</f>
        <v/>
      </c>
      <c r="AV11" s="8" t="str">
        <f t="shared" ref="AV11:AV74" si="34">IF(AND($A11="L",$B11="B",$G11=2),1,"")</f>
        <v/>
      </c>
      <c r="AW11" s="8" t="str">
        <f t="shared" ref="AW11:AW74" si="35">IF(AND($A11="L",$B11="B",$G11=3),1,"")</f>
        <v/>
      </c>
      <c r="AX11" s="8" t="str">
        <f t="shared" ref="AX11:AX74" si="36">IF(AND($A11="S",$B11="B",$G11=1),1,"")</f>
        <v/>
      </c>
      <c r="AY11" s="8" t="str">
        <f t="shared" ref="AY11:AY74" si="37">IF(AND($A11="S",$B11="B",$G11=2),1,"")</f>
        <v/>
      </c>
      <c r="AZ11" s="8" t="str">
        <f t="shared" ref="AZ11:AZ74" si="38">IF(AND($A11="S",$B11="B",$G11=3),1,"")</f>
        <v/>
      </c>
      <c r="BA11" s="3">
        <v>0.4</v>
      </c>
      <c r="BB11" s="3" t="s">
        <v>145</v>
      </c>
      <c r="BC11" s="3" t="s">
        <v>145</v>
      </c>
      <c r="BD11" s="3" t="s">
        <v>145</v>
      </c>
      <c r="BE11" s="3">
        <v>15</v>
      </c>
      <c r="BF11" s="3">
        <v>15</v>
      </c>
      <c r="BG11" s="3">
        <v>10</v>
      </c>
      <c r="BH11" s="3">
        <v>10</v>
      </c>
      <c r="BI11" s="3">
        <v>30</v>
      </c>
      <c r="BJ11" s="3">
        <v>30</v>
      </c>
      <c r="BK11" s="3">
        <v>1</v>
      </c>
      <c r="BL11" s="3" t="s">
        <v>145</v>
      </c>
      <c r="BM11" s="3">
        <v>1</v>
      </c>
      <c r="BN11" s="3" t="s">
        <v>145</v>
      </c>
      <c r="BO11" s="3">
        <v>1</v>
      </c>
      <c r="BP11" s="3">
        <v>1</v>
      </c>
      <c r="BQ11" s="3">
        <v>1</v>
      </c>
      <c r="BR11" s="3" t="s">
        <v>145</v>
      </c>
      <c r="BS11" s="3" t="s">
        <v>145</v>
      </c>
      <c r="BT11" s="9" t="s">
        <v>145</v>
      </c>
      <c r="BU11" s="271">
        <v>8.4249999999999972</v>
      </c>
    </row>
    <row r="12" spans="1:73" x14ac:dyDescent="0.25">
      <c r="A12" s="270" t="s">
        <v>2</v>
      </c>
      <c r="B12" s="6" t="s">
        <v>60</v>
      </c>
      <c r="C12" s="6" t="s">
        <v>61</v>
      </c>
      <c r="D12" s="6" t="s">
        <v>61</v>
      </c>
      <c r="E12" s="6">
        <v>1</v>
      </c>
      <c r="F12" s="6">
        <v>1</v>
      </c>
      <c r="G12" s="125">
        <v>3</v>
      </c>
      <c r="H12" s="128"/>
      <c r="I12" s="136">
        <f t="shared" si="0"/>
        <v>23</v>
      </c>
      <c r="J12" s="139">
        <f t="shared" si="10"/>
        <v>0</v>
      </c>
      <c r="K12" s="7">
        <f t="shared" si="11"/>
        <v>0</v>
      </c>
      <c r="L12" s="7">
        <f t="shared" si="12"/>
        <v>2</v>
      </c>
      <c r="M12" s="7">
        <f t="shared" si="13"/>
        <v>0</v>
      </c>
      <c r="N12" s="94">
        <f t="shared" si="14"/>
        <v>2.5</v>
      </c>
      <c r="O12" s="136">
        <f t="shared" ref="O12:O75" si="39">SUM(I12:N12)</f>
        <v>27.5</v>
      </c>
      <c r="P12" s="106"/>
      <c r="Q12" s="20">
        <f t="shared" si="1"/>
        <v>0.1</v>
      </c>
      <c r="R12" s="8">
        <f t="shared" si="2"/>
        <v>0.15</v>
      </c>
      <c r="S12" s="8">
        <f t="shared" si="3"/>
        <v>0.05</v>
      </c>
      <c r="T12" s="130">
        <f t="shared" si="4"/>
        <v>0.1</v>
      </c>
      <c r="U12" s="133">
        <f t="shared" si="15"/>
        <v>0.4</v>
      </c>
      <c r="V12" s="106"/>
      <c r="W12" s="136">
        <f t="shared" si="16"/>
        <v>3.2</v>
      </c>
      <c r="X12" s="139">
        <f t="shared" si="17"/>
        <v>0</v>
      </c>
      <c r="Y12" s="7">
        <f t="shared" si="5"/>
        <v>3.75</v>
      </c>
      <c r="Z12" s="7">
        <f t="shared" si="6"/>
        <v>3</v>
      </c>
      <c r="AA12" s="7">
        <f t="shared" si="7"/>
        <v>0.89999999999999991</v>
      </c>
      <c r="AB12" s="7">
        <f t="shared" si="18"/>
        <v>0.85</v>
      </c>
      <c r="AC12" s="7">
        <f t="shared" si="19"/>
        <v>0.55000000000000004</v>
      </c>
      <c r="AD12" s="7">
        <f>'Fact sheet'!$G$12</f>
        <v>0.08</v>
      </c>
      <c r="AE12" s="7">
        <f t="shared" si="8"/>
        <v>0.13</v>
      </c>
      <c r="AF12" s="7">
        <f t="shared" si="9"/>
        <v>0</v>
      </c>
      <c r="AG12" s="7">
        <f t="shared" si="20"/>
        <v>3.1150000000000002</v>
      </c>
      <c r="AH12" s="7">
        <f t="shared" si="21"/>
        <v>7</v>
      </c>
      <c r="AI12" s="94">
        <f t="shared" si="22"/>
        <v>0</v>
      </c>
      <c r="AJ12" s="99">
        <f t="shared" si="23"/>
        <v>22.575000000000003</v>
      </c>
      <c r="AK12" s="96">
        <f t="shared" si="24"/>
        <v>4.9249999999999972</v>
      </c>
      <c r="AL12" s="106"/>
      <c r="AM12" s="21" t="str">
        <f t="shared" si="25"/>
        <v>SPYY113</v>
      </c>
      <c r="AN12" s="88">
        <f t="shared" si="26"/>
        <v>22.575000000000003</v>
      </c>
      <c r="AO12" s="13" t="str">
        <f t="shared" si="27"/>
        <v/>
      </c>
      <c r="AP12" s="8" t="str">
        <f t="shared" si="28"/>
        <v/>
      </c>
      <c r="AQ12" s="8" t="str">
        <f t="shared" si="29"/>
        <v/>
      </c>
      <c r="AR12" s="8" t="str">
        <f t="shared" si="30"/>
        <v/>
      </c>
      <c r="AS12" s="8" t="str">
        <f t="shared" si="31"/>
        <v/>
      </c>
      <c r="AT12" s="8">
        <f t="shared" si="32"/>
        <v>1</v>
      </c>
      <c r="AU12" s="8" t="str">
        <f t="shared" si="33"/>
        <v/>
      </c>
      <c r="AV12" s="8" t="str">
        <f t="shared" si="34"/>
        <v/>
      </c>
      <c r="AW12" s="8" t="str">
        <f t="shared" si="35"/>
        <v/>
      </c>
      <c r="AX12" s="8" t="str">
        <f t="shared" si="36"/>
        <v/>
      </c>
      <c r="AY12" s="8" t="str">
        <f t="shared" si="37"/>
        <v/>
      </c>
      <c r="AZ12" s="8" t="str">
        <f t="shared" si="38"/>
        <v/>
      </c>
      <c r="BA12" s="3">
        <v>0.4</v>
      </c>
      <c r="BB12" s="3" t="s">
        <v>145</v>
      </c>
      <c r="BC12" s="3" t="s">
        <v>145</v>
      </c>
      <c r="BD12" s="3" t="s">
        <v>145</v>
      </c>
      <c r="BE12" s="3">
        <v>15</v>
      </c>
      <c r="BF12" s="3">
        <v>15</v>
      </c>
      <c r="BG12" s="3">
        <v>10</v>
      </c>
      <c r="BH12" s="3">
        <v>10</v>
      </c>
      <c r="BI12" s="3">
        <v>30</v>
      </c>
      <c r="BJ12" s="3">
        <v>30</v>
      </c>
      <c r="BK12" s="3">
        <v>1</v>
      </c>
      <c r="BL12" s="3" t="s">
        <v>145</v>
      </c>
      <c r="BM12" s="3">
        <v>1</v>
      </c>
      <c r="BN12" s="3" t="s">
        <v>145</v>
      </c>
      <c r="BO12" s="3">
        <v>1</v>
      </c>
      <c r="BP12" s="3">
        <v>1</v>
      </c>
      <c r="BQ12" s="3">
        <v>1</v>
      </c>
      <c r="BR12" s="3" t="s">
        <v>145</v>
      </c>
      <c r="BS12" s="3" t="s">
        <v>145</v>
      </c>
      <c r="BT12" s="9" t="s">
        <v>145</v>
      </c>
      <c r="BU12" s="271">
        <v>4.9249999999999972</v>
      </c>
    </row>
    <row r="13" spans="1:73" x14ac:dyDescent="0.25">
      <c r="A13" s="270" t="s">
        <v>2</v>
      </c>
      <c r="B13" s="6" t="s">
        <v>60</v>
      </c>
      <c r="C13" s="6" t="s">
        <v>61</v>
      </c>
      <c r="D13" s="6" t="s">
        <v>61</v>
      </c>
      <c r="E13" s="6">
        <v>1</v>
      </c>
      <c r="F13" s="6">
        <v>2</v>
      </c>
      <c r="G13" s="125">
        <v>1</v>
      </c>
      <c r="H13" s="128"/>
      <c r="I13" s="136">
        <f t="shared" si="0"/>
        <v>23</v>
      </c>
      <c r="J13" s="139">
        <f t="shared" si="10"/>
        <v>0</v>
      </c>
      <c r="K13" s="7">
        <f t="shared" si="11"/>
        <v>0</v>
      </c>
      <c r="L13" s="7">
        <f t="shared" si="12"/>
        <v>2</v>
      </c>
      <c r="M13" s="7">
        <f t="shared" si="13"/>
        <v>0</v>
      </c>
      <c r="N13" s="94">
        <f t="shared" si="14"/>
        <v>2.5</v>
      </c>
      <c r="O13" s="136">
        <f t="shared" si="39"/>
        <v>27.5</v>
      </c>
      <c r="P13" s="106"/>
      <c r="Q13" s="20">
        <f t="shared" si="1"/>
        <v>0.1</v>
      </c>
      <c r="R13" s="8">
        <f t="shared" si="2"/>
        <v>0.15</v>
      </c>
      <c r="S13" s="8">
        <f t="shared" si="3"/>
        <v>0.05</v>
      </c>
      <c r="T13" s="130">
        <f t="shared" si="4"/>
        <v>0.1</v>
      </c>
      <c r="U13" s="133">
        <f t="shared" si="15"/>
        <v>0.4</v>
      </c>
      <c r="V13" s="106"/>
      <c r="W13" s="136">
        <f t="shared" si="16"/>
        <v>3.2</v>
      </c>
      <c r="X13" s="139">
        <f t="shared" si="17"/>
        <v>1.2000000000000002</v>
      </c>
      <c r="Y13" s="7">
        <f t="shared" si="5"/>
        <v>3.75</v>
      </c>
      <c r="Z13" s="7">
        <f t="shared" si="6"/>
        <v>3</v>
      </c>
      <c r="AA13" s="7">
        <f t="shared" si="7"/>
        <v>0.89999999999999991</v>
      </c>
      <c r="AB13" s="7">
        <f t="shared" si="18"/>
        <v>0.85</v>
      </c>
      <c r="AC13" s="7">
        <f t="shared" si="19"/>
        <v>0.55000000000000004</v>
      </c>
      <c r="AD13" s="7">
        <f>'Fact sheet'!$G$12</f>
        <v>0.08</v>
      </c>
      <c r="AE13" s="7">
        <f t="shared" si="8"/>
        <v>0.13</v>
      </c>
      <c r="AF13" s="7">
        <f t="shared" si="9"/>
        <v>0</v>
      </c>
      <c r="AG13" s="7">
        <f t="shared" si="20"/>
        <v>3.4150000000000005</v>
      </c>
      <c r="AH13" s="7">
        <f t="shared" si="21"/>
        <v>0</v>
      </c>
      <c r="AI13" s="94">
        <f t="shared" si="22"/>
        <v>0</v>
      </c>
      <c r="AJ13" s="99">
        <f t="shared" si="23"/>
        <v>17.075000000000003</v>
      </c>
      <c r="AK13" s="96">
        <f t="shared" si="24"/>
        <v>10.424999999999997</v>
      </c>
      <c r="AL13" s="106"/>
      <c r="AM13" s="21" t="str">
        <f t="shared" si="25"/>
        <v>SPYY121</v>
      </c>
      <c r="AN13" s="88">
        <f t="shared" si="26"/>
        <v>17.075000000000003</v>
      </c>
      <c r="AO13" s="13" t="str">
        <f t="shared" si="27"/>
        <v/>
      </c>
      <c r="AP13" s="8" t="str">
        <f t="shared" si="28"/>
        <v/>
      </c>
      <c r="AQ13" s="8" t="str">
        <f t="shared" si="29"/>
        <v/>
      </c>
      <c r="AR13" s="8">
        <f t="shared" si="30"/>
        <v>1</v>
      </c>
      <c r="AS13" s="8" t="str">
        <f t="shared" si="31"/>
        <v/>
      </c>
      <c r="AT13" s="8" t="str">
        <f t="shared" si="32"/>
        <v/>
      </c>
      <c r="AU13" s="8" t="str">
        <f t="shared" si="33"/>
        <v/>
      </c>
      <c r="AV13" s="8" t="str">
        <f t="shared" si="34"/>
        <v/>
      </c>
      <c r="AW13" s="8" t="str">
        <f t="shared" si="35"/>
        <v/>
      </c>
      <c r="AX13" s="8" t="str">
        <f t="shared" si="36"/>
        <v/>
      </c>
      <c r="AY13" s="8" t="str">
        <f t="shared" si="37"/>
        <v/>
      </c>
      <c r="AZ13" s="8" t="str">
        <f t="shared" si="38"/>
        <v/>
      </c>
      <c r="BA13" s="3" t="s">
        <v>145</v>
      </c>
      <c r="BB13" s="3" t="s">
        <v>145</v>
      </c>
      <c r="BC13" s="3">
        <v>0.4</v>
      </c>
      <c r="BD13" s="3" t="s">
        <v>145</v>
      </c>
      <c r="BE13" s="3">
        <v>15</v>
      </c>
      <c r="BF13" s="3">
        <v>15</v>
      </c>
      <c r="BG13" s="3">
        <v>10</v>
      </c>
      <c r="BH13" s="3">
        <v>10</v>
      </c>
      <c r="BI13" s="3">
        <v>30</v>
      </c>
      <c r="BJ13" s="3">
        <v>30</v>
      </c>
      <c r="BK13" s="3">
        <v>1</v>
      </c>
      <c r="BL13" s="3" t="s">
        <v>145</v>
      </c>
      <c r="BM13" s="3">
        <v>1</v>
      </c>
      <c r="BN13" s="3" t="s">
        <v>145</v>
      </c>
      <c r="BO13" s="3">
        <v>1</v>
      </c>
      <c r="BP13" s="3">
        <v>1</v>
      </c>
      <c r="BQ13" s="3">
        <v>1</v>
      </c>
      <c r="BR13" s="3" t="s">
        <v>145</v>
      </c>
      <c r="BS13" s="3" t="s">
        <v>145</v>
      </c>
      <c r="BT13" s="9" t="s">
        <v>145</v>
      </c>
      <c r="BU13" s="271">
        <v>10.424999999999997</v>
      </c>
    </row>
    <row r="14" spans="1:73" x14ac:dyDescent="0.25">
      <c r="A14" s="270" t="s">
        <v>2</v>
      </c>
      <c r="B14" s="6" t="s">
        <v>60</v>
      </c>
      <c r="C14" s="6" t="s">
        <v>61</v>
      </c>
      <c r="D14" s="6" t="s">
        <v>61</v>
      </c>
      <c r="E14" s="6">
        <v>1</v>
      </c>
      <c r="F14" s="6">
        <v>2</v>
      </c>
      <c r="G14" s="125">
        <v>2</v>
      </c>
      <c r="H14" s="128"/>
      <c r="I14" s="136">
        <f t="shared" si="0"/>
        <v>23</v>
      </c>
      <c r="J14" s="139">
        <f t="shared" si="10"/>
        <v>0</v>
      </c>
      <c r="K14" s="7">
        <f t="shared" si="11"/>
        <v>0</v>
      </c>
      <c r="L14" s="7">
        <f t="shared" si="12"/>
        <v>2</v>
      </c>
      <c r="M14" s="7">
        <f t="shared" si="13"/>
        <v>0</v>
      </c>
      <c r="N14" s="94">
        <f t="shared" si="14"/>
        <v>2.5</v>
      </c>
      <c r="O14" s="136">
        <f t="shared" si="39"/>
        <v>27.5</v>
      </c>
      <c r="P14" s="106"/>
      <c r="Q14" s="20">
        <f t="shared" si="1"/>
        <v>0.1</v>
      </c>
      <c r="R14" s="8">
        <f t="shared" si="2"/>
        <v>0.15</v>
      </c>
      <c r="S14" s="8">
        <f t="shared" si="3"/>
        <v>0.05</v>
      </c>
      <c r="T14" s="130">
        <f t="shared" si="4"/>
        <v>0.1</v>
      </c>
      <c r="U14" s="133">
        <f t="shared" si="15"/>
        <v>0.4</v>
      </c>
      <c r="V14" s="106"/>
      <c r="W14" s="136">
        <f t="shared" si="16"/>
        <v>3.2</v>
      </c>
      <c r="X14" s="139">
        <f t="shared" si="17"/>
        <v>1.2000000000000002</v>
      </c>
      <c r="Y14" s="7">
        <f t="shared" si="5"/>
        <v>3.75</v>
      </c>
      <c r="Z14" s="7">
        <f t="shared" si="6"/>
        <v>3</v>
      </c>
      <c r="AA14" s="7">
        <f t="shared" si="7"/>
        <v>0.89999999999999991</v>
      </c>
      <c r="AB14" s="7">
        <f t="shared" si="18"/>
        <v>0.85</v>
      </c>
      <c r="AC14" s="7">
        <f t="shared" si="19"/>
        <v>0.55000000000000004</v>
      </c>
      <c r="AD14" s="7">
        <f>'Fact sheet'!$G$12</f>
        <v>0.08</v>
      </c>
      <c r="AE14" s="7">
        <f t="shared" si="8"/>
        <v>0.13</v>
      </c>
      <c r="AF14" s="7">
        <f t="shared" si="9"/>
        <v>0</v>
      </c>
      <c r="AG14" s="7">
        <f>SUM(W14:AF14)*$AG$8</f>
        <v>3.4150000000000005</v>
      </c>
      <c r="AH14" s="7">
        <f t="shared" si="21"/>
        <v>3.5</v>
      </c>
      <c r="AI14" s="94">
        <f t="shared" si="22"/>
        <v>0</v>
      </c>
      <c r="AJ14" s="99">
        <f t="shared" si="23"/>
        <v>20.575000000000003</v>
      </c>
      <c r="AK14" s="96">
        <f t="shared" si="24"/>
        <v>6.9249999999999972</v>
      </c>
      <c r="AL14" s="106"/>
      <c r="AM14" s="21" t="str">
        <f t="shared" si="25"/>
        <v>SPYY122</v>
      </c>
      <c r="AN14" s="88">
        <f t="shared" si="26"/>
        <v>20.575000000000003</v>
      </c>
      <c r="AO14" s="13" t="str">
        <f t="shared" si="27"/>
        <v/>
      </c>
      <c r="AP14" s="8" t="str">
        <f t="shared" si="28"/>
        <v/>
      </c>
      <c r="AQ14" s="8" t="str">
        <f t="shared" si="29"/>
        <v/>
      </c>
      <c r="AR14" s="8" t="str">
        <f t="shared" si="30"/>
        <v/>
      </c>
      <c r="AS14" s="8">
        <f t="shared" si="31"/>
        <v>1</v>
      </c>
      <c r="AT14" s="8" t="str">
        <f t="shared" si="32"/>
        <v/>
      </c>
      <c r="AU14" s="8" t="str">
        <f t="shared" si="33"/>
        <v/>
      </c>
      <c r="AV14" s="8" t="str">
        <f t="shared" si="34"/>
        <v/>
      </c>
      <c r="AW14" s="8" t="str">
        <f t="shared" si="35"/>
        <v/>
      </c>
      <c r="AX14" s="8" t="str">
        <f t="shared" si="36"/>
        <v/>
      </c>
      <c r="AY14" s="8" t="str">
        <f t="shared" si="37"/>
        <v/>
      </c>
      <c r="AZ14" s="8" t="str">
        <f t="shared" si="38"/>
        <v/>
      </c>
      <c r="BA14" s="3" t="s">
        <v>145</v>
      </c>
      <c r="BB14" s="3" t="s">
        <v>145</v>
      </c>
      <c r="BC14" s="3">
        <v>0.4</v>
      </c>
      <c r="BD14" s="3" t="s">
        <v>145</v>
      </c>
      <c r="BE14" s="3">
        <v>15</v>
      </c>
      <c r="BF14" s="3">
        <v>15</v>
      </c>
      <c r="BG14" s="3">
        <v>10</v>
      </c>
      <c r="BH14" s="3">
        <v>10</v>
      </c>
      <c r="BI14" s="3">
        <v>30</v>
      </c>
      <c r="BJ14" s="3">
        <v>30</v>
      </c>
      <c r="BK14" s="3">
        <v>1</v>
      </c>
      <c r="BL14" s="3" t="s">
        <v>145</v>
      </c>
      <c r="BM14" s="3">
        <v>1</v>
      </c>
      <c r="BN14" s="3" t="s">
        <v>145</v>
      </c>
      <c r="BO14" s="3">
        <v>1</v>
      </c>
      <c r="BP14" s="3">
        <v>1</v>
      </c>
      <c r="BQ14" s="3">
        <v>1</v>
      </c>
      <c r="BR14" s="3" t="s">
        <v>145</v>
      </c>
      <c r="BS14" s="3" t="s">
        <v>145</v>
      </c>
      <c r="BT14" s="9" t="s">
        <v>145</v>
      </c>
      <c r="BU14" s="271">
        <v>6.9249999999999972</v>
      </c>
    </row>
    <row r="15" spans="1:73" x14ac:dyDescent="0.25">
      <c r="A15" s="270" t="s">
        <v>2</v>
      </c>
      <c r="B15" s="6" t="s">
        <v>60</v>
      </c>
      <c r="C15" s="6" t="s">
        <v>61</v>
      </c>
      <c r="D15" s="6" t="s">
        <v>61</v>
      </c>
      <c r="E15" s="6">
        <v>1</v>
      </c>
      <c r="F15" s="6">
        <v>2</v>
      </c>
      <c r="G15" s="125">
        <v>3</v>
      </c>
      <c r="H15" s="128"/>
      <c r="I15" s="136">
        <f t="shared" si="0"/>
        <v>23</v>
      </c>
      <c r="J15" s="139">
        <f t="shared" si="10"/>
        <v>0</v>
      </c>
      <c r="K15" s="7">
        <f t="shared" si="11"/>
        <v>0</v>
      </c>
      <c r="L15" s="7">
        <f t="shared" si="12"/>
        <v>2</v>
      </c>
      <c r="M15" s="7">
        <f t="shared" si="13"/>
        <v>0</v>
      </c>
      <c r="N15" s="94">
        <f t="shared" si="14"/>
        <v>2.5</v>
      </c>
      <c r="O15" s="136">
        <f t="shared" si="39"/>
        <v>27.5</v>
      </c>
      <c r="P15" s="106"/>
      <c r="Q15" s="20">
        <f t="shared" si="1"/>
        <v>0.1</v>
      </c>
      <c r="R15" s="8">
        <f t="shared" si="2"/>
        <v>0.15</v>
      </c>
      <c r="S15" s="8">
        <f t="shared" si="3"/>
        <v>0.05</v>
      </c>
      <c r="T15" s="130">
        <f t="shared" si="4"/>
        <v>0.1</v>
      </c>
      <c r="U15" s="133">
        <f t="shared" si="15"/>
        <v>0.4</v>
      </c>
      <c r="V15" s="106"/>
      <c r="W15" s="136">
        <f t="shared" si="16"/>
        <v>3.2</v>
      </c>
      <c r="X15" s="139">
        <f t="shared" si="17"/>
        <v>1.2000000000000002</v>
      </c>
      <c r="Y15" s="7">
        <f t="shared" si="5"/>
        <v>3.75</v>
      </c>
      <c r="Z15" s="7">
        <f t="shared" si="6"/>
        <v>3</v>
      </c>
      <c r="AA15" s="7">
        <f t="shared" si="7"/>
        <v>0.89999999999999991</v>
      </c>
      <c r="AB15" s="7">
        <f t="shared" si="18"/>
        <v>0.85</v>
      </c>
      <c r="AC15" s="7">
        <f t="shared" si="19"/>
        <v>0.55000000000000004</v>
      </c>
      <c r="AD15" s="7">
        <f>'Fact sheet'!$G$12</f>
        <v>0.08</v>
      </c>
      <c r="AE15" s="7">
        <f t="shared" si="8"/>
        <v>0.13</v>
      </c>
      <c r="AF15" s="7">
        <f t="shared" si="9"/>
        <v>0</v>
      </c>
      <c r="AG15" s="7">
        <f t="shared" si="20"/>
        <v>3.4150000000000005</v>
      </c>
      <c r="AH15" s="7">
        <f t="shared" si="21"/>
        <v>7</v>
      </c>
      <c r="AI15" s="94">
        <f t="shared" si="22"/>
        <v>0</v>
      </c>
      <c r="AJ15" s="99">
        <f t="shared" si="23"/>
        <v>24.075000000000003</v>
      </c>
      <c r="AK15" s="96">
        <f t="shared" si="24"/>
        <v>3.4249999999999972</v>
      </c>
      <c r="AL15" s="106"/>
      <c r="AM15" s="21" t="str">
        <f t="shared" si="25"/>
        <v>SPYY123</v>
      </c>
      <c r="AN15" s="88">
        <f t="shared" si="26"/>
        <v>24.075000000000003</v>
      </c>
      <c r="AO15" s="13" t="str">
        <f t="shared" si="27"/>
        <v/>
      </c>
      <c r="AP15" s="8" t="str">
        <f t="shared" si="28"/>
        <v/>
      </c>
      <c r="AQ15" s="8" t="str">
        <f t="shared" si="29"/>
        <v/>
      </c>
      <c r="AR15" s="8" t="str">
        <f t="shared" si="30"/>
        <v/>
      </c>
      <c r="AS15" s="8" t="str">
        <f t="shared" si="31"/>
        <v/>
      </c>
      <c r="AT15" s="8">
        <f t="shared" si="32"/>
        <v>1</v>
      </c>
      <c r="AU15" s="8" t="str">
        <f t="shared" si="33"/>
        <v/>
      </c>
      <c r="AV15" s="8" t="str">
        <f t="shared" si="34"/>
        <v/>
      </c>
      <c r="AW15" s="8" t="str">
        <f t="shared" si="35"/>
        <v/>
      </c>
      <c r="AX15" s="8" t="str">
        <f t="shared" si="36"/>
        <v/>
      </c>
      <c r="AY15" s="8" t="str">
        <f t="shared" si="37"/>
        <v/>
      </c>
      <c r="AZ15" s="8" t="str">
        <f t="shared" si="38"/>
        <v/>
      </c>
      <c r="BA15" s="3" t="s">
        <v>145</v>
      </c>
      <c r="BB15" s="3" t="s">
        <v>145</v>
      </c>
      <c r="BC15" s="3">
        <v>0.4</v>
      </c>
      <c r="BD15" s="3" t="s">
        <v>145</v>
      </c>
      <c r="BE15" s="3">
        <v>15</v>
      </c>
      <c r="BF15" s="3">
        <v>15</v>
      </c>
      <c r="BG15" s="3">
        <v>10</v>
      </c>
      <c r="BH15" s="3">
        <v>10</v>
      </c>
      <c r="BI15" s="3">
        <v>30</v>
      </c>
      <c r="BJ15" s="3">
        <v>30</v>
      </c>
      <c r="BK15" s="3">
        <v>1</v>
      </c>
      <c r="BL15" s="3" t="s">
        <v>145</v>
      </c>
      <c r="BM15" s="3">
        <v>1</v>
      </c>
      <c r="BN15" s="3" t="s">
        <v>145</v>
      </c>
      <c r="BO15" s="3">
        <v>1</v>
      </c>
      <c r="BP15" s="3">
        <v>1</v>
      </c>
      <c r="BQ15" s="3">
        <v>1</v>
      </c>
      <c r="BR15" s="3" t="s">
        <v>145</v>
      </c>
      <c r="BS15" s="3" t="s">
        <v>145</v>
      </c>
      <c r="BT15" s="9" t="s">
        <v>145</v>
      </c>
      <c r="BU15" s="271">
        <v>3.4249999999999972</v>
      </c>
    </row>
    <row r="16" spans="1:73" x14ac:dyDescent="0.25">
      <c r="A16" s="270" t="s">
        <v>2</v>
      </c>
      <c r="B16" s="6" t="s">
        <v>60</v>
      </c>
      <c r="C16" s="6" t="s">
        <v>61</v>
      </c>
      <c r="D16" s="6" t="s">
        <v>61</v>
      </c>
      <c r="E16" s="6">
        <v>2</v>
      </c>
      <c r="F16" s="6">
        <v>1</v>
      </c>
      <c r="G16" s="125">
        <v>1</v>
      </c>
      <c r="H16" s="128"/>
      <c r="I16" s="136">
        <f t="shared" si="0"/>
        <v>23</v>
      </c>
      <c r="J16" s="139">
        <f t="shared" si="10"/>
        <v>0</v>
      </c>
      <c r="K16" s="7">
        <f t="shared" si="11"/>
        <v>0</v>
      </c>
      <c r="L16" s="7">
        <f t="shared" si="12"/>
        <v>2</v>
      </c>
      <c r="M16" s="7">
        <f t="shared" si="13"/>
        <v>0</v>
      </c>
      <c r="N16" s="94">
        <f t="shared" si="14"/>
        <v>2.5</v>
      </c>
      <c r="O16" s="136">
        <f t="shared" si="39"/>
        <v>27.5</v>
      </c>
      <c r="P16" s="106"/>
      <c r="Q16" s="20">
        <f t="shared" si="1"/>
        <v>0.1</v>
      </c>
      <c r="R16" s="8">
        <f t="shared" si="2"/>
        <v>0.15</v>
      </c>
      <c r="S16" s="8">
        <f t="shared" si="3"/>
        <v>0.05</v>
      </c>
      <c r="T16" s="130">
        <f t="shared" si="4"/>
        <v>0.1</v>
      </c>
      <c r="U16" s="133">
        <f t="shared" si="15"/>
        <v>0.4</v>
      </c>
      <c r="V16" s="106"/>
      <c r="W16" s="136">
        <f t="shared" si="16"/>
        <v>3.2</v>
      </c>
      <c r="X16" s="139">
        <f t="shared" si="17"/>
        <v>0</v>
      </c>
      <c r="Y16" s="7">
        <f t="shared" si="5"/>
        <v>3.75</v>
      </c>
      <c r="Z16" s="7">
        <f t="shared" si="6"/>
        <v>3</v>
      </c>
      <c r="AA16" s="7">
        <f t="shared" si="7"/>
        <v>0.89999999999999991</v>
      </c>
      <c r="AB16" s="7">
        <f t="shared" si="18"/>
        <v>0.85</v>
      </c>
      <c r="AC16" s="7">
        <f t="shared" si="19"/>
        <v>0.55000000000000004</v>
      </c>
      <c r="AD16" s="7">
        <f>'Fact sheet'!$G$12</f>
        <v>0.08</v>
      </c>
      <c r="AE16" s="7">
        <f t="shared" si="8"/>
        <v>0.13</v>
      </c>
      <c r="AF16" s="7">
        <f t="shared" si="9"/>
        <v>0</v>
      </c>
      <c r="AG16" s="7">
        <f t="shared" si="20"/>
        <v>3.1150000000000002</v>
      </c>
      <c r="AH16" s="7">
        <f t="shared" si="21"/>
        <v>0</v>
      </c>
      <c r="AI16" s="94">
        <f t="shared" si="22"/>
        <v>4.5</v>
      </c>
      <c r="AJ16" s="99">
        <f t="shared" si="23"/>
        <v>20.075000000000003</v>
      </c>
      <c r="AK16" s="96">
        <f t="shared" si="24"/>
        <v>7.4249999999999972</v>
      </c>
      <c r="AL16" s="106"/>
      <c r="AM16" s="21" t="str">
        <f t="shared" si="25"/>
        <v>SPYY211</v>
      </c>
      <c r="AN16" s="88">
        <f t="shared" si="26"/>
        <v>20.075000000000003</v>
      </c>
      <c r="AO16" s="13" t="str">
        <f t="shared" si="27"/>
        <v/>
      </c>
      <c r="AP16" s="8" t="str">
        <f t="shared" si="28"/>
        <v/>
      </c>
      <c r="AQ16" s="8" t="str">
        <f t="shared" si="29"/>
        <v/>
      </c>
      <c r="AR16" s="8">
        <f t="shared" si="30"/>
        <v>1</v>
      </c>
      <c r="AS16" s="8" t="str">
        <f t="shared" si="31"/>
        <v/>
      </c>
      <c r="AT16" s="8" t="str">
        <f t="shared" si="32"/>
        <v/>
      </c>
      <c r="AU16" s="8" t="str">
        <f t="shared" si="33"/>
        <v/>
      </c>
      <c r="AV16" s="8" t="str">
        <f t="shared" si="34"/>
        <v/>
      </c>
      <c r="AW16" s="8" t="str">
        <f t="shared" si="35"/>
        <v/>
      </c>
      <c r="AX16" s="8" t="str">
        <f t="shared" si="36"/>
        <v/>
      </c>
      <c r="AY16" s="8" t="str">
        <f t="shared" si="37"/>
        <v/>
      </c>
      <c r="AZ16" s="8" t="str">
        <f t="shared" si="38"/>
        <v/>
      </c>
      <c r="BA16" s="3" t="s">
        <v>145</v>
      </c>
      <c r="BB16" s="3">
        <v>0.4</v>
      </c>
      <c r="BC16" s="3" t="s">
        <v>145</v>
      </c>
      <c r="BD16" s="3" t="s">
        <v>145</v>
      </c>
      <c r="BE16" s="3">
        <v>15</v>
      </c>
      <c r="BF16" s="3">
        <v>15</v>
      </c>
      <c r="BG16" s="3">
        <v>10</v>
      </c>
      <c r="BH16" s="3">
        <v>10</v>
      </c>
      <c r="BI16" s="3">
        <v>30</v>
      </c>
      <c r="BJ16" s="3">
        <v>30</v>
      </c>
      <c r="BK16" s="3" t="s">
        <v>145</v>
      </c>
      <c r="BL16" s="3">
        <v>1</v>
      </c>
      <c r="BM16" s="3" t="s">
        <v>145</v>
      </c>
      <c r="BN16" s="3">
        <v>1</v>
      </c>
      <c r="BO16" s="3">
        <v>1</v>
      </c>
      <c r="BP16" s="3">
        <v>1</v>
      </c>
      <c r="BQ16" s="3" t="s">
        <v>145</v>
      </c>
      <c r="BR16" s="3">
        <v>1</v>
      </c>
      <c r="BS16" s="3" t="s">
        <v>145</v>
      </c>
      <c r="BT16" s="9" t="s">
        <v>145</v>
      </c>
      <c r="BU16" s="271">
        <v>7.4249999999999972</v>
      </c>
    </row>
    <row r="17" spans="1:73" x14ac:dyDescent="0.25">
      <c r="A17" s="270" t="s">
        <v>2</v>
      </c>
      <c r="B17" s="6" t="s">
        <v>60</v>
      </c>
      <c r="C17" s="6" t="s">
        <v>61</v>
      </c>
      <c r="D17" s="6" t="s">
        <v>61</v>
      </c>
      <c r="E17" s="6">
        <v>2</v>
      </c>
      <c r="F17" s="6">
        <v>1</v>
      </c>
      <c r="G17" s="125">
        <v>2</v>
      </c>
      <c r="H17" s="128"/>
      <c r="I17" s="136">
        <f t="shared" si="0"/>
        <v>23</v>
      </c>
      <c r="J17" s="139">
        <f t="shared" si="10"/>
        <v>0</v>
      </c>
      <c r="K17" s="7">
        <f t="shared" si="11"/>
        <v>0</v>
      </c>
      <c r="L17" s="7">
        <f t="shared" si="12"/>
        <v>2</v>
      </c>
      <c r="M17" s="7">
        <f t="shared" si="13"/>
        <v>0</v>
      </c>
      <c r="N17" s="94">
        <f t="shared" si="14"/>
        <v>2.5</v>
      </c>
      <c r="O17" s="136">
        <f t="shared" si="39"/>
        <v>27.5</v>
      </c>
      <c r="P17" s="106"/>
      <c r="Q17" s="20">
        <f t="shared" si="1"/>
        <v>0.1</v>
      </c>
      <c r="R17" s="8">
        <f t="shared" si="2"/>
        <v>0.15</v>
      </c>
      <c r="S17" s="8">
        <f t="shared" si="3"/>
        <v>0.05</v>
      </c>
      <c r="T17" s="130">
        <f t="shared" si="4"/>
        <v>0.1</v>
      </c>
      <c r="U17" s="133">
        <f t="shared" si="15"/>
        <v>0.4</v>
      </c>
      <c r="V17" s="106"/>
      <c r="W17" s="136">
        <f t="shared" si="16"/>
        <v>3.2</v>
      </c>
      <c r="X17" s="139">
        <f t="shared" si="17"/>
        <v>0</v>
      </c>
      <c r="Y17" s="7">
        <f t="shared" si="5"/>
        <v>3.75</v>
      </c>
      <c r="Z17" s="7">
        <f t="shared" si="6"/>
        <v>3</v>
      </c>
      <c r="AA17" s="7">
        <f t="shared" si="7"/>
        <v>0.89999999999999991</v>
      </c>
      <c r="AB17" s="7">
        <f t="shared" si="18"/>
        <v>0.85</v>
      </c>
      <c r="AC17" s="7">
        <f t="shared" si="19"/>
        <v>0.55000000000000004</v>
      </c>
      <c r="AD17" s="7">
        <f>'Fact sheet'!$G$12</f>
        <v>0.08</v>
      </c>
      <c r="AE17" s="7">
        <f t="shared" si="8"/>
        <v>0.13</v>
      </c>
      <c r="AF17" s="7">
        <f t="shared" si="9"/>
        <v>0</v>
      </c>
      <c r="AG17" s="7">
        <f t="shared" si="20"/>
        <v>3.1150000000000002</v>
      </c>
      <c r="AH17" s="7">
        <f t="shared" si="21"/>
        <v>0</v>
      </c>
      <c r="AI17" s="94">
        <f t="shared" si="22"/>
        <v>0</v>
      </c>
      <c r="AJ17" s="99">
        <f t="shared" si="23"/>
        <v>15.575000000000001</v>
      </c>
      <c r="AK17" s="96">
        <f t="shared" si="24"/>
        <v>11.924999999999999</v>
      </c>
      <c r="AL17" s="106"/>
      <c r="AM17" s="21" t="str">
        <f t="shared" si="25"/>
        <v>SPYY212</v>
      </c>
      <c r="AN17" s="88">
        <f t="shared" si="26"/>
        <v>15.575000000000001</v>
      </c>
      <c r="AO17" s="13" t="str">
        <f t="shared" si="27"/>
        <v/>
      </c>
      <c r="AP17" s="8" t="str">
        <f t="shared" si="28"/>
        <v/>
      </c>
      <c r="AQ17" s="8" t="str">
        <f t="shared" si="29"/>
        <v/>
      </c>
      <c r="AR17" s="8" t="str">
        <f t="shared" si="30"/>
        <v/>
      </c>
      <c r="AS17" s="8">
        <f t="shared" si="31"/>
        <v>1</v>
      </c>
      <c r="AT17" s="8" t="str">
        <f t="shared" si="32"/>
        <v/>
      </c>
      <c r="AU17" s="8" t="str">
        <f t="shared" si="33"/>
        <v/>
      </c>
      <c r="AV17" s="8" t="str">
        <f t="shared" si="34"/>
        <v/>
      </c>
      <c r="AW17" s="8" t="str">
        <f t="shared" si="35"/>
        <v/>
      </c>
      <c r="AX17" s="8" t="str">
        <f t="shared" si="36"/>
        <v/>
      </c>
      <c r="AY17" s="8" t="str">
        <f t="shared" si="37"/>
        <v/>
      </c>
      <c r="AZ17" s="8" t="str">
        <f t="shared" si="38"/>
        <v/>
      </c>
      <c r="BA17" s="3" t="s">
        <v>145</v>
      </c>
      <c r="BB17" s="3">
        <v>0.4</v>
      </c>
      <c r="BC17" s="3" t="s">
        <v>145</v>
      </c>
      <c r="BD17" s="3" t="s">
        <v>145</v>
      </c>
      <c r="BE17" s="3">
        <v>15</v>
      </c>
      <c r="BF17" s="3">
        <v>15</v>
      </c>
      <c r="BG17" s="3">
        <v>10</v>
      </c>
      <c r="BH17" s="3">
        <v>10</v>
      </c>
      <c r="BI17" s="3">
        <v>30</v>
      </c>
      <c r="BJ17" s="3">
        <v>30</v>
      </c>
      <c r="BK17" s="3" t="s">
        <v>145</v>
      </c>
      <c r="BL17" s="3">
        <v>1</v>
      </c>
      <c r="BM17" s="3" t="s">
        <v>145</v>
      </c>
      <c r="BN17" s="3">
        <v>1</v>
      </c>
      <c r="BO17" s="3">
        <v>1</v>
      </c>
      <c r="BP17" s="3">
        <v>1</v>
      </c>
      <c r="BQ17" s="3" t="s">
        <v>145</v>
      </c>
      <c r="BR17" s="3">
        <v>1</v>
      </c>
      <c r="BS17" s="3" t="s">
        <v>145</v>
      </c>
      <c r="BT17" s="9" t="s">
        <v>145</v>
      </c>
      <c r="BU17" s="271">
        <v>11.924999999999999</v>
      </c>
    </row>
    <row r="18" spans="1:73" x14ac:dyDescent="0.25">
      <c r="A18" s="270" t="s">
        <v>2</v>
      </c>
      <c r="B18" s="6" t="s">
        <v>60</v>
      </c>
      <c r="C18" s="6" t="s">
        <v>61</v>
      </c>
      <c r="D18" s="6" t="s">
        <v>61</v>
      </c>
      <c r="E18" s="6">
        <v>2</v>
      </c>
      <c r="F18" s="6">
        <v>1</v>
      </c>
      <c r="G18" s="125">
        <v>3</v>
      </c>
      <c r="H18" s="128"/>
      <c r="I18" s="136">
        <f t="shared" si="0"/>
        <v>23</v>
      </c>
      <c r="J18" s="139">
        <f t="shared" si="10"/>
        <v>0</v>
      </c>
      <c r="K18" s="7">
        <f t="shared" si="11"/>
        <v>0</v>
      </c>
      <c r="L18" s="7">
        <f t="shared" si="12"/>
        <v>2</v>
      </c>
      <c r="M18" s="7">
        <f t="shared" si="13"/>
        <v>0</v>
      </c>
      <c r="N18" s="94">
        <f t="shared" si="14"/>
        <v>2.5</v>
      </c>
      <c r="O18" s="136">
        <f t="shared" si="39"/>
        <v>27.5</v>
      </c>
      <c r="P18" s="106"/>
      <c r="Q18" s="20">
        <f t="shared" si="1"/>
        <v>0.1</v>
      </c>
      <c r="R18" s="8">
        <f t="shared" si="2"/>
        <v>0.15</v>
      </c>
      <c r="S18" s="8">
        <f t="shared" si="3"/>
        <v>0.05</v>
      </c>
      <c r="T18" s="130">
        <f t="shared" si="4"/>
        <v>0.1</v>
      </c>
      <c r="U18" s="133">
        <f t="shared" si="15"/>
        <v>0.4</v>
      </c>
      <c r="V18" s="106"/>
      <c r="W18" s="136">
        <f t="shared" si="16"/>
        <v>3.2</v>
      </c>
      <c r="X18" s="139">
        <f t="shared" si="17"/>
        <v>0</v>
      </c>
      <c r="Y18" s="7">
        <f t="shared" si="5"/>
        <v>3.75</v>
      </c>
      <c r="Z18" s="7">
        <f t="shared" si="6"/>
        <v>3</v>
      </c>
      <c r="AA18" s="7">
        <f t="shared" si="7"/>
        <v>0.89999999999999991</v>
      </c>
      <c r="AB18" s="7">
        <f t="shared" si="18"/>
        <v>0.85</v>
      </c>
      <c r="AC18" s="7">
        <f t="shared" si="19"/>
        <v>0.55000000000000004</v>
      </c>
      <c r="AD18" s="7">
        <f>'Fact sheet'!$G$12</f>
        <v>0.08</v>
      </c>
      <c r="AE18" s="7">
        <f t="shared" si="8"/>
        <v>0.13</v>
      </c>
      <c r="AF18" s="7">
        <f t="shared" si="9"/>
        <v>0</v>
      </c>
      <c r="AG18" s="7">
        <f t="shared" si="20"/>
        <v>3.1150000000000002</v>
      </c>
      <c r="AH18" s="7">
        <f t="shared" si="21"/>
        <v>3.5</v>
      </c>
      <c r="AI18" s="94">
        <f t="shared" si="22"/>
        <v>0</v>
      </c>
      <c r="AJ18" s="99">
        <f t="shared" si="23"/>
        <v>19.075000000000003</v>
      </c>
      <c r="AK18" s="96">
        <f t="shared" si="24"/>
        <v>8.4249999999999972</v>
      </c>
      <c r="AL18" s="106"/>
      <c r="AM18" s="21" t="str">
        <f t="shared" si="25"/>
        <v>SPYY213</v>
      </c>
      <c r="AN18" s="88">
        <f t="shared" si="26"/>
        <v>19.075000000000003</v>
      </c>
      <c r="AO18" s="13" t="str">
        <f t="shared" si="27"/>
        <v/>
      </c>
      <c r="AP18" s="8" t="str">
        <f t="shared" si="28"/>
        <v/>
      </c>
      <c r="AQ18" s="8" t="str">
        <f t="shared" si="29"/>
        <v/>
      </c>
      <c r="AR18" s="8" t="str">
        <f t="shared" si="30"/>
        <v/>
      </c>
      <c r="AS18" s="8" t="str">
        <f t="shared" si="31"/>
        <v/>
      </c>
      <c r="AT18" s="8">
        <f t="shared" si="32"/>
        <v>1</v>
      </c>
      <c r="AU18" s="8" t="str">
        <f t="shared" si="33"/>
        <v/>
      </c>
      <c r="AV18" s="8" t="str">
        <f t="shared" si="34"/>
        <v/>
      </c>
      <c r="AW18" s="8" t="str">
        <f t="shared" si="35"/>
        <v/>
      </c>
      <c r="AX18" s="8" t="str">
        <f t="shared" si="36"/>
        <v/>
      </c>
      <c r="AY18" s="8" t="str">
        <f t="shared" si="37"/>
        <v/>
      </c>
      <c r="AZ18" s="8" t="str">
        <f t="shared" si="38"/>
        <v/>
      </c>
      <c r="BA18" s="3" t="s">
        <v>145</v>
      </c>
      <c r="BB18" s="3">
        <v>0.4</v>
      </c>
      <c r="BC18" s="3" t="s">
        <v>145</v>
      </c>
      <c r="BD18" s="3" t="s">
        <v>145</v>
      </c>
      <c r="BE18" s="3">
        <v>15</v>
      </c>
      <c r="BF18" s="3">
        <v>15</v>
      </c>
      <c r="BG18" s="3">
        <v>10</v>
      </c>
      <c r="BH18" s="3">
        <v>10</v>
      </c>
      <c r="BI18" s="3">
        <v>30</v>
      </c>
      <c r="BJ18" s="3">
        <v>30</v>
      </c>
      <c r="BK18" s="3" t="s">
        <v>145</v>
      </c>
      <c r="BL18" s="3">
        <v>1</v>
      </c>
      <c r="BM18" s="3" t="s">
        <v>145</v>
      </c>
      <c r="BN18" s="3">
        <v>1</v>
      </c>
      <c r="BO18" s="3">
        <v>1</v>
      </c>
      <c r="BP18" s="3">
        <v>1</v>
      </c>
      <c r="BQ18" s="3" t="s">
        <v>145</v>
      </c>
      <c r="BR18" s="3">
        <v>1</v>
      </c>
      <c r="BS18" s="3" t="s">
        <v>145</v>
      </c>
      <c r="BT18" s="9" t="s">
        <v>145</v>
      </c>
      <c r="BU18" s="271">
        <v>8.4249999999999972</v>
      </c>
    </row>
    <row r="19" spans="1:73" x14ac:dyDescent="0.25">
      <c r="A19" s="270" t="s">
        <v>2</v>
      </c>
      <c r="B19" s="6" t="s">
        <v>60</v>
      </c>
      <c r="C19" s="6" t="s">
        <v>61</v>
      </c>
      <c r="D19" s="6" t="s">
        <v>61</v>
      </c>
      <c r="E19" s="6">
        <v>2</v>
      </c>
      <c r="F19" s="6">
        <v>2</v>
      </c>
      <c r="G19" s="125">
        <v>1</v>
      </c>
      <c r="H19" s="128"/>
      <c r="I19" s="136">
        <f t="shared" si="0"/>
        <v>23</v>
      </c>
      <c r="J19" s="139">
        <f t="shared" si="10"/>
        <v>0</v>
      </c>
      <c r="K19" s="7">
        <f t="shared" si="11"/>
        <v>0</v>
      </c>
      <c r="L19" s="7">
        <f t="shared" si="12"/>
        <v>2</v>
      </c>
      <c r="M19" s="7">
        <f t="shared" si="13"/>
        <v>0</v>
      </c>
      <c r="N19" s="94">
        <f t="shared" si="14"/>
        <v>2.5</v>
      </c>
      <c r="O19" s="136">
        <f t="shared" si="39"/>
        <v>27.5</v>
      </c>
      <c r="P19" s="106"/>
      <c r="Q19" s="20">
        <f t="shared" si="1"/>
        <v>0.1</v>
      </c>
      <c r="R19" s="8">
        <f t="shared" si="2"/>
        <v>0.15</v>
      </c>
      <c r="S19" s="8">
        <f t="shared" si="3"/>
        <v>0.05</v>
      </c>
      <c r="T19" s="130">
        <f t="shared" si="4"/>
        <v>0.1</v>
      </c>
      <c r="U19" s="133">
        <f t="shared" si="15"/>
        <v>0.4</v>
      </c>
      <c r="V19" s="106"/>
      <c r="W19" s="136">
        <f t="shared" si="16"/>
        <v>3.2</v>
      </c>
      <c r="X19" s="139">
        <f t="shared" si="17"/>
        <v>1.2000000000000002</v>
      </c>
      <c r="Y19" s="7">
        <f t="shared" si="5"/>
        <v>3.75</v>
      </c>
      <c r="Z19" s="7">
        <f t="shared" si="6"/>
        <v>3</v>
      </c>
      <c r="AA19" s="7">
        <f t="shared" si="7"/>
        <v>0.89999999999999991</v>
      </c>
      <c r="AB19" s="7">
        <f t="shared" si="18"/>
        <v>0.85</v>
      </c>
      <c r="AC19" s="7">
        <f t="shared" si="19"/>
        <v>0.55000000000000004</v>
      </c>
      <c r="AD19" s="7">
        <f>'Fact sheet'!$G$12</f>
        <v>0.08</v>
      </c>
      <c r="AE19" s="7">
        <f t="shared" si="8"/>
        <v>0.13</v>
      </c>
      <c r="AF19" s="7">
        <f t="shared" si="9"/>
        <v>0</v>
      </c>
      <c r="AG19" s="7">
        <f t="shared" si="20"/>
        <v>3.4150000000000005</v>
      </c>
      <c r="AH19" s="7">
        <f t="shared" si="21"/>
        <v>0</v>
      </c>
      <c r="AI19" s="94">
        <f t="shared" si="22"/>
        <v>4.5</v>
      </c>
      <c r="AJ19" s="99">
        <f t="shared" si="23"/>
        <v>21.575000000000003</v>
      </c>
      <c r="AK19" s="96">
        <f t="shared" si="24"/>
        <v>5.9249999999999972</v>
      </c>
      <c r="AL19" s="106"/>
      <c r="AM19" s="21" t="str">
        <f t="shared" si="25"/>
        <v>SPYY221</v>
      </c>
      <c r="AN19" s="88">
        <f t="shared" si="26"/>
        <v>21.575000000000003</v>
      </c>
      <c r="AO19" s="13" t="str">
        <f t="shared" si="27"/>
        <v/>
      </c>
      <c r="AP19" s="8" t="str">
        <f t="shared" si="28"/>
        <v/>
      </c>
      <c r="AQ19" s="8" t="str">
        <f t="shared" si="29"/>
        <v/>
      </c>
      <c r="AR19" s="8">
        <f t="shared" si="30"/>
        <v>1</v>
      </c>
      <c r="AS19" s="8" t="str">
        <f t="shared" si="31"/>
        <v/>
      </c>
      <c r="AT19" s="8" t="str">
        <f t="shared" si="32"/>
        <v/>
      </c>
      <c r="AU19" s="8" t="str">
        <f t="shared" si="33"/>
        <v/>
      </c>
      <c r="AV19" s="8" t="str">
        <f t="shared" si="34"/>
        <v/>
      </c>
      <c r="AW19" s="8" t="str">
        <f t="shared" si="35"/>
        <v/>
      </c>
      <c r="AX19" s="8" t="str">
        <f t="shared" si="36"/>
        <v/>
      </c>
      <c r="AY19" s="8" t="str">
        <f t="shared" si="37"/>
        <v/>
      </c>
      <c r="AZ19" s="8" t="str">
        <f t="shared" si="38"/>
        <v/>
      </c>
      <c r="BA19" s="3" t="s">
        <v>145</v>
      </c>
      <c r="BB19" s="3" t="s">
        <v>145</v>
      </c>
      <c r="BC19" s="3" t="s">
        <v>145</v>
      </c>
      <c r="BD19" s="3">
        <v>0.4</v>
      </c>
      <c r="BE19" s="3">
        <v>15</v>
      </c>
      <c r="BF19" s="3">
        <v>15</v>
      </c>
      <c r="BG19" s="3">
        <v>10</v>
      </c>
      <c r="BH19" s="3">
        <v>10</v>
      </c>
      <c r="BI19" s="3">
        <v>30</v>
      </c>
      <c r="BJ19" s="3">
        <v>30</v>
      </c>
      <c r="BK19" s="3" t="s">
        <v>145</v>
      </c>
      <c r="BL19" s="3">
        <v>1</v>
      </c>
      <c r="BM19" s="3" t="s">
        <v>145</v>
      </c>
      <c r="BN19" s="3">
        <v>1</v>
      </c>
      <c r="BO19" s="3">
        <v>1</v>
      </c>
      <c r="BP19" s="3">
        <v>1</v>
      </c>
      <c r="BQ19" s="3" t="s">
        <v>145</v>
      </c>
      <c r="BR19" s="3">
        <v>1</v>
      </c>
      <c r="BS19" s="3" t="s">
        <v>145</v>
      </c>
      <c r="BT19" s="9" t="s">
        <v>145</v>
      </c>
      <c r="BU19" s="271">
        <v>5.9249999999999972</v>
      </c>
    </row>
    <row r="20" spans="1:73" x14ac:dyDescent="0.25">
      <c r="A20" s="270" t="s">
        <v>2</v>
      </c>
      <c r="B20" s="6" t="s">
        <v>60</v>
      </c>
      <c r="C20" s="6" t="s">
        <v>61</v>
      </c>
      <c r="D20" s="6" t="s">
        <v>61</v>
      </c>
      <c r="E20" s="6">
        <v>2</v>
      </c>
      <c r="F20" s="6">
        <v>2</v>
      </c>
      <c r="G20" s="125">
        <v>2</v>
      </c>
      <c r="H20" s="128"/>
      <c r="I20" s="136">
        <f t="shared" si="0"/>
        <v>23</v>
      </c>
      <c r="J20" s="139">
        <f t="shared" si="10"/>
        <v>0</v>
      </c>
      <c r="K20" s="7">
        <f t="shared" si="11"/>
        <v>0</v>
      </c>
      <c r="L20" s="7">
        <f t="shared" si="12"/>
        <v>2</v>
      </c>
      <c r="M20" s="7">
        <f t="shared" si="13"/>
        <v>0</v>
      </c>
      <c r="N20" s="94">
        <f t="shared" si="14"/>
        <v>2.5</v>
      </c>
      <c r="O20" s="136">
        <f t="shared" si="39"/>
        <v>27.5</v>
      </c>
      <c r="P20" s="106"/>
      <c r="Q20" s="20">
        <f t="shared" si="1"/>
        <v>0.1</v>
      </c>
      <c r="R20" s="8">
        <f t="shared" si="2"/>
        <v>0.15</v>
      </c>
      <c r="S20" s="8">
        <f t="shared" si="3"/>
        <v>0.05</v>
      </c>
      <c r="T20" s="130">
        <f t="shared" si="4"/>
        <v>0.1</v>
      </c>
      <c r="U20" s="133">
        <f t="shared" si="15"/>
        <v>0.4</v>
      </c>
      <c r="V20" s="106"/>
      <c r="W20" s="136">
        <f t="shared" si="16"/>
        <v>3.2</v>
      </c>
      <c r="X20" s="139">
        <f t="shared" si="17"/>
        <v>1.2000000000000002</v>
      </c>
      <c r="Y20" s="7">
        <f t="shared" si="5"/>
        <v>3.75</v>
      </c>
      <c r="Z20" s="7">
        <f t="shared" si="6"/>
        <v>3</v>
      </c>
      <c r="AA20" s="7">
        <f t="shared" si="7"/>
        <v>0.89999999999999991</v>
      </c>
      <c r="AB20" s="7">
        <f t="shared" si="18"/>
        <v>0.85</v>
      </c>
      <c r="AC20" s="7">
        <f t="shared" si="19"/>
        <v>0.55000000000000004</v>
      </c>
      <c r="AD20" s="7">
        <f>'Fact sheet'!$G$12</f>
        <v>0.08</v>
      </c>
      <c r="AE20" s="7">
        <f t="shared" si="8"/>
        <v>0.13</v>
      </c>
      <c r="AF20" s="7">
        <f t="shared" si="9"/>
        <v>0</v>
      </c>
      <c r="AG20" s="7">
        <f t="shared" si="20"/>
        <v>3.4150000000000005</v>
      </c>
      <c r="AH20" s="7">
        <f t="shared" si="21"/>
        <v>0</v>
      </c>
      <c r="AI20" s="94">
        <f t="shared" si="22"/>
        <v>0</v>
      </c>
      <c r="AJ20" s="99">
        <f t="shared" si="23"/>
        <v>17.075000000000003</v>
      </c>
      <c r="AK20" s="96">
        <f t="shared" si="24"/>
        <v>10.424999999999997</v>
      </c>
      <c r="AL20" s="106"/>
      <c r="AM20" s="21" t="str">
        <f t="shared" si="25"/>
        <v>SPYY222</v>
      </c>
      <c r="AN20" s="88">
        <f t="shared" si="26"/>
        <v>17.075000000000003</v>
      </c>
      <c r="AO20" s="13" t="str">
        <f t="shared" si="27"/>
        <v/>
      </c>
      <c r="AP20" s="8" t="str">
        <f t="shared" si="28"/>
        <v/>
      </c>
      <c r="AQ20" s="8" t="str">
        <f t="shared" si="29"/>
        <v/>
      </c>
      <c r="AR20" s="8" t="str">
        <f t="shared" si="30"/>
        <v/>
      </c>
      <c r="AS20" s="8">
        <f t="shared" si="31"/>
        <v>1</v>
      </c>
      <c r="AT20" s="8" t="str">
        <f t="shared" si="32"/>
        <v/>
      </c>
      <c r="AU20" s="8" t="str">
        <f t="shared" si="33"/>
        <v/>
      </c>
      <c r="AV20" s="8" t="str">
        <f t="shared" si="34"/>
        <v/>
      </c>
      <c r="AW20" s="8" t="str">
        <f t="shared" si="35"/>
        <v/>
      </c>
      <c r="AX20" s="8" t="str">
        <f t="shared" si="36"/>
        <v/>
      </c>
      <c r="AY20" s="8" t="str">
        <f t="shared" si="37"/>
        <v/>
      </c>
      <c r="AZ20" s="8" t="str">
        <f t="shared" si="38"/>
        <v/>
      </c>
      <c r="BA20" s="3" t="s">
        <v>145</v>
      </c>
      <c r="BB20" s="3" t="s">
        <v>145</v>
      </c>
      <c r="BC20" s="3" t="s">
        <v>145</v>
      </c>
      <c r="BD20" s="3">
        <v>0.4</v>
      </c>
      <c r="BE20" s="3">
        <v>15</v>
      </c>
      <c r="BF20" s="3">
        <v>15</v>
      </c>
      <c r="BG20" s="3">
        <v>10</v>
      </c>
      <c r="BH20" s="3">
        <v>10</v>
      </c>
      <c r="BI20" s="3">
        <v>30</v>
      </c>
      <c r="BJ20" s="3">
        <v>30</v>
      </c>
      <c r="BK20" s="3" t="s">
        <v>145</v>
      </c>
      <c r="BL20" s="3">
        <v>1</v>
      </c>
      <c r="BM20" s="3" t="s">
        <v>145</v>
      </c>
      <c r="BN20" s="3">
        <v>1</v>
      </c>
      <c r="BO20" s="3">
        <v>1</v>
      </c>
      <c r="BP20" s="3">
        <v>1</v>
      </c>
      <c r="BQ20" s="3" t="s">
        <v>145</v>
      </c>
      <c r="BR20" s="3">
        <v>1</v>
      </c>
      <c r="BS20" s="3" t="s">
        <v>145</v>
      </c>
      <c r="BT20" s="9" t="s">
        <v>145</v>
      </c>
      <c r="BU20" s="271">
        <v>10.424999999999997</v>
      </c>
    </row>
    <row r="21" spans="1:73" x14ac:dyDescent="0.25">
      <c r="A21" s="270" t="s">
        <v>2</v>
      </c>
      <c r="B21" s="6" t="s">
        <v>60</v>
      </c>
      <c r="C21" s="6" t="s">
        <v>61</v>
      </c>
      <c r="D21" s="6" t="s">
        <v>61</v>
      </c>
      <c r="E21" s="6">
        <v>2</v>
      </c>
      <c r="F21" s="6">
        <v>2</v>
      </c>
      <c r="G21" s="125">
        <v>3</v>
      </c>
      <c r="H21" s="128"/>
      <c r="I21" s="136">
        <f t="shared" si="0"/>
        <v>23</v>
      </c>
      <c r="J21" s="139">
        <f t="shared" si="10"/>
        <v>0</v>
      </c>
      <c r="K21" s="7">
        <f t="shared" si="11"/>
        <v>0</v>
      </c>
      <c r="L21" s="7">
        <f t="shared" si="12"/>
        <v>2</v>
      </c>
      <c r="M21" s="7">
        <f t="shared" si="13"/>
        <v>0</v>
      </c>
      <c r="N21" s="94">
        <f t="shared" si="14"/>
        <v>2.5</v>
      </c>
      <c r="O21" s="136">
        <f t="shared" si="39"/>
        <v>27.5</v>
      </c>
      <c r="P21" s="106"/>
      <c r="Q21" s="20">
        <f t="shared" si="1"/>
        <v>0.1</v>
      </c>
      <c r="R21" s="8">
        <f t="shared" si="2"/>
        <v>0.15</v>
      </c>
      <c r="S21" s="8">
        <f t="shared" si="3"/>
        <v>0.05</v>
      </c>
      <c r="T21" s="130">
        <f t="shared" si="4"/>
        <v>0.1</v>
      </c>
      <c r="U21" s="133">
        <f t="shared" si="15"/>
        <v>0.4</v>
      </c>
      <c r="V21" s="106"/>
      <c r="W21" s="136">
        <f t="shared" si="16"/>
        <v>3.2</v>
      </c>
      <c r="X21" s="139">
        <f t="shared" si="17"/>
        <v>1.2000000000000002</v>
      </c>
      <c r="Y21" s="7">
        <f t="shared" si="5"/>
        <v>3.75</v>
      </c>
      <c r="Z21" s="7">
        <f t="shared" si="6"/>
        <v>3</v>
      </c>
      <c r="AA21" s="7">
        <f t="shared" si="7"/>
        <v>0.89999999999999991</v>
      </c>
      <c r="AB21" s="7">
        <f t="shared" si="18"/>
        <v>0.85</v>
      </c>
      <c r="AC21" s="7">
        <f t="shared" si="19"/>
        <v>0.55000000000000004</v>
      </c>
      <c r="AD21" s="7">
        <f>'Fact sheet'!$G$12</f>
        <v>0.08</v>
      </c>
      <c r="AE21" s="7">
        <f t="shared" si="8"/>
        <v>0.13</v>
      </c>
      <c r="AF21" s="7">
        <f t="shared" si="9"/>
        <v>0</v>
      </c>
      <c r="AG21" s="7">
        <f t="shared" si="20"/>
        <v>3.4150000000000005</v>
      </c>
      <c r="AH21" s="7">
        <f t="shared" si="21"/>
        <v>3.5</v>
      </c>
      <c r="AI21" s="94">
        <f t="shared" si="22"/>
        <v>0</v>
      </c>
      <c r="AJ21" s="99">
        <f t="shared" si="23"/>
        <v>20.575000000000003</v>
      </c>
      <c r="AK21" s="96">
        <f t="shared" si="24"/>
        <v>6.9249999999999972</v>
      </c>
      <c r="AL21" s="106"/>
      <c r="AM21" s="21" t="str">
        <f t="shared" si="25"/>
        <v>SPYY223</v>
      </c>
      <c r="AN21" s="88">
        <f t="shared" si="26"/>
        <v>20.575000000000003</v>
      </c>
      <c r="AO21" s="13" t="str">
        <f t="shared" si="27"/>
        <v/>
      </c>
      <c r="AP21" s="8" t="str">
        <f t="shared" si="28"/>
        <v/>
      </c>
      <c r="AQ21" s="8" t="str">
        <f t="shared" si="29"/>
        <v/>
      </c>
      <c r="AR21" s="8" t="str">
        <f t="shared" si="30"/>
        <v/>
      </c>
      <c r="AS21" s="8" t="str">
        <f t="shared" si="31"/>
        <v/>
      </c>
      <c r="AT21" s="8">
        <f t="shared" si="32"/>
        <v>1</v>
      </c>
      <c r="AU21" s="8" t="str">
        <f t="shared" si="33"/>
        <v/>
      </c>
      <c r="AV21" s="8" t="str">
        <f t="shared" si="34"/>
        <v/>
      </c>
      <c r="AW21" s="8" t="str">
        <f t="shared" si="35"/>
        <v/>
      </c>
      <c r="AX21" s="8" t="str">
        <f t="shared" si="36"/>
        <v/>
      </c>
      <c r="AY21" s="8" t="str">
        <f t="shared" si="37"/>
        <v/>
      </c>
      <c r="AZ21" s="8" t="str">
        <f t="shared" si="38"/>
        <v/>
      </c>
      <c r="BA21" s="3" t="s">
        <v>145</v>
      </c>
      <c r="BB21" s="3" t="s">
        <v>145</v>
      </c>
      <c r="BC21" s="3" t="s">
        <v>145</v>
      </c>
      <c r="BD21" s="3">
        <v>0.4</v>
      </c>
      <c r="BE21" s="3">
        <v>15</v>
      </c>
      <c r="BF21" s="3">
        <v>15</v>
      </c>
      <c r="BG21" s="3">
        <v>10</v>
      </c>
      <c r="BH21" s="3">
        <v>10</v>
      </c>
      <c r="BI21" s="3">
        <v>30</v>
      </c>
      <c r="BJ21" s="3">
        <v>30</v>
      </c>
      <c r="BK21" s="3" t="s">
        <v>145</v>
      </c>
      <c r="BL21" s="3">
        <v>1</v>
      </c>
      <c r="BM21" s="3" t="s">
        <v>145</v>
      </c>
      <c r="BN21" s="3">
        <v>1</v>
      </c>
      <c r="BO21" s="3">
        <v>1</v>
      </c>
      <c r="BP21" s="3">
        <v>1</v>
      </c>
      <c r="BQ21" s="3" t="s">
        <v>145</v>
      </c>
      <c r="BR21" s="3">
        <v>1</v>
      </c>
      <c r="BS21" s="3" t="s">
        <v>145</v>
      </c>
      <c r="BT21" s="9" t="s">
        <v>145</v>
      </c>
      <c r="BU21" s="271">
        <v>6.9249999999999972</v>
      </c>
    </row>
    <row r="22" spans="1:73" x14ac:dyDescent="0.25">
      <c r="A22" s="270" t="s">
        <v>2</v>
      </c>
      <c r="B22" s="6" t="s">
        <v>60</v>
      </c>
      <c r="C22" s="6" t="s">
        <v>61</v>
      </c>
      <c r="D22" s="6" t="s">
        <v>62</v>
      </c>
      <c r="E22" s="6">
        <v>1</v>
      </c>
      <c r="F22" s="6">
        <v>1</v>
      </c>
      <c r="G22" s="125">
        <v>1</v>
      </c>
      <c r="H22" s="128"/>
      <c r="I22" s="136">
        <f t="shared" si="0"/>
        <v>23</v>
      </c>
      <c r="J22" s="139">
        <f t="shared" si="10"/>
        <v>0</v>
      </c>
      <c r="K22" s="7">
        <f t="shared" si="11"/>
        <v>0</v>
      </c>
      <c r="L22" s="7">
        <f t="shared" si="12"/>
        <v>2</v>
      </c>
      <c r="M22" s="7">
        <f t="shared" si="13"/>
        <v>0</v>
      </c>
      <c r="N22" s="94">
        <f t="shared" si="14"/>
        <v>0</v>
      </c>
      <c r="O22" s="136">
        <f t="shared" si="39"/>
        <v>25</v>
      </c>
      <c r="P22" s="106"/>
      <c r="Q22" s="20">
        <f t="shared" si="1"/>
        <v>0.1</v>
      </c>
      <c r="R22" s="8">
        <f t="shared" si="2"/>
        <v>0.15</v>
      </c>
      <c r="S22" s="8">
        <f t="shared" si="3"/>
        <v>0.05</v>
      </c>
      <c r="T22" s="130">
        <f t="shared" si="4"/>
        <v>0.1</v>
      </c>
      <c r="U22" s="133">
        <f t="shared" si="15"/>
        <v>0.4</v>
      </c>
      <c r="V22" s="106"/>
      <c r="W22" s="136">
        <f t="shared" si="16"/>
        <v>3.2</v>
      </c>
      <c r="X22" s="139">
        <f t="shared" si="17"/>
        <v>0</v>
      </c>
      <c r="Y22" s="7">
        <f t="shared" si="5"/>
        <v>3.75</v>
      </c>
      <c r="Z22" s="7">
        <f t="shared" si="6"/>
        <v>3</v>
      </c>
      <c r="AA22" s="7">
        <f t="shared" si="7"/>
        <v>0.89999999999999991</v>
      </c>
      <c r="AB22" s="7">
        <f t="shared" si="18"/>
        <v>0.85</v>
      </c>
      <c r="AC22" s="7">
        <f t="shared" si="19"/>
        <v>0</v>
      </c>
      <c r="AD22" s="7">
        <f>'Fact sheet'!$G$12</f>
        <v>0.08</v>
      </c>
      <c r="AE22" s="7">
        <f t="shared" si="8"/>
        <v>0.13</v>
      </c>
      <c r="AF22" s="7">
        <f t="shared" si="9"/>
        <v>0</v>
      </c>
      <c r="AG22" s="7">
        <f t="shared" si="20"/>
        <v>2.9775</v>
      </c>
      <c r="AH22" s="7">
        <f t="shared" si="21"/>
        <v>0</v>
      </c>
      <c r="AI22" s="94">
        <f t="shared" si="22"/>
        <v>0</v>
      </c>
      <c r="AJ22" s="99">
        <f t="shared" si="23"/>
        <v>14.887499999999999</v>
      </c>
      <c r="AK22" s="96">
        <f t="shared" si="24"/>
        <v>10.112500000000001</v>
      </c>
      <c r="AL22" s="106"/>
      <c r="AM22" s="21" t="str">
        <f t="shared" si="25"/>
        <v>SPYN111</v>
      </c>
      <c r="AN22" s="88">
        <f t="shared" si="26"/>
        <v>14.887499999999999</v>
      </c>
      <c r="AO22" s="13" t="str">
        <f t="shared" si="27"/>
        <v/>
      </c>
      <c r="AP22" s="8" t="str">
        <f t="shared" si="28"/>
        <v/>
      </c>
      <c r="AQ22" s="8" t="str">
        <f t="shared" si="29"/>
        <v/>
      </c>
      <c r="AR22" s="8">
        <f t="shared" si="30"/>
        <v>1</v>
      </c>
      <c r="AS22" s="8" t="str">
        <f t="shared" si="31"/>
        <v/>
      </c>
      <c r="AT22" s="8" t="str">
        <f t="shared" si="32"/>
        <v/>
      </c>
      <c r="AU22" s="8" t="str">
        <f t="shared" si="33"/>
        <v/>
      </c>
      <c r="AV22" s="8" t="str">
        <f t="shared" si="34"/>
        <v/>
      </c>
      <c r="AW22" s="8" t="str">
        <f t="shared" si="35"/>
        <v/>
      </c>
      <c r="AX22" s="8" t="str">
        <f t="shared" si="36"/>
        <v/>
      </c>
      <c r="AY22" s="8" t="str">
        <f t="shared" si="37"/>
        <v/>
      </c>
      <c r="AZ22" s="8" t="str">
        <f t="shared" si="38"/>
        <v/>
      </c>
      <c r="BA22" s="3">
        <v>0.4</v>
      </c>
      <c r="BB22" s="3" t="s">
        <v>145</v>
      </c>
      <c r="BC22" s="3" t="s">
        <v>145</v>
      </c>
      <c r="BD22" s="3" t="s">
        <v>145</v>
      </c>
      <c r="BE22" s="3">
        <v>15</v>
      </c>
      <c r="BF22" s="3">
        <v>15</v>
      </c>
      <c r="BG22" s="3">
        <v>10</v>
      </c>
      <c r="BH22" s="3">
        <v>10</v>
      </c>
      <c r="BI22" s="3">
        <v>30</v>
      </c>
      <c r="BJ22" s="3">
        <v>30</v>
      </c>
      <c r="BK22" s="3">
        <v>1</v>
      </c>
      <c r="BL22" s="3" t="s">
        <v>145</v>
      </c>
      <c r="BM22" s="3" t="s">
        <v>145</v>
      </c>
      <c r="BN22" s="3" t="s">
        <v>145</v>
      </c>
      <c r="BO22" s="3">
        <v>1</v>
      </c>
      <c r="BP22" s="3">
        <v>1</v>
      </c>
      <c r="BQ22" s="3">
        <v>1</v>
      </c>
      <c r="BR22" s="3" t="s">
        <v>145</v>
      </c>
      <c r="BS22" s="3" t="s">
        <v>145</v>
      </c>
      <c r="BT22" s="9" t="s">
        <v>145</v>
      </c>
      <c r="BU22" s="271">
        <v>10.112500000000001</v>
      </c>
    </row>
    <row r="23" spans="1:73" x14ac:dyDescent="0.25">
      <c r="A23" s="270" t="s">
        <v>2</v>
      </c>
      <c r="B23" s="6" t="s">
        <v>60</v>
      </c>
      <c r="C23" s="6" t="s">
        <v>61</v>
      </c>
      <c r="D23" s="6" t="s">
        <v>62</v>
      </c>
      <c r="E23" s="6">
        <v>1</v>
      </c>
      <c r="F23" s="6">
        <v>1</v>
      </c>
      <c r="G23" s="125">
        <v>2</v>
      </c>
      <c r="H23" s="128"/>
      <c r="I23" s="136">
        <f t="shared" si="0"/>
        <v>23</v>
      </c>
      <c r="J23" s="139">
        <f t="shared" si="10"/>
        <v>0</v>
      </c>
      <c r="K23" s="7">
        <f t="shared" si="11"/>
        <v>0</v>
      </c>
      <c r="L23" s="7">
        <f t="shared" si="12"/>
        <v>2</v>
      </c>
      <c r="M23" s="7">
        <f t="shared" si="13"/>
        <v>0</v>
      </c>
      <c r="N23" s="94">
        <f t="shared" si="14"/>
        <v>0</v>
      </c>
      <c r="O23" s="136">
        <f t="shared" si="39"/>
        <v>25</v>
      </c>
      <c r="P23" s="106"/>
      <c r="Q23" s="20">
        <f t="shared" si="1"/>
        <v>0.1</v>
      </c>
      <c r="R23" s="8">
        <f t="shared" si="2"/>
        <v>0.15</v>
      </c>
      <c r="S23" s="8">
        <f t="shared" si="3"/>
        <v>0.05</v>
      </c>
      <c r="T23" s="130">
        <f t="shared" si="4"/>
        <v>0.1</v>
      </c>
      <c r="U23" s="133">
        <f t="shared" si="15"/>
        <v>0.4</v>
      </c>
      <c r="V23" s="106"/>
      <c r="W23" s="136">
        <f t="shared" si="16"/>
        <v>3.2</v>
      </c>
      <c r="X23" s="139">
        <f t="shared" si="17"/>
        <v>0</v>
      </c>
      <c r="Y23" s="7">
        <f t="shared" si="5"/>
        <v>3.75</v>
      </c>
      <c r="Z23" s="7">
        <f t="shared" si="6"/>
        <v>3</v>
      </c>
      <c r="AA23" s="7">
        <f t="shared" si="7"/>
        <v>0.89999999999999991</v>
      </c>
      <c r="AB23" s="7">
        <f t="shared" si="18"/>
        <v>0.85</v>
      </c>
      <c r="AC23" s="7">
        <f t="shared" si="19"/>
        <v>0</v>
      </c>
      <c r="AD23" s="7">
        <f>'Fact sheet'!$G$12</f>
        <v>0.08</v>
      </c>
      <c r="AE23" s="7">
        <f t="shared" si="8"/>
        <v>0.13</v>
      </c>
      <c r="AF23" s="7">
        <f t="shared" si="9"/>
        <v>0</v>
      </c>
      <c r="AG23" s="7">
        <f t="shared" si="20"/>
        <v>2.9775</v>
      </c>
      <c r="AH23" s="7">
        <f t="shared" si="21"/>
        <v>3.5</v>
      </c>
      <c r="AI23" s="94">
        <f t="shared" si="22"/>
        <v>0</v>
      </c>
      <c r="AJ23" s="99">
        <f t="shared" si="23"/>
        <v>18.387499999999999</v>
      </c>
      <c r="AK23" s="96">
        <f t="shared" si="24"/>
        <v>6.6125000000000007</v>
      </c>
      <c r="AL23" s="106"/>
      <c r="AM23" s="21" t="str">
        <f t="shared" si="25"/>
        <v>SPYN112</v>
      </c>
      <c r="AN23" s="88">
        <f t="shared" si="26"/>
        <v>18.387499999999999</v>
      </c>
      <c r="AO23" s="13" t="str">
        <f t="shared" si="27"/>
        <v/>
      </c>
      <c r="AP23" s="8" t="str">
        <f t="shared" si="28"/>
        <v/>
      </c>
      <c r="AQ23" s="8" t="str">
        <f t="shared" si="29"/>
        <v/>
      </c>
      <c r="AR23" s="8" t="str">
        <f t="shared" si="30"/>
        <v/>
      </c>
      <c r="AS23" s="8">
        <f t="shared" si="31"/>
        <v>1</v>
      </c>
      <c r="AT23" s="8" t="str">
        <f t="shared" si="32"/>
        <v/>
      </c>
      <c r="AU23" s="8" t="str">
        <f t="shared" si="33"/>
        <v/>
      </c>
      <c r="AV23" s="8" t="str">
        <f t="shared" si="34"/>
        <v/>
      </c>
      <c r="AW23" s="8" t="str">
        <f t="shared" si="35"/>
        <v/>
      </c>
      <c r="AX23" s="8" t="str">
        <f t="shared" si="36"/>
        <v/>
      </c>
      <c r="AY23" s="8" t="str">
        <f t="shared" si="37"/>
        <v/>
      </c>
      <c r="AZ23" s="8" t="str">
        <f t="shared" si="38"/>
        <v/>
      </c>
      <c r="BA23" s="3">
        <v>0.4</v>
      </c>
      <c r="BB23" s="3" t="s">
        <v>145</v>
      </c>
      <c r="BC23" s="3" t="s">
        <v>145</v>
      </c>
      <c r="BD23" s="3" t="s">
        <v>145</v>
      </c>
      <c r="BE23" s="3">
        <v>15</v>
      </c>
      <c r="BF23" s="3">
        <v>15</v>
      </c>
      <c r="BG23" s="3">
        <v>10</v>
      </c>
      <c r="BH23" s="3">
        <v>10</v>
      </c>
      <c r="BI23" s="3">
        <v>30</v>
      </c>
      <c r="BJ23" s="3">
        <v>30</v>
      </c>
      <c r="BK23" s="3">
        <v>1</v>
      </c>
      <c r="BL23" s="3" t="s">
        <v>145</v>
      </c>
      <c r="BM23" s="3" t="s">
        <v>145</v>
      </c>
      <c r="BN23" s="3" t="s">
        <v>145</v>
      </c>
      <c r="BO23" s="3">
        <v>1</v>
      </c>
      <c r="BP23" s="3">
        <v>1</v>
      </c>
      <c r="BQ23" s="3">
        <v>1</v>
      </c>
      <c r="BR23" s="3" t="s">
        <v>145</v>
      </c>
      <c r="BS23" s="3" t="s">
        <v>145</v>
      </c>
      <c r="BT23" s="9" t="s">
        <v>145</v>
      </c>
      <c r="BU23" s="271">
        <v>6.6125000000000007</v>
      </c>
    </row>
    <row r="24" spans="1:73" x14ac:dyDescent="0.25">
      <c r="A24" s="270" t="s">
        <v>2</v>
      </c>
      <c r="B24" s="6" t="s">
        <v>60</v>
      </c>
      <c r="C24" s="6" t="s">
        <v>61</v>
      </c>
      <c r="D24" s="6" t="s">
        <v>62</v>
      </c>
      <c r="E24" s="6">
        <v>1</v>
      </c>
      <c r="F24" s="6">
        <v>1</v>
      </c>
      <c r="G24" s="125">
        <v>3</v>
      </c>
      <c r="H24" s="128"/>
      <c r="I24" s="136">
        <f t="shared" si="0"/>
        <v>23</v>
      </c>
      <c r="J24" s="139">
        <f t="shared" si="10"/>
        <v>0</v>
      </c>
      <c r="K24" s="7">
        <f t="shared" si="11"/>
        <v>0</v>
      </c>
      <c r="L24" s="7">
        <f t="shared" si="12"/>
        <v>2</v>
      </c>
      <c r="M24" s="7">
        <f t="shared" si="13"/>
        <v>0</v>
      </c>
      <c r="N24" s="94">
        <f t="shared" si="14"/>
        <v>0</v>
      </c>
      <c r="O24" s="136">
        <f t="shared" si="39"/>
        <v>25</v>
      </c>
      <c r="P24" s="106"/>
      <c r="Q24" s="20">
        <f t="shared" si="1"/>
        <v>0.1</v>
      </c>
      <c r="R24" s="8">
        <f t="shared" si="2"/>
        <v>0.15</v>
      </c>
      <c r="S24" s="8">
        <f t="shared" si="3"/>
        <v>0.05</v>
      </c>
      <c r="T24" s="130">
        <f t="shared" si="4"/>
        <v>0.1</v>
      </c>
      <c r="U24" s="133">
        <f t="shared" si="15"/>
        <v>0.4</v>
      </c>
      <c r="V24" s="106"/>
      <c r="W24" s="136">
        <f t="shared" si="16"/>
        <v>3.2</v>
      </c>
      <c r="X24" s="139">
        <f t="shared" si="17"/>
        <v>0</v>
      </c>
      <c r="Y24" s="7">
        <f t="shared" si="5"/>
        <v>3.75</v>
      </c>
      <c r="Z24" s="7">
        <f t="shared" si="6"/>
        <v>3</v>
      </c>
      <c r="AA24" s="7">
        <f t="shared" si="7"/>
        <v>0.89999999999999991</v>
      </c>
      <c r="AB24" s="7">
        <f t="shared" si="18"/>
        <v>0.85</v>
      </c>
      <c r="AC24" s="7">
        <f t="shared" si="19"/>
        <v>0</v>
      </c>
      <c r="AD24" s="7">
        <f>'Fact sheet'!$G$12</f>
        <v>0.08</v>
      </c>
      <c r="AE24" s="7">
        <f t="shared" si="8"/>
        <v>0.13</v>
      </c>
      <c r="AF24" s="7">
        <f t="shared" si="9"/>
        <v>0</v>
      </c>
      <c r="AG24" s="7">
        <f t="shared" si="20"/>
        <v>2.9775</v>
      </c>
      <c r="AH24" s="7">
        <f t="shared" si="21"/>
        <v>7</v>
      </c>
      <c r="AI24" s="94">
        <f t="shared" si="22"/>
        <v>0</v>
      </c>
      <c r="AJ24" s="99">
        <f t="shared" si="23"/>
        <v>21.887499999999999</v>
      </c>
      <c r="AK24" s="96">
        <f t="shared" si="24"/>
        <v>3.1125000000000007</v>
      </c>
      <c r="AL24" s="106"/>
      <c r="AM24" s="21" t="str">
        <f t="shared" si="25"/>
        <v>SPYN113</v>
      </c>
      <c r="AN24" s="88">
        <f t="shared" si="26"/>
        <v>21.887499999999999</v>
      </c>
      <c r="AO24" s="13" t="str">
        <f t="shared" si="27"/>
        <v/>
      </c>
      <c r="AP24" s="8" t="str">
        <f t="shared" si="28"/>
        <v/>
      </c>
      <c r="AQ24" s="8" t="str">
        <f t="shared" si="29"/>
        <v/>
      </c>
      <c r="AR24" s="8" t="str">
        <f t="shared" si="30"/>
        <v/>
      </c>
      <c r="AS24" s="8" t="str">
        <f t="shared" si="31"/>
        <v/>
      </c>
      <c r="AT24" s="8">
        <f t="shared" si="32"/>
        <v>1</v>
      </c>
      <c r="AU24" s="8" t="str">
        <f t="shared" si="33"/>
        <v/>
      </c>
      <c r="AV24" s="8" t="str">
        <f t="shared" si="34"/>
        <v/>
      </c>
      <c r="AW24" s="8" t="str">
        <f t="shared" si="35"/>
        <v/>
      </c>
      <c r="AX24" s="8" t="str">
        <f t="shared" si="36"/>
        <v/>
      </c>
      <c r="AY24" s="8" t="str">
        <f t="shared" si="37"/>
        <v/>
      </c>
      <c r="AZ24" s="8" t="str">
        <f t="shared" si="38"/>
        <v/>
      </c>
      <c r="BA24" s="3">
        <v>0.4</v>
      </c>
      <c r="BB24" s="3" t="s">
        <v>145</v>
      </c>
      <c r="BC24" s="3" t="s">
        <v>145</v>
      </c>
      <c r="BD24" s="3" t="s">
        <v>145</v>
      </c>
      <c r="BE24" s="3">
        <v>15</v>
      </c>
      <c r="BF24" s="3">
        <v>15</v>
      </c>
      <c r="BG24" s="3">
        <v>10</v>
      </c>
      <c r="BH24" s="3">
        <v>10</v>
      </c>
      <c r="BI24" s="3">
        <v>30</v>
      </c>
      <c r="BJ24" s="3">
        <v>30</v>
      </c>
      <c r="BK24" s="3">
        <v>1</v>
      </c>
      <c r="BL24" s="3" t="s">
        <v>145</v>
      </c>
      <c r="BM24" s="3" t="s">
        <v>145</v>
      </c>
      <c r="BN24" s="3" t="s">
        <v>145</v>
      </c>
      <c r="BO24" s="3">
        <v>1</v>
      </c>
      <c r="BP24" s="3">
        <v>1</v>
      </c>
      <c r="BQ24" s="3">
        <v>1</v>
      </c>
      <c r="BR24" s="3" t="s">
        <v>145</v>
      </c>
      <c r="BS24" s="3" t="s">
        <v>145</v>
      </c>
      <c r="BT24" s="9" t="s">
        <v>145</v>
      </c>
      <c r="BU24" s="271">
        <v>3.1125000000000007</v>
      </c>
    </row>
    <row r="25" spans="1:73" x14ac:dyDescent="0.25">
      <c r="A25" s="270" t="s">
        <v>2</v>
      </c>
      <c r="B25" s="6" t="s">
        <v>60</v>
      </c>
      <c r="C25" s="6" t="s">
        <v>61</v>
      </c>
      <c r="D25" s="6" t="s">
        <v>62</v>
      </c>
      <c r="E25" s="6">
        <v>1</v>
      </c>
      <c r="F25" s="6">
        <v>2</v>
      </c>
      <c r="G25" s="125">
        <v>1</v>
      </c>
      <c r="H25" s="128"/>
      <c r="I25" s="136">
        <f t="shared" si="0"/>
        <v>23</v>
      </c>
      <c r="J25" s="139">
        <f t="shared" si="10"/>
        <v>0</v>
      </c>
      <c r="K25" s="7">
        <f t="shared" si="11"/>
        <v>0</v>
      </c>
      <c r="L25" s="7">
        <f t="shared" si="12"/>
        <v>2</v>
      </c>
      <c r="M25" s="7">
        <f t="shared" si="13"/>
        <v>0</v>
      </c>
      <c r="N25" s="94">
        <f t="shared" si="14"/>
        <v>0</v>
      </c>
      <c r="O25" s="136">
        <f t="shared" si="39"/>
        <v>25</v>
      </c>
      <c r="P25" s="106"/>
      <c r="Q25" s="20">
        <f t="shared" si="1"/>
        <v>0.1</v>
      </c>
      <c r="R25" s="8">
        <f t="shared" si="2"/>
        <v>0.15</v>
      </c>
      <c r="S25" s="8">
        <f t="shared" si="3"/>
        <v>0.05</v>
      </c>
      <c r="T25" s="130">
        <f t="shared" si="4"/>
        <v>0.1</v>
      </c>
      <c r="U25" s="133">
        <f t="shared" si="15"/>
        <v>0.4</v>
      </c>
      <c r="V25" s="106"/>
      <c r="W25" s="136">
        <f t="shared" si="16"/>
        <v>3.2</v>
      </c>
      <c r="X25" s="139">
        <f t="shared" si="17"/>
        <v>1.2000000000000002</v>
      </c>
      <c r="Y25" s="7">
        <f t="shared" si="5"/>
        <v>3.75</v>
      </c>
      <c r="Z25" s="7">
        <f t="shared" si="6"/>
        <v>3</v>
      </c>
      <c r="AA25" s="7">
        <f t="shared" si="7"/>
        <v>0.89999999999999991</v>
      </c>
      <c r="AB25" s="7">
        <f t="shared" si="18"/>
        <v>0.85</v>
      </c>
      <c r="AC25" s="7">
        <f t="shared" si="19"/>
        <v>0</v>
      </c>
      <c r="AD25" s="7">
        <f>'Fact sheet'!$G$12</f>
        <v>0.08</v>
      </c>
      <c r="AE25" s="7">
        <f t="shared" si="8"/>
        <v>0.13</v>
      </c>
      <c r="AF25" s="7">
        <f t="shared" si="9"/>
        <v>0</v>
      </c>
      <c r="AG25" s="7">
        <f t="shared" si="20"/>
        <v>3.2775000000000003</v>
      </c>
      <c r="AH25" s="7">
        <f t="shared" si="21"/>
        <v>0</v>
      </c>
      <c r="AI25" s="94">
        <f t="shared" si="22"/>
        <v>0</v>
      </c>
      <c r="AJ25" s="99">
        <f t="shared" si="23"/>
        <v>16.387500000000003</v>
      </c>
      <c r="AK25" s="96">
        <f t="shared" si="24"/>
        <v>8.6124999999999972</v>
      </c>
      <c r="AL25" s="106"/>
      <c r="AM25" s="21" t="str">
        <f t="shared" si="25"/>
        <v>SPYN121</v>
      </c>
      <c r="AN25" s="88">
        <f t="shared" si="26"/>
        <v>16.387500000000003</v>
      </c>
      <c r="AO25" s="13" t="str">
        <f t="shared" si="27"/>
        <v/>
      </c>
      <c r="AP25" s="8" t="str">
        <f t="shared" si="28"/>
        <v/>
      </c>
      <c r="AQ25" s="8" t="str">
        <f t="shared" si="29"/>
        <v/>
      </c>
      <c r="AR25" s="8">
        <f t="shared" si="30"/>
        <v>1</v>
      </c>
      <c r="AS25" s="8" t="str">
        <f t="shared" si="31"/>
        <v/>
      </c>
      <c r="AT25" s="8" t="str">
        <f t="shared" si="32"/>
        <v/>
      </c>
      <c r="AU25" s="8" t="str">
        <f t="shared" si="33"/>
        <v/>
      </c>
      <c r="AV25" s="8" t="str">
        <f t="shared" si="34"/>
        <v/>
      </c>
      <c r="AW25" s="8" t="str">
        <f t="shared" si="35"/>
        <v/>
      </c>
      <c r="AX25" s="8" t="str">
        <f t="shared" si="36"/>
        <v/>
      </c>
      <c r="AY25" s="8" t="str">
        <f t="shared" si="37"/>
        <v/>
      </c>
      <c r="AZ25" s="8" t="str">
        <f t="shared" si="38"/>
        <v/>
      </c>
      <c r="BA25" s="3" t="s">
        <v>145</v>
      </c>
      <c r="BB25" s="3" t="s">
        <v>145</v>
      </c>
      <c r="BC25" s="3">
        <v>0.4</v>
      </c>
      <c r="BD25" s="3" t="s">
        <v>145</v>
      </c>
      <c r="BE25" s="3">
        <v>15</v>
      </c>
      <c r="BF25" s="3">
        <v>15</v>
      </c>
      <c r="BG25" s="3">
        <v>10</v>
      </c>
      <c r="BH25" s="3">
        <v>10</v>
      </c>
      <c r="BI25" s="3">
        <v>30</v>
      </c>
      <c r="BJ25" s="3">
        <v>30</v>
      </c>
      <c r="BK25" s="3">
        <v>1</v>
      </c>
      <c r="BL25" s="3" t="s">
        <v>145</v>
      </c>
      <c r="BM25" s="3" t="s">
        <v>145</v>
      </c>
      <c r="BN25" s="3" t="s">
        <v>145</v>
      </c>
      <c r="BO25" s="3">
        <v>1</v>
      </c>
      <c r="BP25" s="3">
        <v>1</v>
      </c>
      <c r="BQ25" s="3">
        <v>1</v>
      </c>
      <c r="BR25" s="3" t="s">
        <v>145</v>
      </c>
      <c r="BS25" s="3" t="s">
        <v>145</v>
      </c>
      <c r="BT25" s="9" t="s">
        <v>145</v>
      </c>
      <c r="BU25" s="271">
        <v>8.6124999999999972</v>
      </c>
    </row>
    <row r="26" spans="1:73" x14ac:dyDescent="0.25">
      <c r="A26" s="270" t="s">
        <v>2</v>
      </c>
      <c r="B26" s="6" t="s">
        <v>60</v>
      </c>
      <c r="C26" s="6" t="s">
        <v>61</v>
      </c>
      <c r="D26" s="6" t="s">
        <v>62</v>
      </c>
      <c r="E26" s="6">
        <v>1</v>
      </c>
      <c r="F26" s="6">
        <v>2</v>
      </c>
      <c r="G26" s="125">
        <v>2</v>
      </c>
      <c r="H26" s="128"/>
      <c r="I26" s="136">
        <f t="shared" si="0"/>
        <v>23</v>
      </c>
      <c r="J26" s="139">
        <f t="shared" si="10"/>
        <v>0</v>
      </c>
      <c r="K26" s="7">
        <f t="shared" si="11"/>
        <v>0</v>
      </c>
      <c r="L26" s="7">
        <f t="shared" si="12"/>
        <v>2</v>
      </c>
      <c r="M26" s="7">
        <f t="shared" si="13"/>
        <v>0</v>
      </c>
      <c r="N26" s="94">
        <f t="shared" si="14"/>
        <v>0</v>
      </c>
      <c r="O26" s="136">
        <f t="shared" si="39"/>
        <v>25</v>
      </c>
      <c r="P26" s="106"/>
      <c r="Q26" s="20">
        <f t="shared" si="1"/>
        <v>0.1</v>
      </c>
      <c r="R26" s="8">
        <f t="shared" si="2"/>
        <v>0.15</v>
      </c>
      <c r="S26" s="8">
        <f t="shared" si="3"/>
        <v>0.05</v>
      </c>
      <c r="T26" s="130">
        <f t="shared" si="4"/>
        <v>0.1</v>
      </c>
      <c r="U26" s="133">
        <f t="shared" si="15"/>
        <v>0.4</v>
      </c>
      <c r="V26" s="106"/>
      <c r="W26" s="136">
        <f t="shared" si="16"/>
        <v>3.2</v>
      </c>
      <c r="X26" s="139">
        <f t="shared" si="17"/>
        <v>1.2000000000000002</v>
      </c>
      <c r="Y26" s="7">
        <f t="shared" si="5"/>
        <v>3.75</v>
      </c>
      <c r="Z26" s="7">
        <f t="shared" si="6"/>
        <v>3</v>
      </c>
      <c r="AA26" s="7">
        <f t="shared" si="7"/>
        <v>0.89999999999999991</v>
      </c>
      <c r="AB26" s="7">
        <f t="shared" si="18"/>
        <v>0.85</v>
      </c>
      <c r="AC26" s="7">
        <f t="shared" si="19"/>
        <v>0</v>
      </c>
      <c r="AD26" s="7">
        <f>'Fact sheet'!$G$12</f>
        <v>0.08</v>
      </c>
      <c r="AE26" s="7">
        <f t="shared" si="8"/>
        <v>0.13</v>
      </c>
      <c r="AF26" s="7">
        <f t="shared" si="9"/>
        <v>0</v>
      </c>
      <c r="AG26" s="7">
        <f t="shared" si="20"/>
        <v>3.2775000000000003</v>
      </c>
      <c r="AH26" s="7">
        <f t="shared" si="21"/>
        <v>3.5</v>
      </c>
      <c r="AI26" s="94">
        <f t="shared" si="22"/>
        <v>0</v>
      </c>
      <c r="AJ26" s="99">
        <f t="shared" si="23"/>
        <v>19.887500000000003</v>
      </c>
      <c r="AK26" s="96">
        <f t="shared" si="24"/>
        <v>5.1124999999999972</v>
      </c>
      <c r="AL26" s="106"/>
      <c r="AM26" s="21" t="str">
        <f t="shared" si="25"/>
        <v>SPYN122</v>
      </c>
      <c r="AN26" s="88">
        <f t="shared" si="26"/>
        <v>19.887500000000003</v>
      </c>
      <c r="AO26" s="13" t="str">
        <f t="shared" si="27"/>
        <v/>
      </c>
      <c r="AP26" s="8" t="str">
        <f t="shared" si="28"/>
        <v/>
      </c>
      <c r="AQ26" s="8" t="str">
        <f t="shared" si="29"/>
        <v/>
      </c>
      <c r="AR26" s="8" t="str">
        <f t="shared" si="30"/>
        <v/>
      </c>
      <c r="AS26" s="8">
        <f t="shared" si="31"/>
        <v>1</v>
      </c>
      <c r="AT26" s="8" t="str">
        <f t="shared" si="32"/>
        <v/>
      </c>
      <c r="AU26" s="8" t="str">
        <f t="shared" si="33"/>
        <v/>
      </c>
      <c r="AV26" s="8" t="str">
        <f t="shared" si="34"/>
        <v/>
      </c>
      <c r="AW26" s="8" t="str">
        <f t="shared" si="35"/>
        <v/>
      </c>
      <c r="AX26" s="8" t="str">
        <f t="shared" si="36"/>
        <v/>
      </c>
      <c r="AY26" s="8" t="str">
        <f t="shared" si="37"/>
        <v/>
      </c>
      <c r="AZ26" s="8" t="str">
        <f t="shared" si="38"/>
        <v/>
      </c>
      <c r="BA26" s="3" t="s">
        <v>145</v>
      </c>
      <c r="BB26" s="3" t="s">
        <v>145</v>
      </c>
      <c r="BC26" s="3">
        <v>0.4</v>
      </c>
      <c r="BD26" s="3" t="s">
        <v>145</v>
      </c>
      <c r="BE26" s="3">
        <v>15</v>
      </c>
      <c r="BF26" s="3">
        <v>15</v>
      </c>
      <c r="BG26" s="3">
        <v>10</v>
      </c>
      <c r="BH26" s="3">
        <v>10</v>
      </c>
      <c r="BI26" s="3">
        <v>30</v>
      </c>
      <c r="BJ26" s="3">
        <v>30</v>
      </c>
      <c r="BK26" s="3">
        <v>1</v>
      </c>
      <c r="BL26" s="3" t="s">
        <v>145</v>
      </c>
      <c r="BM26" s="3" t="s">
        <v>145</v>
      </c>
      <c r="BN26" s="3" t="s">
        <v>145</v>
      </c>
      <c r="BO26" s="3">
        <v>1</v>
      </c>
      <c r="BP26" s="3">
        <v>1</v>
      </c>
      <c r="BQ26" s="3">
        <v>1</v>
      </c>
      <c r="BR26" s="3" t="s">
        <v>145</v>
      </c>
      <c r="BS26" s="3" t="s">
        <v>145</v>
      </c>
      <c r="BT26" s="9" t="s">
        <v>145</v>
      </c>
      <c r="BU26" s="271">
        <v>5.1124999999999972</v>
      </c>
    </row>
    <row r="27" spans="1:73" x14ac:dyDescent="0.25">
      <c r="A27" s="270" t="s">
        <v>2</v>
      </c>
      <c r="B27" s="6" t="s">
        <v>60</v>
      </c>
      <c r="C27" s="6" t="s">
        <v>61</v>
      </c>
      <c r="D27" s="6" t="s">
        <v>62</v>
      </c>
      <c r="E27" s="6">
        <v>1</v>
      </c>
      <c r="F27" s="6">
        <v>2</v>
      </c>
      <c r="G27" s="125">
        <v>3</v>
      </c>
      <c r="H27" s="128"/>
      <c r="I27" s="136">
        <f t="shared" si="0"/>
        <v>23</v>
      </c>
      <c r="J27" s="139">
        <f t="shared" si="10"/>
        <v>0</v>
      </c>
      <c r="K27" s="7">
        <f t="shared" si="11"/>
        <v>0</v>
      </c>
      <c r="L27" s="7">
        <f t="shared" si="12"/>
        <v>2</v>
      </c>
      <c r="M27" s="7">
        <f t="shared" si="13"/>
        <v>0</v>
      </c>
      <c r="N27" s="94">
        <f t="shared" si="14"/>
        <v>0</v>
      </c>
      <c r="O27" s="136">
        <f t="shared" si="39"/>
        <v>25</v>
      </c>
      <c r="P27" s="106"/>
      <c r="Q27" s="20">
        <f t="shared" si="1"/>
        <v>0.1</v>
      </c>
      <c r="R27" s="8">
        <f t="shared" si="2"/>
        <v>0.15</v>
      </c>
      <c r="S27" s="8">
        <f t="shared" si="3"/>
        <v>0.05</v>
      </c>
      <c r="T27" s="130">
        <f t="shared" si="4"/>
        <v>0.1</v>
      </c>
      <c r="U27" s="133">
        <f t="shared" si="15"/>
        <v>0.4</v>
      </c>
      <c r="V27" s="106"/>
      <c r="W27" s="136">
        <f t="shared" si="16"/>
        <v>3.2</v>
      </c>
      <c r="X27" s="139">
        <f t="shared" si="17"/>
        <v>1.2000000000000002</v>
      </c>
      <c r="Y27" s="7">
        <f t="shared" si="5"/>
        <v>3.75</v>
      </c>
      <c r="Z27" s="7">
        <f t="shared" si="6"/>
        <v>3</v>
      </c>
      <c r="AA27" s="7">
        <f t="shared" si="7"/>
        <v>0.89999999999999991</v>
      </c>
      <c r="AB27" s="7">
        <f t="shared" si="18"/>
        <v>0.85</v>
      </c>
      <c r="AC27" s="7">
        <f t="shared" si="19"/>
        <v>0</v>
      </c>
      <c r="AD27" s="7">
        <f>'Fact sheet'!$G$12</f>
        <v>0.08</v>
      </c>
      <c r="AE27" s="7">
        <f t="shared" si="8"/>
        <v>0.13</v>
      </c>
      <c r="AF27" s="7">
        <f t="shared" si="9"/>
        <v>0</v>
      </c>
      <c r="AG27" s="7">
        <f t="shared" si="20"/>
        <v>3.2775000000000003</v>
      </c>
      <c r="AH27" s="7">
        <f t="shared" si="21"/>
        <v>7</v>
      </c>
      <c r="AI27" s="94">
        <f t="shared" si="22"/>
        <v>0</v>
      </c>
      <c r="AJ27" s="99">
        <f t="shared" si="23"/>
        <v>23.387500000000003</v>
      </c>
      <c r="AK27" s="96">
        <f t="shared" si="24"/>
        <v>1.6124999999999972</v>
      </c>
      <c r="AL27" s="106"/>
      <c r="AM27" s="21" t="str">
        <f t="shared" si="25"/>
        <v>SPYN123</v>
      </c>
      <c r="AN27" s="88">
        <f t="shared" si="26"/>
        <v>23.387500000000003</v>
      </c>
      <c r="AO27" s="13" t="str">
        <f t="shared" si="27"/>
        <v/>
      </c>
      <c r="AP27" s="8" t="str">
        <f t="shared" si="28"/>
        <v/>
      </c>
      <c r="AQ27" s="8" t="str">
        <f t="shared" si="29"/>
        <v/>
      </c>
      <c r="AR27" s="8" t="str">
        <f t="shared" si="30"/>
        <v/>
      </c>
      <c r="AS27" s="8" t="str">
        <f t="shared" si="31"/>
        <v/>
      </c>
      <c r="AT27" s="8">
        <f t="shared" si="32"/>
        <v>1</v>
      </c>
      <c r="AU27" s="8" t="str">
        <f t="shared" si="33"/>
        <v/>
      </c>
      <c r="AV27" s="8" t="str">
        <f t="shared" si="34"/>
        <v/>
      </c>
      <c r="AW27" s="8" t="str">
        <f t="shared" si="35"/>
        <v/>
      </c>
      <c r="AX27" s="8" t="str">
        <f t="shared" si="36"/>
        <v/>
      </c>
      <c r="AY27" s="8" t="str">
        <f t="shared" si="37"/>
        <v/>
      </c>
      <c r="AZ27" s="8" t="str">
        <f t="shared" si="38"/>
        <v/>
      </c>
      <c r="BA27" s="3" t="s">
        <v>145</v>
      </c>
      <c r="BB27" s="3" t="s">
        <v>145</v>
      </c>
      <c r="BC27" s="3">
        <v>0.4</v>
      </c>
      <c r="BD27" s="3" t="s">
        <v>145</v>
      </c>
      <c r="BE27" s="3">
        <v>15</v>
      </c>
      <c r="BF27" s="3">
        <v>15</v>
      </c>
      <c r="BG27" s="3">
        <v>10</v>
      </c>
      <c r="BH27" s="3">
        <v>10</v>
      </c>
      <c r="BI27" s="3">
        <v>30</v>
      </c>
      <c r="BJ27" s="3">
        <v>30</v>
      </c>
      <c r="BK27" s="3">
        <v>1</v>
      </c>
      <c r="BL27" s="3" t="s">
        <v>145</v>
      </c>
      <c r="BM27" s="3" t="s">
        <v>145</v>
      </c>
      <c r="BN27" s="3" t="s">
        <v>145</v>
      </c>
      <c r="BO27" s="3">
        <v>1</v>
      </c>
      <c r="BP27" s="3">
        <v>1</v>
      </c>
      <c r="BQ27" s="3">
        <v>1</v>
      </c>
      <c r="BR27" s="3" t="s">
        <v>145</v>
      </c>
      <c r="BS27" s="3" t="s">
        <v>145</v>
      </c>
      <c r="BT27" s="9" t="s">
        <v>145</v>
      </c>
      <c r="BU27" s="271">
        <v>1.6124999999999972</v>
      </c>
    </row>
    <row r="28" spans="1:73" x14ac:dyDescent="0.25">
      <c r="A28" s="270" t="s">
        <v>2</v>
      </c>
      <c r="B28" s="6" t="s">
        <v>60</v>
      </c>
      <c r="C28" s="6" t="s">
        <v>61</v>
      </c>
      <c r="D28" s="6" t="s">
        <v>62</v>
      </c>
      <c r="E28" s="6">
        <v>2</v>
      </c>
      <c r="F28" s="6">
        <v>1</v>
      </c>
      <c r="G28" s="125">
        <v>1</v>
      </c>
      <c r="H28" s="128"/>
      <c r="I28" s="136">
        <f t="shared" si="0"/>
        <v>23</v>
      </c>
      <c r="J28" s="139">
        <f t="shared" si="10"/>
        <v>0</v>
      </c>
      <c r="K28" s="7">
        <f t="shared" si="11"/>
        <v>0</v>
      </c>
      <c r="L28" s="7">
        <f t="shared" si="12"/>
        <v>2</v>
      </c>
      <c r="M28" s="7">
        <f t="shared" si="13"/>
        <v>0</v>
      </c>
      <c r="N28" s="94">
        <f t="shared" si="14"/>
        <v>0</v>
      </c>
      <c r="O28" s="136">
        <f t="shared" si="39"/>
        <v>25</v>
      </c>
      <c r="P28" s="106"/>
      <c r="Q28" s="20">
        <f t="shared" si="1"/>
        <v>0.1</v>
      </c>
      <c r="R28" s="8">
        <f t="shared" si="2"/>
        <v>0.15</v>
      </c>
      <c r="S28" s="8">
        <f t="shared" si="3"/>
        <v>0.05</v>
      </c>
      <c r="T28" s="130">
        <f t="shared" si="4"/>
        <v>0.1</v>
      </c>
      <c r="U28" s="133">
        <f t="shared" si="15"/>
        <v>0.4</v>
      </c>
      <c r="V28" s="106"/>
      <c r="W28" s="136">
        <f t="shared" si="16"/>
        <v>3.2</v>
      </c>
      <c r="X28" s="139">
        <f t="shared" si="17"/>
        <v>0</v>
      </c>
      <c r="Y28" s="7">
        <f t="shared" si="5"/>
        <v>3.75</v>
      </c>
      <c r="Z28" s="7">
        <f t="shared" si="6"/>
        <v>3</v>
      </c>
      <c r="AA28" s="7">
        <f t="shared" si="7"/>
        <v>0.89999999999999991</v>
      </c>
      <c r="AB28" s="7">
        <f t="shared" si="18"/>
        <v>0.85</v>
      </c>
      <c r="AC28" s="7">
        <f t="shared" si="19"/>
        <v>0</v>
      </c>
      <c r="AD28" s="7">
        <f>'Fact sheet'!$G$12</f>
        <v>0.08</v>
      </c>
      <c r="AE28" s="7">
        <f t="shared" si="8"/>
        <v>0.13</v>
      </c>
      <c r="AF28" s="7">
        <f t="shared" si="9"/>
        <v>0</v>
      </c>
      <c r="AG28" s="7">
        <f t="shared" si="20"/>
        <v>2.9775</v>
      </c>
      <c r="AH28" s="7">
        <f t="shared" si="21"/>
        <v>0</v>
      </c>
      <c r="AI28" s="94">
        <f t="shared" si="22"/>
        <v>4.5</v>
      </c>
      <c r="AJ28" s="99">
        <f t="shared" si="23"/>
        <v>19.387499999999999</v>
      </c>
      <c r="AK28" s="96">
        <f t="shared" si="24"/>
        <v>5.6125000000000007</v>
      </c>
      <c r="AL28" s="106"/>
      <c r="AM28" s="21" t="str">
        <f t="shared" si="25"/>
        <v>SPYN211</v>
      </c>
      <c r="AN28" s="88">
        <f t="shared" si="26"/>
        <v>19.387499999999999</v>
      </c>
      <c r="AO28" s="13" t="str">
        <f t="shared" si="27"/>
        <v/>
      </c>
      <c r="AP28" s="8" t="str">
        <f t="shared" si="28"/>
        <v/>
      </c>
      <c r="AQ28" s="8" t="str">
        <f t="shared" si="29"/>
        <v/>
      </c>
      <c r="AR28" s="8">
        <f t="shared" si="30"/>
        <v>1</v>
      </c>
      <c r="AS28" s="8" t="str">
        <f t="shared" si="31"/>
        <v/>
      </c>
      <c r="AT28" s="8" t="str">
        <f t="shared" si="32"/>
        <v/>
      </c>
      <c r="AU28" s="8" t="str">
        <f t="shared" si="33"/>
        <v/>
      </c>
      <c r="AV28" s="8" t="str">
        <f t="shared" si="34"/>
        <v/>
      </c>
      <c r="AW28" s="8" t="str">
        <f t="shared" si="35"/>
        <v/>
      </c>
      <c r="AX28" s="8" t="str">
        <f t="shared" si="36"/>
        <v/>
      </c>
      <c r="AY28" s="8" t="str">
        <f t="shared" si="37"/>
        <v/>
      </c>
      <c r="AZ28" s="8" t="str">
        <f t="shared" si="38"/>
        <v/>
      </c>
      <c r="BA28" s="3" t="s">
        <v>145</v>
      </c>
      <c r="BB28" s="3">
        <v>0.4</v>
      </c>
      <c r="BC28" s="3" t="s">
        <v>145</v>
      </c>
      <c r="BD28" s="3" t="s">
        <v>145</v>
      </c>
      <c r="BE28" s="3">
        <v>15</v>
      </c>
      <c r="BF28" s="3">
        <v>15</v>
      </c>
      <c r="BG28" s="3">
        <v>10</v>
      </c>
      <c r="BH28" s="3">
        <v>10</v>
      </c>
      <c r="BI28" s="3">
        <v>30</v>
      </c>
      <c r="BJ28" s="3">
        <v>30</v>
      </c>
      <c r="BK28" s="3" t="s">
        <v>145</v>
      </c>
      <c r="BL28" s="3">
        <v>1</v>
      </c>
      <c r="BM28" s="3" t="s">
        <v>145</v>
      </c>
      <c r="BN28" s="3" t="s">
        <v>145</v>
      </c>
      <c r="BO28" s="3">
        <v>1</v>
      </c>
      <c r="BP28" s="3">
        <v>1</v>
      </c>
      <c r="BQ28" s="3" t="s">
        <v>145</v>
      </c>
      <c r="BR28" s="3">
        <v>1</v>
      </c>
      <c r="BS28" s="3" t="s">
        <v>145</v>
      </c>
      <c r="BT28" s="9" t="s">
        <v>145</v>
      </c>
      <c r="BU28" s="271">
        <v>5.6125000000000007</v>
      </c>
    </row>
    <row r="29" spans="1:73" x14ac:dyDescent="0.25">
      <c r="A29" s="270" t="s">
        <v>2</v>
      </c>
      <c r="B29" s="6" t="s">
        <v>60</v>
      </c>
      <c r="C29" s="6" t="s">
        <v>61</v>
      </c>
      <c r="D29" s="6" t="s">
        <v>62</v>
      </c>
      <c r="E29" s="6">
        <v>2</v>
      </c>
      <c r="F29" s="6">
        <v>1</v>
      </c>
      <c r="G29" s="125">
        <v>2</v>
      </c>
      <c r="H29" s="128"/>
      <c r="I29" s="136">
        <f t="shared" si="0"/>
        <v>23</v>
      </c>
      <c r="J29" s="139">
        <f t="shared" si="10"/>
        <v>0</v>
      </c>
      <c r="K29" s="7">
        <f t="shared" si="11"/>
        <v>0</v>
      </c>
      <c r="L29" s="7">
        <f t="shared" si="12"/>
        <v>2</v>
      </c>
      <c r="M29" s="7">
        <f t="shared" si="13"/>
        <v>0</v>
      </c>
      <c r="N29" s="94">
        <f t="shared" si="14"/>
        <v>0</v>
      </c>
      <c r="O29" s="136">
        <f t="shared" si="39"/>
        <v>25</v>
      </c>
      <c r="P29" s="106"/>
      <c r="Q29" s="20">
        <f t="shared" si="1"/>
        <v>0.1</v>
      </c>
      <c r="R29" s="8">
        <f t="shared" si="2"/>
        <v>0.15</v>
      </c>
      <c r="S29" s="8">
        <f t="shared" si="3"/>
        <v>0.05</v>
      </c>
      <c r="T29" s="130">
        <f t="shared" si="4"/>
        <v>0.1</v>
      </c>
      <c r="U29" s="133">
        <f t="shared" si="15"/>
        <v>0.4</v>
      </c>
      <c r="V29" s="106"/>
      <c r="W29" s="136">
        <f t="shared" si="16"/>
        <v>3.2</v>
      </c>
      <c r="X29" s="139">
        <f t="shared" si="17"/>
        <v>0</v>
      </c>
      <c r="Y29" s="7">
        <f t="shared" si="5"/>
        <v>3.75</v>
      </c>
      <c r="Z29" s="7">
        <f t="shared" si="6"/>
        <v>3</v>
      </c>
      <c r="AA29" s="7">
        <f t="shared" si="7"/>
        <v>0.89999999999999991</v>
      </c>
      <c r="AB29" s="7">
        <f t="shared" si="18"/>
        <v>0.85</v>
      </c>
      <c r="AC29" s="7">
        <f t="shared" si="19"/>
        <v>0</v>
      </c>
      <c r="AD29" s="7">
        <f>'Fact sheet'!$G$12</f>
        <v>0.08</v>
      </c>
      <c r="AE29" s="7">
        <f t="shared" si="8"/>
        <v>0.13</v>
      </c>
      <c r="AF29" s="7">
        <f t="shared" si="9"/>
        <v>0</v>
      </c>
      <c r="AG29" s="7">
        <f t="shared" si="20"/>
        <v>2.9775</v>
      </c>
      <c r="AH29" s="7">
        <f t="shared" si="21"/>
        <v>0</v>
      </c>
      <c r="AI29" s="94">
        <f t="shared" si="22"/>
        <v>0</v>
      </c>
      <c r="AJ29" s="99">
        <f t="shared" si="23"/>
        <v>14.887499999999999</v>
      </c>
      <c r="AK29" s="96">
        <f t="shared" si="24"/>
        <v>10.112500000000001</v>
      </c>
      <c r="AL29" s="106"/>
      <c r="AM29" s="21" t="str">
        <f t="shared" si="25"/>
        <v>SPYN212</v>
      </c>
      <c r="AN29" s="88">
        <f t="shared" si="26"/>
        <v>14.887499999999999</v>
      </c>
      <c r="AO29" s="13" t="str">
        <f t="shared" si="27"/>
        <v/>
      </c>
      <c r="AP29" s="8" t="str">
        <f t="shared" si="28"/>
        <v/>
      </c>
      <c r="AQ29" s="8" t="str">
        <f t="shared" si="29"/>
        <v/>
      </c>
      <c r="AR29" s="8" t="str">
        <f t="shared" si="30"/>
        <v/>
      </c>
      <c r="AS29" s="8">
        <f t="shared" si="31"/>
        <v>1</v>
      </c>
      <c r="AT29" s="8" t="str">
        <f t="shared" si="32"/>
        <v/>
      </c>
      <c r="AU29" s="8" t="str">
        <f t="shared" si="33"/>
        <v/>
      </c>
      <c r="AV29" s="8" t="str">
        <f t="shared" si="34"/>
        <v/>
      </c>
      <c r="AW29" s="8" t="str">
        <f t="shared" si="35"/>
        <v/>
      </c>
      <c r="AX29" s="8" t="str">
        <f t="shared" si="36"/>
        <v/>
      </c>
      <c r="AY29" s="8" t="str">
        <f t="shared" si="37"/>
        <v/>
      </c>
      <c r="AZ29" s="8" t="str">
        <f t="shared" si="38"/>
        <v/>
      </c>
      <c r="BA29" s="3" t="s">
        <v>145</v>
      </c>
      <c r="BB29" s="3">
        <v>0.4</v>
      </c>
      <c r="BC29" s="3" t="s">
        <v>145</v>
      </c>
      <c r="BD29" s="3" t="s">
        <v>145</v>
      </c>
      <c r="BE29" s="3">
        <v>15</v>
      </c>
      <c r="BF29" s="3">
        <v>15</v>
      </c>
      <c r="BG29" s="3">
        <v>10</v>
      </c>
      <c r="BH29" s="3">
        <v>10</v>
      </c>
      <c r="BI29" s="3">
        <v>30</v>
      </c>
      <c r="BJ29" s="3">
        <v>30</v>
      </c>
      <c r="BK29" s="3" t="s">
        <v>145</v>
      </c>
      <c r="BL29" s="3">
        <v>1</v>
      </c>
      <c r="BM29" s="3" t="s">
        <v>145</v>
      </c>
      <c r="BN29" s="3" t="s">
        <v>145</v>
      </c>
      <c r="BO29" s="3">
        <v>1</v>
      </c>
      <c r="BP29" s="3">
        <v>1</v>
      </c>
      <c r="BQ29" s="3" t="s">
        <v>145</v>
      </c>
      <c r="BR29" s="3">
        <v>1</v>
      </c>
      <c r="BS29" s="3" t="s">
        <v>145</v>
      </c>
      <c r="BT29" s="9" t="s">
        <v>145</v>
      </c>
      <c r="BU29" s="271">
        <v>10.112500000000001</v>
      </c>
    </row>
    <row r="30" spans="1:73" x14ac:dyDescent="0.25">
      <c r="A30" s="270" t="s">
        <v>2</v>
      </c>
      <c r="B30" s="6" t="s">
        <v>60</v>
      </c>
      <c r="C30" s="6" t="s">
        <v>61</v>
      </c>
      <c r="D30" s="6" t="s">
        <v>62</v>
      </c>
      <c r="E30" s="6">
        <v>2</v>
      </c>
      <c r="F30" s="6">
        <v>1</v>
      </c>
      <c r="G30" s="125">
        <v>3</v>
      </c>
      <c r="H30" s="128"/>
      <c r="I30" s="136">
        <f t="shared" si="0"/>
        <v>23</v>
      </c>
      <c r="J30" s="139">
        <f t="shared" si="10"/>
        <v>0</v>
      </c>
      <c r="K30" s="7">
        <f t="shared" si="11"/>
        <v>0</v>
      </c>
      <c r="L30" s="7">
        <f t="shared" si="12"/>
        <v>2</v>
      </c>
      <c r="M30" s="7">
        <f t="shared" si="13"/>
        <v>0</v>
      </c>
      <c r="N30" s="94">
        <f t="shared" si="14"/>
        <v>0</v>
      </c>
      <c r="O30" s="136">
        <f t="shared" si="39"/>
        <v>25</v>
      </c>
      <c r="P30" s="106"/>
      <c r="Q30" s="20">
        <f t="shared" si="1"/>
        <v>0.1</v>
      </c>
      <c r="R30" s="8">
        <f t="shared" si="2"/>
        <v>0.15</v>
      </c>
      <c r="S30" s="8">
        <f t="shared" si="3"/>
        <v>0.05</v>
      </c>
      <c r="T30" s="130">
        <f t="shared" si="4"/>
        <v>0.1</v>
      </c>
      <c r="U30" s="133">
        <f t="shared" si="15"/>
        <v>0.4</v>
      </c>
      <c r="V30" s="106"/>
      <c r="W30" s="136">
        <f t="shared" si="16"/>
        <v>3.2</v>
      </c>
      <c r="X30" s="139">
        <f t="shared" si="17"/>
        <v>0</v>
      </c>
      <c r="Y30" s="7">
        <f t="shared" si="5"/>
        <v>3.75</v>
      </c>
      <c r="Z30" s="7">
        <f t="shared" si="6"/>
        <v>3</v>
      </c>
      <c r="AA30" s="7">
        <f t="shared" si="7"/>
        <v>0.89999999999999991</v>
      </c>
      <c r="AB30" s="7">
        <f t="shared" si="18"/>
        <v>0.85</v>
      </c>
      <c r="AC30" s="7">
        <f t="shared" si="19"/>
        <v>0</v>
      </c>
      <c r="AD30" s="7">
        <f>'Fact sheet'!$G$12</f>
        <v>0.08</v>
      </c>
      <c r="AE30" s="7">
        <f t="shared" si="8"/>
        <v>0.13</v>
      </c>
      <c r="AF30" s="7">
        <f t="shared" si="9"/>
        <v>0</v>
      </c>
      <c r="AG30" s="7">
        <f t="shared" si="20"/>
        <v>2.9775</v>
      </c>
      <c r="AH30" s="7">
        <f t="shared" si="21"/>
        <v>3.5</v>
      </c>
      <c r="AI30" s="94">
        <f t="shared" si="22"/>
        <v>0</v>
      </c>
      <c r="AJ30" s="99">
        <f t="shared" si="23"/>
        <v>18.387499999999999</v>
      </c>
      <c r="AK30" s="96">
        <f t="shared" si="24"/>
        <v>6.6125000000000007</v>
      </c>
      <c r="AL30" s="106"/>
      <c r="AM30" s="21" t="str">
        <f t="shared" si="25"/>
        <v>SPYN213</v>
      </c>
      <c r="AN30" s="88">
        <f t="shared" si="26"/>
        <v>18.387499999999999</v>
      </c>
      <c r="AO30" s="13" t="str">
        <f t="shared" si="27"/>
        <v/>
      </c>
      <c r="AP30" s="8" t="str">
        <f t="shared" si="28"/>
        <v/>
      </c>
      <c r="AQ30" s="8" t="str">
        <f t="shared" si="29"/>
        <v/>
      </c>
      <c r="AR30" s="8" t="str">
        <f t="shared" si="30"/>
        <v/>
      </c>
      <c r="AS30" s="8" t="str">
        <f t="shared" si="31"/>
        <v/>
      </c>
      <c r="AT30" s="8">
        <f t="shared" si="32"/>
        <v>1</v>
      </c>
      <c r="AU30" s="8" t="str">
        <f t="shared" si="33"/>
        <v/>
      </c>
      <c r="AV30" s="8" t="str">
        <f t="shared" si="34"/>
        <v/>
      </c>
      <c r="AW30" s="8" t="str">
        <f t="shared" si="35"/>
        <v/>
      </c>
      <c r="AX30" s="8" t="str">
        <f t="shared" si="36"/>
        <v/>
      </c>
      <c r="AY30" s="8" t="str">
        <f t="shared" si="37"/>
        <v/>
      </c>
      <c r="AZ30" s="8" t="str">
        <f t="shared" si="38"/>
        <v/>
      </c>
      <c r="BA30" s="3" t="s">
        <v>145</v>
      </c>
      <c r="BB30" s="3">
        <v>0.4</v>
      </c>
      <c r="BC30" s="3" t="s">
        <v>145</v>
      </c>
      <c r="BD30" s="3" t="s">
        <v>145</v>
      </c>
      <c r="BE30" s="3">
        <v>15</v>
      </c>
      <c r="BF30" s="3">
        <v>15</v>
      </c>
      <c r="BG30" s="3">
        <v>10</v>
      </c>
      <c r="BH30" s="3">
        <v>10</v>
      </c>
      <c r="BI30" s="3">
        <v>30</v>
      </c>
      <c r="BJ30" s="3">
        <v>30</v>
      </c>
      <c r="BK30" s="3" t="s">
        <v>145</v>
      </c>
      <c r="BL30" s="3">
        <v>1</v>
      </c>
      <c r="BM30" s="3" t="s">
        <v>145</v>
      </c>
      <c r="BN30" s="3" t="s">
        <v>145</v>
      </c>
      <c r="BO30" s="3">
        <v>1</v>
      </c>
      <c r="BP30" s="3">
        <v>1</v>
      </c>
      <c r="BQ30" s="3" t="s">
        <v>145</v>
      </c>
      <c r="BR30" s="3">
        <v>1</v>
      </c>
      <c r="BS30" s="3" t="s">
        <v>145</v>
      </c>
      <c r="BT30" s="9" t="s">
        <v>145</v>
      </c>
      <c r="BU30" s="271">
        <v>6.6125000000000007</v>
      </c>
    </row>
    <row r="31" spans="1:73" x14ac:dyDescent="0.25">
      <c r="A31" s="270" t="s">
        <v>2</v>
      </c>
      <c r="B31" s="6" t="s">
        <v>60</v>
      </c>
      <c r="C31" s="6" t="s">
        <v>61</v>
      </c>
      <c r="D31" s="6" t="s">
        <v>62</v>
      </c>
      <c r="E31" s="6">
        <v>2</v>
      </c>
      <c r="F31" s="6">
        <v>2</v>
      </c>
      <c r="G31" s="125">
        <v>1</v>
      </c>
      <c r="H31" s="128"/>
      <c r="I31" s="136">
        <f t="shared" si="0"/>
        <v>23</v>
      </c>
      <c r="J31" s="139">
        <f t="shared" si="10"/>
        <v>0</v>
      </c>
      <c r="K31" s="7">
        <f t="shared" si="11"/>
        <v>0</v>
      </c>
      <c r="L31" s="7">
        <f t="shared" si="12"/>
        <v>2</v>
      </c>
      <c r="M31" s="7">
        <f t="shared" si="13"/>
        <v>0</v>
      </c>
      <c r="N31" s="94">
        <f t="shared" si="14"/>
        <v>0</v>
      </c>
      <c r="O31" s="136">
        <f t="shared" si="39"/>
        <v>25</v>
      </c>
      <c r="P31" s="106"/>
      <c r="Q31" s="20">
        <f t="shared" si="1"/>
        <v>0.1</v>
      </c>
      <c r="R31" s="8">
        <f t="shared" si="2"/>
        <v>0.15</v>
      </c>
      <c r="S31" s="8">
        <f t="shared" si="3"/>
        <v>0.05</v>
      </c>
      <c r="T31" s="130">
        <f t="shared" si="4"/>
        <v>0.1</v>
      </c>
      <c r="U31" s="133">
        <f t="shared" si="15"/>
        <v>0.4</v>
      </c>
      <c r="V31" s="106"/>
      <c r="W31" s="136">
        <f t="shared" si="16"/>
        <v>3.2</v>
      </c>
      <c r="X31" s="139">
        <f t="shared" si="17"/>
        <v>1.2000000000000002</v>
      </c>
      <c r="Y31" s="7">
        <f t="shared" si="5"/>
        <v>3.75</v>
      </c>
      <c r="Z31" s="7">
        <f t="shared" si="6"/>
        <v>3</v>
      </c>
      <c r="AA31" s="7">
        <f t="shared" si="7"/>
        <v>0.89999999999999991</v>
      </c>
      <c r="AB31" s="7">
        <f t="shared" si="18"/>
        <v>0.85</v>
      </c>
      <c r="AC31" s="7">
        <f t="shared" si="19"/>
        <v>0</v>
      </c>
      <c r="AD31" s="7">
        <f>'Fact sheet'!$G$12</f>
        <v>0.08</v>
      </c>
      <c r="AE31" s="7">
        <f t="shared" si="8"/>
        <v>0.13</v>
      </c>
      <c r="AF31" s="7">
        <f t="shared" si="9"/>
        <v>0</v>
      </c>
      <c r="AG31" s="7">
        <f t="shared" si="20"/>
        <v>3.2775000000000003</v>
      </c>
      <c r="AH31" s="7">
        <f t="shared" si="21"/>
        <v>0</v>
      </c>
      <c r="AI31" s="94">
        <f t="shared" si="22"/>
        <v>4.5</v>
      </c>
      <c r="AJ31" s="99">
        <f t="shared" si="23"/>
        <v>20.887500000000003</v>
      </c>
      <c r="AK31" s="96">
        <f t="shared" si="24"/>
        <v>4.1124999999999972</v>
      </c>
      <c r="AL31" s="106"/>
      <c r="AM31" s="21" t="str">
        <f t="shared" si="25"/>
        <v>SPYN221</v>
      </c>
      <c r="AN31" s="88">
        <f t="shared" si="26"/>
        <v>20.887500000000003</v>
      </c>
      <c r="AO31" s="13" t="str">
        <f t="shared" si="27"/>
        <v/>
      </c>
      <c r="AP31" s="8" t="str">
        <f t="shared" si="28"/>
        <v/>
      </c>
      <c r="AQ31" s="8" t="str">
        <f t="shared" si="29"/>
        <v/>
      </c>
      <c r="AR31" s="8">
        <f t="shared" si="30"/>
        <v>1</v>
      </c>
      <c r="AS31" s="8" t="str">
        <f t="shared" si="31"/>
        <v/>
      </c>
      <c r="AT31" s="8" t="str">
        <f t="shared" si="32"/>
        <v/>
      </c>
      <c r="AU31" s="8" t="str">
        <f t="shared" si="33"/>
        <v/>
      </c>
      <c r="AV31" s="8" t="str">
        <f t="shared" si="34"/>
        <v/>
      </c>
      <c r="AW31" s="8" t="str">
        <f t="shared" si="35"/>
        <v/>
      </c>
      <c r="AX31" s="8" t="str">
        <f t="shared" si="36"/>
        <v/>
      </c>
      <c r="AY31" s="8" t="str">
        <f t="shared" si="37"/>
        <v/>
      </c>
      <c r="AZ31" s="8" t="str">
        <f t="shared" si="38"/>
        <v/>
      </c>
      <c r="BA31" s="3" t="s">
        <v>145</v>
      </c>
      <c r="BB31" s="3" t="s">
        <v>145</v>
      </c>
      <c r="BC31" s="3" t="s">
        <v>145</v>
      </c>
      <c r="BD31" s="3">
        <v>0.4</v>
      </c>
      <c r="BE31" s="3">
        <v>15</v>
      </c>
      <c r="BF31" s="3">
        <v>15</v>
      </c>
      <c r="BG31" s="3">
        <v>10</v>
      </c>
      <c r="BH31" s="3">
        <v>10</v>
      </c>
      <c r="BI31" s="3">
        <v>30</v>
      </c>
      <c r="BJ31" s="3">
        <v>30</v>
      </c>
      <c r="BK31" s="3" t="s">
        <v>145</v>
      </c>
      <c r="BL31" s="3">
        <v>1</v>
      </c>
      <c r="BM31" s="3" t="s">
        <v>145</v>
      </c>
      <c r="BN31" s="3" t="s">
        <v>145</v>
      </c>
      <c r="BO31" s="3">
        <v>1</v>
      </c>
      <c r="BP31" s="3">
        <v>1</v>
      </c>
      <c r="BQ31" s="3" t="s">
        <v>145</v>
      </c>
      <c r="BR31" s="3">
        <v>1</v>
      </c>
      <c r="BS31" s="3" t="s">
        <v>145</v>
      </c>
      <c r="BT31" s="9" t="s">
        <v>145</v>
      </c>
      <c r="BU31" s="271">
        <v>4.1124999999999972</v>
      </c>
    </row>
    <row r="32" spans="1:73" x14ac:dyDescent="0.25">
      <c r="A32" s="270" t="s">
        <v>2</v>
      </c>
      <c r="B32" s="6" t="s">
        <v>60</v>
      </c>
      <c r="C32" s="6" t="s">
        <v>61</v>
      </c>
      <c r="D32" s="6" t="s">
        <v>62</v>
      </c>
      <c r="E32" s="6">
        <v>2</v>
      </c>
      <c r="F32" s="6">
        <v>2</v>
      </c>
      <c r="G32" s="125">
        <v>2</v>
      </c>
      <c r="H32" s="128"/>
      <c r="I32" s="136">
        <f t="shared" si="0"/>
        <v>23</v>
      </c>
      <c r="J32" s="139">
        <f t="shared" si="10"/>
        <v>0</v>
      </c>
      <c r="K32" s="7">
        <f t="shared" si="11"/>
        <v>0</v>
      </c>
      <c r="L32" s="7">
        <f t="shared" si="12"/>
        <v>2</v>
      </c>
      <c r="M32" s="7">
        <f t="shared" si="13"/>
        <v>0</v>
      </c>
      <c r="N32" s="94">
        <f t="shared" si="14"/>
        <v>0</v>
      </c>
      <c r="O32" s="136">
        <f t="shared" si="39"/>
        <v>25</v>
      </c>
      <c r="P32" s="106"/>
      <c r="Q32" s="20">
        <f t="shared" si="1"/>
        <v>0.1</v>
      </c>
      <c r="R32" s="8">
        <f t="shared" si="2"/>
        <v>0.15</v>
      </c>
      <c r="S32" s="8">
        <f t="shared" si="3"/>
        <v>0.05</v>
      </c>
      <c r="T32" s="130">
        <f t="shared" si="4"/>
        <v>0.1</v>
      </c>
      <c r="U32" s="133">
        <f t="shared" si="15"/>
        <v>0.4</v>
      </c>
      <c r="V32" s="106"/>
      <c r="W32" s="136">
        <f t="shared" si="16"/>
        <v>3.2</v>
      </c>
      <c r="X32" s="139">
        <f t="shared" si="17"/>
        <v>1.2000000000000002</v>
      </c>
      <c r="Y32" s="7">
        <f t="shared" si="5"/>
        <v>3.75</v>
      </c>
      <c r="Z32" s="7">
        <f t="shared" si="6"/>
        <v>3</v>
      </c>
      <c r="AA32" s="7">
        <f t="shared" si="7"/>
        <v>0.89999999999999991</v>
      </c>
      <c r="AB32" s="7">
        <f t="shared" si="18"/>
        <v>0.85</v>
      </c>
      <c r="AC32" s="7">
        <f t="shared" si="19"/>
        <v>0</v>
      </c>
      <c r="AD32" s="7">
        <f>'Fact sheet'!$G$12</f>
        <v>0.08</v>
      </c>
      <c r="AE32" s="7">
        <f t="shared" si="8"/>
        <v>0.13</v>
      </c>
      <c r="AF32" s="7">
        <f t="shared" si="9"/>
        <v>0</v>
      </c>
      <c r="AG32" s="7">
        <f t="shared" si="20"/>
        <v>3.2775000000000003</v>
      </c>
      <c r="AH32" s="7">
        <f t="shared" si="21"/>
        <v>0</v>
      </c>
      <c r="AI32" s="94">
        <f t="shared" si="22"/>
        <v>0</v>
      </c>
      <c r="AJ32" s="99">
        <f t="shared" si="23"/>
        <v>16.387500000000003</v>
      </c>
      <c r="AK32" s="96">
        <f t="shared" si="24"/>
        <v>8.6124999999999972</v>
      </c>
      <c r="AL32" s="106"/>
      <c r="AM32" s="21" t="str">
        <f t="shared" si="25"/>
        <v>SPYN222</v>
      </c>
      <c r="AN32" s="88">
        <f t="shared" si="26"/>
        <v>16.387500000000003</v>
      </c>
      <c r="AO32" s="13" t="str">
        <f t="shared" si="27"/>
        <v/>
      </c>
      <c r="AP32" s="8" t="str">
        <f t="shared" si="28"/>
        <v/>
      </c>
      <c r="AQ32" s="8" t="str">
        <f t="shared" si="29"/>
        <v/>
      </c>
      <c r="AR32" s="8" t="str">
        <f t="shared" si="30"/>
        <v/>
      </c>
      <c r="AS32" s="8">
        <f t="shared" si="31"/>
        <v>1</v>
      </c>
      <c r="AT32" s="8" t="str">
        <f t="shared" si="32"/>
        <v/>
      </c>
      <c r="AU32" s="8" t="str">
        <f t="shared" si="33"/>
        <v/>
      </c>
      <c r="AV32" s="8" t="str">
        <f t="shared" si="34"/>
        <v/>
      </c>
      <c r="AW32" s="8" t="str">
        <f t="shared" si="35"/>
        <v/>
      </c>
      <c r="AX32" s="8" t="str">
        <f t="shared" si="36"/>
        <v/>
      </c>
      <c r="AY32" s="8" t="str">
        <f t="shared" si="37"/>
        <v/>
      </c>
      <c r="AZ32" s="8" t="str">
        <f t="shared" si="38"/>
        <v/>
      </c>
      <c r="BA32" s="3" t="s">
        <v>145</v>
      </c>
      <c r="BB32" s="3" t="s">
        <v>145</v>
      </c>
      <c r="BC32" s="3" t="s">
        <v>145</v>
      </c>
      <c r="BD32" s="3">
        <v>0.4</v>
      </c>
      <c r="BE32" s="3">
        <v>15</v>
      </c>
      <c r="BF32" s="3">
        <v>15</v>
      </c>
      <c r="BG32" s="3">
        <v>10</v>
      </c>
      <c r="BH32" s="3">
        <v>10</v>
      </c>
      <c r="BI32" s="3">
        <v>30</v>
      </c>
      <c r="BJ32" s="3">
        <v>30</v>
      </c>
      <c r="BK32" s="3" t="s">
        <v>145</v>
      </c>
      <c r="BL32" s="3">
        <v>1</v>
      </c>
      <c r="BM32" s="3" t="s">
        <v>145</v>
      </c>
      <c r="BN32" s="3" t="s">
        <v>145</v>
      </c>
      <c r="BO32" s="3">
        <v>1</v>
      </c>
      <c r="BP32" s="3">
        <v>1</v>
      </c>
      <c r="BQ32" s="3" t="s">
        <v>145</v>
      </c>
      <c r="BR32" s="3">
        <v>1</v>
      </c>
      <c r="BS32" s="3" t="s">
        <v>145</v>
      </c>
      <c r="BT32" s="9" t="s">
        <v>145</v>
      </c>
      <c r="BU32" s="271">
        <v>8.6124999999999972</v>
      </c>
    </row>
    <row r="33" spans="1:73" x14ac:dyDescent="0.25">
      <c r="A33" s="270" t="s">
        <v>2</v>
      </c>
      <c r="B33" s="6" t="s">
        <v>60</v>
      </c>
      <c r="C33" s="6" t="s">
        <v>61</v>
      </c>
      <c r="D33" s="6" t="s">
        <v>62</v>
      </c>
      <c r="E33" s="6">
        <v>2</v>
      </c>
      <c r="F33" s="6">
        <v>2</v>
      </c>
      <c r="G33" s="125">
        <v>3</v>
      </c>
      <c r="H33" s="128"/>
      <c r="I33" s="136">
        <f t="shared" si="0"/>
        <v>23</v>
      </c>
      <c r="J33" s="139">
        <f t="shared" si="10"/>
        <v>0</v>
      </c>
      <c r="K33" s="7">
        <f t="shared" si="11"/>
        <v>0</v>
      </c>
      <c r="L33" s="7">
        <f t="shared" si="12"/>
        <v>2</v>
      </c>
      <c r="M33" s="7">
        <f t="shared" si="13"/>
        <v>0</v>
      </c>
      <c r="N33" s="94">
        <f t="shared" si="14"/>
        <v>0</v>
      </c>
      <c r="O33" s="136">
        <f t="shared" si="39"/>
        <v>25</v>
      </c>
      <c r="P33" s="106"/>
      <c r="Q33" s="20">
        <f t="shared" si="1"/>
        <v>0.1</v>
      </c>
      <c r="R33" s="8">
        <f t="shared" si="2"/>
        <v>0.15</v>
      </c>
      <c r="S33" s="8">
        <f t="shared" si="3"/>
        <v>0.05</v>
      </c>
      <c r="T33" s="130">
        <f t="shared" si="4"/>
        <v>0.1</v>
      </c>
      <c r="U33" s="133">
        <f t="shared" si="15"/>
        <v>0.4</v>
      </c>
      <c r="V33" s="106"/>
      <c r="W33" s="136">
        <f t="shared" si="16"/>
        <v>3.2</v>
      </c>
      <c r="X33" s="139">
        <f t="shared" si="17"/>
        <v>1.2000000000000002</v>
      </c>
      <c r="Y33" s="7">
        <f t="shared" si="5"/>
        <v>3.75</v>
      </c>
      <c r="Z33" s="7">
        <f t="shared" si="6"/>
        <v>3</v>
      </c>
      <c r="AA33" s="7">
        <f t="shared" si="7"/>
        <v>0.89999999999999991</v>
      </c>
      <c r="AB33" s="7">
        <f t="shared" si="18"/>
        <v>0.85</v>
      </c>
      <c r="AC33" s="7">
        <f t="shared" si="19"/>
        <v>0</v>
      </c>
      <c r="AD33" s="7">
        <f>'Fact sheet'!$G$12</f>
        <v>0.08</v>
      </c>
      <c r="AE33" s="7">
        <f t="shared" si="8"/>
        <v>0.13</v>
      </c>
      <c r="AF33" s="7">
        <f t="shared" si="9"/>
        <v>0</v>
      </c>
      <c r="AG33" s="7">
        <f t="shared" si="20"/>
        <v>3.2775000000000003</v>
      </c>
      <c r="AH33" s="7">
        <f t="shared" si="21"/>
        <v>3.5</v>
      </c>
      <c r="AI33" s="94">
        <f t="shared" si="22"/>
        <v>0</v>
      </c>
      <c r="AJ33" s="99">
        <f t="shared" si="23"/>
        <v>19.887500000000003</v>
      </c>
      <c r="AK33" s="96">
        <f t="shared" si="24"/>
        <v>5.1124999999999972</v>
      </c>
      <c r="AL33" s="106"/>
      <c r="AM33" s="21" t="str">
        <f t="shared" si="25"/>
        <v>SPYN223</v>
      </c>
      <c r="AN33" s="88">
        <f t="shared" si="26"/>
        <v>19.887500000000003</v>
      </c>
      <c r="AO33" s="13" t="str">
        <f t="shared" si="27"/>
        <v/>
      </c>
      <c r="AP33" s="8" t="str">
        <f t="shared" si="28"/>
        <v/>
      </c>
      <c r="AQ33" s="8" t="str">
        <f t="shared" si="29"/>
        <v/>
      </c>
      <c r="AR33" s="8" t="str">
        <f t="shared" si="30"/>
        <v/>
      </c>
      <c r="AS33" s="8" t="str">
        <f t="shared" si="31"/>
        <v/>
      </c>
      <c r="AT33" s="8">
        <f t="shared" si="32"/>
        <v>1</v>
      </c>
      <c r="AU33" s="8" t="str">
        <f t="shared" si="33"/>
        <v/>
      </c>
      <c r="AV33" s="8" t="str">
        <f t="shared" si="34"/>
        <v/>
      </c>
      <c r="AW33" s="8" t="str">
        <f t="shared" si="35"/>
        <v/>
      </c>
      <c r="AX33" s="8" t="str">
        <f t="shared" si="36"/>
        <v/>
      </c>
      <c r="AY33" s="8" t="str">
        <f t="shared" si="37"/>
        <v/>
      </c>
      <c r="AZ33" s="8" t="str">
        <f t="shared" si="38"/>
        <v/>
      </c>
      <c r="BA33" s="3" t="s">
        <v>145</v>
      </c>
      <c r="BB33" s="3" t="s">
        <v>145</v>
      </c>
      <c r="BC33" s="3" t="s">
        <v>145</v>
      </c>
      <c r="BD33" s="3">
        <v>0.4</v>
      </c>
      <c r="BE33" s="3">
        <v>15</v>
      </c>
      <c r="BF33" s="3">
        <v>15</v>
      </c>
      <c r="BG33" s="3">
        <v>10</v>
      </c>
      <c r="BH33" s="3">
        <v>10</v>
      </c>
      <c r="BI33" s="3">
        <v>30</v>
      </c>
      <c r="BJ33" s="3">
        <v>30</v>
      </c>
      <c r="BK33" s="3" t="s">
        <v>145</v>
      </c>
      <c r="BL33" s="3">
        <v>1</v>
      </c>
      <c r="BM33" s="3" t="s">
        <v>145</v>
      </c>
      <c r="BN33" s="3" t="s">
        <v>145</v>
      </c>
      <c r="BO33" s="3">
        <v>1</v>
      </c>
      <c r="BP33" s="3">
        <v>1</v>
      </c>
      <c r="BQ33" s="3" t="s">
        <v>145</v>
      </c>
      <c r="BR33" s="3">
        <v>1</v>
      </c>
      <c r="BS33" s="3" t="s">
        <v>145</v>
      </c>
      <c r="BT33" s="9" t="s">
        <v>145</v>
      </c>
      <c r="BU33" s="271">
        <v>5.1124999999999972</v>
      </c>
    </row>
    <row r="34" spans="1:73" x14ac:dyDescent="0.25">
      <c r="A34" s="270" t="s">
        <v>2</v>
      </c>
      <c r="B34" s="6" t="s">
        <v>60</v>
      </c>
      <c r="C34" s="6" t="s">
        <v>62</v>
      </c>
      <c r="D34" s="6" t="s">
        <v>61</v>
      </c>
      <c r="E34" s="6">
        <v>1</v>
      </c>
      <c r="F34" s="6">
        <v>1</v>
      </c>
      <c r="G34" s="125">
        <v>1</v>
      </c>
      <c r="H34" s="128"/>
      <c r="I34" s="136">
        <f t="shared" si="0"/>
        <v>23</v>
      </c>
      <c r="J34" s="139">
        <f t="shared" si="10"/>
        <v>0</v>
      </c>
      <c r="K34" s="7">
        <f t="shared" si="11"/>
        <v>0</v>
      </c>
      <c r="L34" s="7">
        <f t="shared" si="12"/>
        <v>0</v>
      </c>
      <c r="M34" s="7">
        <f t="shared" si="13"/>
        <v>0</v>
      </c>
      <c r="N34" s="94">
        <f t="shared" si="14"/>
        <v>2.5</v>
      </c>
      <c r="O34" s="136">
        <f t="shared" si="39"/>
        <v>25.5</v>
      </c>
      <c r="P34" s="106"/>
      <c r="Q34" s="20">
        <f t="shared" si="1"/>
        <v>0.1</v>
      </c>
      <c r="R34" s="8">
        <f t="shared" si="2"/>
        <v>0.15</v>
      </c>
      <c r="S34" s="8">
        <f t="shared" si="3"/>
        <v>0.05</v>
      </c>
      <c r="T34" s="130">
        <f t="shared" si="4"/>
        <v>0.1</v>
      </c>
      <c r="U34" s="133">
        <f t="shared" si="15"/>
        <v>0.4</v>
      </c>
      <c r="V34" s="106"/>
      <c r="W34" s="136">
        <f t="shared" si="16"/>
        <v>3.2</v>
      </c>
      <c r="X34" s="139">
        <f t="shared" si="17"/>
        <v>0</v>
      </c>
      <c r="Y34" s="7">
        <f t="shared" si="5"/>
        <v>3.75</v>
      </c>
      <c r="Z34" s="7">
        <f t="shared" si="6"/>
        <v>3</v>
      </c>
      <c r="AA34" s="7">
        <f t="shared" si="7"/>
        <v>0.89999999999999991</v>
      </c>
      <c r="AB34" s="7">
        <f t="shared" si="18"/>
        <v>0</v>
      </c>
      <c r="AC34" s="7">
        <f t="shared" si="19"/>
        <v>0.55000000000000004</v>
      </c>
      <c r="AD34" s="7">
        <f>'Fact sheet'!$G$12</f>
        <v>0.08</v>
      </c>
      <c r="AE34" s="7">
        <f t="shared" si="8"/>
        <v>0.13</v>
      </c>
      <c r="AF34" s="7">
        <f t="shared" si="9"/>
        <v>0</v>
      </c>
      <c r="AG34" s="7">
        <f t="shared" si="20"/>
        <v>2.9025000000000003</v>
      </c>
      <c r="AH34" s="7">
        <f t="shared" si="21"/>
        <v>0</v>
      </c>
      <c r="AI34" s="94">
        <f t="shared" si="22"/>
        <v>0</v>
      </c>
      <c r="AJ34" s="99">
        <f t="shared" si="23"/>
        <v>14.512500000000001</v>
      </c>
      <c r="AK34" s="96">
        <f t="shared" si="24"/>
        <v>10.987499999999999</v>
      </c>
      <c r="AL34" s="106"/>
      <c r="AM34" s="21" t="str">
        <f t="shared" si="25"/>
        <v>SPNY111</v>
      </c>
      <c r="AN34" s="88">
        <f t="shared" si="26"/>
        <v>14.512500000000001</v>
      </c>
      <c r="AO34" s="13" t="str">
        <f t="shared" si="27"/>
        <v/>
      </c>
      <c r="AP34" s="8" t="str">
        <f t="shared" si="28"/>
        <v/>
      </c>
      <c r="AQ34" s="8" t="str">
        <f t="shared" si="29"/>
        <v/>
      </c>
      <c r="AR34" s="8">
        <f t="shared" si="30"/>
        <v>1</v>
      </c>
      <c r="AS34" s="8" t="str">
        <f t="shared" si="31"/>
        <v/>
      </c>
      <c r="AT34" s="8" t="str">
        <f t="shared" si="32"/>
        <v/>
      </c>
      <c r="AU34" s="8" t="str">
        <f t="shared" si="33"/>
        <v/>
      </c>
      <c r="AV34" s="8" t="str">
        <f t="shared" si="34"/>
        <v/>
      </c>
      <c r="AW34" s="8" t="str">
        <f t="shared" si="35"/>
        <v/>
      </c>
      <c r="AX34" s="8" t="str">
        <f t="shared" si="36"/>
        <v/>
      </c>
      <c r="AY34" s="8" t="str">
        <f t="shared" si="37"/>
        <v/>
      </c>
      <c r="AZ34" s="8" t="str">
        <f t="shared" si="38"/>
        <v/>
      </c>
      <c r="BA34" s="3">
        <v>0.4</v>
      </c>
      <c r="BB34" s="3" t="s">
        <v>145</v>
      </c>
      <c r="BC34" s="3" t="s">
        <v>145</v>
      </c>
      <c r="BD34" s="3" t="s">
        <v>145</v>
      </c>
      <c r="BE34" s="3">
        <v>15</v>
      </c>
      <c r="BF34" s="3">
        <v>15</v>
      </c>
      <c r="BG34" s="3">
        <v>10</v>
      </c>
      <c r="BH34" s="3">
        <v>10</v>
      </c>
      <c r="BI34" s="3">
        <v>30</v>
      </c>
      <c r="BJ34" s="3">
        <v>30</v>
      </c>
      <c r="BK34" s="3" t="s">
        <v>145</v>
      </c>
      <c r="BL34" s="3" t="s">
        <v>145</v>
      </c>
      <c r="BM34" s="3">
        <v>1</v>
      </c>
      <c r="BN34" s="3" t="s">
        <v>145</v>
      </c>
      <c r="BO34" s="3">
        <v>1</v>
      </c>
      <c r="BP34" s="3">
        <v>1</v>
      </c>
      <c r="BQ34" s="3">
        <v>1</v>
      </c>
      <c r="BR34" s="3" t="s">
        <v>145</v>
      </c>
      <c r="BS34" s="3" t="s">
        <v>145</v>
      </c>
      <c r="BT34" s="9" t="s">
        <v>145</v>
      </c>
      <c r="BU34" s="271">
        <v>10.987499999999999</v>
      </c>
    </row>
    <row r="35" spans="1:73" x14ac:dyDescent="0.25">
      <c r="A35" s="270" t="s">
        <v>2</v>
      </c>
      <c r="B35" s="6" t="s">
        <v>60</v>
      </c>
      <c r="C35" s="6" t="s">
        <v>62</v>
      </c>
      <c r="D35" s="6" t="s">
        <v>61</v>
      </c>
      <c r="E35" s="6">
        <v>1</v>
      </c>
      <c r="F35" s="6">
        <v>1</v>
      </c>
      <c r="G35" s="125">
        <v>2</v>
      </c>
      <c r="H35" s="128"/>
      <c r="I35" s="136">
        <f t="shared" si="0"/>
        <v>23</v>
      </c>
      <c r="J35" s="139">
        <f t="shared" si="10"/>
        <v>0</v>
      </c>
      <c r="K35" s="7">
        <f t="shared" si="11"/>
        <v>0</v>
      </c>
      <c r="L35" s="7">
        <f t="shared" si="12"/>
        <v>0</v>
      </c>
      <c r="M35" s="7">
        <f t="shared" si="13"/>
        <v>0</v>
      </c>
      <c r="N35" s="94">
        <f t="shared" si="14"/>
        <v>2.5</v>
      </c>
      <c r="O35" s="136">
        <f t="shared" si="39"/>
        <v>25.5</v>
      </c>
      <c r="P35" s="106"/>
      <c r="Q35" s="20">
        <f t="shared" si="1"/>
        <v>0.1</v>
      </c>
      <c r="R35" s="8">
        <f t="shared" si="2"/>
        <v>0.15</v>
      </c>
      <c r="S35" s="8">
        <f t="shared" si="3"/>
        <v>0.05</v>
      </c>
      <c r="T35" s="130">
        <f t="shared" si="4"/>
        <v>0.1</v>
      </c>
      <c r="U35" s="133">
        <f t="shared" si="15"/>
        <v>0.4</v>
      </c>
      <c r="V35" s="106"/>
      <c r="W35" s="136">
        <f t="shared" si="16"/>
        <v>3.2</v>
      </c>
      <c r="X35" s="139">
        <f t="shared" si="17"/>
        <v>0</v>
      </c>
      <c r="Y35" s="7">
        <f t="shared" si="5"/>
        <v>3.75</v>
      </c>
      <c r="Z35" s="7">
        <f t="shared" si="6"/>
        <v>3</v>
      </c>
      <c r="AA35" s="7">
        <f t="shared" si="7"/>
        <v>0.89999999999999991</v>
      </c>
      <c r="AB35" s="7">
        <f t="shared" si="18"/>
        <v>0</v>
      </c>
      <c r="AC35" s="7">
        <f t="shared" si="19"/>
        <v>0.55000000000000004</v>
      </c>
      <c r="AD35" s="7">
        <f>'Fact sheet'!$G$12</f>
        <v>0.08</v>
      </c>
      <c r="AE35" s="7">
        <f t="shared" si="8"/>
        <v>0.13</v>
      </c>
      <c r="AF35" s="7">
        <f t="shared" si="9"/>
        <v>0</v>
      </c>
      <c r="AG35" s="7">
        <f t="shared" si="20"/>
        <v>2.9025000000000003</v>
      </c>
      <c r="AH35" s="7">
        <f t="shared" si="21"/>
        <v>3.5</v>
      </c>
      <c r="AI35" s="94">
        <f t="shared" si="22"/>
        <v>0</v>
      </c>
      <c r="AJ35" s="99">
        <f t="shared" si="23"/>
        <v>18.012500000000003</v>
      </c>
      <c r="AK35" s="96">
        <f t="shared" si="24"/>
        <v>7.4874999999999972</v>
      </c>
      <c r="AL35" s="106"/>
      <c r="AM35" s="21" t="str">
        <f t="shared" si="25"/>
        <v>SPNY112</v>
      </c>
      <c r="AN35" s="88">
        <f t="shared" si="26"/>
        <v>18.012500000000003</v>
      </c>
      <c r="AO35" s="13" t="str">
        <f t="shared" si="27"/>
        <v/>
      </c>
      <c r="AP35" s="8" t="str">
        <f t="shared" si="28"/>
        <v/>
      </c>
      <c r="AQ35" s="8" t="str">
        <f t="shared" si="29"/>
        <v/>
      </c>
      <c r="AR35" s="8" t="str">
        <f t="shared" si="30"/>
        <v/>
      </c>
      <c r="AS35" s="8">
        <f t="shared" si="31"/>
        <v>1</v>
      </c>
      <c r="AT35" s="8" t="str">
        <f t="shared" si="32"/>
        <v/>
      </c>
      <c r="AU35" s="8" t="str">
        <f t="shared" si="33"/>
        <v/>
      </c>
      <c r="AV35" s="8" t="str">
        <f t="shared" si="34"/>
        <v/>
      </c>
      <c r="AW35" s="8" t="str">
        <f t="shared" si="35"/>
        <v/>
      </c>
      <c r="AX35" s="8" t="str">
        <f t="shared" si="36"/>
        <v/>
      </c>
      <c r="AY35" s="8" t="str">
        <f t="shared" si="37"/>
        <v/>
      </c>
      <c r="AZ35" s="8" t="str">
        <f t="shared" si="38"/>
        <v/>
      </c>
      <c r="BA35" s="3">
        <v>0.4</v>
      </c>
      <c r="BB35" s="3" t="s">
        <v>145</v>
      </c>
      <c r="BC35" s="3" t="s">
        <v>145</v>
      </c>
      <c r="BD35" s="3" t="s">
        <v>145</v>
      </c>
      <c r="BE35" s="3">
        <v>15</v>
      </c>
      <c r="BF35" s="3">
        <v>15</v>
      </c>
      <c r="BG35" s="3">
        <v>10</v>
      </c>
      <c r="BH35" s="3">
        <v>10</v>
      </c>
      <c r="BI35" s="3">
        <v>30</v>
      </c>
      <c r="BJ35" s="3">
        <v>30</v>
      </c>
      <c r="BK35" s="3" t="s">
        <v>145</v>
      </c>
      <c r="BL35" s="3" t="s">
        <v>145</v>
      </c>
      <c r="BM35" s="3">
        <v>1</v>
      </c>
      <c r="BN35" s="3" t="s">
        <v>145</v>
      </c>
      <c r="BO35" s="3">
        <v>1</v>
      </c>
      <c r="BP35" s="3">
        <v>1</v>
      </c>
      <c r="BQ35" s="3">
        <v>1</v>
      </c>
      <c r="BR35" s="3" t="s">
        <v>145</v>
      </c>
      <c r="BS35" s="3" t="s">
        <v>145</v>
      </c>
      <c r="BT35" s="9" t="s">
        <v>145</v>
      </c>
      <c r="BU35" s="271">
        <v>7.4874999999999972</v>
      </c>
    </row>
    <row r="36" spans="1:73" x14ac:dyDescent="0.25">
      <c r="A36" s="270" t="s">
        <v>2</v>
      </c>
      <c r="B36" s="6" t="s">
        <v>60</v>
      </c>
      <c r="C36" s="6" t="s">
        <v>62</v>
      </c>
      <c r="D36" s="6" t="s">
        <v>61</v>
      </c>
      <c r="E36" s="6">
        <v>1</v>
      </c>
      <c r="F36" s="6">
        <v>1</v>
      </c>
      <c r="G36" s="125">
        <v>3</v>
      </c>
      <c r="H36" s="128"/>
      <c r="I36" s="136">
        <f t="shared" si="0"/>
        <v>23</v>
      </c>
      <c r="J36" s="139">
        <f t="shared" si="10"/>
        <v>0</v>
      </c>
      <c r="K36" s="7">
        <f t="shared" si="11"/>
        <v>0</v>
      </c>
      <c r="L36" s="7">
        <f t="shared" si="12"/>
        <v>0</v>
      </c>
      <c r="M36" s="7">
        <f t="shared" si="13"/>
        <v>0</v>
      </c>
      <c r="N36" s="94">
        <f t="shared" si="14"/>
        <v>2.5</v>
      </c>
      <c r="O36" s="136">
        <f t="shared" si="39"/>
        <v>25.5</v>
      </c>
      <c r="P36" s="106"/>
      <c r="Q36" s="20">
        <f t="shared" si="1"/>
        <v>0.1</v>
      </c>
      <c r="R36" s="8">
        <f t="shared" si="2"/>
        <v>0.15</v>
      </c>
      <c r="S36" s="8">
        <f t="shared" si="3"/>
        <v>0.05</v>
      </c>
      <c r="T36" s="130">
        <f t="shared" si="4"/>
        <v>0.1</v>
      </c>
      <c r="U36" s="133">
        <f t="shared" si="15"/>
        <v>0.4</v>
      </c>
      <c r="V36" s="106"/>
      <c r="W36" s="136">
        <f t="shared" si="16"/>
        <v>3.2</v>
      </c>
      <c r="X36" s="139">
        <f t="shared" si="17"/>
        <v>0</v>
      </c>
      <c r="Y36" s="7">
        <f t="shared" si="5"/>
        <v>3.75</v>
      </c>
      <c r="Z36" s="7">
        <f t="shared" si="6"/>
        <v>3</v>
      </c>
      <c r="AA36" s="7">
        <f t="shared" si="7"/>
        <v>0.89999999999999991</v>
      </c>
      <c r="AB36" s="7">
        <f t="shared" si="18"/>
        <v>0</v>
      </c>
      <c r="AC36" s="7">
        <f t="shared" si="19"/>
        <v>0.55000000000000004</v>
      </c>
      <c r="AD36" s="7">
        <f>'Fact sheet'!$G$12</f>
        <v>0.08</v>
      </c>
      <c r="AE36" s="7">
        <f t="shared" si="8"/>
        <v>0.13</v>
      </c>
      <c r="AF36" s="7">
        <f t="shared" si="9"/>
        <v>0</v>
      </c>
      <c r="AG36" s="7">
        <f t="shared" si="20"/>
        <v>2.9025000000000003</v>
      </c>
      <c r="AH36" s="7">
        <f t="shared" si="21"/>
        <v>7</v>
      </c>
      <c r="AI36" s="94">
        <f t="shared" si="22"/>
        <v>0</v>
      </c>
      <c r="AJ36" s="99">
        <f t="shared" si="23"/>
        <v>21.512500000000003</v>
      </c>
      <c r="AK36" s="96">
        <f t="shared" si="24"/>
        <v>3.9874999999999972</v>
      </c>
      <c r="AL36" s="106"/>
      <c r="AM36" s="21" t="str">
        <f t="shared" si="25"/>
        <v>SPNY113</v>
      </c>
      <c r="AN36" s="88">
        <f t="shared" si="26"/>
        <v>21.512500000000003</v>
      </c>
      <c r="AO36" s="13" t="str">
        <f t="shared" si="27"/>
        <v/>
      </c>
      <c r="AP36" s="8" t="str">
        <f t="shared" si="28"/>
        <v/>
      </c>
      <c r="AQ36" s="8" t="str">
        <f t="shared" si="29"/>
        <v/>
      </c>
      <c r="AR36" s="8" t="str">
        <f t="shared" si="30"/>
        <v/>
      </c>
      <c r="AS36" s="8" t="str">
        <f t="shared" si="31"/>
        <v/>
      </c>
      <c r="AT36" s="8">
        <f t="shared" si="32"/>
        <v>1</v>
      </c>
      <c r="AU36" s="8" t="str">
        <f t="shared" si="33"/>
        <v/>
      </c>
      <c r="AV36" s="8" t="str">
        <f t="shared" si="34"/>
        <v/>
      </c>
      <c r="AW36" s="8" t="str">
        <f t="shared" si="35"/>
        <v/>
      </c>
      <c r="AX36" s="8" t="str">
        <f t="shared" si="36"/>
        <v/>
      </c>
      <c r="AY36" s="8" t="str">
        <f t="shared" si="37"/>
        <v/>
      </c>
      <c r="AZ36" s="8" t="str">
        <f t="shared" si="38"/>
        <v/>
      </c>
      <c r="BA36" s="3">
        <v>0.4</v>
      </c>
      <c r="BB36" s="3" t="s">
        <v>145</v>
      </c>
      <c r="BC36" s="3" t="s">
        <v>145</v>
      </c>
      <c r="BD36" s="3" t="s">
        <v>145</v>
      </c>
      <c r="BE36" s="3">
        <v>15</v>
      </c>
      <c r="BF36" s="3">
        <v>15</v>
      </c>
      <c r="BG36" s="3">
        <v>10</v>
      </c>
      <c r="BH36" s="3">
        <v>10</v>
      </c>
      <c r="BI36" s="3">
        <v>30</v>
      </c>
      <c r="BJ36" s="3">
        <v>30</v>
      </c>
      <c r="BK36" s="3" t="s">
        <v>145</v>
      </c>
      <c r="BL36" s="3" t="s">
        <v>145</v>
      </c>
      <c r="BM36" s="3">
        <v>1</v>
      </c>
      <c r="BN36" s="3" t="s">
        <v>145</v>
      </c>
      <c r="BO36" s="3">
        <v>1</v>
      </c>
      <c r="BP36" s="3">
        <v>1</v>
      </c>
      <c r="BQ36" s="3">
        <v>1</v>
      </c>
      <c r="BR36" s="3" t="s">
        <v>145</v>
      </c>
      <c r="BS36" s="3" t="s">
        <v>145</v>
      </c>
      <c r="BT36" s="9" t="s">
        <v>145</v>
      </c>
      <c r="BU36" s="271">
        <v>3.9874999999999972</v>
      </c>
    </row>
    <row r="37" spans="1:73" x14ac:dyDescent="0.25">
      <c r="A37" s="270" t="s">
        <v>2</v>
      </c>
      <c r="B37" s="6" t="s">
        <v>60</v>
      </c>
      <c r="C37" s="6" t="s">
        <v>62</v>
      </c>
      <c r="D37" s="6" t="s">
        <v>61</v>
      </c>
      <c r="E37" s="6">
        <v>1</v>
      </c>
      <c r="F37" s="6">
        <v>2</v>
      </c>
      <c r="G37" s="125">
        <v>1</v>
      </c>
      <c r="H37" s="128"/>
      <c r="I37" s="136">
        <f t="shared" si="0"/>
        <v>23</v>
      </c>
      <c r="J37" s="139">
        <f t="shared" si="10"/>
        <v>0</v>
      </c>
      <c r="K37" s="7">
        <f t="shared" si="11"/>
        <v>0</v>
      </c>
      <c r="L37" s="7">
        <f t="shared" si="12"/>
        <v>0</v>
      </c>
      <c r="M37" s="7">
        <f t="shared" si="13"/>
        <v>0</v>
      </c>
      <c r="N37" s="94">
        <f t="shared" si="14"/>
        <v>2.5</v>
      </c>
      <c r="O37" s="136">
        <f t="shared" si="39"/>
        <v>25.5</v>
      </c>
      <c r="P37" s="106"/>
      <c r="Q37" s="20">
        <f t="shared" si="1"/>
        <v>0.1</v>
      </c>
      <c r="R37" s="8">
        <f t="shared" si="2"/>
        <v>0.15</v>
      </c>
      <c r="S37" s="8">
        <f t="shared" si="3"/>
        <v>0.05</v>
      </c>
      <c r="T37" s="130">
        <f t="shared" si="4"/>
        <v>0.1</v>
      </c>
      <c r="U37" s="133">
        <f t="shared" si="15"/>
        <v>0.4</v>
      </c>
      <c r="V37" s="106"/>
      <c r="W37" s="136">
        <f t="shared" si="16"/>
        <v>3.2</v>
      </c>
      <c r="X37" s="139">
        <f t="shared" si="17"/>
        <v>1.2000000000000002</v>
      </c>
      <c r="Y37" s="7">
        <f t="shared" si="5"/>
        <v>3.75</v>
      </c>
      <c r="Z37" s="7">
        <f t="shared" si="6"/>
        <v>3</v>
      </c>
      <c r="AA37" s="7">
        <f t="shared" si="7"/>
        <v>0.89999999999999991</v>
      </c>
      <c r="AB37" s="7">
        <f t="shared" si="18"/>
        <v>0</v>
      </c>
      <c r="AC37" s="7">
        <f t="shared" si="19"/>
        <v>0.55000000000000004</v>
      </c>
      <c r="AD37" s="7">
        <f>'Fact sheet'!$G$12</f>
        <v>0.08</v>
      </c>
      <c r="AE37" s="7">
        <f t="shared" si="8"/>
        <v>0.13</v>
      </c>
      <c r="AF37" s="7">
        <f t="shared" si="9"/>
        <v>0</v>
      </c>
      <c r="AG37" s="7">
        <f t="shared" si="20"/>
        <v>3.2025000000000006</v>
      </c>
      <c r="AH37" s="7">
        <f t="shared" si="21"/>
        <v>0</v>
      </c>
      <c r="AI37" s="94">
        <f t="shared" si="22"/>
        <v>0</v>
      </c>
      <c r="AJ37" s="99">
        <f t="shared" si="23"/>
        <v>16.012500000000003</v>
      </c>
      <c r="AK37" s="96">
        <f t="shared" si="24"/>
        <v>9.4874999999999972</v>
      </c>
      <c r="AL37" s="106"/>
      <c r="AM37" s="21" t="str">
        <f t="shared" si="25"/>
        <v>SPNY121</v>
      </c>
      <c r="AN37" s="88">
        <f t="shared" si="26"/>
        <v>16.012500000000003</v>
      </c>
      <c r="AO37" s="13" t="str">
        <f t="shared" si="27"/>
        <v/>
      </c>
      <c r="AP37" s="8" t="str">
        <f t="shared" si="28"/>
        <v/>
      </c>
      <c r="AQ37" s="8" t="str">
        <f t="shared" si="29"/>
        <v/>
      </c>
      <c r="AR37" s="8">
        <f t="shared" si="30"/>
        <v>1</v>
      </c>
      <c r="AS37" s="8" t="str">
        <f t="shared" si="31"/>
        <v/>
      </c>
      <c r="AT37" s="8" t="str">
        <f t="shared" si="32"/>
        <v/>
      </c>
      <c r="AU37" s="8" t="str">
        <f t="shared" si="33"/>
        <v/>
      </c>
      <c r="AV37" s="8" t="str">
        <f t="shared" si="34"/>
        <v/>
      </c>
      <c r="AW37" s="8" t="str">
        <f t="shared" si="35"/>
        <v/>
      </c>
      <c r="AX37" s="8" t="str">
        <f t="shared" si="36"/>
        <v/>
      </c>
      <c r="AY37" s="8" t="str">
        <f t="shared" si="37"/>
        <v/>
      </c>
      <c r="AZ37" s="8" t="str">
        <f t="shared" si="38"/>
        <v/>
      </c>
      <c r="BA37" s="3" t="s">
        <v>145</v>
      </c>
      <c r="BB37" s="3" t="s">
        <v>145</v>
      </c>
      <c r="BC37" s="3">
        <v>0.4</v>
      </c>
      <c r="BD37" s="3" t="s">
        <v>145</v>
      </c>
      <c r="BE37" s="3">
        <v>15</v>
      </c>
      <c r="BF37" s="3">
        <v>15</v>
      </c>
      <c r="BG37" s="3">
        <v>10</v>
      </c>
      <c r="BH37" s="3">
        <v>10</v>
      </c>
      <c r="BI37" s="3">
        <v>30</v>
      </c>
      <c r="BJ37" s="3">
        <v>30</v>
      </c>
      <c r="BK37" s="3" t="s">
        <v>145</v>
      </c>
      <c r="BL37" s="3" t="s">
        <v>145</v>
      </c>
      <c r="BM37" s="3">
        <v>1</v>
      </c>
      <c r="BN37" s="3" t="s">
        <v>145</v>
      </c>
      <c r="BO37" s="3">
        <v>1</v>
      </c>
      <c r="BP37" s="3">
        <v>1</v>
      </c>
      <c r="BQ37" s="3">
        <v>1</v>
      </c>
      <c r="BR37" s="3" t="s">
        <v>145</v>
      </c>
      <c r="BS37" s="3" t="s">
        <v>145</v>
      </c>
      <c r="BT37" s="9" t="s">
        <v>145</v>
      </c>
      <c r="BU37" s="271">
        <v>9.4874999999999972</v>
      </c>
    </row>
    <row r="38" spans="1:73" x14ac:dyDescent="0.25">
      <c r="A38" s="270" t="s">
        <v>2</v>
      </c>
      <c r="B38" s="6" t="s">
        <v>60</v>
      </c>
      <c r="C38" s="6" t="s">
        <v>62</v>
      </c>
      <c r="D38" s="6" t="s">
        <v>61</v>
      </c>
      <c r="E38" s="6">
        <v>1</v>
      </c>
      <c r="F38" s="6">
        <v>2</v>
      </c>
      <c r="G38" s="125">
        <v>2</v>
      </c>
      <c r="H38" s="128"/>
      <c r="I38" s="136">
        <f t="shared" si="0"/>
        <v>23</v>
      </c>
      <c r="J38" s="139">
        <f t="shared" si="10"/>
        <v>0</v>
      </c>
      <c r="K38" s="7">
        <f t="shared" si="11"/>
        <v>0</v>
      </c>
      <c r="L38" s="7">
        <f t="shared" si="12"/>
        <v>0</v>
      </c>
      <c r="M38" s="7">
        <f t="shared" si="13"/>
        <v>0</v>
      </c>
      <c r="N38" s="94">
        <f t="shared" si="14"/>
        <v>2.5</v>
      </c>
      <c r="O38" s="136">
        <f t="shared" si="39"/>
        <v>25.5</v>
      </c>
      <c r="P38" s="106"/>
      <c r="Q38" s="20">
        <f t="shared" si="1"/>
        <v>0.1</v>
      </c>
      <c r="R38" s="8">
        <f t="shared" si="2"/>
        <v>0.15</v>
      </c>
      <c r="S38" s="8">
        <f t="shared" si="3"/>
        <v>0.05</v>
      </c>
      <c r="T38" s="130">
        <f t="shared" si="4"/>
        <v>0.1</v>
      </c>
      <c r="U38" s="133">
        <f t="shared" si="15"/>
        <v>0.4</v>
      </c>
      <c r="V38" s="106"/>
      <c r="W38" s="136">
        <f t="shared" si="16"/>
        <v>3.2</v>
      </c>
      <c r="X38" s="139">
        <f t="shared" si="17"/>
        <v>1.2000000000000002</v>
      </c>
      <c r="Y38" s="7">
        <f t="shared" si="5"/>
        <v>3.75</v>
      </c>
      <c r="Z38" s="7">
        <f t="shared" si="6"/>
        <v>3</v>
      </c>
      <c r="AA38" s="7">
        <f t="shared" si="7"/>
        <v>0.89999999999999991</v>
      </c>
      <c r="AB38" s="7">
        <f t="shared" si="18"/>
        <v>0</v>
      </c>
      <c r="AC38" s="7">
        <f t="shared" si="19"/>
        <v>0.55000000000000004</v>
      </c>
      <c r="AD38" s="7">
        <f>'Fact sheet'!$G$12</f>
        <v>0.08</v>
      </c>
      <c r="AE38" s="7">
        <f t="shared" si="8"/>
        <v>0.13</v>
      </c>
      <c r="AF38" s="7">
        <f t="shared" si="9"/>
        <v>0</v>
      </c>
      <c r="AG38" s="7">
        <f t="shared" si="20"/>
        <v>3.2025000000000006</v>
      </c>
      <c r="AH38" s="7">
        <f t="shared" si="21"/>
        <v>3.5</v>
      </c>
      <c r="AI38" s="94">
        <f t="shared" si="22"/>
        <v>0</v>
      </c>
      <c r="AJ38" s="99">
        <f t="shared" si="23"/>
        <v>19.512500000000003</v>
      </c>
      <c r="AK38" s="96">
        <f t="shared" si="24"/>
        <v>5.9874999999999972</v>
      </c>
      <c r="AL38" s="106"/>
      <c r="AM38" s="21" t="str">
        <f t="shared" si="25"/>
        <v>SPNY122</v>
      </c>
      <c r="AN38" s="88">
        <f t="shared" si="26"/>
        <v>19.512500000000003</v>
      </c>
      <c r="AO38" s="13" t="str">
        <f t="shared" si="27"/>
        <v/>
      </c>
      <c r="AP38" s="8" t="str">
        <f t="shared" si="28"/>
        <v/>
      </c>
      <c r="AQ38" s="8" t="str">
        <f t="shared" si="29"/>
        <v/>
      </c>
      <c r="AR38" s="8" t="str">
        <f t="shared" si="30"/>
        <v/>
      </c>
      <c r="AS38" s="8">
        <f t="shared" si="31"/>
        <v>1</v>
      </c>
      <c r="AT38" s="8" t="str">
        <f t="shared" si="32"/>
        <v/>
      </c>
      <c r="AU38" s="8" t="str">
        <f t="shared" si="33"/>
        <v/>
      </c>
      <c r="AV38" s="8" t="str">
        <f t="shared" si="34"/>
        <v/>
      </c>
      <c r="AW38" s="8" t="str">
        <f t="shared" si="35"/>
        <v/>
      </c>
      <c r="AX38" s="8" t="str">
        <f t="shared" si="36"/>
        <v/>
      </c>
      <c r="AY38" s="8" t="str">
        <f t="shared" si="37"/>
        <v/>
      </c>
      <c r="AZ38" s="8" t="str">
        <f t="shared" si="38"/>
        <v/>
      </c>
      <c r="BA38" s="3" t="s">
        <v>145</v>
      </c>
      <c r="BB38" s="3" t="s">
        <v>145</v>
      </c>
      <c r="BC38" s="3">
        <v>0.4</v>
      </c>
      <c r="BD38" s="3" t="s">
        <v>145</v>
      </c>
      <c r="BE38" s="3">
        <v>15</v>
      </c>
      <c r="BF38" s="3">
        <v>15</v>
      </c>
      <c r="BG38" s="3">
        <v>10</v>
      </c>
      <c r="BH38" s="3">
        <v>10</v>
      </c>
      <c r="BI38" s="3">
        <v>30</v>
      </c>
      <c r="BJ38" s="3">
        <v>30</v>
      </c>
      <c r="BK38" s="3" t="s">
        <v>145</v>
      </c>
      <c r="BL38" s="3" t="s">
        <v>145</v>
      </c>
      <c r="BM38" s="3">
        <v>1</v>
      </c>
      <c r="BN38" s="3" t="s">
        <v>145</v>
      </c>
      <c r="BO38" s="3">
        <v>1</v>
      </c>
      <c r="BP38" s="3">
        <v>1</v>
      </c>
      <c r="BQ38" s="3">
        <v>1</v>
      </c>
      <c r="BR38" s="3" t="s">
        <v>145</v>
      </c>
      <c r="BS38" s="3" t="s">
        <v>145</v>
      </c>
      <c r="BT38" s="9" t="s">
        <v>145</v>
      </c>
      <c r="BU38" s="271">
        <v>5.9874999999999972</v>
      </c>
    </row>
    <row r="39" spans="1:73" x14ac:dyDescent="0.25">
      <c r="A39" s="270" t="s">
        <v>2</v>
      </c>
      <c r="B39" s="6" t="s">
        <v>60</v>
      </c>
      <c r="C39" s="6" t="s">
        <v>62</v>
      </c>
      <c r="D39" s="6" t="s">
        <v>61</v>
      </c>
      <c r="E39" s="6">
        <v>1</v>
      </c>
      <c r="F39" s="6">
        <v>2</v>
      </c>
      <c r="G39" s="125">
        <v>3</v>
      </c>
      <c r="H39" s="128"/>
      <c r="I39" s="136">
        <f t="shared" si="0"/>
        <v>23</v>
      </c>
      <c r="J39" s="139">
        <f t="shared" si="10"/>
        <v>0</v>
      </c>
      <c r="K39" s="7">
        <f t="shared" si="11"/>
        <v>0</v>
      </c>
      <c r="L39" s="7">
        <f t="shared" si="12"/>
        <v>0</v>
      </c>
      <c r="M39" s="7">
        <f t="shared" si="13"/>
        <v>0</v>
      </c>
      <c r="N39" s="94">
        <f t="shared" si="14"/>
        <v>2.5</v>
      </c>
      <c r="O39" s="136">
        <f t="shared" si="39"/>
        <v>25.5</v>
      </c>
      <c r="P39" s="106"/>
      <c r="Q39" s="20">
        <f t="shared" si="1"/>
        <v>0.1</v>
      </c>
      <c r="R39" s="8">
        <f t="shared" si="2"/>
        <v>0.15</v>
      </c>
      <c r="S39" s="8">
        <f t="shared" si="3"/>
        <v>0.05</v>
      </c>
      <c r="T39" s="130">
        <f t="shared" si="4"/>
        <v>0.1</v>
      </c>
      <c r="U39" s="133">
        <f t="shared" si="15"/>
        <v>0.4</v>
      </c>
      <c r="V39" s="106"/>
      <c r="W39" s="136">
        <f t="shared" si="16"/>
        <v>3.2</v>
      </c>
      <c r="X39" s="139">
        <f t="shared" si="17"/>
        <v>1.2000000000000002</v>
      </c>
      <c r="Y39" s="7">
        <f t="shared" si="5"/>
        <v>3.75</v>
      </c>
      <c r="Z39" s="7">
        <f t="shared" si="6"/>
        <v>3</v>
      </c>
      <c r="AA39" s="7">
        <f t="shared" si="7"/>
        <v>0.89999999999999991</v>
      </c>
      <c r="AB39" s="7">
        <f t="shared" si="18"/>
        <v>0</v>
      </c>
      <c r="AC39" s="7">
        <f t="shared" si="19"/>
        <v>0.55000000000000004</v>
      </c>
      <c r="AD39" s="7">
        <f>'Fact sheet'!$G$12</f>
        <v>0.08</v>
      </c>
      <c r="AE39" s="7">
        <f t="shared" si="8"/>
        <v>0.13</v>
      </c>
      <c r="AF39" s="7">
        <f t="shared" si="9"/>
        <v>0</v>
      </c>
      <c r="AG39" s="7">
        <f t="shared" si="20"/>
        <v>3.2025000000000006</v>
      </c>
      <c r="AH39" s="7">
        <f t="shared" si="21"/>
        <v>7</v>
      </c>
      <c r="AI39" s="94">
        <f t="shared" si="22"/>
        <v>0</v>
      </c>
      <c r="AJ39" s="99">
        <f t="shared" si="23"/>
        <v>23.012500000000003</v>
      </c>
      <c r="AK39" s="96">
        <f t="shared" si="24"/>
        <v>2.4874999999999972</v>
      </c>
      <c r="AL39" s="106"/>
      <c r="AM39" s="21" t="str">
        <f t="shared" si="25"/>
        <v>SPNY123</v>
      </c>
      <c r="AN39" s="88">
        <f t="shared" si="26"/>
        <v>23.012500000000003</v>
      </c>
      <c r="AO39" s="13" t="str">
        <f t="shared" si="27"/>
        <v/>
      </c>
      <c r="AP39" s="8" t="str">
        <f t="shared" si="28"/>
        <v/>
      </c>
      <c r="AQ39" s="8" t="str">
        <f t="shared" si="29"/>
        <v/>
      </c>
      <c r="AR39" s="8" t="str">
        <f t="shared" si="30"/>
        <v/>
      </c>
      <c r="AS39" s="8" t="str">
        <f t="shared" si="31"/>
        <v/>
      </c>
      <c r="AT39" s="8">
        <f t="shared" si="32"/>
        <v>1</v>
      </c>
      <c r="AU39" s="8" t="str">
        <f t="shared" si="33"/>
        <v/>
      </c>
      <c r="AV39" s="8" t="str">
        <f t="shared" si="34"/>
        <v/>
      </c>
      <c r="AW39" s="8" t="str">
        <f t="shared" si="35"/>
        <v/>
      </c>
      <c r="AX39" s="8" t="str">
        <f t="shared" si="36"/>
        <v/>
      </c>
      <c r="AY39" s="8" t="str">
        <f t="shared" si="37"/>
        <v/>
      </c>
      <c r="AZ39" s="8" t="str">
        <f t="shared" si="38"/>
        <v/>
      </c>
      <c r="BA39" s="3" t="s">
        <v>145</v>
      </c>
      <c r="BB39" s="3" t="s">
        <v>145</v>
      </c>
      <c r="BC39" s="3">
        <v>0.4</v>
      </c>
      <c r="BD39" s="3" t="s">
        <v>145</v>
      </c>
      <c r="BE39" s="3">
        <v>15</v>
      </c>
      <c r="BF39" s="3">
        <v>15</v>
      </c>
      <c r="BG39" s="3">
        <v>10</v>
      </c>
      <c r="BH39" s="3">
        <v>10</v>
      </c>
      <c r="BI39" s="3">
        <v>30</v>
      </c>
      <c r="BJ39" s="3">
        <v>30</v>
      </c>
      <c r="BK39" s="3" t="s">
        <v>145</v>
      </c>
      <c r="BL39" s="3" t="s">
        <v>145</v>
      </c>
      <c r="BM39" s="3">
        <v>1</v>
      </c>
      <c r="BN39" s="3" t="s">
        <v>145</v>
      </c>
      <c r="BO39" s="3">
        <v>1</v>
      </c>
      <c r="BP39" s="3">
        <v>1</v>
      </c>
      <c r="BQ39" s="3">
        <v>1</v>
      </c>
      <c r="BR39" s="3" t="s">
        <v>145</v>
      </c>
      <c r="BS39" s="3" t="s">
        <v>145</v>
      </c>
      <c r="BT39" s="9" t="s">
        <v>145</v>
      </c>
      <c r="BU39" s="271">
        <v>2.4874999999999972</v>
      </c>
    </row>
    <row r="40" spans="1:73" x14ac:dyDescent="0.25">
      <c r="A40" s="270" t="s">
        <v>2</v>
      </c>
      <c r="B40" s="6" t="s">
        <v>60</v>
      </c>
      <c r="C40" s="6" t="s">
        <v>62</v>
      </c>
      <c r="D40" s="6" t="s">
        <v>61</v>
      </c>
      <c r="E40" s="6">
        <v>2</v>
      </c>
      <c r="F40" s="6">
        <v>1</v>
      </c>
      <c r="G40" s="125">
        <v>1</v>
      </c>
      <c r="H40" s="128"/>
      <c r="I40" s="136">
        <f t="shared" si="0"/>
        <v>23</v>
      </c>
      <c r="J40" s="139">
        <f t="shared" si="10"/>
        <v>0</v>
      </c>
      <c r="K40" s="7">
        <f t="shared" si="11"/>
        <v>0</v>
      </c>
      <c r="L40" s="7">
        <f t="shared" si="12"/>
        <v>0</v>
      </c>
      <c r="M40" s="7">
        <f t="shared" si="13"/>
        <v>0</v>
      </c>
      <c r="N40" s="94">
        <f t="shared" si="14"/>
        <v>2.5</v>
      </c>
      <c r="O40" s="136">
        <f t="shared" si="39"/>
        <v>25.5</v>
      </c>
      <c r="P40" s="106"/>
      <c r="Q40" s="20">
        <f t="shared" si="1"/>
        <v>0.1</v>
      </c>
      <c r="R40" s="8">
        <f t="shared" si="2"/>
        <v>0.15</v>
      </c>
      <c r="S40" s="8">
        <f t="shared" si="3"/>
        <v>0.05</v>
      </c>
      <c r="T40" s="130">
        <f t="shared" si="4"/>
        <v>0.1</v>
      </c>
      <c r="U40" s="133">
        <f t="shared" si="15"/>
        <v>0.4</v>
      </c>
      <c r="V40" s="106"/>
      <c r="W40" s="136">
        <f t="shared" si="16"/>
        <v>3.2</v>
      </c>
      <c r="X40" s="139">
        <f t="shared" si="17"/>
        <v>0</v>
      </c>
      <c r="Y40" s="7">
        <f t="shared" si="5"/>
        <v>3.75</v>
      </c>
      <c r="Z40" s="7">
        <f t="shared" si="6"/>
        <v>3</v>
      </c>
      <c r="AA40" s="7">
        <f t="shared" si="7"/>
        <v>0.89999999999999991</v>
      </c>
      <c r="AB40" s="7">
        <f t="shared" si="18"/>
        <v>0</v>
      </c>
      <c r="AC40" s="7">
        <f t="shared" si="19"/>
        <v>0.55000000000000004</v>
      </c>
      <c r="AD40" s="7">
        <f>'Fact sheet'!$G$12</f>
        <v>0.08</v>
      </c>
      <c r="AE40" s="7">
        <f t="shared" si="8"/>
        <v>0.13</v>
      </c>
      <c r="AF40" s="7">
        <f t="shared" si="9"/>
        <v>0</v>
      </c>
      <c r="AG40" s="7">
        <f t="shared" si="20"/>
        <v>2.9025000000000003</v>
      </c>
      <c r="AH40" s="7">
        <f t="shared" si="21"/>
        <v>0</v>
      </c>
      <c r="AI40" s="94">
        <f t="shared" si="22"/>
        <v>4.5</v>
      </c>
      <c r="AJ40" s="99">
        <f t="shared" si="23"/>
        <v>19.012500000000003</v>
      </c>
      <c r="AK40" s="96">
        <f t="shared" si="24"/>
        <v>6.4874999999999972</v>
      </c>
      <c r="AL40" s="106"/>
      <c r="AM40" s="21" t="str">
        <f t="shared" si="25"/>
        <v>SPNY211</v>
      </c>
      <c r="AN40" s="88">
        <f t="shared" si="26"/>
        <v>19.012500000000003</v>
      </c>
      <c r="AO40" s="13" t="str">
        <f t="shared" si="27"/>
        <v/>
      </c>
      <c r="AP40" s="8" t="str">
        <f t="shared" si="28"/>
        <v/>
      </c>
      <c r="AQ40" s="8" t="str">
        <f t="shared" si="29"/>
        <v/>
      </c>
      <c r="AR40" s="8">
        <f t="shared" si="30"/>
        <v>1</v>
      </c>
      <c r="AS40" s="8" t="str">
        <f t="shared" si="31"/>
        <v/>
      </c>
      <c r="AT40" s="8" t="str">
        <f t="shared" si="32"/>
        <v/>
      </c>
      <c r="AU40" s="8" t="str">
        <f t="shared" si="33"/>
        <v/>
      </c>
      <c r="AV40" s="8" t="str">
        <f t="shared" si="34"/>
        <v/>
      </c>
      <c r="AW40" s="8" t="str">
        <f t="shared" si="35"/>
        <v/>
      </c>
      <c r="AX40" s="8" t="str">
        <f t="shared" si="36"/>
        <v/>
      </c>
      <c r="AY40" s="8" t="str">
        <f t="shared" si="37"/>
        <v/>
      </c>
      <c r="AZ40" s="8" t="str">
        <f t="shared" si="38"/>
        <v/>
      </c>
      <c r="BA40" s="3" t="s">
        <v>145</v>
      </c>
      <c r="BB40" s="3">
        <v>0.4</v>
      </c>
      <c r="BC40" s="3" t="s">
        <v>145</v>
      </c>
      <c r="BD40" s="3" t="s">
        <v>145</v>
      </c>
      <c r="BE40" s="3">
        <v>15</v>
      </c>
      <c r="BF40" s="3">
        <v>15</v>
      </c>
      <c r="BG40" s="3">
        <v>10</v>
      </c>
      <c r="BH40" s="3">
        <v>10</v>
      </c>
      <c r="BI40" s="3">
        <v>30</v>
      </c>
      <c r="BJ40" s="3">
        <v>30</v>
      </c>
      <c r="BK40" s="3" t="s">
        <v>145</v>
      </c>
      <c r="BL40" s="3" t="s">
        <v>145</v>
      </c>
      <c r="BM40" s="3" t="s">
        <v>145</v>
      </c>
      <c r="BN40" s="3">
        <v>1</v>
      </c>
      <c r="BO40" s="3">
        <v>1</v>
      </c>
      <c r="BP40" s="3">
        <v>1</v>
      </c>
      <c r="BQ40" s="3" t="s">
        <v>145</v>
      </c>
      <c r="BR40" s="3">
        <v>1</v>
      </c>
      <c r="BS40" s="3" t="s">
        <v>145</v>
      </c>
      <c r="BT40" s="9" t="s">
        <v>145</v>
      </c>
      <c r="BU40" s="271">
        <v>6.4874999999999972</v>
      </c>
    </row>
    <row r="41" spans="1:73" x14ac:dyDescent="0.25">
      <c r="A41" s="270" t="s">
        <v>2</v>
      </c>
      <c r="B41" s="6" t="s">
        <v>60</v>
      </c>
      <c r="C41" s="6" t="s">
        <v>62</v>
      </c>
      <c r="D41" s="6" t="s">
        <v>61</v>
      </c>
      <c r="E41" s="6">
        <v>2</v>
      </c>
      <c r="F41" s="6">
        <v>1</v>
      </c>
      <c r="G41" s="125">
        <v>2</v>
      </c>
      <c r="H41" s="128"/>
      <c r="I41" s="136">
        <f t="shared" si="0"/>
        <v>23</v>
      </c>
      <c r="J41" s="139">
        <f t="shared" si="10"/>
        <v>0</v>
      </c>
      <c r="K41" s="7">
        <f t="shared" si="11"/>
        <v>0</v>
      </c>
      <c r="L41" s="7">
        <f t="shared" si="12"/>
        <v>0</v>
      </c>
      <c r="M41" s="7">
        <f t="shared" si="13"/>
        <v>0</v>
      </c>
      <c r="N41" s="94">
        <f t="shared" si="14"/>
        <v>2.5</v>
      </c>
      <c r="O41" s="136">
        <f t="shared" si="39"/>
        <v>25.5</v>
      </c>
      <c r="P41" s="106"/>
      <c r="Q41" s="20">
        <f t="shared" si="1"/>
        <v>0.1</v>
      </c>
      <c r="R41" s="8">
        <f t="shared" si="2"/>
        <v>0.15</v>
      </c>
      <c r="S41" s="8">
        <f t="shared" si="3"/>
        <v>0.05</v>
      </c>
      <c r="T41" s="130">
        <f t="shared" si="4"/>
        <v>0.1</v>
      </c>
      <c r="U41" s="133">
        <f t="shared" si="15"/>
        <v>0.4</v>
      </c>
      <c r="V41" s="106"/>
      <c r="W41" s="136">
        <f t="shared" si="16"/>
        <v>3.2</v>
      </c>
      <c r="X41" s="139">
        <f t="shared" si="17"/>
        <v>0</v>
      </c>
      <c r="Y41" s="7">
        <f t="shared" si="5"/>
        <v>3.75</v>
      </c>
      <c r="Z41" s="7">
        <f t="shared" si="6"/>
        <v>3</v>
      </c>
      <c r="AA41" s="7">
        <f t="shared" si="7"/>
        <v>0.89999999999999991</v>
      </c>
      <c r="AB41" s="7">
        <f t="shared" si="18"/>
        <v>0</v>
      </c>
      <c r="AC41" s="7">
        <f t="shared" si="19"/>
        <v>0.55000000000000004</v>
      </c>
      <c r="AD41" s="7">
        <f>'Fact sheet'!$G$12</f>
        <v>0.08</v>
      </c>
      <c r="AE41" s="7">
        <f t="shared" si="8"/>
        <v>0.13</v>
      </c>
      <c r="AF41" s="7">
        <f t="shared" si="9"/>
        <v>0</v>
      </c>
      <c r="AG41" s="7">
        <f t="shared" si="20"/>
        <v>2.9025000000000003</v>
      </c>
      <c r="AH41" s="7">
        <f t="shared" si="21"/>
        <v>0</v>
      </c>
      <c r="AI41" s="94">
        <f t="shared" si="22"/>
        <v>0</v>
      </c>
      <c r="AJ41" s="99">
        <f t="shared" si="23"/>
        <v>14.512500000000001</v>
      </c>
      <c r="AK41" s="96">
        <f t="shared" si="24"/>
        <v>10.987499999999999</v>
      </c>
      <c r="AL41" s="106"/>
      <c r="AM41" s="21" t="str">
        <f t="shared" si="25"/>
        <v>SPNY212</v>
      </c>
      <c r="AN41" s="88">
        <f t="shared" si="26"/>
        <v>14.512500000000001</v>
      </c>
      <c r="AO41" s="13" t="str">
        <f t="shared" si="27"/>
        <v/>
      </c>
      <c r="AP41" s="8" t="str">
        <f t="shared" si="28"/>
        <v/>
      </c>
      <c r="AQ41" s="8" t="str">
        <f t="shared" si="29"/>
        <v/>
      </c>
      <c r="AR41" s="8" t="str">
        <f t="shared" si="30"/>
        <v/>
      </c>
      <c r="AS41" s="8">
        <f t="shared" si="31"/>
        <v>1</v>
      </c>
      <c r="AT41" s="8" t="str">
        <f t="shared" si="32"/>
        <v/>
      </c>
      <c r="AU41" s="8" t="str">
        <f t="shared" si="33"/>
        <v/>
      </c>
      <c r="AV41" s="8" t="str">
        <f t="shared" si="34"/>
        <v/>
      </c>
      <c r="AW41" s="8" t="str">
        <f t="shared" si="35"/>
        <v/>
      </c>
      <c r="AX41" s="8" t="str">
        <f t="shared" si="36"/>
        <v/>
      </c>
      <c r="AY41" s="8" t="str">
        <f t="shared" si="37"/>
        <v/>
      </c>
      <c r="AZ41" s="8" t="str">
        <f t="shared" si="38"/>
        <v/>
      </c>
      <c r="BA41" s="3" t="s">
        <v>145</v>
      </c>
      <c r="BB41" s="3">
        <v>0.4</v>
      </c>
      <c r="BC41" s="3" t="s">
        <v>145</v>
      </c>
      <c r="BD41" s="3" t="s">
        <v>145</v>
      </c>
      <c r="BE41" s="3">
        <v>15</v>
      </c>
      <c r="BF41" s="3">
        <v>15</v>
      </c>
      <c r="BG41" s="3">
        <v>10</v>
      </c>
      <c r="BH41" s="3">
        <v>10</v>
      </c>
      <c r="BI41" s="3">
        <v>30</v>
      </c>
      <c r="BJ41" s="3">
        <v>30</v>
      </c>
      <c r="BK41" s="3" t="s">
        <v>145</v>
      </c>
      <c r="BL41" s="3" t="s">
        <v>145</v>
      </c>
      <c r="BM41" s="3" t="s">
        <v>145</v>
      </c>
      <c r="BN41" s="3">
        <v>1</v>
      </c>
      <c r="BO41" s="3">
        <v>1</v>
      </c>
      <c r="BP41" s="3">
        <v>1</v>
      </c>
      <c r="BQ41" s="3" t="s">
        <v>145</v>
      </c>
      <c r="BR41" s="3">
        <v>1</v>
      </c>
      <c r="BS41" s="3" t="s">
        <v>145</v>
      </c>
      <c r="BT41" s="9" t="s">
        <v>145</v>
      </c>
      <c r="BU41" s="271">
        <v>10.987499999999999</v>
      </c>
    </row>
    <row r="42" spans="1:73" x14ac:dyDescent="0.25">
      <c r="A42" s="270" t="s">
        <v>2</v>
      </c>
      <c r="B42" s="6" t="s">
        <v>60</v>
      </c>
      <c r="C42" s="6" t="s">
        <v>62</v>
      </c>
      <c r="D42" s="6" t="s">
        <v>61</v>
      </c>
      <c r="E42" s="6">
        <v>2</v>
      </c>
      <c r="F42" s="6">
        <v>1</v>
      </c>
      <c r="G42" s="125">
        <v>3</v>
      </c>
      <c r="H42" s="128"/>
      <c r="I42" s="136">
        <f t="shared" ref="I42:I73" si="40">VLOOKUP($A$10:$A$201,$H$3:$I$4,2)</f>
        <v>23</v>
      </c>
      <c r="J42" s="139">
        <f t="shared" si="10"/>
        <v>0</v>
      </c>
      <c r="K42" s="7">
        <f t="shared" si="11"/>
        <v>0</v>
      </c>
      <c r="L42" s="7">
        <f t="shared" si="12"/>
        <v>0</v>
      </c>
      <c r="M42" s="7">
        <f t="shared" si="13"/>
        <v>0</v>
      </c>
      <c r="N42" s="94">
        <f t="shared" si="14"/>
        <v>2.5</v>
      </c>
      <c r="O42" s="136">
        <f t="shared" si="39"/>
        <v>25.5</v>
      </c>
      <c r="P42" s="106"/>
      <c r="Q42" s="20">
        <f t="shared" ref="Q42:Q73" si="41">VLOOKUP($A$10:$A$201,$H$3:$J$4,3)</f>
        <v>0.1</v>
      </c>
      <c r="R42" s="8">
        <f t="shared" ref="R42:R73" si="42">VLOOKUP($A$10:$A$201,$H$3:$K$4,4)</f>
        <v>0.15</v>
      </c>
      <c r="S42" s="8">
        <f t="shared" ref="S42:S73" si="43">VLOOKUP($A$10:$A$201,$H$3:$L$4,5)</f>
        <v>0.05</v>
      </c>
      <c r="T42" s="130">
        <f t="shared" ref="T42:T73" si="44">VLOOKUP($A$10:$A$201,$H$3:$M$4,6)</f>
        <v>0.1</v>
      </c>
      <c r="U42" s="133">
        <f t="shared" si="15"/>
        <v>0.4</v>
      </c>
      <c r="V42" s="106"/>
      <c r="W42" s="136">
        <f t="shared" si="16"/>
        <v>3.2</v>
      </c>
      <c r="X42" s="139">
        <f t="shared" si="17"/>
        <v>0</v>
      </c>
      <c r="Y42" s="7">
        <f t="shared" ref="Y42:Y73" si="45">VLOOKUP($A$10:$A$201,$H$3:$N$4,7)*$Y$8</f>
        <v>3.75</v>
      </c>
      <c r="Z42" s="7">
        <f t="shared" ref="Z42:Z73" si="46">VLOOKUP($A$10:$A$201,$H$3:$O$4,8)*$Z$8</f>
        <v>3</v>
      </c>
      <c r="AA42" s="7">
        <f t="shared" ref="AA42:AA73" si="47">VLOOKUP($A$10:$A$201,$H$3:$P$4,9)*$AA$8</f>
        <v>0.89999999999999991</v>
      </c>
      <c r="AB42" s="7">
        <f t="shared" si="18"/>
        <v>0</v>
      </c>
      <c r="AC42" s="7">
        <f t="shared" si="19"/>
        <v>0.55000000000000004</v>
      </c>
      <c r="AD42" s="7">
        <f>'Fact sheet'!$G$12</f>
        <v>0.08</v>
      </c>
      <c r="AE42" s="7">
        <f t="shared" ref="AE42:AE73" si="48">IF(B42:B233=$B$10,VLOOKUP($A$10:$A$201,$H$3:$Q$4,10)*$AE$8,0)</f>
        <v>0.13</v>
      </c>
      <c r="AF42" s="7">
        <f t="shared" ref="AF42:AF73" si="49">IF(B42:B233=$B$58,VLOOKUP($A$10:$A$201,$H$3:$Q$4,10)*$AF$8,0)</f>
        <v>0</v>
      </c>
      <c r="AG42" s="7">
        <f t="shared" si="20"/>
        <v>2.9025000000000003</v>
      </c>
      <c r="AH42" s="7">
        <f t="shared" si="21"/>
        <v>3.5</v>
      </c>
      <c r="AI42" s="94">
        <f t="shared" si="22"/>
        <v>0</v>
      </c>
      <c r="AJ42" s="99">
        <f t="shared" si="23"/>
        <v>18.012500000000003</v>
      </c>
      <c r="AK42" s="96">
        <f t="shared" si="24"/>
        <v>7.4874999999999972</v>
      </c>
      <c r="AL42" s="106"/>
      <c r="AM42" s="21" t="str">
        <f t="shared" si="25"/>
        <v>SPNY213</v>
      </c>
      <c r="AN42" s="88">
        <f t="shared" si="26"/>
        <v>18.012500000000003</v>
      </c>
      <c r="AO42" s="13" t="str">
        <f t="shared" si="27"/>
        <v/>
      </c>
      <c r="AP42" s="8" t="str">
        <f t="shared" si="28"/>
        <v/>
      </c>
      <c r="AQ42" s="8" t="str">
        <f t="shared" si="29"/>
        <v/>
      </c>
      <c r="AR42" s="8" t="str">
        <f t="shared" si="30"/>
        <v/>
      </c>
      <c r="AS42" s="8" t="str">
        <f t="shared" si="31"/>
        <v/>
      </c>
      <c r="AT42" s="8">
        <f t="shared" si="32"/>
        <v>1</v>
      </c>
      <c r="AU42" s="8" t="str">
        <f t="shared" si="33"/>
        <v/>
      </c>
      <c r="AV42" s="8" t="str">
        <f t="shared" si="34"/>
        <v/>
      </c>
      <c r="AW42" s="8" t="str">
        <f t="shared" si="35"/>
        <v/>
      </c>
      <c r="AX42" s="8" t="str">
        <f t="shared" si="36"/>
        <v/>
      </c>
      <c r="AY42" s="8" t="str">
        <f t="shared" si="37"/>
        <v/>
      </c>
      <c r="AZ42" s="8" t="str">
        <f t="shared" si="38"/>
        <v/>
      </c>
      <c r="BA42" s="3" t="s">
        <v>145</v>
      </c>
      <c r="BB42" s="3">
        <v>0.4</v>
      </c>
      <c r="BC42" s="3" t="s">
        <v>145</v>
      </c>
      <c r="BD42" s="3" t="s">
        <v>145</v>
      </c>
      <c r="BE42" s="3">
        <v>15</v>
      </c>
      <c r="BF42" s="3">
        <v>15</v>
      </c>
      <c r="BG42" s="3">
        <v>10</v>
      </c>
      <c r="BH42" s="3">
        <v>10</v>
      </c>
      <c r="BI42" s="3">
        <v>30</v>
      </c>
      <c r="BJ42" s="3">
        <v>30</v>
      </c>
      <c r="BK42" s="3" t="s">
        <v>145</v>
      </c>
      <c r="BL42" s="3" t="s">
        <v>145</v>
      </c>
      <c r="BM42" s="3" t="s">
        <v>145</v>
      </c>
      <c r="BN42" s="3">
        <v>1</v>
      </c>
      <c r="BO42" s="3">
        <v>1</v>
      </c>
      <c r="BP42" s="3">
        <v>1</v>
      </c>
      <c r="BQ42" s="3" t="s">
        <v>145</v>
      </c>
      <c r="BR42" s="3">
        <v>1</v>
      </c>
      <c r="BS42" s="3" t="s">
        <v>145</v>
      </c>
      <c r="BT42" s="9" t="s">
        <v>145</v>
      </c>
      <c r="BU42" s="271">
        <v>7.4874999999999972</v>
      </c>
    </row>
    <row r="43" spans="1:73" x14ac:dyDescent="0.25">
      <c r="A43" s="270" t="s">
        <v>2</v>
      </c>
      <c r="B43" s="6" t="s">
        <v>60</v>
      </c>
      <c r="C43" s="6" t="s">
        <v>62</v>
      </c>
      <c r="D43" s="6" t="s">
        <v>61</v>
      </c>
      <c r="E43" s="6">
        <v>2</v>
      </c>
      <c r="F43" s="6">
        <v>2</v>
      </c>
      <c r="G43" s="125">
        <v>1</v>
      </c>
      <c r="H43" s="128"/>
      <c r="I43" s="136">
        <f t="shared" si="40"/>
        <v>23</v>
      </c>
      <c r="J43" s="139">
        <f t="shared" si="10"/>
        <v>0</v>
      </c>
      <c r="K43" s="7">
        <f t="shared" si="11"/>
        <v>0</v>
      </c>
      <c r="L43" s="7">
        <f t="shared" si="12"/>
        <v>0</v>
      </c>
      <c r="M43" s="7">
        <f t="shared" si="13"/>
        <v>0</v>
      </c>
      <c r="N43" s="94">
        <f t="shared" si="14"/>
        <v>2.5</v>
      </c>
      <c r="O43" s="136">
        <f t="shared" si="39"/>
        <v>25.5</v>
      </c>
      <c r="P43" s="106"/>
      <c r="Q43" s="20">
        <f t="shared" si="41"/>
        <v>0.1</v>
      </c>
      <c r="R43" s="8">
        <f t="shared" si="42"/>
        <v>0.15</v>
      </c>
      <c r="S43" s="8">
        <f t="shared" si="43"/>
        <v>0.05</v>
      </c>
      <c r="T43" s="130">
        <f t="shared" si="44"/>
        <v>0.1</v>
      </c>
      <c r="U43" s="133">
        <f t="shared" si="15"/>
        <v>0.4</v>
      </c>
      <c r="V43" s="106"/>
      <c r="W43" s="136">
        <f t="shared" si="16"/>
        <v>3.2</v>
      </c>
      <c r="X43" s="139">
        <f t="shared" si="17"/>
        <v>1.2000000000000002</v>
      </c>
      <c r="Y43" s="7">
        <f t="shared" si="45"/>
        <v>3.75</v>
      </c>
      <c r="Z43" s="7">
        <f t="shared" si="46"/>
        <v>3</v>
      </c>
      <c r="AA43" s="7">
        <f t="shared" si="47"/>
        <v>0.89999999999999991</v>
      </c>
      <c r="AB43" s="7">
        <f t="shared" si="18"/>
        <v>0</v>
      </c>
      <c r="AC43" s="7">
        <f t="shared" si="19"/>
        <v>0.55000000000000004</v>
      </c>
      <c r="AD43" s="7">
        <f>'Fact sheet'!$G$12</f>
        <v>0.08</v>
      </c>
      <c r="AE43" s="7">
        <f t="shared" si="48"/>
        <v>0.13</v>
      </c>
      <c r="AF43" s="7">
        <f t="shared" si="49"/>
        <v>0</v>
      </c>
      <c r="AG43" s="7">
        <f t="shared" si="20"/>
        <v>3.2025000000000006</v>
      </c>
      <c r="AH43" s="7">
        <f t="shared" si="21"/>
        <v>0</v>
      </c>
      <c r="AI43" s="94">
        <f t="shared" si="22"/>
        <v>4.5</v>
      </c>
      <c r="AJ43" s="99">
        <f t="shared" si="23"/>
        <v>20.512500000000003</v>
      </c>
      <c r="AK43" s="96">
        <f t="shared" si="24"/>
        <v>4.9874999999999972</v>
      </c>
      <c r="AL43" s="106"/>
      <c r="AM43" s="21" t="str">
        <f t="shared" si="25"/>
        <v>SPNY221</v>
      </c>
      <c r="AN43" s="88">
        <f t="shared" si="26"/>
        <v>20.512500000000003</v>
      </c>
      <c r="AO43" s="13" t="str">
        <f t="shared" si="27"/>
        <v/>
      </c>
      <c r="AP43" s="8" t="str">
        <f t="shared" si="28"/>
        <v/>
      </c>
      <c r="AQ43" s="8" t="str">
        <f t="shared" si="29"/>
        <v/>
      </c>
      <c r="AR43" s="8">
        <f t="shared" si="30"/>
        <v>1</v>
      </c>
      <c r="AS43" s="8" t="str">
        <f t="shared" si="31"/>
        <v/>
      </c>
      <c r="AT43" s="8" t="str">
        <f t="shared" si="32"/>
        <v/>
      </c>
      <c r="AU43" s="8" t="str">
        <f t="shared" si="33"/>
        <v/>
      </c>
      <c r="AV43" s="8" t="str">
        <f t="shared" si="34"/>
        <v/>
      </c>
      <c r="AW43" s="8" t="str">
        <f t="shared" si="35"/>
        <v/>
      </c>
      <c r="AX43" s="8" t="str">
        <f t="shared" si="36"/>
        <v/>
      </c>
      <c r="AY43" s="8" t="str">
        <f t="shared" si="37"/>
        <v/>
      </c>
      <c r="AZ43" s="8" t="str">
        <f t="shared" si="38"/>
        <v/>
      </c>
      <c r="BA43" s="3" t="s">
        <v>145</v>
      </c>
      <c r="BB43" s="3" t="s">
        <v>145</v>
      </c>
      <c r="BC43" s="3" t="s">
        <v>145</v>
      </c>
      <c r="BD43" s="3">
        <v>0.4</v>
      </c>
      <c r="BE43" s="3">
        <v>15</v>
      </c>
      <c r="BF43" s="3">
        <v>15</v>
      </c>
      <c r="BG43" s="3">
        <v>10</v>
      </c>
      <c r="BH43" s="3">
        <v>10</v>
      </c>
      <c r="BI43" s="3">
        <v>30</v>
      </c>
      <c r="BJ43" s="3">
        <v>30</v>
      </c>
      <c r="BK43" s="3" t="s">
        <v>145</v>
      </c>
      <c r="BL43" s="3" t="s">
        <v>145</v>
      </c>
      <c r="BM43" s="3" t="s">
        <v>145</v>
      </c>
      <c r="BN43" s="3">
        <v>1</v>
      </c>
      <c r="BO43" s="3">
        <v>1</v>
      </c>
      <c r="BP43" s="3">
        <v>1</v>
      </c>
      <c r="BQ43" s="3" t="s">
        <v>145</v>
      </c>
      <c r="BR43" s="3">
        <v>1</v>
      </c>
      <c r="BS43" s="3" t="s">
        <v>145</v>
      </c>
      <c r="BT43" s="9" t="s">
        <v>145</v>
      </c>
      <c r="BU43" s="271">
        <v>4.9874999999999972</v>
      </c>
    </row>
    <row r="44" spans="1:73" x14ac:dyDescent="0.25">
      <c r="A44" s="270" t="s">
        <v>2</v>
      </c>
      <c r="B44" s="6" t="s">
        <v>60</v>
      </c>
      <c r="C44" s="6" t="s">
        <v>62</v>
      </c>
      <c r="D44" s="6" t="s">
        <v>61</v>
      </c>
      <c r="E44" s="6">
        <v>2</v>
      </c>
      <c r="F44" s="6">
        <v>2</v>
      </c>
      <c r="G44" s="125">
        <v>2</v>
      </c>
      <c r="H44" s="128"/>
      <c r="I44" s="136">
        <f t="shared" si="40"/>
        <v>23</v>
      </c>
      <c r="J44" s="139">
        <f t="shared" si="10"/>
        <v>0</v>
      </c>
      <c r="K44" s="7">
        <f t="shared" si="11"/>
        <v>0</v>
      </c>
      <c r="L44" s="7">
        <f t="shared" si="12"/>
        <v>0</v>
      </c>
      <c r="M44" s="7">
        <f t="shared" si="13"/>
        <v>0</v>
      </c>
      <c r="N44" s="94">
        <f t="shared" si="14"/>
        <v>2.5</v>
      </c>
      <c r="O44" s="136">
        <f t="shared" si="39"/>
        <v>25.5</v>
      </c>
      <c r="P44" s="106"/>
      <c r="Q44" s="20">
        <f t="shared" si="41"/>
        <v>0.1</v>
      </c>
      <c r="R44" s="8">
        <f t="shared" si="42"/>
        <v>0.15</v>
      </c>
      <c r="S44" s="8">
        <f t="shared" si="43"/>
        <v>0.05</v>
      </c>
      <c r="T44" s="130">
        <f t="shared" si="44"/>
        <v>0.1</v>
      </c>
      <c r="U44" s="133">
        <f t="shared" si="15"/>
        <v>0.4</v>
      </c>
      <c r="V44" s="106"/>
      <c r="W44" s="136">
        <f t="shared" si="16"/>
        <v>3.2</v>
      </c>
      <c r="X44" s="139">
        <f t="shared" si="17"/>
        <v>1.2000000000000002</v>
      </c>
      <c r="Y44" s="7">
        <f t="shared" si="45"/>
        <v>3.75</v>
      </c>
      <c r="Z44" s="7">
        <f t="shared" si="46"/>
        <v>3</v>
      </c>
      <c r="AA44" s="7">
        <f t="shared" si="47"/>
        <v>0.89999999999999991</v>
      </c>
      <c r="AB44" s="7">
        <f t="shared" si="18"/>
        <v>0</v>
      </c>
      <c r="AC44" s="7">
        <f t="shared" si="19"/>
        <v>0.55000000000000004</v>
      </c>
      <c r="AD44" s="7">
        <f>'Fact sheet'!$G$12</f>
        <v>0.08</v>
      </c>
      <c r="AE44" s="7">
        <f t="shared" si="48"/>
        <v>0.13</v>
      </c>
      <c r="AF44" s="7">
        <f t="shared" si="49"/>
        <v>0</v>
      </c>
      <c r="AG44" s="7">
        <f t="shared" si="20"/>
        <v>3.2025000000000006</v>
      </c>
      <c r="AH44" s="7">
        <f t="shared" si="21"/>
        <v>0</v>
      </c>
      <c r="AI44" s="94">
        <f t="shared" si="22"/>
        <v>0</v>
      </c>
      <c r="AJ44" s="99">
        <f t="shared" si="23"/>
        <v>16.012500000000003</v>
      </c>
      <c r="AK44" s="96">
        <f t="shared" si="24"/>
        <v>9.4874999999999972</v>
      </c>
      <c r="AL44" s="106"/>
      <c r="AM44" s="21" t="str">
        <f t="shared" si="25"/>
        <v>SPNY222</v>
      </c>
      <c r="AN44" s="88">
        <f t="shared" si="26"/>
        <v>16.012500000000003</v>
      </c>
      <c r="AO44" s="13" t="str">
        <f t="shared" si="27"/>
        <v/>
      </c>
      <c r="AP44" s="8" t="str">
        <f t="shared" si="28"/>
        <v/>
      </c>
      <c r="AQ44" s="8" t="str">
        <f t="shared" si="29"/>
        <v/>
      </c>
      <c r="AR44" s="8" t="str">
        <f t="shared" si="30"/>
        <v/>
      </c>
      <c r="AS44" s="8">
        <f t="shared" si="31"/>
        <v>1</v>
      </c>
      <c r="AT44" s="8" t="str">
        <f t="shared" si="32"/>
        <v/>
      </c>
      <c r="AU44" s="8" t="str">
        <f t="shared" si="33"/>
        <v/>
      </c>
      <c r="AV44" s="8" t="str">
        <f t="shared" si="34"/>
        <v/>
      </c>
      <c r="AW44" s="8" t="str">
        <f t="shared" si="35"/>
        <v/>
      </c>
      <c r="AX44" s="8" t="str">
        <f t="shared" si="36"/>
        <v/>
      </c>
      <c r="AY44" s="8" t="str">
        <f t="shared" si="37"/>
        <v/>
      </c>
      <c r="AZ44" s="8" t="str">
        <f t="shared" si="38"/>
        <v/>
      </c>
      <c r="BA44" s="3" t="s">
        <v>145</v>
      </c>
      <c r="BB44" s="3" t="s">
        <v>145</v>
      </c>
      <c r="BC44" s="3" t="s">
        <v>145</v>
      </c>
      <c r="BD44" s="3">
        <v>0.4</v>
      </c>
      <c r="BE44" s="3">
        <v>15</v>
      </c>
      <c r="BF44" s="3">
        <v>15</v>
      </c>
      <c r="BG44" s="3">
        <v>10</v>
      </c>
      <c r="BH44" s="3">
        <v>10</v>
      </c>
      <c r="BI44" s="3">
        <v>30</v>
      </c>
      <c r="BJ44" s="3">
        <v>30</v>
      </c>
      <c r="BK44" s="3" t="s">
        <v>145</v>
      </c>
      <c r="BL44" s="3" t="s">
        <v>145</v>
      </c>
      <c r="BM44" s="3" t="s">
        <v>145</v>
      </c>
      <c r="BN44" s="3">
        <v>1</v>
      </c>
      <c r="BO44" s="3">
        <v>1</v>
      </c>
      <c r="BP44" s="3">
        <v>1</v>
      </c>
      <c r="BQ44" s="3" t="s">
        <v>145</v>
      </c>
      <c r="BR44" s="3">
        <v>1</v>
      </c>
      <c r="BS44" s="3" t="s">
        <v>145</v>
      </c>
      <c r="BT44" s="9" t="s">
        <v>145</v>
      </c>
      <c r="BU44" s="271">
        <v>9.4874999999999972</v>
      </c>
    </row>
    <row r="45" spans="1:73" x14ac:dyDescent="0.25">
      <c r="A45" s="270" t="s">
        <v>2</v>
      </c>
      <c r="B45" s="6" t="s">
        <v>60</v>
      </c>
      <c r="C45" s="6" t="s">
        <v>62</v>
      </c>
      <c r="D45" s="6" t="s">
        <v>61</v>
      </c>
      <c r="E45" s="6">
        <v>2</v>
      </c>
      <c r="F45" s="6">
        <v>2</v>
      </c>
      <c r="G45" s="125">
        <v>3</v>
      </c>
      <c r="H45" s="128"/>
      <c r="I45" s="136">
        <f t="shared" si="40"/>
        <v>23</v>
      </c>
      <c r="J45" s="139">
        <f t="shared" si="10"/>
        <v>0</v>
      </c>
      <c r="K45" s="7">
        <f t="shared" si="11"/>
        <v>0</v>
      </c>
      <c r="L45" s="7">
        <f t="shared" si="12"/>
        <v>0</v>
      </c>
      <c r="M45" s="7">
        <f t="shared" si="13"/>
        <v>0</v>
      </c>
      <c r="N45" s="94">
        <f t="shared" si="14"/>
        <v>2.5</v>
      </c>
      <c r="O45" s="136">
        <f t="shared" si="39"/>
        <v>25.5</v>
      </c>
      <c r="P45" s="106"/>
      <c r="Q45" s="20">
        <f t="shared" si="41"/>
        <v>0.1</v>
      </c>
      <c r="R45" s="8">
        <f t="shared" si="42"/>
        <v>0.15</v>
      </c>
      <c r="S45" s="8">
        <f t="shared" si="43"/>
        <v>0.05</v>
      </c>
      <c r="T45" s="130">
        <f t="shared" si="44"/>
        <v>0.1</v>
      </c>
      <c r="U45" s="133">
        <f t="shared" si="15"/>
        <v>0.4</v>
      </c>
      <c r="V45" s="106"/>
      <c r="W45" s="136">
        <f t="shared" si="16"/>
        <v>3.2</v>
      </c>
      <c r="X45" s="139">
        <f t="shared" si="17"/>
        <v>1.2000000000000002</v>
      </c>
      <c r="Y45" s="7">
        <f t="shared" si="45"/>
        <v>3.75</v>
      </c>
      <c r="Z45" s="7">
        <f t="shared" si="46"/>
        <v>3</v>
      </c>
      <c r="AA45" s="7">
        <f t="shared" si="47"/>
        <v>0.89999999999999991</v>
      </c>
      <c r="AB45" s="7">
        <f t="shared" si="18"/>
        <v>0</v>
      </c>
      <c r="AC45" s="7">
        <f t="shared" si="19"/>
        <v>0.55000000000000004</v>
      </c>
      <c r="AD45" s="7">
        <f>'Fact sheet'!$G$12</f>
        <v>0.08</v>
      </c>
      <c r="AE45" s="7">
        <f t="shared" si="48"/>
        <v>0.13</v>
      </c>
      <c r="AF45" s="7">
        <f t="shared" si="49"/>
        <v>0</v>
      </c>
      <c r="AG45" s="7">
        <f t="shared" si="20"/>
        <v>3.2025000000000006</v>
      </c>
      <c r="AH45" s="7">
        <f t="shared" si="21"/>
        <v>3.5</v>
      </c>
      <c r="AI45" s="94">
        <f t="shared" si="22"/>
        <v>0</v>
      </c>
      <c r="AJ45" s="99">
        <f t="shared" si="23"/>
        <v>19.512500000000003</v>
      </c>
      <c r="AK45" s="96">
        <f t="shared" si="24"/>
        <v>5.9874999999999972</v>
      </c>
      <c r="AL45" s="106"/>
      <c r="AM45" s="21" t="str">
        <f t="shared" si="25"/>
        <v>SPNY223</v>
      </c>
      <c r="AN45" s="88">
        <f t="shared" si="26"/>
        <v>19.512500000000003</v>
      </c>
      <c r="AO45" s="13" t="str">
        <f t="shared" si="27"/>
        <v/>
      </c>
      <c r="AP45" s="8" t="str">
        <f t="shared" si="28"/>
        <v/>
      </c>
      <c r="AQ45" s="8" t="str">
        <f t="shared" si="29"/>
        <v/>
      </c>
      <c r="AR45" s="8" t="str">
        <f t="shared" si="30"/>
        <v/>
      </c>
      <c r="AS45" s="8" t="str">
        <f t="shared" si="31"/>
        <v/>
      </c>
      <c r="AT45" s="8">
        <f t="shared" si="32"/>
        <v>1</v>
      </c>
      <c r="AU45" s="8" t="str">
        <f t="shared" si="33"/>
        <v/>
      </c>
      <c r="AV45" s="8" t="str">
        <f t="shared" si="34"/>
        <v/>
      </c>
      <c r="AW45" s="8" t="str">
        <f t="shared" si="35"/>
        <v/>
      </c>
      <c r="AX45" s="8" t="str">
        <f t="shared" si="36"/>
        <v/>
      </c>
      <c r="AY45" s="8" t="str">
        <f t="shared" si="37"/>
        <v/>
      </c>
      <c r="AZ45" s="8" t="str">
        <f t="shared" si="38"/>
        <v/>
      </c>
      <c r="BA45" s="3" t="s">
        <v>145</v>
      </c>
      <c r="BB45" s="3" t="s">
        <v>145</v>
      </c>
      <c r="BC45" s="3" t="s">
        <v>145</v>
      </c>
      <c r="BD45" s="3">
        <v>0.4</v>
      </c>
      <c r="BE45" s="3">
        <v>15</v>
      </c>
      <c r="BF45" s="3">
        <v>15</v>
      </c>
      <c r="BG45" s="3">
        <v>10</v>
      </c>
      <c r="BH45" s="3">
        <v>10</v>
      </c>
      <c r="BI45" s="3">
        <v>30</v>
      </c>
      <c r="BJ45" s="3">
        <v>30</v>
      </c>
      <c r="BK45" s="3" t="s">
        <v>145</v>
      </c>
      <c r="BL45" s="3" t="s">
        <v>145</v>
      </c>
      <c r="BM45" s="3" t="s">
        <v>145</v>
      </c>
      <c r="BN45" s="3">
        <v>1</v>
      </c>
      <c r="BO45" s="3">
        <v>1</v>
      </c>
      <c r="BP45" s="3">
        <v>1</v>
      </c>
      <c r="BQ45" s="3" t="s">
        <v>145</v>
      </c>
      <c r="BR45" s="3">
        <v>1</v>
      </c>
      <c r="BS45" s="3" t="s">
        <v>145</v>
      </c>
      <c r="BT45" s="9" t="s">
        <v>145</v>
      </c>
      <c r="BU45" s="271">
        <v>5.9874999999999972</v>
      </c>
    </row>
    <row r="46" spans="1:73" x14ac:dyDescent="0.25">
      <c r="A46" s="270" t="s">
        <v>2</v>
      </c>
      <c r="B46" s="6" t="s">
        <v>60</v>
      </c>
      <c r="C46" s="6" t="s">
        <v>62</v>
      </c>
      <c r="D46" s="6" t="s">
        <v>62</v>
      </c>
      <c r="E46" s="6">
        <v>1</v>
      </c>
      <c r="F46" s="6">
        <v>1</v>
      </c>
      <c r="G46" s="125">
        <v>1</v>
      </c>
      <c r="H46" s="128"/>
      <c r="I46" s="136">
        <f t="shared" si="40"/>
        <v>23</v>
      </c>
      <c r="J46" s="139">
        <f t="shared" si="10"/>
        <v>0</v>
      </c>
      <c r="K46" s="7">
        <f t="shared" si="11"/>
        <v>0</v>
      </c>
      <c r="L46" s="7">
        <f t="shared" si="12"/>
        <v>0</v>
      </c>
      <c r="M46" s="7">
        <f t="shared" si="13"/>
        <v>0</v>
      </c>
      <c r="N46" s="94">
        <f t="shared" si="14"/>
        <v>0</v>
      </c>
      <c r="O46" s="136">
        <f t="shared" si="39"/>
        <v>23</v>
      </c>
      <c r="P46" s="106"/>
      <c r="Q46" s="20">
        <f t="shared" si="41"/>
        <v>0.1</v>
      </c>
      <c r="R46" s="8">
        <f t="shared" si="42"/>
        <v>0.15</v>
      </c>
      <c r="S46" s="8">
        <f t="shared" si="43"/>
        <v>0.05</v>
      </c>
      <c r="T46" s="130">
        <f t="shared" si="44"/>
        <v>0.1</v>
      </c>
      <c r="U46" s="133">
        <f t="shared" si="15"/>
        <v>0.4</v>
      </c>
      <c r="V46" s="106"/>
      <c r="W46" s="136">
        <f t="shared" si="16"/>
        <v>3.2</v>
      </c>
      <c r="X46" s="139">
        <f t="shared" si="17"/>
        <v>0</v>
      </c>
      <c r="Y46" s="7">
        <f t="shared" si="45"/>
        <v>3.75</v>
      </c>
      <c r="Z46" s="7">
        <f t="shared" si="46"/>
        <v>3</v>
      </c>
      <c r="AA46" s="7">
        <f t="shared" si="47"/>
        <v>0.89999999999999991</v>
      </c>
      <c r="AB46" s="7">
        <f t="shared" si="18"/>
        <v>0</v>
      </c>
      <c r="AC46" s="7">
        <f t="shared" si="19"/>
        <v>0</v>
      </c>
      <c r="AD46" s="7">
        <f>'Fact sheet'!$G$12</f>
        <v>0.08</v>
      </c>
      <c r="AE46" s="7">
        <f t="shared" si="48"/>
        <v>0.13</v>
      </c>
      <c r="AF46" s="7">
        <f t="shared" si="49"/>
        <v>0</v>
      </c>
      <c r="AG46" s="7">
        <f t="shared" si="20"/>
        <v>2.7650000000000001</v>
      </c>
      <c r="AH46" s="7">
        <f t="shared" si="21"/>
        <v>0</v>
      </c>
      <c r="AI46" s="94">
        <f t="shared" si="22"/>
        <v>0</v>
      </c>
      <c r="AJ46" s="99">
        <f t="shared" si="23"/>
        <v>13.825000000000001</v>
      </c>
      <c r="AK46" s="96">
        <f t="shared" si="24"/>
        <v>9.1749999999999989</v>
      </c>
      <c r="AL46" s="106"/>
      <c r="AM46" s="21" t="str">
        <f t="shared" si="25"/>
        <v>SPNN111</v>
      </c>
      <c r="AN46" s="88">
        <f t="shared" si="26"/>
        <v>13.825000000000001</v>
      </c>
      <c r="AO46" s="13" t="str">
        <f t="shared" si="27"/>
        <v/>
      </c>
      <c r="AP46" s="8" t="str">
        <f t="shared" si="28"/>
        <v/>
      </c>
      <c r="AQ46" s="8" t="str">
        <f t="shared" si="29"/>
        <v/>
      </c>
      <c r="AR46" s="8">
        <f t="shared" si="30"/>
        <v>1</v>
      </c>
      <c r="AS46" s="8" t="str">
        <f t="shared" si="31"/>
        <v/>
      </c>
      <c r="AT46" s="8" t="str">
        <f t="shared" si="32"/>
        <v/>
      </c>
      <c r="AU46" s="8" t="str">
        <f t="shared" si="33"/>
        <v/>
      </c>
      <c r="AV46" s="8" t="str">
        <f t="shared" si="34"/>
        <v/>
      </c>
      <c r="AW46" s="8" t="str">
        <f t="shared" si="35"/>
        <v/>
      </c>
      <c r="AX46" s="8" t="str">
        <f t="shared" si="36"/>
        <v/>
      </c>
      <c r="AY46" s="8" t="str">
        <f t="shared" si="37"/>
        <v/>
      </c>
      <c r="AZ46" s="8" t="str">
        <f t="shared" si="38"/>
        <v/>
      </c>
      <c r="BA46" s="3">
        <v>0.4</v>
      </c>
      <c r="BB46" s="3" t="s">
        <v>145</v>
      </c>
      <c r="BC46" s="3" t="s">
        <v>145</v>
      </c>
      <c r="BD46" s="3" t="s">
        <v>145</v>
      </c>
      <c r="BE46" s="3">
        <v>15</v>
      </c>
      <c r="BF46" s="3">
        <v>15</v>
      </c>
      <c r="BG46" s="3">
        <v>10</v>
      </c>
      <c r="BH46" s="3">
        <v>10</v>
      </c>
      <c r="BI46" s="3">
        <v>30</v>
      </c>
      <c r="BJ46" s="3">
        <v>30</v>
      </c>
      <c r="BK46" s="3" t="s">
        <v>145</v>
      </c>
      <c r="BL46" s="3" t="s">
        <v>145</v>
      </c>
      <c r="BM46" s="3" t="s">
        <v>145</v>
      </c>
      <c r="BN46" s="3" t="s">
        <v>145</v>
      </c>
      <c r="BO46" s="3">
        <v>1</v>
      </c>
      <c r="BP46" s="3">
        <v>1</v>
      </c>
      <c r="BQ46" s="3">
        <v>1</v>
      </c>
      <c r="BR46" s="3" t="s">
        <v>145</v>
      </c>
      <c r="BS46" s="3" t="s">
        <v>145</v>
      </c>
      <c r="BT46" s="9" t="s">
        <v>145</v>
      </c>
      <c r="BU46" s="271">
        <v>9.1749999999999989</v>
      </c>
    </row>
    <row r="47" spans="1:73" x14ac:dyDescent="0.25">
      <c r="A47" s="270" t="s">
        <v>2</v>
      </c>
      <c r="B47" s="6" t="s">
        <v>60</v>
      </c>
      <c r="C47" s="6" t="s">
        <v>62</v>
      </c>
      <c r="D47" s="6" t="s">
        <v>62</v>
      </c>
      <c r="E47" s="6">
        <v>1</v>
      </c>
      <c r="F47" s="6">
        <v>1</v>
      </c>
      <c r="G47" s="125">
        <v>2</v>
      </c>
      <c r="H47" s="128"/>
      <c r="I47" s="136">
        <f t="shared" si="40"/>
        <v>23</v>
      </c>
      <c r="J47" s="139">
        <f t="shared" si="10"/>
        <v>0</v>
      </c>
      <c r="K47" s="7">
        <f t="shared" si="11"/>
        <v>0</v>
      </c>
      <c r="L47" s="7">
        <f t="shared" si="12"/>
        <v>0</v>
      </c>
      <c r="M47" s="7">
        <f t="shared" si="13"/>
        <v>0</v>
      </c>
      <c r="N47" s="94">
        <f t="shared" si="14"/>
        <v>0</v>
      </c>
      <c r="O47" s="136">
        <f t="shared" si="39"/>
        <v>23</v>
      </c>
      <c r="P47" s="106"/>
      <c r="Q47" s="20">
        <f t="shared" si="41"/>
        <v>0.1</v>
      </c>
      <c r="R47" s="8">
        <f t="shared" si="42"/>
        <v>0.15</v>
      </c>
      <c r="S47" s="8">
        <f t="shared" si="43"/>
        <v>0.05</v>
      </c>
      <c r="T47" s="130">
        <f t="shared" si="44"/>
        <v>0.1</v>
      </c>
      <c r="U47" s="133">
        <f t="shared" si="15"/>
        <v>0.4</v>
      </c>
      <c r="V47" s="106"/>
      <c r="W47" s="136">
        <f t="shared" si="16"/>
        <v>3.2</v>
      </c>
      <c r="X47" s="139">
        <f t="shared" si="17"/>
        <v>0</v>
      </c>
      <c r="Y47" s="7">
        <f t="shared" si="45"/>
        <v>3.75</v>
      </c>
      <c r="Z47" s="7">
        <f t="shared" si="46"/>
        <v>3</v>
      </c>
      <c r="AA47" s="7">
        <f t="shared" si="47"/>
        <v>0.89999999999999991</v>
      </c>
      <c r="AB47" s="7">
        <f t="shared" si="18"/>
        <v>0</v>
      </c>
      <c r="AC47" s="7">
        <f t="shared" si="19"/>
        <v>0</v>
      </c>
      <c r="AD47" s="7">
        <f>'Fact sheet'!$G$12</f>
        <v>0.08</v>
      </c>
      <c r="AE47" s="7">
        <f t="shared" si="48"/>
        <v>0.13</v>
      </c>
      <c r="AF47" s="7">
        <f t="shared" si="49"/>
        <v>0</v>
      </c>
      <c r="AG47" s="7">
        <f t="shared" si="20"/>
        <v>2.7650000000000001</v>
      </c>
      <c r="AH47" s="7">
        <f t="shared" si="21"/>
        <v>3.5</v>
      </c>
      <c r="AI47" s="94">
        <f t="shared" si="22"/>
        <v>0</v>
      </c>
      <c r="AJ47" s="99">
        <f t="shared" si="23"/>
        <v>17.325000000000003</v>
      </c>
      <c r="AK47" s="96">
        <f t="shared" si="24"/>
        <v>5.6749999999999972</v>
      </c>
      <c r="AL47" s="106"/>
      <c r="AM47" s="21" t="str">
        <f t="shared" si="25"/>
        <v>SPNN112</v>
      </c>
      <c r="AN47" s="88">
        <f t="shared" si="26"/>
        <v>17.325000000000003</v>
      </c>
      <c r="AO47" s="13" t="str">
        <f t="shared" si="27"/>
        <v/>
      </c>
      <c r="AP47" s="8" t="str">
        <f t="shared" si="28"/>
        <v/>
      </c>
      <c r="AQ47" s="8" t="str">
        <f t="shared" si="29"/>
        <v/>
      </c>
      <c r="AR47" s="8" t="str">
        <f t="shared" si="30"/>
        <v/>
      </c>
      <c r="AS47" s="8">
        <f t="shared" si="31"/>
        <v>1</v>
      </c>
      <c r="AT47" s="8" t="str">
        <f t="shared" si="32"/>
        <v/>
      </c>
      <c r="AU47" s="8" t="str">
        <f t="shared" si="33"/>
        <v/>
      </c>
      <c r="AV47" s="8" t="str">
        <f t="shared" si="34"/>
        <v/>
      </c>
      <c r="AW47" s="8" t="str">
        <f t="shared" si="35"/>
        <v/>
      </c>
      <c r="AX47" s="8" t="str">
        <f t="shared" si="36"/>
        <v/>
      </c>
      <c r="AY47" s="8" t="str">
        <f t="shared" si="37"/>
        <v/>
      </c>
      <c r="AZ47" s="8" t="str">
        <f t="shared" si="38"/>
        <v/>
      </c>
      <c r="BA47" s="3">
        <v>0.4</v>
      </c>
      <c r="BB47" s="3" t="s">
        <v>145</v>
      </c>
      <c r="BC47" s="3" t="s">
        <v>145</v>
      </c>
      <c r="BD47" s="3" t="s">
        <v>145</v>
      </c>
      <c r="BE47" s="3">
        <v>15</v>
      </c>
      <c r="BF47" s="3">
        <v>15</v>
      </c>
      <c r="BG47" s="3">
        <v>10</v>
      </c>
      <c r="BH47" s="3">
        <v>10</v>
      </c>
      <c r="BI47" s="3">
        <v>30</v>
      </c>
      <c r="BJ47" s="3">
        <v>30</v>
      </c>
      <c r="BK47" s="3" t="s">
        <v>145</v>
      </c>
      <c r="BL47" s="3" t="s">
        <v>145</v>
      </c>
      <c r="BM47" s="3" t="s">
        <v>145</v>
      </c>
      <c r="BN47" s="3" t="s">
        <v>145</v>
      </c>
      <c r="BO47" s="3">
        <v>1</v>
      </c>
      <c r="BP47" s="3">
        <v>1</v>
      </c>
      <c r="BQ47" s="3">
        <v>1</v>
      </c>
      <c r="BR47" s="3" t="s">
        <v>145</v>
      </c>
      <c r="BS47" s="3" t="s">
        <v>145</v>
      </c>
      <c r="BT47" s="9" t="s">
        <v>145</v>
      </c>
      <c r="BU47" s="271">
        <v>5.6749999999999972</v>
      </c>
    </row>
    <row r="48" spans="1:73" x14ac:dyDescent="0.25">
      <c r="A48" s="270" t="s">
        <v>2</v>
      </c>
      <c r="B48" s="6" t="s">
        <v>60</v>
      </c>
      <c r="C48" s="6" t="s">
        <v>62</v>
      </c>
      <c r="D48" s="6" t="s">
        <v>62</v>
      </c>
      <c r="E48" s="6">
        <v>1</v>
      </c>
      <c r="F48" s="6">
        <v>1</v>
      </c>
      <c r="G48" s="125">
        <v>3</v>
      </c>
      <c r="H48" s="128"/>
      <c r="I48" s="136">
        <f t="shared" si="40"/>
        <v>23</v>
      </c>
      <c r="J48" s="139">
        <f t="shared" si="10"/>
        <v>0</v>
      </c>
      <c r="K48" s="7">
        <f t="shared" si="11"/>
        <v>0</v>
      </c>
      <c r="L48" s="7">
        <f t="shared" si="12"/>
        <v>0</v>
      </c>
      <c r="M48" s="7">
        <f t="shared" si="13"/>
        <v>0</v>
      </c>
      <c r="N48" s="94">
        <f t="shared" si="14"/>
        <v>0</v>
      </c>
      <c r="O48" s="136">
        <f t="shared" si="39"/>
        <v>23</v>
      </c>
      <c r="P48" s="106"/>
      <c r="Q48" s="20">
        <f t="shared" si="41"/>
        <v>0.1</v>
      </c>
      <c r="R48" s="8">
        <f t="shared" si="42"/>
        <v>0.15</v>
      </c>
      <c r="S48" s="8">
        <f t="shared" si="43"/>
        <v>0.05</v>
      </c>
      <c r="T48" s="130">
        <f t="shared" si="44"/>
        <v>0.1</v>
      </c>
      <c r="U48" s="133">
        <f t="shared" si="15"/>
        <v>0.4</v>
      </c>
      <c r="V48" s="106"/>
      <c r="W48" s="136">
        <f t="shared" si="16"/>
        <v>3.2</v>
      </c>
      <c r="X48" s="139">
        <f t="shared" si="17"/>
        <v>0</v>
      </c>
      <c r="Y48" s="7">
        <f t="shared" si="45"/>
        <v>3.75</v>
      </c>
      <c r="Z48" s="7">
        <f t="shared" si="46"/>
        <v>3</v>
      </c>
      <c r="AA48" s="7">
        <f t="shared" si="47"/>
        <v>0.89999999999999991</v>
      </c>
      <c r="AB48" s="7">
        <f t="shared" si="18"/>
        <v>0</v>
      </c>
      <c r="AC48" s="7">
        <f t="shared" si="19"/>
        <v>0</v>
      </c>
      <c r="AD48" s="7">
        <f>'Fact sheet'!$G$12</f>
        <v>0.08</v>
      </c>
      <c r="AE48" s="7">
        <f t="shared" si="48"/>
        <v>0.13</v>
      </c>
      <c r="AF48" s="7">
        <f t="shared" si="49"/>
        <v>0</v>
      </c>
      <c r="AG48" s="7">
        <f t="shared" si="20"/>
        <v>2.7650000000000001</v>
      </c>
      <c r="AH48" s="7">
        <f t="shared" si="21"/>
        <v>7</v>
      </c>
      <c r="AI48" s="94">
        <f t="shared" si="22"/>
        <v>0</v>
      </c>
      <c r="AJ48" s="99">
        <f t="shared" si="23"/>
        <v>20.825000000000003</v>
      </c>
      <c r="AK48" s="96">
        <f t="shared" si="24"/>
        <v>2.1749999999999972</v>
      </c>
      <c r="AL48" s="106"/>
      <c r="AM48" s="21" t="str">
        <f t="shared" si="25"/>
        <v>SPNN113</v>
      </c>
      <c r="AN48" s="88">
        <f t="shared" si="26"/>
        <v>20.825000000000003</v>
      </c>
      <c r="AO48" s="13" t="str">
        <f t="shared" si="27"/>
        <v/>
      </c>
      <c r="AP48" s="8" t="str">
        <f t="shared" si="28"/>
        <v/>
      </c>
      <c r="AQ48" s="8" t="str">
        <f t="shared" si="29"/>
        <v/>
      </c>
      <c r="AR48" s="8" t="str">
        <f t="shared" si="30"/>
        <v/>
      </c>
      <c r="AS48" s="8" t="str">
        <f t="shared" si="31"/>
        <v/>
      </c>
      <c r="AT48" s="8">
        <f t="shared" si="32"/>
        <v>1</v>
      </c>
      <c r="AU48" s="8" t="str">
        <f t="shared" si="33"/>
        <v/>
      </c>
      <c r="AV48" s="8" t="str">
        <f t="shared" si="34"/>
        <v/>
      </c>
      <c r="AW48" s="8" t="str">
        <f t="shared" si="35"/>
        <v/>
      </c>
      <c r="AX48" s="8" t="str">
        <f t="shared" si="36"/>
        <v/>
      </c>
      <c r="AY48" s="8" t="str">
        <f t="shared" si="37"/>
        <v/>
      </c>
      <c r="AZ48" s="8" t="str">
        <f t="shared" si="38"/>
        <v/>
      </c>
      <c r="BA48" s="3">
        <v>0.4</v>
      </c>
      <c r="BB48" s="3" t="s">
        <v>145</v>
      </c>
      <c r="BC48" s="3" t="s">
        <v>145</v>
      </c>
      <c r="BD48" s="3" t="s">
        <v>145</v>
      </c>
      <c r="BE48" s="3">
        <v>15</v>
      </c>
      <c r="BF48" s="3">
        <v>15</v>
      </c>
      <c r="BG48" s="3">
        <v>10</v>
      </c>
      <c r="BH48" s="3">
        <v>10</v>
      </c>
      <c r="BI48" s="3">
        <v>30</v>
      </c>
      <c r="BJ48" s="3">
        <v>30</v>
      </c>
      <c r="BK48" s="3" t="s">
        <v>145</v>
      </c>
      <c r="BL48" s="3" t="s">
        <v>145</v>
      </c>
      <c r="BM48" s="3" t="s">
        <v>145</v>
      </c>
      <c r="BN48" s="3" t="s">
        <v>145</v>
      </c>
      <c r="BO48" s="3">
        <v>1</v>
      </c>
      <c r="BP48" s="3">
        <v>1</v>
      </c>
      <c r="BQ48" s="3">
        <v>1</v>
      </c>
      <c r="BR48" s="3" t="s">
        <v>145</v>
      </c>
      <c r="BS48" s="3" t="s">
        <v>145</v>
      </c>
      <c r="BT48" s="9" t="s">
        <v>145</v>
      </c>
      <c r="BU48" s="271">
        <v>2.1749999999999972</v>
      </c>
    </row>
    <row r="49" spans="1:73" x14ac:dyDescent="0.25">
      <c r="A49" s="270" t="s">
        <v>2</v>
      </c>
      <c r="B49" s="6" t="s">
        <v>60</v>
      </c>
      <c r="C49" s="6" t="s">
        <v>62</v>
      </c>
      <c r="D49" s="6" t="s">
        <v>62</v>
      </c>
      <c r="E49" s="6">
        <v>1</v>
      </c>
      <c r="F49" s="6">
        <v>2</v>
      </c>
      <c r="G49" s="125">
        <v>1</v>
      </c>
      <c r="H49" s="128"/>
      <c r="I49" s="136">
        <f t="shared" si="40"/>
        <v>23</v>
      </c>
      <c r="J49" s="139">
        <f t="shared" si="10"/>
        <v>0</v>
      </c>
      <c r="K49" s="7">
        <f t="shared" si="11"/>
        <v>0</v>
      </c>
      <c r="L49" s="7">
        <f t="shared" si="12"/>
        <v>0</v>
      </c>
      <c r="M49" s="7">
        <f t="shared" si="13"/>
        <v>0</v>
      </c>
      <c r="N49" s="94">
        <f t="shared" si="14"/>
        <v>0</v>
      </c>
      <c r="O49" s="136">
        <f t="shared" si="39"/>
        <v>23</v>
      </c>
      <c r="P49" s="106"/>
      <c r="Q49" s="20">
        <f t="shared" si="41"/>
        <v>0.1</v>
      </c>
      <c r="R49" s="8">
        <f t="shared" si="42"/>
        <v>0.15</v>
      </c>
      <c r="S49" s="8">
        <f t="shared" si="43"/>
        <v>0.05</v>
      </c>
      <c r="T49" s="130">
        <f t="shared" si="44"/>
        <v>0.1</v>
      </c>
      <c r="U49" s="133">
        <f t="shared" si="15"/>
        <v>0.4</v>
      </c>
      <c r="V49" s="106"/>
      <c r="W49" s="136">
        <f t="shared" si="16"/>
        <v>3.2</v>
      </c>
      <c r="X49" s="139">
        <f t="shared" si="17"/>
        <v>1.2000000000000002</v>
      </c>
      <c r="Y49" s="7">
        <f t="shared" si="45"/>
        <v>3.75</v>
      </c>
      <c r="Z49" s="7">
        <f t="shared" si="46"/>
        <v>3</v>
      </c>
      <c r="AA49" s="7">
        <f t="shared" si="47"/>
        <v>0.89999999999999991</v>
      </c>
      <c r="AB49" s="7">
        <f t="shared" si="18"/>
        <v>0</v>
      </c>
      <c r="AC49" s="7">
        <f t="shared" si="19"/>
        <v>0</v>
      </c>
      <c r="AD49" s="7">
        <f>'Fact sheet'!$G$12</f>
        <v>0.08</v>
      </c>
      <c r="AE49" s="7">
        <f t="shared" si="48"/>
        <v>0.13</v>
      </c>
      <c r="AF49" s="7">
        <f t="shared" si="49"/>
        <v>0</v>
      </c>
      <c r="AG49" s="7">
        <f t="shared" si="20"/>
        <v>3.0650000000000004</v>
      </c>
      <c r="AH49" s="7">
        <f t="shared" si="21"/>
        <v>0</v>
      </c>
      <c r="AI49" s="94">
        <f t="shared" si="22"/>
        <v>0</v>
      </c>
      <c r="AJ49" s="99">
        <f t="shared" si="23"/>
        <v>15.325000000000003</v>
      </c>
      <c r="AK49" s="96">
        <f t="shared" si="24"/>
        <v>7.6749999999999972</v>
      </c>
      <c r="AL49" s="106"/>
      <c r="AM49" s="21" t="str">
        <f t="shared" si="25"/>
        <v>SPNN121</v>
      </c>
      <c r="AN49" s="88">
        <f t="shared" si="26"/>
        <v>15.325000000000003</v>
      </c>
      <c r="AO49" s="13" t="str">
        <f t="shared" si="27"/>
        <v/>
      </c>
      <c r="AP49" s="8" t="str">
        <f t="shared" si="28"/>
        <v/>
      </c>
      <c r="AQ49" s="8" t="str">
        <f t="shared" si="29"/>
        <v/>
      </c>
      <c r="AR49" s="8">
        <f t="shared" si="30"/>
        <v>1</v>
      </c>
      <c r="AS49" s="8" t="str">
        <f t="shared" si="31"/>
        <v/>
      </c>
      <c r="AT49" s="8" t="str">
        <f t="shared" si="32"/>
        <v/>
      </c>
      <c r="AU49" s="8" t="str">
        <f t="shared" si="33"/>
        <v/>
      </c>
      <c r="AV49" s="8" t="str">
        <f t="shared" si="34"/>
        <v/>
      </c>
      <c r="AW49" s="8" t="str">
        <f t="shared" si="35"/>
        <v/>
      </c>
      <c r="AX49" s="8" t="str">
        <f t="shared" si="36"/>
        <v/>
      </c>
      <c r="AY49" s="8" t="str">
        <f t="shared" si="37"/>
        <v/>
      </c>
      <c r="AZ49" s="8" t="str">
        <f t="shared" si="38"/>
        <v/>
      </c>
      <c r="BA49" s="3" t="s">
        <v>145</v>
      </c>
      <c r="BB49" s="3" t="s">
        <v>145</v>
      </c>
      <c r="BC49" s="3">
        <v>0.4</v>
      </c>
      <c r="BD49" s="3" t="s">
        <v>145</v>
      </c>
      <c r="BE49" s="3">
        <v>15</v>
      </c>
      <c r="BF49" s="3">
        <v>15</v>
      </c>
      <c r="BG49" s="3">
        <v>10</v>
      </c>
      <c r="BH49" s="3">
        <v>10</v>
      </c>
      <c r="BI49" s="3">
        <v>30</v>
      </c>
      <c r="BJ49" s="3">
        <v>30</v>
      </c>
      <c r="BK49" s="3" t="s">
        <v>145</v>
      </c>
      <c r="BL49" s="3" t="s">
        <v>145</v>
      </c>
      <c r="BM49" s="3" t="s">
        <v>145</v>
      </c>
      <c r="BN49" s="3" t="s">
        <v>145</v>
      </c>
      <c r="BO49" s="3">
        <v>1</v>
      </c>
      <c r="BP49" s="3">
        <v>1</v>
      </c>
      <c r="BQ49" s="3">
        <v>1</v>
      </c>
      <c r="BR49" s="3" t="s">
        <v>145</v>
      </c>
      <c r="BS49" s="3" t="s">
        <v>145</v>
      </c>
      <c r="BT49" s="9" t="s">
        <v>145</v>
      </c>
      <c r="BU49" s="271">
        <v>7.6749999999999972</v>
      </c>
    </row>
    <row r="50" spans="1:73" x14ac:dyDescent="0.25">
      <c r="A50" s="270" t="s">
        <v>2</v>
      </c>
      <c r="B50" s="6" t="s">
        <v>60</v>
      </c>
      <c r="C50" s="6" t="s">
        <v>62</v>
      </c>
      <c r="D50" s="6" t="s">
        <v>62</v>
      </c>
      <c r="E50" s="6">
        <v>1</v>
      </c>
      <c r="F50" s="6">
        <v>2</v>
      </c>
      <c r="G50" s="125">
        <v>2</v>
      </c>
      <c r="H50" s="128"/>
      <c r="I50" s="136">
        <f t="shared" si="40"/>
        <v>23</v>
      </c>
      <c r="J50" s="139">
        <f t="shared" si="10"/>
        <v>0</v>
      </c>
      <c r="K50" s="7">
        <f t="shared" si="11"/>
        <v>0</v>
      </c>
      <c r="L50" s="7">
        <f t="shared" si="12"/>
        <v>0</v>
      </c>
      <c r="M50" s="7">
        <f t="shared" si="13"/>
        <v>0</v>
      </c>
      <c r="N50" s="94">
        <f t="shared" si="14"/>
        <v>0</v>
      </c>
      <c r="O50" s="136">
        <f t="shared" si="39"/>
        <v>23</v>
      </c>
      <c r="P50" s="106"/>
      <c r="Q50" s="20">
        <f t="shared" si="41"/>
        <v>0.1</v>
      </c>
      <c r="R50" s="8">
        <f t="shared" si="42"/>
        <v>0.15</v>
      </c>
      <c r="S50" s="8">
        <f t="shared" si="43"/>
        <v>0.05</v>
      </c>
      <c r="T50" s="130">
        <f t="shared" si="44"/>
        <v>0.1</v>
      </c>
      <c r="U50" s="133">
        <f t="shared" si="15"/>
        <v>0.4</v>
      </c>
      <c r="V50" s="106"/>
      <c r="W50" s="136">
        <f t="shared" si="16"/>
        <v>3.2</v>
      </c>
      <c r="X50" s="139">
        <f t="shared" si="17"/>
        <v>1.2000000000000002</v>
      </c>
      <c r="Y50" s="7">
        <f t="shared" si="45"/>
        <v>3.75</v>
      </c>
      <c r="Z50" s="7">
        <f t="shared" si="46"/>
        <v>3</v>
      </c>
      <c r="AA50" s="7">
        <f t="shared" si="47"/>
        <v>0.89999999999999991</v>
      </c>
      <c r="AB50" s="7">
        <f t="shared" si="18"/>
        <v>0</v>
      </c>
      <c r="AC50" s="7">
        <f t="shared" si="19"/>
        <v>0</v>
      </c>
      <c r="AD50" s="7">
        <f>'Fact sheet'!$G$12</f>
        <v>0.08</v>
      </c>
      <c r="AE50" s="7">
        <f t="shared" si="48"/>
        <v>0.13</v>
      </c>
      <c r="AF50" s="7">
        <f t="shared" si="49"/>
        <v>0</v>
      </c>
      <c r="AG50" s="7">
        <f t="shared" si="20"/>
        <v>3.0650000000000004</v>
      </c>
      <c r="AH50" s="7">
        <f t="shared" si="21"/>
        <v>3.5</v>
      </c>
      <c r="AI50" s="94">
        <f t="shared" si="22"/>
        <v>0</v>
      </c>
      <c r="AJ50" s="99">
        <f t="shared" si="23"/>
        <v>18.825000000000003</v>
      </c>
      <c r="AK50" s="96">
        <f t="shared" si="24"/>
        <v>4.1749999999999972</v>
      </c>
      <c r="AL50" s="106"/>
      <c r="AM50" s="21" t="str">
        <f t="shared" si="25"/>
        <v>SPNN122</v>
      </c>
      <c r="AN50" s="88">
        <f t="shared" si="26"/>
        <v>18.825000000000003</v>
      </c>
      <c r="AO50" s="13" t="str">
        <f t="shared" si="27"/>
        <v/>
      </c>
      <c r="AP50" s="8" t="str">
        <f t="shared" si="28"/>
        <v/>
      </c>
      <c r="AQ50" s="8" t="str">
        <f t="shared" si="29"/>
        <v/>
      </c>
      <c r="AR50" s="8" t="str">
        <f t="shared" si="30"/>
        <v/>
      </c>
      <c r="AS50" s="8">
        <f t="shared" si="31"/>
        <v>1</v>
      </c>
      <c r="AT50" s="8" t="str">
        <f t="shared" si="32"/>
        <v/>
      </c>
      <c r="AU50" s="8" t="str">
        <f t="shared" si="33"/>
        <v/>
      </c>
      <c r="AV50" s="8" t="str">
        <f t="shared" si="34"/>
        <v/>
      </c>
      <c r="AW50" s="8" t="str">
        <f t="shared" si="35"/>
        <v/>
      </c>
      <c r="AX50" s="8" t="str">
        <f t="shared" si="36"/>
        <v/>
      </c>
      <c r="AY50" s="8" t="str">
        <f t="shared" si="37"/>
        <v/>
      </c>
      <c r="AZ50" s="8" t="str">
        <f t="shared" si="38"/>
        <v/>
      </c>
      <c r="BA50" s="3" t="s">
        <v>145</v>
      </c>
      <c r="BB50" s="3" t="s">
        <v>145</v>
      </c>
      <c r="BC50" s="3">
        <v>0.4</v>
      </c>
      <c r="BD50" s="3" t="s">
        <v>145</v>
      </c>
      <c r="BE50" s="3">
        <v>15</v>
      </c>
      <c r="BF50" s="3">
        <v>15</v>
      </c>
      <c r="BG50" s="3">
        <v>10</v>
      </c>
      <c r="BH50" s="3">
        <v>10</v>
      </c>
      <c r="BI50" s="3">
        <v>30</v>
      </c>
      <c r="BJ50" s="3">
        <v>30</v>
      </c>
      <c r="BK50" s="3" t="s">
        <v>145</v>
      </c>
      <c r="BL50" s="3" t="s">
        <v>145</v>
      </c>
      <c r="BM50" s="3" t="s">
        <v>145</v>
      </c>
      <c r="BN50" s="3" t="s">
        <v>145</v>
      </c>
      <c r="BO50" s="3">
        <v>1</v>
      </c>
      <c r="BP50" s="3">
        <v>1</v>
      </c>
      <c r="BQ50" s="3">
        <v>1</v>
      </c>
      <c r="BR50" s="3" t="s">
        <v>145</v>
      </c>
      <c r="BS50" s="3" t="s">
        <v>145</v>
      </c>
      <c r="BT50" s="9" t="s">
        <v>145</v>
      </c>
      <c r="BU50" s="271">
        <v>4.1749999999999972</v>
      </c>
    </row>
    <row r="51" spans="1:73" x14ac:dyDescent="0.25">
      <c r="A51" s="270" t="s">
        <v>2</v>
      </c>
      <c r="B51" s="6" t="s">
        <v>60</v>
      </c>
      <c r="C51" s="6" t="s">
        <v>62</v>
      </c>
      <c r="D51" s="6" t="s">
        <v>62</v>
      </c>
      <c r="E51" s="6">
        <v>1</v>
      </c>
      <c r="F51" s="6">
        <v>2</v>
      </c>
      <c r="G51" s="125">
        <v>3</v>
      </c>
      <c r="H51" s="128"/>
      <c r="I51" s="136">
        <f t="shared" si="40"/>
        <v>23</v>
      </c>
      <c r="J51" s="139">
        <f t="shared" si="10"/>
        <v>0</v>
      </c>
      <c r="K51" s="7">
        <f t="shared" si="11"/>
        <v>0</v>
      </c>
      <c r="L51" s="7">
        <f t="shared" si="12"/>
        <v>0</v>
      </c>
      <c r="M51" s="7">
        <f t="shared" si="13"/>
        <v>0</v>
      </c>
      <c r="N51" s="94">
        <f t="shared" si="14"/>
        <v>0</v>
      </c>
      <c r="O51" s="136">
        <f t="shared" si="39"/>
        <v>23</v>
      </c>
      <c r="P51" s="106"/>
      <c r="Q51" s="20">
        <f t="shared" si="41"/>
        <v>0.1</v>
      </c>
      <c r="R51" s="8">
        <f t="shared" si="42"/>
        <v>0.15</v>
      </c>
      <c r="S51" s="8">
        <f t="shared" si="43"/>
        <v>0.05</v>
      </c>
      <c r="T51" s="130">
        <f t="shared" si="44"/>
        <v>0.1</v>
      </c>
      <c r="U51" s="133">
        <f t="shared" si="15"/>
        <v>0.4</v>
      </c>
      <c r="V51" s="106"/>
      <c r="W51" s="136">
        <f t="shared" si="16"/>
        <v>3.2</v>
      </c>
      <c r="X51" s="139">
        <f t="shared" si="17"/>
        <v>1.2000000000000002</v>
      </c>
      <c r="Y51" s="7">
        <f t="shared" si="45"/>
        <v>3.75</v>
      </c>
      <c r="Z51" s="7">
        <f t="shared" si="46"/>
        <v>3</v>
      </c>
      <c r="AA51" s="7">
        <f t="shared" si="47"/>
        <v>0.89999999999999991</v>
      </c>
      <c r="AB51" s="7">
        <f t="shared" si="18"/>
        <v>0</v>
      </c>
      <c r="AC51" s="7">
        <f t="shared" si="19"/>
        <v>0</v>
      </c>
      <c r="AD51" s="7">
        <f>'Fact sheet'!$G$12</f>
        <v>0.08</v>
      </c>
      <c r="AE51" s="7">
        <f t="shared" si="48"/>
        <v>0.13</v>
      </c>
      <c r="AF51" s="7">
        <f t="shared" si="49"/>
        <v>0</v>
      </c>
      <c r="AG51" s="7">
        <f t="shared" si="20"/>
        <v>3.0650000000000004</v>
      </c>
      <c r="AH51" s="7">
        <f t="shared" si="21"/>
        <v>7</v>
      </c>
      <c r="AI51" s="94">
        <f t="shared" si="22"/>
        <v>0</v>
      </c>
      <c r="AJ51" s="99">
        <f t="shared" si="23"/>
        <v>22.325000000000003</v>
      </c>
      <c r="AK51" s="96">
        <f t="shared" si="24"/>
        <v>0.67499999999999716</v>
      </c>
      <c r="AL51" s="106"/>
      <c r="AM51" s="21" t="str">
        <f t="shared" si="25"/>
        <v>SPNN123</v>
      </c>
      <c r="AN51" s="88">
        <f t="shared" si="26"/>
        <v>22.325000000000003</v>
      </c>
      <c r="AO51" s="13" t="str">
        <f t="shared" si="27"/>
        <v/>
      </c>
      <c r="AP51" s="8" t="str">
        <f t="shared" si="28"/>
        <v/>
      </c>
      <c r="AQ51" s="8" t="str">
        <f t="shared" si="29"/>
        <v/>
      </c>
      <c r="AR51" s="8" t="str">
        <f t="shared" si="30"/>
        <v/>
      </c>
      <c r="AS51" s="8" t="str">
        <f t="shared" si="31"/>
        <v/>
      </c>
      <c r="AT51" s="8">
        <f t="shared" si="32"/>
        <v>1</v>
      </c>
      <c r="AU51" s="8" t="str">
        <f t="shared" si="33"/>
        <v/>
      </c>
      <c r="AV51" s="8" t="str">
        <f t="shared" si="34"/>
        <v/>
      </c>
      <c r="AW51" s="8" t="str">
        <f t="shared" si="35"/>
        <v/>
      </c>
      <c r="AX51" s="8" t="str">
        <f t="shared" si="36"/>
        <v/>
      </c>
      <c r="AY51" s="8" t="str">
        <f t="shared" si="37"/>
        <v/>
      </c>
      <c r="AZ51" s="8" t="str">
        <f t="shared" si="38"/>
        <v/>
      </c>
      <c r="BA51" s="3" t="s">
        <v>145</v>
      </c>
      <c r="BB51" s="3" t="s">
        <v>145</v>
      </c>
      <c r="BC51" s="3">
        <v>0.4</v>
      </c>
      <c r="BD51" s="3" t="s">
        <v>145</v>
      </c>
      <c r="BE51" s="3">
        <v>15</v>
      </c>
      <c r="BF51" s="3">
        <v>15</v>
      </c>
      <c r="BG51" s="3">
        <v>10</v>
      </c>
      <c r="BH51" s="3">
        <v>10</v>
      </c>
      <c r="BI51" s="3">
        <v>30</v>
      </c>
      <c r="BJ51" s="3">
        <v>30</v>
      </c>
      <c r="BK51" s="3" t="s">
        <v>145</v>
      </c>
      <c r="BL51" s="3" t="s">
        <v>145</v>
      </c>
      <c r="BM51" s="3" t="s">
        <v>145</v>
      </c>
      <c r="BN51" s="3" t="s">
        <v>145</v>
      </c>
      <c r="BO51" s="3">
        <v>1</v>
      </c>
      <c r="BP51" s="3">
        <v>1</v>
      </c>
      <c r="BQ51" s="3">
        <v>1</v>
      </c>
      <c r="BR51" s="3" t="s">
        <v>145</v>
      </c>
      <c r="BS51" s="3" t="s">
        <v>145</v>
      </c>
      <c r="BT51" s="9" t="s">
        <v>145</v>
      </c>
      <c r="BU51" s="271">
        <v>0.67499999999999716</v>
      </c>
    </row>
    <row r="52" spans="1:73" x14ac:dyDescent="0.25">
      <c r="A52" s="270" t="s">
        <v>2</v>
      </c>
      <c r="B52" s="6" t="s">
        <v>60</v>
      </c>
      <c r="C52" s="6" t="s">
        <v>62</v>
      </c>
      <c r="D52" s="6" t="s">
        <v>62</v>
      </c>
      <c r="E52" s="6">
        <v>2</v>
      </c>
      <c r="F52" s="6">
        <v>1</v>
      </c>
      <c r="G52" s="125">
        <v>1</v>
      </c>
      <c r="H52" s="128"/>
      <c r="I52" s="136">
        <f t="shared" si="40"/>
        <v>23</v>
      </c>
      <c r="J52" s="139">
        <f t="shared" si="10"/>
        <v>0</v>
      </c>
      <c r="K52" s="7">
        <f t="shared" si="11"/>
        <v>0</v>
      </c>
      <c r="L52" s="7">
        <f t="shared" si="12"/>
        <v>0</v>
      </c>
      <c r="M52" s="7">
        <f t="shared" si="13"/>
        <v>0</v>
      </c>
      <c r="N52" s="94">
        <f t="shared" si="14"/>
        <v>0</v>
      </c>
      <c r="O52" s="136">
        <f t="shared" si="39"/>
        <v>23</v>
      </c>
      <c r="P52" s="106"/>
      <c r="Q52" s="20">
        <f t="shared" si="41"/>
        <v>0.1</v>
      </c>
      <c r="R52" s="8">
        <f t="shared" si="42"/>
        <v>0.15</v>
      </c>
      <c r="S52" s="8">
        <f t="shared" si="43"/>
        <v>0.05</v>
      </c>
      <c r="T52" s="130">
        <f t="shared" si="44"/>
        <v>0.1</v>
      </c>
      <c r="U52" s="133">
        <f t="shared" si="15"/>
        <v>0.4</v>
      </c>
      <c r="V52" s="106"/>
      <c r="W52" s="136">
        <f t="shared" si="16"/>
        <v>3.2</v>
      </c>
      <c r="X52" s="139">
        <f t="shared" si="17"/>
        <v>0</v>
      </c>
      <c r="Y52" s="7">
        <f t="shared" si="45"/>
        <v>3.75</v>
      </c>
      <c r="Z52" s="7">
        <f t="shared" si="46"/>
        <v>3</v>
      </c>
      <c r="AA52" s="7">
        <f t="shared" si="47"/>
        <v>0.89999999999999991</v>
      </c>
      <c r="AB52" s="7">
        <f t="shared" si="18"/>
        <v>0</v>
      </c>
      <c r="AC52" s="7">
        <f t="shared" si="19"/>
        <v>0</v>
      </c>
      <c r="AD52" s="7">
        <f>'Fact sheet'!$G$12</f>
        <v>0.08</v>
      </c>
      <c r="AE52" s="7">
        <f t="shared" si="48"/>
        <v>0.13</v>
      </c>
      <c r="AF52" s="7">
        <f t="shared" si="49"/>
        <v>0</v>
      </c>
      <c r="AG52" s="7">
        <f t="shared" si="20"/>
        <v>2.7650000000000001</v>
      </c>
      <c r="AH52" s="7">
        <f t="shared" si="21"/>
        <v>0</v>
      </c>
      <c r="AI52" s="94">
        <f t="shared" si="22"/>
        <v>4.5</v>
      </c>
      <c r="AJ52" s="99">
        <f t="shared" si="23"/>
        <v>18.325000000000003</v>
      </c>
      <c r="AK52" s="96">
        <f t="shared" si="24"/>
        <v>4.6749999999999972</v>
      </c>
      <c r="AL52" s="106"/>
      <c r="AM52" s="21" t="str">
        <f t="shared" si="25"/>
        <v>SPNN211</v>
      </c>
      <c r="AN52" s="88">
        <f t="shared" si="26"/>
        <v>18.325000000000003</v>
      </c>
      <c r="AO52" s="13" t="str">
        <f t="shared" si="27"/>
        <v/>
      </c>
      <c r="AP52" s="8" t="str">
        <f t="shared" si="28"/>
        <v/>
      </c>
      <c r="AQ52" s="8" t="str">
        <f t="shared" si="29"/>
        <v/>
      </c>
      <c r="AR52" s="8">
        <f t="shared" si="30"/>
        <v>1</v>
      </c>
      <c r="AS52" s="8" t="str">
        <f t="shared" si="31"/>
        <v/>
      </c>
      <c r="AT52" s="8" t="str">
        <f t="shared" si="32"/>
        <v/>
      </c>
      <c r="AU52" s="8" t="str">
        <f t="shared" si="33"/>
        <v/>
      </c>
      <c r="AV52" s="8" t="str">
        <f t="shared" si="34"/>
        <v/>
      </c>
      <c r="AW52" s="8" t="str">
        <f t="shared" si="35"/>
        <v/>
      </c>
      <c r="AX52" s="8" t="str">
        <f t="shared" si="36"/>
        <v/>
      </c>
      <c r="AY52" s="8" t="str">
        <f t="shared" si="37"/>
        <v/>
      </c>
      <c r="AZ52" s="8" t="str">
        <f t="shared" si="38"/>
        <v/>
      </c>
      <c r="BA52" s="3" t="s">
        <v>145</v>
      </c>
      <c r="BB52" s="3">
        <v>0.4</v>
      </c>
      <c r="BC52" s="3" t="s">
        <v>145</v>
      </c>
      <c r="BD52" s="3" t="s">
        <v>145</v>
      </c>
      <c r="BE52" s="3">
        <v>15</v>
      </c>
      <c r="BF52" s="3">
        <v>15</v>
      </c>
      <c r="BG52" s="3">
        <v>10</v>
      </c>
      <c r="BH52" s="3">
        <v>10</v>
      </c>
      <c r="BI52" s="3">
        <v>30</v>
      </c>
      <c r="BJ52" s="3">
        <v>30</v>
      </c>
      <c r="BK52" s="3" t="s">
        <v>145</v>
      </c>
      <c r="BL52" s="3" t="s">
        <v>145</v>
      </c>
      <c r="BM52" s="3" t="s">
        <v>145</v>
      </c>
      <c r="BN52" s="3" t="s">
        <v>145</v>
      </c>
      <c r="BO52" s="3">
        <v>1</v>
      </c>
      <c r="BP52" s="3">
        <v>1</v>
      </c>
      <c r="BQ52" s="3" t="s">
        <v>145</v>
      </c>
      <c r="BR52" s="3">
        <v>1</v>
      </c>
      <c r="BS52" s="3" t="s">
        <v>145</v>
      </c>
      <c r="BT52" s="9" t="s">
        <v>145</v>
      </c>
      <c r="BU52" s="271">
        <v>4.6749999999999972</v>
      </c>
    </row>
    <row r="53" spans="1:73" x14ac:dyDescent="0.25">
      <c r="A53" s="270" t="s">
        <v>2</v>
      </c>
      <c r="B53" s="6" t="s">
        <v>60</v>
      </c>
      <c r="C53" s="6" t="s">
        <v>62</v>
      </c>
      <c r="D53" s="6" t="s">
        <v>62</v>
      </c>
      <c r="E53" s="6">
        <v>2</v>
      </c>
      <c r="F53" s="6">
        <v>1</v>
      </c>
      <c r="G53" s="125">
        <v>2</v>
      </c>
      <c r="H53" s="128"/>
      <c r="I53" s="136">
        <f t="shared" si="40"/>
        <v>23</v>
      </c>
      <c r="J53" s="139">
        <f t="shared" si="10"/>
        <v>0</v>
      </c>
      <c r="K53" s="7">
        <f t="shared" si="11"/>
        <v>0</v>
      </c>
      <c r="L53" s="7">
        <f t="shared" si="12"/>
        <v>0</v>
      </c>
      <c r="M53" s="7">
        <f t="shared" si="13"/>
        <v>0</v>
      </c>
      <c r="N53" s="94">
        <f t="shared" si="14"/>
        <v>0</v>
      </c>
      <c r="O53" s="136">
        <f t="shared" si="39"/>
        <v>23</v>
      </c>
      <c r="P53" s="106"/>
      <c r="Q53" s="20">
        <f t="shared" si="41"/>
        <v>0.1</v>
      </c>
      <c r="R53" s="8">
        <f t="shared" si="42"/>
        <v>0.15</v>
      </c>
      <c r="S53" s="8">
        <f t="shared" si="43"/>
        <v>0.05</v>
      </c>
      <c r="T53" s="130">
        <f t="shared" si="44"/>
        <v>0.1</v>
      </c>
      <c r="U53" s="133">
        <f t="shared" si="15"/>
        <v>0.4</v>
      </c>
      <c r="V53" s="106"/>
      <c r="W53" s="136">
        <f t="shared" si="16"/>
        <v>3.2</v>
      </c>
      <c r="X53" s="139">
        <f t="shared" si="17"/>
        <v>0</v>
      </c>
      <c r="Y53" s="7">
        <f t="shared" si="45"/>
        <v>3.75</v>
      </c>
      <c r="Z53" s="7">
        <f t="shared" si="46"/>
        <v>3</v>
      </c>
      <c r="AA53" s="7">
        <f t="shared" si="47"/>
        <v>0.89999999999999991</v>
      </c>
      <c r="AB53" s="7">
        <f t="shared" si="18"/>
        <v>0</v>
      </c>
      <c r="AC53" s="7">
        <f t="shared" si="19"/>
        <v>0</v>
      </c>
      <c r="AD53" s="7">
        <f>'Fact sheet'!$G$12</f>
        <v>0.08</v>
      </c>
      <c r="AE53" s="7">
        <f t="shared" si="48"/>
        <v>0.13</v>
      </c>
      <c r="AF53" s="7">
        <f t="shared" si="49"/>
        <v>0</v>
      </c>
      <c r="AG53" s="7">
        <f t="shared" si="20"/>
        <v>2.7650000000000001</v>
      </c>
      <c r="AH53" s="7">
        <f t="shared" si="21"/>
        <v>0</v>
      </c>
      <c r="AI53" s="94">
        <f t="shared" si="22"/>
        <v>0</v>
      </c>
      <c r="AJ53" s="99">
        <f t="shared" si="23"/>
        <v>13.825000000000001</v>
      </c>
      <c r="AK53" s="96">
        <f t="shared" si="24"/>
        <v>9.1749999999999989</v>
      </c>
      <c r="AL53" s="106"/>
      <c r="AM53" s="21" t="str">
        <f t="shared" si="25"/>
        <v>SPNN212</v>
      </c>
      <c r="AN53" s="88">
        <f t="shared" si="26"/>
        <v>13.825000000000001</v>
      </c>
      <c r="AO53" s="13" t="str">
        <f t="shared" si="27"/>
        <v/>
      </c>
      <c r="AP53" s="8" t="str">
        <f t="shared" si="28"/>
        <v/>
      </c>
      <c r="AQ53" s="8" t="str">
        <f t="shared" si="29"/>
        <v/>
      </c>
      <c r="AR53" s="8" t="str">
        <f t="shared" si="30"/>
        <v/>
      </c>
      <c r="AS53" s="8">
        <f t="shared" si="31"/>
        <v>1</v>
      </c>
      <c r="AT53" s="8" t="str">
        <f t="shared" si="32"/>
        <v/>
      </c>
      <c r="AU53" s="8" t="str">
        <f t="shared" si="33"/>
        <v/>
      </c>
      <c r="AV53" s="8" t="str">
        <f t="shared" si="34"/>
        <v/>
      </c>
      <c r="AW53" s="8" t="str">
        <f t="shared" si="35"/>
        <v/>
      </c>
      <c r="AX53" s="8" t="str">
        <f t="shared" si="36"/>
        <v/>
      </c>
      <c r="AY53" s="8" t="str">
        <f t="shared" si="37"/>
        <v/>
      </c>
      <c r="AZ53" s="8" t="str">
        <f t="shared" si="38"/>
        <v/>
      </c>
      <c r="BA53" s="3" t="s">
        <v>145</v>
      </c>
      <c r="BB53" s="3">
        <v>0.4</v>
      </c>
      <c r="BC53" s="3" t="s">
        <v>145</v>
      </c>
      <c r="BD53" s="3" t="s">
        <v>145</v>
      </c>
      <c r="BE53" s="3">
        <v>15</v>
      </c>
      <c r="BF53" s="3">
        <v>15</v>
      </c>
      <c r="BG53" s="3">
        <v>10</v>
      </c>
      <c r="BH53" s="3">
        <v>10</v>
      </c>
      <c r="BI53" s="3">
        <v>30</v>
      </c>
      <c r="BJ53" s="3">
        <v>30</v>
      </c>
      <c r="BK53" s="3" t="s">
        <v>145</v>
      </c>
      <c r="BL53" s="3" t="s">
        <v>145</v>
      </c>
      <c r="BM53" s="3" t="s">
        <v>145</v>
      </c>
      <c r="BN53" s="3" t="s">
        <v>145</v>
      </c>
      <c r="BO53" s="3">
        <v>1</v>
      </c>
      <c r="BP53" s="3">
        <v>1</v>
      </c>
      <c r="BQ53" s="3" t="s">
        <v>145</v>
      </c>
      <c r="BR53" s="3">
        <v>1</v>
      </c>
      <c r="BS53" s="3" t="s">
        <v>145</v>
      </c>
      <c r="BT53" s="9" t="s">
        <v>145</v>
      </c>
      <c r="BU53" s="271">
        <v>9.1749999999999989</v>
      </c>
    </row>
    <row r="54" spans="1:73" x14ac:dyDescent="0.25">
      <c r="A54" s="270" t="s">
        <v>2</v>
      </c>
      <c r="B54" s="6" t="s">
        <v>60</v>
      </c>
      <c r="C54" s="6" t="s">
        <v>62</v>
      </c>
      <c r="D54" s="6" t="s">
        <v>62</v>
      </c>
      <c r="E54" s="6">
        <v>2</v>
      </c>
      <c r="F54" s="6">
        <v>1</v>
      </c>
      <c r="G54" s="125">
        <v>3</v>
      </c>
      <c r="H54" s="128"/>
      <c r="I54" s="136">
        <f t="shared" si="40"/>
        <v>23</v>
      </c>
      <c r="J54" s="139">
        <f t="shared" si="10"/>
        <v>0</v>
      </c>
      <c r="K54" s="7">
        <f t="shared" si="11"/>
        <v>0</v>
      </c>
      <c r="L54" s="7">
        <f t="shared" si="12"/>
        <v>0</v>
      </c>
      <c r="M54" s="7">
        <f t="shared" si="13"/>
        <v>0</v>
      </c>
      <c r="N54" s="94">
        <f t="shared" si="14"/>
        <v>0</v>
      </c>
      <c r="O54" s="136">
        <f t="shared" si="39"/>
        <v>23</v>
      </c>
      <c r="P54" s="106"/>
      <c r="Q54" s="20">
        <f t="shared" si="41"/>
        <v>0.1</v>
      </c>
      <c r="R54" s="8">
        <f t="shared" si="42"/>
        <v>0.15</v>
      </c>
      <c r="S54" s="8">
        <f t="shared" si="43"/>
        <v>0.05</v>
      </c>
      <c r="T54" s="130">
        <f t="shared" si="44"/>
        <v>0.1</v>
      </c>
      <c r="U54" s="133">
        <f t="shared" si="15"/>
        <v>0.4</v>
      </c>
      <c r="V54" s="106"/>
      <c r="W54" s="136">
        <f t="shared" si="16"/>
        <v>3.2</v>
      </c>
      <c r="X54" s="139">
        <f t="shared" si="17"/>
        <v>0</v>
      </c>
      <c r="Y54" s="7">
        <f t="shared" si="45"/>
        <v>3.75</v>
      </c>
      <c r="Z54" s="7">
        <f t="shared" si="46"/>
        <v>3</v>
      </c>
      <c r="AA54" s="7">
        <f t="shared" si="47"/>
        <v>0.89999999999999991</v>
      </c>
      <c r="AB54" s="7">
        <f t="shared" si="18"/>
        <v>0</v>
      </c>
      <c r="AC54" s="7">
        <f t="shared" si="19"/>
        <v>0</v>
      </c>
      <c r="AD54" s="7">
        <f>'Fact sheet'!$G$12</f>
        <v>0.08</v>
      </c>
      <c r="AE54" s="7">
        <f t="shared" si="48"/>
        <v>0.13</v>
      </c>
      <c r="AF54" s="7">
        <f t="shared" si="49"/>
        <v>0</v>
      </c>
      <c r="AG54" s="7">
        <f t="shared" si="20"/>
        <v>2.7650000000000001</v>
      </c>
      <c r="AH54" s="7">
        <f t="shared" si="21"/>
        <v>3.5</v>
      </c>
      <c r="AI54" s="94">
        <f t="shared" si="22"/>
        <v>0</v>
      </c>
      <c r="AJ54" s="99">
        <f t="shared" si="23"/>
        <v>17.325000000000003</v>
      </c>
      <c r="AK54" s="96">
        <f t="shared" si="24"/>
        <v>5.6749999999999972</v>
      </c>
      <c r="AL54" s="106"/>
      <c r="AM54" s="21" t="str">
        <f t="shared" si="25"/>
        <v>SPNN213</v>
      </c>
      <c r="AN54" s="88">
        <f t="shared" si="26"/>
        <v>17.325000000000003</v>
      </c>
      <c r="AO54" s="13" t="str">
        <f t="shared" si="27"/>
        <v/>
      </c>
      <c r="AP54" s="8" t="str">
        <f t="shared" si="28"/>
        <v/>
      </c>
      <c r="AQ54" s="8" t="str">
        <f t="shared" si="29"/>
        <v/>
      </c>
      <c r="AR54" s="8" t="str">
        <f t="shared" si="30"/>
        <v/>
      </c>
      <c r="AS54" s="8" t="str">
        <f t="shared" si="31"/>
        <v/>
      </c>
      <c r="AT54" s="8">
        <f t="shared" si="32"/>
        <v>1</v>
      </c>
      <c r="AU54" s="8" t="str">
        <f t="shared" si="33"/>
        <v/>
      </c>
      <c r="AV54" s="8" t="str">
        <f t="shared" si="34"/>
        <v/>
      </c>
      <c r="AW54" s="8" t="str">
        <f t="shared" si="35"/>
        <v/>
      </c>
      <c r="AX54" s="8" t="str">
        <f t="shared" si="36"/>
        <v/>
      </c>
      <c r="AY54" s="8" t="str">
        <f t="shared" si="37"/>
        <v/>
      </c>
      <c r="AZ54" s="8" t="str">
        <f t="shared" si="38"/>
        <v/>
      </c>
      <c r="BA54" s="3" t="s">
        <v>145</v>
      </c>
      <c r="BB54" s="3">
        <v>0.4</v>
      </c>
      <c r="BC54" s="3" t="s">
        <v>145</v>
      </c>
      <c r="BD54" s="3" t="s">
        <v>145</v>
      </c>
      <c r="BE54" s="3">
        <v>15</v>
      </c>
      <c r="BF54" s="3">
        <v>15</v>
      </c>
      <c r="BG54" s="3">
        <v>10</v>
      </c>
      <c r="BH54" s="3">
        <v>10</v>
      </c>
      <c r="BI54" s="3">
        <v>30</v>
      </c>
      <c r="BJ54" s="3">
        <v>30</v>
      </c>
      <c r="BK54" s="3" t="s">
        <v>145</v>
      </c>
      <c r="BL54" s="3" t="s">
        <v>145</v>
      </c>
      <c r="BM54" s="3" t="s">
        <v>145</v>
      </c>
      <c r="BN54" s="3" t="s">
        <v>145</v>
      </c>
      <c r="BO54" s="3">
        <v>1</v>
      </c>
      <c r="BP54" s="3">
        <v>1</v>
      </c>
      <c r="BQ54" s="3" t="s">
        <v>145</v>
      </c>
      <c r="BR54" s="3">
        <v>1</v>
      </c>
      <c r="BS54" s="3" t="s">
        <v>145</v>
      </c>
      <c r="BT54" s="9" t="s">
        <v>145</v>
      </c>
      <c r="BU54" s="271">
        <v>5.6749999999999972</v>
      </c>
    </row>
    <row r="55" spans="1:73" x14ac:dyDescent="0.25">
      <c r="A55" s="270" t="s">
        <v>2</v>
      </c>
      <c r="B55" s="6" t="s">
        <v>60</v>
      </c>
      <c r="C55" s="6" t="s">
        <v>62</v>
      </c>
      <c r="D55" s="6" t="s">
        <v>62</v>
      </c>
      <c r="E55" s="6">
        <v>2</v>
      </c>
      <c r="F55" s="6">
        <v>2</v>
      </c>
      <c r="G55" s="125">
        <v>1</v>
      </c>
      <c r="H55" s="128"/>
      <c r="I55" s="136">
        <f t="shared" si="40"/>
        <v>23</v>
      </c>
      <c r="J55" s="139">
        <f t="shared" si="10"/>
        <v>0</v>
      </c>
      <c r="K55" s="7">
        <f t="shared" si="11"/>
        <v>0</v>
      </c>
      <c r="L55" s="7">
        <f t="shared" si="12"/>
        <v>0</v>
      </c>
      <c r="M55" s="7">
        <f t="shared" si="13"/>
        <v>0</v>
      </c>
      <c r="N55" s="94">
        <f t="shared" si="14"/>
        <v>0</v>
      </c>
      <c r="O55" s="136">
        <f t="shared" si="39"/>
        <v>23</v>
      </c>
      <c r="P55" s="106"/>
      <c r="Q55" s="20">
        <f t="shared" si="41"/>
        <v>0.1</v>
      </c>
      <c r="R55" s="8">
        <f t="shared" si="42"/>
        <v>0.15</v>
      </c>
      <c r="S55" s="8">
        <f t="shared" si="43"/>
        <v>0.05</v>
      </c>
      <c r="T55" s="130">
        <f t="shared" si="44"/>
        <v>0.1</v>
      </c>
      <c r="U55" s="133">
        <f t="shared" si="15"/>
        <v>0.4</v>
      </c>
      <c r="V55" s="106"/>
      <c r="W55" s="136">
        <f t="shared" si="16"/>
        <v>3.2</v>
      </c>
      <c r="X55" s="139">
        <f t="shared" si="17"/>
        <v>1.2000000000000002</v>
      </c>
      <c r="Y55" s="7">
        <f t="shared" si="45"/>
        <v>3.75</v>
      </c>
      <c r="Z55" s="7">
        <f t="shared" si="46"/>
        <v>3</v>
      </c>
      <c r="AA55" s="7">
        <f t="shared" si="47"/>
        <v>0.89999999999999991</v>
      </c>
      <c r="AB55" s="7">
        <f t="shared" si="18"/>
        <v>0</v>
      </c>
      <c r="AC55" s="7">
        <f t="shared" si="19"/>
        <v>0</v>
      </c>
      <c r="AD55" s="7">
        <f>'Fact sheet'!$G$12</f>
        <v>0.08</v>
      </c>
      <c r="AE55" s="7">
        <f t="shared" si="48"/>
        <v>0.13</v>
      </c>
      <c r="AF55" s="7">
        <f t="shared" si="49"/>
        <v>0</v>
      </c>
      <c r="AG55" s="7">
        <f t="shared" si="20"/>
        <v>3.0650000000000004</v>
      </c>
      <c r="AH55" s="7">
        <f t="shared" si="21"/>
        <v>0</v>
      </c>
      <c r="AI55" s="94">
        <f t="shared" si="22"/>
        <v>4.5</v>
      </c>
      <c r="AJ55" s="99">
        <f t="shared" si="23"/>
        <v>19.825000000000003</v>
      </c>
      <c r="AK55" s="96">
        <f t="shared" si="24"/>
        <v>3.1749999999999972</v>
      </c>
      <c r="AL55" s="106"/>
      <c r="AM55" s="21" t="str">
        <f t="shared" si="25"/>
        <v>SPNN221</v>
      </c>
      <c r="AN55" s="88">
        <f t="shared" si="26"/>
        <v>19.825000000000003</v>
      </c>
      <c r="AO55" s="13" t="str">
        <f t="shared" si="27"/>
        <v/>
      </c>
      <c r="AP55" s="8" t="str">
        <f t="shared" si="28"/>
        <v/>
      </c>
      <c r="AQ55" s="8" t="str">
        <f t="shared" si="29"/>
        <v/>
      </c>
      <c r="AR55" s="8">
        <f t="shared" si="30"/>
        <v>1</v>
      </c>
      <c r="AS55" s="8" t="str">
        <f t="shared" si="31"/>
        <v/>
      </c>
      <c r="AT55" s="8" t="str">
        <f t="shared" si="32"/>
        <v/>
      </c>
      <c r="AU55" s="8" t="str">
        <f t="shared" si="33"/>
        <v/>
      </c>
      <c r="AV55" s="8" t="str">
        <f t="shared" si="34"/>
        <v/>
      </c>
      <c r="AW55" s="8" t="str">
        <f t="shared" si="35"/>
        <v/>
      </c>
      <c r="AX55" s="8" t="str">
        <f t="shared" si="36"/>
        <v/>
      </c>
      <c r="AY55" s="8" t="str">
        <f t="shared" si="37"/>
        <v/>
      </c>
      <c r="AZ55" s="8" t="str">
        <f t="shared" si="38"/>
        <v/>
      </c>
      <c r="BA55" s="3" t="s">
        <v>145</v>
      </c>
      <c r="BB55" s="3" t="s">
        <v>145</v>
      </c>
      <c r="BC55" s="3" t="s">
        <v>145</v>
      </c>
      <c r="BD55" s="3">
        <v>0.4</v>
      </c>
      <c r="BE55" s="3">
        <v>15</v>
      </c>
      <c r="BF55" s="3">
        <v>15</v>
      </c>
      <c r="BG55" s="3">
        <v>10</v>
      </c>
      <c r="BH55" s="3">
        <v>10</v>
      </c>
      <c r="BI55" s="3">
        <v>30</v>
      </c>
      <c r="BJ55" s="3">
        <v>30</v>
      </c>
      <c r="BK55" s="3" t="s">
        <v>145</v>
      </c>
      <c r="BL55" s="3" t="s">
        <v>145</v>
      </c>
      <c r="BM55" s="3" t="s">
        <v>145</v>
      </c>
      <c r="BN55" s="3" t="s">
        <v>145</v>
      </c>
      <c r="BO55" s="3">
        <v>1</v>
      </c>
      <c r="BP55" s="3">
        <v>1</v>
      </c>
      <c r="BQ55" s="3" t="s">
        <v>145</v>
      </c>
      <c r="BR55" s="3">
        <v>1</v>
      </c>
      <c r="BS55" s="3" t="s">
        <v>145</v>
      </c>
      <c r="BT55" s="9" t="s">
        <v>145</v>
      </c>
      <c r="BU55" s="271">
        <v>3.1749999999999972</v>
      </c>
    </row>
    <row r="56" spans="1:73" x14ac:dyDescent="0.25">
      <c r="A56" s="270" t="s">
        <v>2</v>
      </c>
      <c r="B56" s="6" t="s">
        <v>60</v>
      </c>
      <c r="C56" s="6" t="s">
        <v>62</v>
      </c>
      <c r="D56" s="6" t="s">
        <v>62</v>
      </c>
      <c r="E56" s="6">
        <v>2</v>
      </c>
      <c r="F56" s="6">
        <v>2</v>
      </c>
      <c r="G56" s="125">
        <v>2</v>
      </c>
      <c r="H56" s="128"/>
      <c r="I56" s="136">
        <f t="shared" si="40"/>
        <v>23</v>
      </c>
      <c r="J56" s="139">
        <f t="shared" si="10"/>
        <v>0</v>
      </c>
      <c r="K56" s="7">
        <f t="shared" si="11"/>
        <v>0</v>
      </c>
      <c r="L56" s="7">
        <f t="shared" si="12"/>
        <v>0</v>
      </c>
      <c r="M56" s="7">
        <f t="shared" si="13"/>
        <v>0</v>
      </c>
      <c r="N56" s="94">
        <f t="shared" si="14"/>
        <v>0</v>
      </c>
      <c r="O56" s="136">
        <f t="shared" si="39"/>
        <v>23</v>
      </c>
      <c r="P56" s="106"/>
      <c r="Q56" s="20">
        <f t="shared" si="41"/>
        <v>0.1</v>
      </c>
      <c r="R56" s="8">
        <f t="shared" si="42"/>
        <v>0.15</v>
      </c>
      <c r="S56" s="8">
        <f t="shared" si="43"/>
        <v>0.05</v>
      </c>
      <c r="T56" s="130">
        <f t="shared" si="44"/>
        <v>0.1</v>
      </c>
      <c r="U56" s="133">
        <f t="shared" si="15"/>
        <v>0.4</v>
      </c>
      <c r="V56" s="106"/>
      <c r="W56" s="136">
        <f t="shared" si="16"/>
        <v>3.2</v>
      </c>
      <c r="X56" s="139">
        <f t="shared" si="17"/>
        <v>1.2000000000000002</v>
      </c>
      <c r="Y56" s="7">
        <f t="shared" si="45"/>
        <v>3.75</v>
      </c>
      <c r="Z56" s="7">
        <f t="shared" si="46"/>
        <v>3</v>
      </c>
      <c r="AA56" s="7">
        <f t="shared" si="47"/>
        <v>0.89999999999999991</v>
      </c>
      <c r="AB56" s="7">
        <f t="shared" si="18"/>
        <v>0</v>
      </c>
      <c r="AC56" s="7">
        <f t="shared" si="19"/>
        <v>0</v>
      </c>
      <c r="AD56" s="7">
        <f>'Fact sheet'!$G$12</f>
        <v>0.08</v>
      </c>
      <c r="AE56" s="7">
        <f t="shared" si="48"/>
        <v>0.13</v>
      </c>
      <c r="AF56" s="7">
        <f t="shared" si="49"/>
        <v>0</v>
      </c>
      <c r="AG56" s="7">
        <f t="shared" si="20"/>
        <v>3.0650000000000004</v>
      </c>
      <c r="AH56" s="7">
        <f t="shared" si="21"/>
        <v>0</v>
      </c>
      <c r="AI56" s="94">
        <f t="shared" si="22"/>
        <v>0</v>
      </c>
      <c r="AJ56" s="99">
        <f t="shared" si="23"/>
        <v>15.325000000000003</v>
      </c>
      <c r="AK56" s="96">
        <f t="shared" si="24"/>
        <v>7.6749999999999972</v>
      </c>
      <c r="AL56" s="106"/>
      <c r="AM56" s="21" t="str">
        <f t="shared" si="25"/>
        <v>SPNN222</v>
      </c>
      <c r="AN56" s="88">
        <f t="shared" si="26"/>
        <v>15.325000000000003</v>
      </c>
      <c r="AO56" s="13" t="str">
        <f t="shared" si="27"/>
        <v/>
      </c>
      <c r="AP56" s="8" t="str">
        <f t="shared" si="28"/>
        <v/>
      </c>
      <c r="AQ56" s="8" t="str">
        <f t="shared" si="29"/>
        <v/>
      </c>
      <c r="AR56" s="8" t="str">
        <f t="shared" si="30"/>
        <v/>
      </c>
      <c r="AS56" s="8">
        <f t="shared" si="31"/>
        <v>1</v>
      </c>
      <c r="AT56" s="8" t="str">
        <f t="shared" si="32"/>
        <v/>
      </c>
      <c r="AU56" s="8" t="str">
        <f t="shared" si="33"/>
        <v/>
      </c>
      <c r="AV56" s="8" t="str">
        <f t="shared" si="34"/>
        <v/>
      </c>
      <c r="AW56" s="8" t="str">
        <f t="shared" si="35"/>
        <v/>
      </c>
      <c r="AX56" s="8" t="str">
        <f t="shared" si="36"/>
        <v/>
      </c>
      <c r="AY56" s="8" t="str">
        <f t="shared" si="37"/>
        <v/>
      </c>
      <c r="AZ56" s="8" t="str">
        <f t="shared" si="38"/>
        <v/>
      </c>
      <c r="BA56" s="3" t="s">
        <v>145</v>
      </c>
      <c r="BB56" s="3" t="s">
        <v>145</v>
      </c>
      <c r="BC56" s="3" t="s">
        <v>145</v>
      </c>
      <c r="BD56" s="3">
        <v>0.4</v>
      </c>
      <c r="BE56" s="3">
        <v>15</v>
      </c>
      <c r="BF56" s="3">
        <v>15</v>
      </c>
      <c r="BG56" s="3">
        <v>10</v>
      </c>
      <c r="BH56" s="3">
        <v>10</v>
      </c>
      <c r="BI56" s="3">
        <v>30</v>
      </c>
      <c r="BJ56" s="3">
        <v>30</v>
      </c>
      <c r="BK56" s="3" t="s">
        <v>145</v>
      </c>
      <c r="BL56" s="3" t="s">
        <v>145</v>
      </c>
      <c r="BM56" s="3" t="s">
        <v>145</v>
      </c>
      <c r="BN56" s="3" t="s">
        <v>145</v>
      </c>
      <c r="BO56" s="3">
        <v>1</v>
      </c>
      <c r="BP56" s="3">
        <v>1</v>
      </c>
      <c r="BQ56" s="3" t="s">
        <v>145</v>
      </c>
      <c r="BR56" s="3">
        <v>1</v>
      </c>
      <c r="BS56" s="3" t="s">
        <v>145</v>
      </c>
      <c r="BT56" s="9" t="s">
        <v>145</v>
      </c>
      <c r="BU56" s="271">
        <v>7.6749999999999972</v>
      </c>
    </row>
    <row r="57" spans="1:73" x14ac:dyDescent="0.25">
      <c r="A57" s="270" t="s">
        <v>2</v>
      </c>
      <c r="B57" s="6" t="s">
        <v>60</v>
      </c>
      <c r="C57" s="6" t="s">
        <v>62</v>
      </c>
      <c r="D57" s="6" t="s">
        <v>62</v>
      </c>
      <c r="E57" s="6">
        <v>2</v>
      </c>
      <c r="F57" s="6">
        <v>2</v>
      </c>
      <c r="G57" s="125">
        <v>3</v>
      </c>
      <c r="H57" s="128"/>
      <c r="I57" s="136">
        <f t="shared" si="40"/>
        <v>23</v>
      </c>
      <c r="J57" s="139">
        <f t="shared" si="10"/>
        <v>0</v>
      </c>
      <c r="K57" s="7">
        <f t="shared" si="11"/>
        <v>0</v>
      </c>
      <c r="L57" s="7">
        <f t="shared" si="12"/>
        <v>0</v>
      </c>
      <c r="M57" s="7">
        <f t="shared" si="13"/>
        <v>0</v>
      </c>
      <c r="N57" s="94">
        <f t="shared" si="14"/>
        <v>0</v>
      </c>
      <c r="O57" s="136">
        <f t="shared" si="39"/>
        <v>23</v>
      </c>
      <c r="P57" s="106"/>
      <c r="Q57" s="20">
        <f t="shared" si="41"/>
        <v>0.1</v>
      </c>
      <c r="R57" s="8">
        <f t="shared" si="42"/>
        <v>0.15</v>
      </c>
      <c r="S57" s="8">
        <f t="shared" si="43"/>
        <v>0.05</v>
      </c>
      <c r="T57" s="130">
        <f t="shared" si="44"/>
        <v>0.1</v>
      </c>
      <c r="U57" s="133">
        <f t="shared" si="15"/>
        <v>0.4</v>
      </c>
      <c r="V57" s="106"/>
      <c r="W57" s="136">
        <f t="shared" si="16"/>
        <v>3.2</v>
      </c>
      <c r="X57" s="139">
        <f t="shared" si="17"/>
        <v>1.2000000000000002</v>
      </c>
      <c r="Y57" s="7">
        <f t="shared" si="45"/>
        <v>3.75</v>
      </c>
      <c r="Z57" s="7">
        <f t="shared" si="46"/>
        <v>3</v>
      </c>
      <c r="AA57" s="7">
        <f t="shared" si="47"/>
        <v>0.89999999999999991</v>
      </c>
      <c r="AB57" s="7">
        <f t="shared" si="18"/>
        <v>0</v>
      </c>
      <c r="AC57" s="7">
        <f t="shared" si="19"/>
        <v>0</v>
      </c>
      <c r="AD57" s="7">
        <f>'Fact sheet'!$G$12</f>
        <v>0.08</v>
      </c>
      <c r="AE57" s="7">
        <f t="shared" si="48"/>
        <v>0.13</v>
      </c>
      <c r="AF57" s="7">
        <f t="shared" si="49"/>
        <v>0</v>
      </c>
      <c r="AG57" s="7">
        <f t="shared" si="20"/>
        <v>3.0650000000000004</v>
      </c>
      <c r="AH57" s="7">
        <f t="shared" si="21"/>
        <v>3.5</v>
      </c>
      <c r="AI57" s="94">
        <f t="shared" si="22"/>
        <v>0</v>
      </c>
      <c r="AJ57" s="99">
        <f t="shared" si="23"/>
        <v>18.825000000000003</v>
      </c>
      <c r="AK57" s="96">
        <f t="shared" si="24"/>
        <v>4.1749999999999972</v>
      </c>
      <c r="AL57" s="106"/>
      <c r="AM57" s="21" t="str">
        <f t="shared" si="25"/>
        <v>SPNN223</v>
      </c>
      <c r="AN57" s="88">
        <f t="shared" si="26"/>
        <v>18.825000000000003</v>
      </c>
      <c r="AO57" s="13" t="str">
        <f t="shared" si="27"/>
        <v/>
      </c>
      <c r="AP57" s="8" t="str">
        <f t="shared" si="28"/>
        <v/>
      </c>
      <c r="AQ57" s="8" t="str">
        <f t="shared" si="29"/>
        <v/>
      </c>
      <c r="AR57" s="8" t="str">
        <f t="shared" si="30"/>
        <v/>
      </c>
      <c r="AS57" s="8" t="str">
        <f t="shared" si="31"/>
        <v/>
      </c>
      <c r="AT57" s="8">
        <f t="shared" si="32"/>
        <v>1</v>
      </c>
      <c r="AU57" s="8" t="str">
        <f t="shared" si="33"/>
        <v/>
      </c>
      <c r="AV57" s="8" t="str">
        <f t="shared" si="34"/>
        <v/>
      </c>
      <c r="AW57" s="8" t="str">
        <f t="shared" si="35"/>
        <v/>
      </c>
      <c r="AX57" s="8" t="str">
        <f t="shared" si="36"/>
        <v/>
      </c>
      <c r="AY57" s="8" t="str">
        <f t="shared" si="37"/>
        <v/>
      </c>
      <c r="AZ57" s="8" t="str">
        <f t="shared" si="38"/>
        <v/>
      </c>
      <c r="BA57" s="3" t="s">
        <v>145</v>
      </c>
      <c r="BB57" s="3" t="s">
        <v>145</v>
      </c>
      <c r="BC57" s="3" t="s">
        <v>145</v>
      </c>
      <c r="BD57" s="3">
        <v>0.4</v>
      </c>
      <c r="BE57" s="3">
        <v>15</v>
      </c>
      <c r="BF57" s="3">
        <v>15</v>
      </c>
      <c r="BG57" s="3">
        <v>10</v>
      </c>
      <c r="BH57" s="3">
        <v>10</v>
      </c>
      <c r="BI57" s="3">
        <v>30</v>
      </c>
      <c r="BJ57" s="3">
        <v>30</v>
      </c>
      <c r="BK57" s="3" t="s">
        <v>145</v>
      </c>
      <c r="BL57" s="3" t="s">
        <v>145</v>
      </c>
      <c r="BM57" s="3" t="s">
        <v>145</v>
      </c>
      <c r="BN57" s="3" t="s">
        <v>145</v>
      </c>
      <c r="BO57" s="3">
        <v>1</v>
      </c>
      <c r="BP57" s="3">
        <v>1</v>
      </c>
      <c r="BQ57" s="3" t="s">
        <v>145</v>
      </c>
      <c r="BR57" s="3">
        <v>1</v>
      </c>
      <c r="BS57" s="3" t="s">
        <v>145</v>
      </c>
      <c r="BT57" s="9" t="s">
        <v>145</v>
      </c>
      <c r="BU57" s="271">
        <v>4.1749999999999972</v>
      </c>
    </row>
    <row r="58" spans="1:73" x14ac:dyDescent="0.25">
      <c r="A58" s="270" t="s">
        <v>2</v>
      </c>
      <c r="B58" s="6" t="s">
        <v>63</v>
      </c>
      <c r="C58" s="6" t="s">
        <v>61</v>
      </c>
      <c r="D58" s="6" t="s">
        <v>61</v>
      </c>
      <c r="E58" s="6">
        <v>1</v>
      </c>
      <c r="F58" s="6">
        <v>1</v>
      </c>
      <c r="G58" s="125">
        <v>1</v>
      </c>
      <c r="H58" s="128"/>
      <c r="I58" s="136">
        <f t="shared" si="40"/>
        <v>23</v>
      </c>
      <c r="J58" s="139">
        <f t="shared" si="10"/>
        <v>3.4499999999999997</v>
      </c>
      <c r="K58" s="7">
        <f t="shared" si="11"/>
        <v>0</v>
      </c>
      <c r="L58" s="7">
        <f t="shared" si="12"/>
        <v>2</v>
      </c>
      <c r="M58" s="7">
        <f t="shared" si="13"/>
        <v>0</v>
      </c>
      <c r="N58" s="94">
        <f t="shared" si="14"/>
        <v>2.5</v>
      </c>
      <c r="O58" s="136">
        <f t="shared" si="39"/>
        <v>30.95</v>
      </c>
      <c r="P58" s="106"/>
      <c r="Q58" s="20">
        <f t="shared" si="41"/>
        <v>0.1</v>
      </c>
      <c r="R58" s="8">
        <f t="shared" si="42"/>
        <v>0.15</v>
      </c>
      <c r="S58" s="8">
        <f t="shared" si="43"/>
        <v>0.05</v>
      </c>
      <c r="T58" s="130">
        <f t="shared" si="44"/>
        <v>0.1</v>
      </c>
      <c r="U58" s="133">
        <f t="shared" si="15"/>
        <v>0.4</v>
      </c>
      <c r="V58" s="106"/>
      <c r="W58" s="136">
        <f t="shared" si="16"/>
        <v>3.2</v>
      </c>
      <c r="X58" s="139">
        <f t="shared" si="17"/>
        <v>0</v>
      </c>
      <c r="Y58" s="7">
        <f t="shared" si="45"/>
        <v>3.75</v>
      </c>
      <c r="Z58" s="7">
        <f t="shared" si="46"/>
        <v>3</v>
      </c>
      <c r="AA58" s="7">
        <f t="shared" si="47"/>
        <v>0.89999999999999991</v>
      </c>
      <c r="AB58" s="7">
        <f t="shared" si="18"/>
        <v>0.85</v>
      </c>
      <c r="AC58" s="7">
        <f t="shared" si="19"/>
        <v>0.55000000000000004</v>
      </c>
      <c r="AD58" s="7">
        <f>'Fact sheet'!$G$12</f>
        <v>0.08</v>
      </c>
      <c r="AE58" s="7">
        <f t="shared" si="48"/>
        <v>0</v>
      </c>
      <c r="AF58" s="7">
        <f t="shared" si="49"/>
        <v>0.17</v>
      </c>
      <c r="AG58" s="7">
        <f t="shared" si="20"/>
        <v>3.125</v>
      </c>
      <c r="AH58" s="7">
        <f t="shared" si="21"/>
        <v>0</v>
      </c>
      <c r="AI58" s="94">
        <f t="shared" si="22"/>
        <v>0</v>
      </c>
      <c r="AJ58" s="99">
        <f t="shared" si="23"/>
        <v>15.625</v>
      </c>
      <c r="AK58" s="96">
        <f t="shared" si="24"/>
        <v>15.324999999999999</v>
      </c>
      <c r="AL58" s="106"/>
      <c r="AM58" s="21" t="str">
        <f t="shared" si="25"/>
        <v>SBYY111</v>
      </c>
      <c r="AN58" s="88">
        <f t="shared" si="26"/>
        <v>15.625</v>
      </c>
      <c r="AO58" s="13" t="str">
        <f t="shared" si="27"/>
        <v/>
      </c>
      <c r="AP58" s="8" t="str">
        <f t="shared" si="28"/>
        <v/>
      </c>
      <c r="AQ58" s="8" t="str">
        <f t="shared" si="29"/>
        <v/>
      </c>
      <c r="AR58" s="8" t="str">
        <f t="shared" si="30"/>
        <v/>
      </c>
      <c r="AS58" s="8" t="str">
        <f t="shared" si="31"/>
        <v/>
      </c>
      <c r="AT58" s="8" t="str">
        <f t="shared" si="32"/>
        <v/>
      </c>
      <c r="AU58" s="8" t="str">
        <f t="shared" si="33"/>
        <v/>
      </c>
      <c r="AV58" s="8" t="str">
        <f t="shared" si="34"/>
        <v/>
      </c>
      <c r="AW58" s="8" t="str">
        <f t="shared" si="35"/>
        <v/>
      </c>
      <c r="AX58" s="8">
        <f t="shared" si="36"/>
        <v>1</v>
      </c>
      <c r="AY58" s="8" t="str">
        <f t="shared" si="37"/>
        <v/>
      </c>
      <c r="AZ58" s="8" t="str">
        <f t="shared" si="38"/>
        <v/>
      </c>
      <c r="BA58" s="3">
        <v>0.4</v>
      </c>
      <c r="BB58" s="3" t="s">
        <v>145</v>
      </c>
      <c r="BC58" s="3" t="s">
        <v>145</v>
      </c>
      <c r="BD58" s="3" t="s">
        <v>145</v>
      </c>
      <c r="BE58" s="3">
        <v>15</v>
      </c>
      <c r="BF58" s="3">
        <v>15</v>
      </c>
      <c r="BG58" s="3">
        <v>10</v>
      </c>
      <c r="BH58" s="3">
        <v>10</v>
      </c>
      <c r="BI58" s="3">
        <v>30</v>
      </c>
      <c r="BJ58" s="3">
        <v>30</v>
      </c>
      <c r="BK58" s="3">
        <v>1</v>
      </c>
      <c r="BL58" s="3" t="s">
        <v>145</v>
      </c>
      <c r="BM58" s="3">
        <v>1</v>
      </c>
      <c r="BN58" s="3" t="s">
        <v>145</v>
      </c>
      <c r="BO58" s="3">
        <v>1</v>
      </c>
      <c r="BP58" s="3">
        <v>1</v>
      </c>
      <c r="BQ58" s="3" t="s">
        <v>145</v>
      </c>
      <c r="BR58" s="3" t="s">
        <v>145</v>
      </c>
      <c r="BS58" s="3">
        <v>1</v>
      </c>
      <c r="BT58" s="9" t="s">
        <v>145</v>
      </c>
      <c r="BU58" s="271">
        <v>15.324999999999999</v>
      </c>
    </row>
    <row r="59" spans="1:73" x14ac:dyDescent="0.25">
      <c r="A59" s="270" t="s">
        <v>2</v>
      </c>
      <c r="B59" s="6" t="s">
        <v>63</v>
      </c>
      <c r="C59" s="6" t="s">
        <v>61</v>
      </c>
      <c r="D59" s="6" t="s">
        <v>61</v>
      </c>
      <c r="E59" s="6">
        <v>1</v>
      </c>
      <c r="F59" s="6">
        <v>1</v>
      </c>
      <c r="G59" s="125">
        <v>2</v>
      </c>
      <c r="H59" s="128"/>
      <c r="I59" s="136">
        <f t="shared" si="40"/>
        <v>23</v>
      </c>
      <c r="J59" s="139">
        <f t="shared" si="10"/>
        <v>3.4499999999999997</v>
      </c>
      <c r="K59" s="7">
        <f t="shared" si="11"/>
        <v>0</v>
      </c>
      <c r="L59" s="7">
        <f t="shared" si="12"/>
        <v>2</v>
      </c>
      <c r="M59" s="7">
        <f t="shared" si="13"/>
        <v>0</v>
      </c>
      <c r="N59" s="94">
        <f t="shared" si="14"/>
        <v>2.5</v>
      </c>
      <c r="O59" s="136">
        <f t="shared" si="39"/>
        <v>30.95</v>
      </c>
      <c r="P59" s="106"/>
      <c r="Q59" s="20">
        <f t="shared" si="41"/>
        <v>0.1</v>
      </c>
      <c r="R59" s="8">
        <f t="shared" si="42"/>
        <v>0.15</v>
      </c>
      <c r="S59" s="8">
        <f t="shared" si="43"/>
        <v>0.05</v>
      </c>
      <c r="T59" s="130">
        <f t="shared" si="44"/>
        <v>0.1</v>
      </c>
      <c r="U59" s="133">
        <f t="shared" si="15"/>
        <v>0.4</v>
      </c>
      <c r="V59" s="106"/>
      <c r="W59" s="136">
        <f t="shared" si="16"/>
        <v>3.2</v>
      </c>
      <c r="X59" s="139">
        <f t="shared" si="17"/>
        <v>0</v>
      </c>
      <c r="Y59" s="7">
        <f t="shared" si="45"/>
        <v>3.75</v>
      </c>
      <c r="Z59" s="7">
        <f t="shared" si="46"/>
        <v>3</v>
      </c>
      <c r="AA59" s="7">
        <f t="shared" si="47"/>
        <v>0.89999999999999991</v>
      </c>
      <c r="AB59" s="7">
        <f t="shared" si="18"/>
        <v>0.85</v>
      </c>
      <c r="AC59" s="7">
        <f t="shared" si="19"/>
        <v>0.55000000000000004</v>
      </c>
      <c r="AD59" s="7">
        <f>'Fact sheet'!$G$12</f>
        <v>0.08</v>
      </c>
      <c r="AE59" s="7">
        <f t="shared" si="48"/>
        <v>0</v>
      </c>
      <c r="AF59" s="7">
        <f t="shared" si="49"/>
        <v>0.17</v>
      </c>
      <c r="AG59" s="7">
        <f t="shared" si="20"/>
        <v>3.125</v>
      </c>
      <c r="AH59" s="7">
        <f t="shared" si="21"/>
        <v>3.5</v>
      </c>
      <c r="AI59" s="94">
        <f t="shared" si="22"/>
        <v>0</v>
      </c>
      <c r="AJ59" s="99">
        <f t="shared" si="23"/>
        <v>19.125</v>
      </c>
      <c r="AK59" s="96">
        <f t="shared" si="24"/>
        <v>11.824999999999999</v>
      </c>
      <c r="AL59" s="106"/>
      <c r="AM59" s="21" t="str">
        <f t="shared" si="25"/>
        <v>SBYY112</v>
      </c>
      <c r="AN59" s="88">
        <f t="shared" si="26"/>
        <v>19.125</v>
      </c>
      <c r="AO59" s="13" t="str">
        <f t="shared" si="27"/>
        <v/>
      </c>
      <c r="AP59" s="8" t="str">
        <f t="shared" si="28"/>
        <v/>
      </c>
      <c r="AQ59" s="8" t="str">
        <f t="shared" si="29"/>
        <v/>
      </c>
      <c r="AR59" s="8" t="str">
        <f t="shared" si="30"/>
        <v/>
      </c>
      <c r="AS59" s="8" t="str">
        <f t="shared" si="31"/>
        <v/>
      </c>
      <c r="AT59" s="8" t="str">
        <f t="shared" si="32"/>
        <v/>
      </c>
      <c r="AU59" s="8" t="str">
        <f t="shared" si="33"/>
        <v/>
      </c>
      <c r="AV59" s="8" t="str">
        <f t="shared" si="34"/>
        <v/>
      </c>
      <c r="AW59" s="8" t="str">
        <f t="shared" si="35"/>
        <v/>
      </c>
      <c r="AX59" s="8" t="str">
        <f t="shared" si="36"/>
        <v/>
      </c>
      <c r="AY59" s="8">
        <f t="shared" si="37"/>
        <v>1</v>
      </c>
      <c r="AZ59" s="8" t="str">
        <f t="shared" si="38"/>
        <v/>
      </c>
      <c r="BA59" s="3">
        <v>0.4</v>
      </c>
      <c r="BB59" s="3" t="s">
        <v>145</v>
      </c>
      <c r="BC59" s="3" t="s">
        <v>145</v>
      </c>
      <c r="BD59" s="3" t="s">
        <v>145</v>
      </c>
      <c r="BE59" s="3">
        <v>15</v>
      </c>
      <c r="BF59" s="3">
        <v>15</v>
      </c>
      <c r="BG59" s="3">
        <v>10</v>
      </c>
      <c r="BH59" s="3">
        <v>10</v>
      </c>
      <c r="BI59" s="3">
        <v>30</v>
      </c>
      <c r="BJ59" s="3">
        <v>30</v>
      </c>
      <c r="BK59" s="3">
        <v>1</v>
      </c>
      <c r="BL59" s="3" t="s">
        <v>145</v>
      </c>
      <c r="BM59" s="3">
        <v>1</v>
      </c>
      <c r="BN59" s="3" t="s">
        <v>145</v>
      </c>
      <c r="BO59" s="3">
        <v>1</v>
      </c>
      <c r="BP59" s="3">
        <v>1</v>
      </c>
      <c r="BQ59" s="3" t="s">
        <v>145</v>
      </c>
      <c r="BR59" s="3" t="s">
        <v>145</v>
      </c>
      <c r="BS59" s="3">
        <v>1</v>
      </c>
      <c r="BT59" s="9" t="s">
        <v>145</v>
      </c>
      <c r="BU59" s="271">
        <v>11.824999999999999</v>
      </c>
    </row>
    <row r="60" spans="1:73" x14ac:dyDescent="0.25">
      <c r="A60" s="270" t="s">
        <v>2</v>
      </c>
      <c r="B60" s="6" t="s">
        <v>63</v>
      </c>
      <c r="C60" s="6" t="s">
        <v>61</v>
      </c>
      <c r="D60" s="6" t="s">
        <v>61</v>
      </c>
      <c r="E60" s="6">
        <v>1</v>
      </c>
      <c r="F60" s="6">
        <v>1</v>
      </c>
      <c r="G60" s="125">
        <v>3</v>
      </c>
      <c r="H60" s="128"/>
      <c r="I60" s="136">
        <f t="shared" si="40"/>
        <v>23</v>
      </c>
      <c r="J60" s="139">
        <f t="shared" si="10"/>
        <v>3.4499999999999997</v>
      </c>
      <c r="K60" s="7">
        <f t="shared" si="11"/>
        <v>0</v>
      </c>
      <c r="L60" s="7">
        <f t="shared" si="12"/>
        <v>2</v>
      </c>
      <c r="M60" s="7">
        <f t="shared" si="13"/>
        <v>0</v>
      </c>
      <c r="N60" s="94">
        <f t="shared" si="14"/>
        <v>2.5</v>
      </c>
      <c r="O60" s="136">
        <f t="shared" si="39"/>
        <v>30.95</v>
      </c>
      <c r="P60" s="106"/>
      <c r="Q60" s="20">
        <f t="shared" si="41"/>
        <v>0.1</v>
      </c>
      <c r="R60" s="8">
        <f t="shared" si="42"/>
        <v>0.15</v>
      </c>
      <c r="S60" s="8">
        <f t="shared" si="43"/>
        <v>0.05</v>
      </c>
      <c r="T60" s="130">
        <f t="shared" si="44"/>
        <v>0.1</v>
      </c>
      <c r="U60" s="133">
        <f t="shared" si="15"/>
        <v>0.4</v>
      </c>
      <c r="V60" s="106"/>
      <c r="W60" s="136">
        <f t="shared" si="16"/>
        <v>3.2</v>
      </c>
      <c r="X60" s="139">
        <f t="shared" si="17"/>
        <v>0</v>
      </c>
      <c r="Y60" s="7">
        <f t="shared" si="45"/>
        <v>3.75</v>
      </c>
      <c r="Z60" s="7">
        <f t="shared" si="46"/>
        <v>3</v>
      </c>
      <c r="AA60" s="7">
        <f t="shared" si="47"/>
        <v>0.89999999999999991</v>
      </c>
      <c r="AB60" s="7">
        <f t="shared" si="18"/>
        <v>0.85</v>
      </c>
      <c r="AC60" s="7">
        <f t="shared" si="19"/>
        <v>0.55000000000000004</v>
      </c>
      <c r="AD60" s="7">
        <f>'Fact sheet'!$G$12</f>
        <v>0.08</v>
      </c>
      <c r="AE60" s="7">
        <f t="shared" si="48"/>
        <v>0</v>
      </c>
      <c r="AF60" s="7">
        <f t="shared" si="49"/>
        <v>0.17</v>
      </c>
      <c r="AG60" s="7">
        <f t="shared" si="20"/>
        <v>3.125</v>
      </c>
      <c r="AH60" s="7">
        <f t="shared" si="21"/>
        <v>7</v>
      </c>
      <c r="AI60" s="94">
        <f t="shared" si="22"/>
        <v>0</v>
      </c>
      <c r="AJ60" s="99">
        <f t="shared" si="23"/>
        <v>22.625</v>
      </c>
      <c r="AK60" s="96">
        <f t="shared" si="24"/>
        <v>8.3249999999999993</v>
      </c>
      <c r="AL60" s="106"/>
      <c r="AM60" s="21" t="str">
        <f t="shared" si="25"/>
        <v>SBYY113</v>
      </c>
      <c r="AN60" s="88">
        <f t="shared" si="26"/>
        <v>22.625</v>
      </c>
      <c r="AO60" s="13" t="str">
        <f t="shared" si="27"/>
        <v/>
      </c>
      <c r="AP60" s="8" t="str">
        <f t="shared" si="28"/>
        <v/>
      </c>
      <c r="AQ60" s="8" t="str">
        <f t="shared" si="29"/>
        <v/>
      </c>
      <c r="AR60" s="8" t="str">
        <f t="shared" si="30"/>
        <v/>
      </c>
      <c r="AS60" s="8" t="str">
        <f t="shared" si="31"/>
        <v/>
      </c>
      <c r="AT60" s="8" t="str">
        <f t="shared" si="32"/>
        <v/>
      </c>
      <c r="AU60" s="8" t="str">
        <f t="shared" si="33"/>
        <v/>
      </c>
      <c r="AV60" s="8" t="str">
        <f t="shared" si="34"/>
        <v/>
      </c>
      <c r="AW60" s="8" t="str">
        <f t="shared" si="35"/>
        <v/>
      </c>
      <c r="AX60" s="8" t="str">
        <f t="shared" si="36"/>
        <v/>
      </c>
      <c r="AY60" s="8" t="str">
        <f t="shared" si="37"/>
        <v/>
      </c>
      <c r="AZ60" s="8">
        <f t="shared" si="38"/>
        <v>1</v>
      </c>
      <c r="BA60" s="3">
        <v>0.4</v>
      </c>
      <c r="BB60" s="3" t="s">
        <v>145</v>
      </c>
      <c r="BC60" s="3" t="s">
        <v>145</v>
      </c>
      <c r="BD60" s="3" t="s">
        <v>145</v>
      </c>
      <c r="BE60" s="3">
        <v>15</v>
      </c>
      <c r="BF60" s="3">
        <v>15</v>
      </c>
      <c r="BG60" s="3">
        <v>10</v>
      </c>
      <c r="BH60" s="3">
        <v>10</v>
      </c>
      <c r="BI60" s="3">
        <v>30</v>
      </c>
      <c r="BJ60" s="3">
        <v>30</v>
      </c>
      <c r="BK60" s="3">
        <v>1</v>
      </c>
      <c r="BL60" s="3" t="s">
        <v>145</v>
      </c>
      <c r="BM60" s="3">
        <v>1</v>
      </c>
      <c r="BN60" s="3" t="s">
        <v>145</v>
      </c>
      <c r="BO60" s="3">
        <v>1</v>
      </c>
      <c r="BP60" s="3">
        <v>1</v>
      </c>
      <c r="BQ60" s="3" t="s">
        <v>145</v>
      </c>
      <c r="BR60" s="3" t="s">
        <v>145</v>
      </c>
      <c r="BS60" s="3">
        <v>1</v>
      </c>
      <c r="BT60" s="9" t="s">
        <v>145</v>
      </c>
      <c r="BU60" s="271">
        <v>8.3249999999999993</v>
      </c>
    </row>
    <row r="61" spans="1:73" x14ac:dyDescent="0.25">
      <c r="A61" s="270" t="s">
        <v>2</v>
      </c>
      <c r="B61" s="6" t="s">
        <v>63</v>
      </c>
      <c r="C61" s="6" t="s">
        <v>61</v>
      </c>
      <c r="D61" s="6" t="s">
        <v>61</v>
      </c>
      <c r="E61" s="6">
        <v>1</v>
      </c>
      <c r="F61" s="6">
        <v>2</v>
      </c>
      <c r="G61" s="125">
        <v>1</v>
      </c>
      <c r="H61" s="128"/>
      <c r="I61" s="136">
        <f t="shared" si="40"/>
        <v>23</v>
      </c>
      <c r="J61" s="139">
        <f t="shared" si="10"/>
        <v>3.4499999999999997</v>
      </c>
      <c r="K61" s="7">
        <f t="shared" si="11"/>
        <v>0</v>
      </c>
      <c r="L61" s="7">
        <f t="shared" si="12"/>
        <v>2</v>
      </c>
      <c r="M61" s="7">
        <f t="shared" si="13"/>
        <v>0</v>
      </c>
      <c r="N61" s="94">
        <f t="shared" si="14"/>
        <v>2.5</v>
      </c>
      <c r="O61" s="136">
        <f t="shared" si="39"/>
        <v>30.95</v>
      </c>
      <c r="P61" s="106"/>
      <c r="Q61" s="20">
        <f t="shared" si="41"/>
        <v>0.1</v>
      </c>
      <c r="R61" s="8">
        <f t="shared" si="42"/>
        <v>0.15</v>
      </c>
      <c r="S61" s="8">
        <f t="shared" si="43"/>
        <v>0.05</v>
      </c>
      <c r="T61" s="130">
        <f t="shared" si="44"/>
        <v>0.1</v>
      </c>
      <c r="U61" s="133">
        <f t="shared" si="15"/>
        <v>0.4</v>
      </c>
      <c r="V61" s="106"/>
      <c r="W61" s="136">
        <f t="shared" si="16"/>
        <v>3.2</v>
      </c>
      <c r="X61" s="139">
        <f t="shared" si="17"/>
        <v>1.2000000000000002</v>
      </c>
      <c r="Y61" s="7">
        <f t="shared" si="45"/>
        <v>3.75</v>
      </c>
      <c r="Z61" s="7">
        <f t="shared" si="46"/>
        <v>3</v>
      </c>
      <c r="AA61" s="7">
        <f t="shared" si="47"/>
        <v>0.89999999999999991</v>
      </c>
      <c r="AB61" s="7">
        <f t="shared" si="18"/>
        <v>0.85</v>
      </c>
      <c r="AC61" s="7">
        <f t="shared" si="19"/>
        <v>0.55000000000000004</v>
      </c>
      <c r="AD61" s="7">
        <f>'Fact sheet'!$G$12</f>
        <v>0.08</v>
      </c>
      <c r="AE61" s="7">
        <f t="shared" si="48"/>
        <v>0</v>
      </c>
      <c r="AF61" s="7">
        <f t="shared" si="49"/>
        <v>0.17</v>
      </c>
      <c r="AG61" s="7">
        <f t="shared" si="20"/>
        <v>3.4250000000000003</v>
      </c>
      <c r="AH61" s="7">
        <f t="shared" si="21"/>
        <v>0</v>
      </c>
      <c r="AI61" s="94">
        <f t="shared" si="22"/>
        <v>0</v>
      </c>
      <c r="AJ61" s="99">
        <f t="shared" si="23"/>
        <v>17.125</v>
      </c>
      <c r="AK61" s="96">
        <f t="shared" si="24"/>
        <v>13.824999999999999</v>
      </c>
      <c r="AL61" s="106"/>
      <c r="AM61" s="21" t="str">
        <f t="shared" si="25"/>
        <v>SBYY121</v>
      </c>
      <c r="AN61" s="88">
        <f t="shared" si="26"/>
        <v>17.125</v>
      </c>
      <c r="AO61" s="13" t="str">
        <f t="shared" si="27"/>
        <v/>
      </c>
      <c r="AP61" s="8" t="str">
        <f t="shared" si="28"/>
        <v/>
      </c>
      <c r="AQ61" s="8" t="str">
        <f t="shared" si="29"/>
        <v/>
      </c>
      <c r="AR61" s="8" t="str">
        <f t="shared" si="30"/>
        <v/>
      </c>
      <c r="AS61" s="8" t="str">
        <f t="shared" si="31"/>
        <v/>
      </c>
      <c r="AT61" s="8" t="str">
        <f t="shared" si="32"/>
        <v/>
      </c>
      <c r="AU61" s="8" t="str">
        <f t="shared" si="33"/>
        <v/>
      </c>
      <c r="AV61" s="8" t="str">
        <f t="shared" si="34"/>
        <v/>
      </c>
      <c r="AW61" s="8" t="str">
        <f t="shared" si="35"/>
        <v/>
      </c>
      <c r="AX61" s="8">
        <f t="shared" si="36"/>
        <v>1</v>
      </c>
      <c r="AY61" s="8" t="str">
        <f t="shared" si="37"/>
        <v/>
      </c>
      <c r="AZ61" s="8" t="str">
        <f t="shared" si="38"/>
        <v/>
      </c>
      <c r="BA61" s="3" t="s">
        <v>145</v>
      </c>
      <c r="BB61" s="3" t="s">
        <v>145</v>
      </c>
      <c r="BC61" s="3">
        <v>0.4</v>
      </c>
      <c r="BD61" s="3" t="s">
        <v>145</v>
      </c>
      <c r="BE61" s="3">
        <v>15</v>
      </c>
      <c r="BF61" s="3">
        <v>15</v>
      </c>
      <c r="BG61" s="3">
        <v>10</v>
      </c>
      <c r="BH61" s="3">
        <v>10</v>
      </c>
      <c r="BI61" s="3">
        <v>30</v>
      </c>
      <c r="BJ61" s="3">
        <v>30</v>
      </c>
      <c r="BK61" s="3">
        <v>1</v>
      </c>
      <c r="BL61" s="3" t="s">
        <v>145</v>
      </c>
      <c r="BM61" s="3">
        <v>1</v>
      </c>
      <c r="BN61" s="3" t="s">
        <v>145</v>
      </c>
      <c r="BO61" s="3">
        <v>1</v>
      </c>
      <c r="BP61" s="3">
        <v>1</v>
      </c>
      <c r="BQ61" s="3" t="s">
        <v>145</v>
      </c>
      <c r="BR61" s="3" t="s">
        <v>145</v>
      </c>
      <c r="BS61" s="3">
        <v>1</v>
      </c>
      <c r="BT61" s="9" t="s">
        <v>145</v>
      </c>
      <c r="BU61" s="271">
        <v>13.824999999999999</v>
      </c>
    </row>
    <row r="62" spans="1:73" x14ac:dyDescent="0.25">
      <c r="A62" s="270" t="s">
        <v>2</v>
      </c>
      <c r="B62" s="6" t="s">
        <v>63</v>
      </c>
      <c r="C62" s="6" t="s">
        <v>61</v>
      </c>
      <c r="D62" s="6" t="s">
        <v>61</v>
      </c>
      <c r="E62" s="6">
        <v>1</v>
      </c>
      <c r="F62" s="6">
        <v>2</v>
      </c>
      <c r="G62" s="125">
        <v>2</v>
      </c>
      <c r="H62" s="128"/>
      <c r="I62" s="136">
        <f t="shared" si="40"/>
        <v>23</v>
      </c>
      <c r="J62" s="139">
        <f t="shared" si="10"/>
        <v>3.4499999999999997</v>
      </c>
      <c r="K62" s="7">
        <f t="shared" si="11"/>
        <v>0</v>
      </c>
      <c r="L62" s="7">
        <f t="shared" si="12"/>
        <v>2</v>
      </c>
      <c r="M62" s="7">
        <f t="shared" si="13"/>
        <v>0</v>
      </c>
      <c r="N62" s="94">
        <f t="shared" si="14"/>
        <v>2.5</v>
      </c>
      <c r="O62" s="136">
        <f t="shared" si="39"/>
        <v>30.95</v>
      </c>
      <c r="P62" s="106"/>
      <c r="Q62" s="20">
        <f t="shared" si="41"/>
        <v>0.1</v>
      </c>
      <c r="R62" s="8">
        <f t="shared" si="42"/>
        <v>0.15</v>
      </c>
      <c r="S62" s="8">
        <f t="shared" si="43"/>
        <v>0.05</v>
      </c>
      <c r="T62" s="130">
        <f t="shared" si="44"/>
        <v>0.1</v>
      </c>
      <c r="U62" s="133">
        <f t="shared" si="15"/>
        <v>0.4</v>
      </c>
      <c r="V62" s="106"/>
      <c r="W62" s="136">
        <f t="shared" si="16"/>
        <v>3.2</v>
      </c>
      <c r="X62" s="139">
        <f t="shared" si="17"/>
        <v>1.2000000000000002</v>
      </c>
      <c r="Y62" s="7">
        <f t="shared" si="45"/>
        <v>3.75</v>
      </c>
      <c r="Z62" s="7">
        <f t="shared" si="46"/>
        <v>3</v>
      </c>
      <c r="AA62" s="7">
        <f t="shared" si="47"/>
        <v>0.89999999999999991</v>
      </c>
      <c r="AB62" s="7">
        <f t="shared" si="18"/>
        <v>0.85</v>
      </c>
      <c r="AC62" s="7">
        <f t="shared" si="19"/>
        <v>0.55000000000000004</v>
      </c>
      <c r="AD62" s="7">
        <f>'Fact sheet'!$G$12</f>
        <v>0.08</v>
      </c>
      <c r="AE62" s="7">
        <f t="shared" si="48"/>
        <v>0</v>
      </c>
      <c r="AF62" s="7">
        <f t="shared" si="49"/>
        <v>0.17</v>
      </c>
      <c r="AG62" s="7">
        <f t="shared" si="20"/>
        <v>3.4250000000000003</v>
      </c>
      <c r="AH62" s="7">
        <f t="shared" si="21"/>
        <v>3.5</v>
      </c>
      <c r="AI62" s="94">
        <f t="shared" si="22"/>
        <v>0</v>
      </c>
      <c r="AJ62" s="99">
        <f t="shared" si="23"/>
        <v>20.625</v>
      </c>
      <c r="AK62" s="96">
        <f t="shared" si="24"/>
        <v>10.324999999999999</v>
      </c>
      <c r="AL62" s="106"/>
      <c r="AM62" s="21" t="str">
        <f t="shared" si="25"/>
        <v>SBYY122</v>
      </c>
      <c r="AN62" s="88">
        <f t="shared" si="26"/>
        <v>20.625</v>
      </c>
      <c r="AO62" s="13" t="str">
        <f t="shared" si="27"/>
        <v/>
      </c>
      <c r="AP62" s="8" t="str">
        <f t="shared" si="28"/>
        <v/>
      </c>
      <c r="AQ62" s="8" t="str">
        <f t="shared" si="29"/>
        <v/>
      </c>
      <c r="AR62" s="8" t="str">
        <f t="shared" si="30"/>
        <v/>
      </c>
      <c r="AS62" s="8" t="str">
        <f t="shared" si="31"/>
        <v/>
      </c>
      <c r="AT62" s="8" t="str">
        <f t="shared" si="32"/>
        <v/>
      </c>
      <c r="AU62" s="8" t="str">
        <f t="shared" si="33"/>
        <v/>
      </c>
      <c r="AV62" s="8" t="str">
        <f t="shared" si="34"/>
        <v/>
      </c>
      <c r="AW62" s="8" t="str">
        <f t="shared" si="35"/>
        <v/>
      </c>
      <c r="AX62" s="8" t="str">
        <f t="shared" si="36"/>
        <v/>
      </c>
      <c r="AY62" s="8">
        <f t="shared" si="37"/>
        <v>1</v>
      </c>
      <c r="AZ62" s="8" t="str">
        <f t="shared" si="38"/>
        <v/>
      </c>
      <c r="BA62" s="3" t="s">
        <v>145</v>
      </c>
      <c r="BB62" s="3" t="s">
        <v>145</v>
      </c>
      <c r="BC62" s="3">
        <v>0.4</v>
      </c>
      <c r="BD62" s="3" t="s">
        <v>145</v>
      </c>
      <c r="BE62" s="3">
        <v>15</v>
      </c>
      <c r="BF62" s="3">
        <v>15</v>
      </c>
      <c r="BG62" s="3">
        <v>10</v>
      </c>
      <c r="BH62" s="3">
        <v>10</v>
      </c>
      <c r="BI62" s="3">
        <v>30</v>
      </c>
      <c r="BJ62" s="3">
        <v>30</v>
      </c>
      <c r="BK62" s="3">
        <v>1</v>
      </c>
      <c r="BL62" s="3" t="s">
        <v>145</v>
      </c>
      <c r="BM62" s="3">
        <v>1</v>
      </c>
      <c r="BN62" s="3" t="s">
        <v>145</v>
      </c>
      <c r="BO62" s="3">
        <v>1</v>
      </c>
      <c r="BP62" s="3">
        <v>1</v>
      </c>
      <c r="BQ62" s="3" t="s">
        <v>145</v>
      </c>
      <c r="BR62" s="3" t="s">
        <v>145</v>
      </c>
      <c r="BS62" s="3">
        <v>1</v>
      </c>
      <c r="BT62" s="9" t="s">
        <v>145</v>
      </c>
      <c r="BU62" s="271">
        <v>10.324999999999999</v>
      </c>
    </row>
    <row r="63" spans="1:73" x14ac:dyDescent="0.25">
      <c r="A63" s="270" t="s">
        <v>2</v>
      </c>
      <c r="B63" s="6" t="s">
        <v>63</v>
      </c>
      <c r="C63" s="6" t="s">
        <v>61</v>
      </c>
      <c r="D63" s="6" t="s">
        <v>61</v>
      </c>
      <c r="E63" s="6">
        <v>1</v>
      </c>
      <c r="F63" s="6">
        <v>2</v>
      </c>
      <c r="G63" s="125">
        <v>3</v>
      </c>
      <c r="H63" s="128"/>
      <c r="I63" s="136">
        <f t="shared" si="40"/>
        <v>23</v>
      </c>
      <c r="J63" s="139">
        <f t="shared" si="10"/>
        <v>3.4499999999999997</v>
      </c>
      <c r="K63" s="7">
        <f t="shared" si="11"/>
        <v>0</v>
      </c>
      <c r="L63" s="7">
        <f t="shared" si="12"/>
        <v>2</v>
      </c>
      <c r="M63" s="7">
        <f t="shared" si="13"/>
        <v>0</v>
      </c>
      <c r="N63" s="94">
        <f t="shared" si="14"/>
        <v>2.5</v>
      </c>
      <c r="O63" s="136">
        <f t="shared" si="39"/>
        <v>30.95</v>
      </c>
      <c r="P63" s="106"/>
      <c r="Q63" s="20">
        <f t="shared" si="41"/>
        <v>0.1</v>
      </c>
      <c r="R63" s="8">
        <f t="shared" si="42"/>
        <v>0.15</v>
      </c>
      <c r="S63" s="8">
        <f t="shared" si="43"/>
        <v>0.05</v>
      </c>
      <c r="T63" s="130">
        <f t="shared" si="44"/>
        <v>0.1</v>
      </c>
      <c r="U63" s="133">
        <f t="shared" si="15"/>
        <v>0.4</v>
      </c>
      <c r="V63" s="106"/>
      <c r="W63" s="136">
        <f t="shared" si="16"/>
        <v>3.2</v>
      </c>
      <c r="X63" s="139">
        <f t="shared" si="17"/>
        <v>1.2000000000000002</v>
      </c>
      <c r="Y63" s="7">
        <f t="shared" si="45"/>
        <v>3.75</v>
      </c>
      <c r="Z63" s="7">
        <f t="shared" si="46"/>
        <v>3</v>
      </c>
      <c r="AA63" s="7">
        <f t="shared" si="47"/>
        <v>0.89999999999999991</v>
      </c>
      <c r="AB63" s="7">
        <f t="shared" si="18"/>
        <v>0.85</v>
      </c>
      <c r="AC63" s="7">
        <f t="shared" si="19"/>
        <v>0.55000000000000004</v>
      </c>
      <c r="AD63" s="7">
        <f>'Fact sheet'!$G$12</f>
        <v>0.08</v>
      </c>
      <c r="AE63" s="7">
        <f t="shared" si="48"/>
        <v>0</v>
      </c>
      <c r="AF63" s="7">
        <f t="shared" si="49"/>
        <v>0.17</v>
      </c>
      <c r="AG63" s="7">
        <f t="shared" si="20"/>
        <v>3.4250000000000003</v>
      </c>
      <c r="AH63" s="7">
        <f t="shared" si="21"/>
        <v>7</v>
      </c>
      <c r="AI63" s="94">
        <f t="shared" si="22"/>
        <v>0</v>
      </c>
      <c r="AJ63" s="99">
        <f t="shared" si="23"/>
        <v>24.125</v>
      </c>
      <c r="AK63" s="96">
        <f t="shared" si="24"/>
        <v>6.8249999999999993</v>
      </c>
      <c r="AL63" s="106"/>
      <c r="AM63" s="21" t="str">
        <f t="shared" si="25"/>
        <v>SBYY123</v>
      </c>
      <c r="AN63" s="88">
        <f t="shared" si="26"/>
        <v>24.125</v>
      </c>
      <c r="AO63" s="13" t="str">
        <f t="shared" si="27"/>
        <v/>
      </c>
      <c r="AP63" s="8" t="str">
        <f t="shared" si="28"/>
        <v/>
      </c>
      <c r="AQ63" s="8" t="str">
        <f t="shared" si="29"/>
        <v/>
      </c>
      <c r="AR63" s="8" t="str">
        <f t="shared" si="30"/>
        <v/>
      </c>
      <c r="AS63" s="8" t="str">
        <f t="shared" si="31"/>
        <v/>
      </c>
      <c r="AT63" s="8" t="str">
        <f t="shared" si="32"/>
        <v/>
      </c>
      <c r="AU63" s="8" t="str">
        <f t="shared" si="33"/>
        <v/>
      </c>
      <c r="AV63" s="8" t="str">
        <f t="shared" si="34"/>
        <v/>
      </c>
      <c r="AW63" s="8" t="str">
        <f t="shared" si="35"/>
        <v/>
      </c>
      <c r="AX63" s="8" t="str">
        <f t="shared" si="36"/>
        <v/>
      </c>
      <c r="AY63" s="8" t="str">
        <f t="shared" si="37"/>
        <v/>
      </c>
      <c r="AZ63" s="8">
        <f t="shared" si="38"/>
        <v>1</v>
      </c>
      <c r="BA63" s="3" t="s">
        <v>145</v>
      </c>
      <c r="BB63" s="3" t="s">
        <v>145</v>
      </c>
      <c r="BC63" s="3">
        <v>0.4</v>
      </c>
      <c r="BD63" s="3" t="s">
        <v>145</v>
      </c>
      <c r="BE63" s="3">
        <v>15</v>
      </c>
      <c r="BF63" s="3">
        <v>15</v>
      </c>
      <c r="BG63" s="3">
        <v>10</v>
      </c>
      <c r="BH63" s="3">
        <v>10</v>
      </c>
      <c r="BI63" s="3">
        <v>30</v>
      </c>
      <c r="BJ63" s="3">
        <v>30</v>
      </c>
      <c r="BK63" s="3">
        <v>1</v>
      </c>
      <c r="BL63" s="3" t="s">
        <v>145</v>
      </c>
      <c r="BM63" s="3">
        <v>1</v>
      </c>
      <c r="BN63" s="3" t="s">
        <v>145</v>
      </c>
      <c r="BO63" s="3">
        <v>1</v>
      </c>
      <c r="BP63" s="3">
        <v>1</v>
      </c>
      <c r="BQ63" s="3" t="s">
        <v>145</v>
      </c>
      <c r="BR63" s="3" t="s">
        <v>145</v>
      </c>
      <c r="BS63" s="3">
        <v>1</v>
      </c>
      <c r="BT63" s="9" t="s">
        <v>145</v>
      </c>
      <c r="BU63" s="271">
        <v>6.8249999999999993</v>
      </c>
    </row>
    <row r="64" spans="1:73" x14ac:dyDescent="0.25">
      <c r="A64" s="270" t="s">
        <v>2</v>
      </c>
      <c r="B64" s="6" t="s">
        <v>63</v>
      </c>
      <c r="C64" s="6" t="s">
        <v>61</v>
      </c>
      <c r="D64" s="6" t="s">
        <v>61</v>
      </c>
      <c r="E64" s="6">
        <v>2</v>
      </c>
      <c r="F64" s="6">
        <v>1</v>
      </c>
      <c r="G64" s="125">
        <v>1</v>
      </c>
      <c r="H64" s="128"/>
      <c r="I64" s="136">
        <f t="shared" si="40"/>
        <v>23</v>
      </c>
      <c r="J64" s="139">
        <f t="shared" si="10"/>
        <v>3.4499999999999997</v>
      </c>
      <c r="K64" s="7">
        <f t="shared" si="11"/>
        <v>0</v>
      </c>
      <c r="L64" s="7">
        <f t="shared" si="12"/>
        <v>2</v>
      </c>
      <c r="M64" s="7">
        <f t="shared" si="13"/>
        <v>0</v>
      </c>
      <c r="N64" s="94">
        <f t="shared" si="14"/>
        <v>2.5</v>
      </c>
      <c r="O64" s="136">
        <f t="shared" si="39"/>
        <v>30.95</v>
      </c>
      <c r="P64" s="106"/>
      <c r="Q64" s="20">
        <f t="shared" si="41"/>
        <v>0.1</v>
      </c>
      <c r="R64" s="8">
        <f t="shared" si="42"/>
        <v>0.15</v>
      </c>
      <c r="S64" s="8">
        <f t="shared" si="43"/>
        <v>0.05</v>
      </c>
      <c r="T64" s="130">
        <f t="shared" si="44"/>
        <v>0.1</v>
      </c>
      <c r="U64" s="133">
        <f t="shared" si="15"/>
        <v>0.4</v>
      </c>
      <c r="V64" s="106"/>
      <c r="W64" s="136">
        <f t="shared" si="16"/>
        <v>3.2</v>
      </c>
      <c r="X64" s="139">
        <f t="shared" si="17"/>
        <v>0</v>
      </c>
      <c r="Y64" s="7">
        <f t="shared" si="45"/>
        <v>3.75</v>
      </c>
      <c r="Z64" s="7">
        <f t="shared" si="46"/>
        <v>3</v>
      </c>
      <c r="AA64" s="7">
        <f t="shared" si="47"/>
        <v>0.89999999999999991</v>
      </c>
      <c r="AB64" s="7">
        <f t="shared" si="18"/>
        <v>0.85</v>
      </c>
      <c r="AC64" s="7">
        <f t="shared" si="19"/>
        <v>0.55000000000000004</v>
      </c>
      <c r="AD64" s="7">
        <f>'Fact sheet'!$G$12</f>
        <v>0.08</v>
      </c>
      <c r="AE64" s="7">
        <f t="shared" si="48"/>
        <v>0</v>
      </c>
      <c r="AF64" s="7">
        <f t="shared" si="49"/>
        <v>0.17</v>
      </c>
      <c r="AG64" s="7">
        <f t="shared" si="20"/>
        <v>3.125</v>
      </c>
      <c r="AH64" s="7">
        <f t="shared" si="21"/>
        <v>0</v>
      </c>
      <c r="AI64" s="94">
        <f t="shared" si="22"/>
        <v>4.5</v>
      </c>
      <c r="AJ64" s="99">
        <f t="shared" si="23"/>
        <v>20.125</v>
      </c>
      <c r="AK64" s="96">
        <f t="shared" si="24"/>
        <v>10.824999999999999</v>
      </c>
      <c r="AL64" s="106"/>
      <c r="AM64" s="21" t="str">
        <f t="shared" si="25"/>
        <v>SBYY211</v>
      </c>
      <c r="AN64" s="88">
        <f t="shared" si="26"/>
        <v>20.125</v>
      </c>
      <c r="AO64" s="13" t="str">
        <f t="shared" si="27"/>
        <v/>
      </c>
      <c r="AP64" s="8" t="str">
        <f t="shared" si="28"/>
        <v/>
      </c>
      <c r="AQ64" s="8" t="str">
        <f t="shared" si="29"/>
        <v/>
      </c>
      <c r="AR64" s="8" t="str">
        <f t="shared" si="30"/>
        <v/>
      </c>
      <c r="AS64" s="8" t="str">
        <f t="shared" si="31"/>
        <v/>
      </c>
      <c r="AT64" s="8" t="str">
        <f t="shared" si="32"/>
        <v/>
      </c>
      <c r="AU64" s="8" t="str">
        <f t="shared" si="33"/>
        <v/>
      </c>
      <c r="AV64" s="8" t="str">
        <f t="shared" si="34"/>
        <v/>
      </c>
      <c r="AW64" s="8" t="str">
        <f t="shared" si="35"/>
        <v/>
      </c>
      <c r="AX64" s="8">
        <f t="shared" si="36"/>
        <v>1</v>
      </c>
      <c r="AY64" s="8" t="str">
        <f t="shared" si="37"/>
        <v/>
      </c>
      <c r="AZ64" s="8" t="str">
        <f t="shared" si="38"/>
        <v/>
      </c>
      <c r="BA64" s="3" t="s">
        <v>145</v>
      </c>
      <c r="BB64" s="3">
        <v>0.4</v>
      </c>
      <c r="BC64" s="3" t="s">
        <v>145</v>
      </c>
      <c r="BD64" s="3" t="s">
        <v>145</v>
      </c>
      <c r="BE64" s="3">
        <v>15</v>
      </c>
      <c r="BF64" s="3">
        <v>15</v>
      </c>
      <c r="BG64" s="3">
        <v>10</v>
      </c>
      <c r="BH64" s="3">
        <v>10</v>
      </c>
      <c r="BI64" s="3">
        <v>30</v>
      </c>
      <c r="BJ64" s="3">
        <v>30</v>
      </c>
      <c r="BK64" s="3" t="s">
        <v>145</v>
      </c>
      <c r="BL64" s="3">
        <v>1</v>
      </c>
      <c r="BM64" s="3" t="s">
        <v>145</v>
      </c>
      <c r="BN64" s="3">
        <v>1</v>
      </c>
      <c r="BO64" s="3">
        <v>1</v>
      </c>
      <c r="BP64" s="3">
        <v>1</v>
      </c>
      <c r="BQ64" s="3" t="s">
        <v>145</v>
      </c>
      <c r="BR64" s="3" t="s">
        <v>145</v>
      </c>
      <c r="BS64" s="3" t="s">
        <v>145</v>
      </c>
      <c r="BT64" s="9">
        <v>1</v>
      </c>
      <c r="BU64" s="271">
        <v>10.824999999999999</v>
      </c>
    </row>
    <row r="65" spans="1:73" x14ac:dyDescent="0.25">
      <c r="A65" s="270" t="s">
        <v>2</v>
      </c>
      <c r="B65" s="6" t="s">
        <v>63</v>
      </c>
      <c r="C65" s="6" t="s">
        <v>61</v>
      </c>
      <c r="D65" s="6" t="s">
        <v>61</v>
      </c>
      <c r="E65" s="6">
        <v>2</v>
      </c>
      <c r="F65" s="6">
        <v>1</v>
      </c>
      <c r="G65" s="125">
        <v>2</v>
      </c>
      <c r="H65" s="128"/>
      <c r="I65" s="136">
        <f t="shared" si="40"/>
        <v>23</v>
      </c>
      <c r="J65" s="139">
        <f t="shared" si="10"/>
        <v>3.4499999999999997</v>
      </c>
      <c r="K65" s="7">
        <f t="shared" si="11"/>
        <v>0</v>
      </c>
      <c r="L65" s="7">
        <f t="shared" si="12"/>
        <v>2</v>
      </c>
      <c r="M65" s="7">
        <f t="shared" si="13"/>
        <v>0</v>
      </c>
      <c r="N65" s="94">
        <f t="shared" si="14"/>
        <v>2.5</v>
      </c>
      <c r="O65" s="136">
        <f t="shared" si="39"/>
        <v>30.95</v>
      </c>
      <c r="P65" s="106"/>
      <c r="Q65" s="20">
        <f t="shared" si="41"/>
        <v>0.1</v>
      </c>
      <c r="R65" s="8">
        <f t="shared" si="42"/>
        <v>0.15</v>
      </c>
      <c r="S65" s="8">
        <f t="shared" si="43"/>
        <v>0.05</v>
      </c>
      <c r="T65" s="130">
        <f t="shared" si="44"/>
        <v>0.1</v>
      </c>
      <c r="U65" s="133">
        <f t="shared" si="15"/>
        <v>0.4</v>
      </c>
      <c r="V65" s="106"/>
      <c r="W65" s="136">
        <f t="shared" si="16"/>
        <v>3.2</v>
      </c>
      <c r="X65" s="139">
        <f t="shared" si="17"/>
        <v>0</v>
      </c>
      <c r="Y65" s="7">
        <f t="shared" si="45"/>
        <v>3.75</v>
      </c>
      <c r="Z65" s="7">
        <f t="shared" si="46"/>
        <v>3</v>
      </c>
      <c r="AA65" s="7">
        <f t="shared" si="47"/>
        <v>0.89999999999999991</v>
      </c>
      <c r="AB65" s="7">
        <f t="shared" si="18"/>
        <v>0.85</v>
      </c>
      <c r="AC65" s="7">
        <f t="shared" si="19"/>
        <v>0.55000000000000004</v>
      </c>
      <c r="AD65" s="7">
        <f>'Fact sheet'!$G$12</f>
        <v>0.08</v>
      </c>
      <c r="AE65" s="7">
        <f t="shared" si="48"/>
        <v>0</v>
      </c>
      <c r="AF65" s="7">
        <f t="shared" si="49"/>
        <v>0.17</v>
      </c>
      <c r="AG65" s="7">
        <f t="shared" si="20"/>
        <v>3.125</v>
      </c>
      <c r="AH65" s="7">
        <f t="shared" si="21"/>
        <v>0</v>
      </c>
      <c r="AI65" s="94">
        <f t="shared" si="22"/>
        <v>0</v>
      </c>
      <c r="AJ65" s="99">
        <f t="shared" si="23"/>
        <v>15.625</v>
      </c>
      <c r="AK65" s="96">
        <f t="shared" si="24"/>
        <v>15.324999999999999</v>
      </c>
      <c r="AL65" s="106"/>
      <c r="AM65" s="21" t="str">
        <f t="shared" si="25"/>
        <v>SBYY212</v>
      </c>
      <c r="AN65" s="88">
        <f t="shared" si="26"/>
        <v>15.625</v>
      </c>
      <c r="AO65" s="13" t="str">
        <f t="shared" si="27"/>
        <v/>
      </c>
      <c r="AP65" s="8" t="str">
        <f t="shared" si="28"/>
        <v/>
      </c>
      <c r="AQ65" s="8" t="str">
        <f t="shared" si="29"/>
        <v/>
      </c>
      <c r="AR65" s="8" t="str">
        <f t="shared" si="30"/>
        <v/>
      </c>
      <c r="AS65" s="8" t="str">
        <f t="shared" si="31"/>
        <v/>
      </c>
      <c r="AT65" s="8" t="str">
        <f t="shared" si="32"/>
        <v/>
      </c>
      <c r="AU65" s="8" t="str">
        <f t="shared" si="33"/>
        <v/>
      </c>
      <c r="AV65" s="8" t="str">
        <f t="shared" si="34"/>
        <v/>
      </c>
      <c r="AW65" s="8" t="str">
        <f t="shared" si="35"/>
        <v/>
      </c>
      <c r="AX65" s="8" t="str">
        <f t="shared" si="36"/>
        <v/>
      </c>
      <c r="AY65" s="8">
        <f t="shared" si="37"/>
        <v>1</v>
      </c>
      <c r="AZ65" s="8" t="str">
        <f t="shared" si="38"/>
        <v/>
      </c>
      <c r="BA65" s="3" t="s">
        <v>145</v>
      </c>
      <c r="BB65" s="3">
        <v>0.4</v>
      </c>
      <c r="BC65" s="3" t="s">
        <v>145</v>
      </c>
      <c r="BD65" s="3" t="s">
        <v>145</v>
      </c>
      <c r="BE65" s="3">
        <v>15</v>
      </c>
      <c r="BF65" s="3">
        <v>15</v>
      </c>
      <c r="BG65" s="3">
        <v>10</v>
      </c>
      <c r="BH65" s="3">
        <v>10</v>
      </c>
      <c r="BI65" s="3">
        <v>30</v>
      </c>
      <c r="BJ65" s="3">
        <v>30</v>
      </c>
      <c r="BK65" s="3" t="s">
        <v>145</v>
      </c>
      <c r="BL65" s="3">
        <v>1</v>
      </c>
      <c r="BM65" s="3" t="s">
        <v>145</v>
      </c>
      <c r="BN65" s="3">
        <v>1</v>
      </c>
      <c r="BO65" s="3">
        <v>1</v>
      </c>
      <c r="BP65" s="3">
        <v>1</v>
      </c>
      <c r="BQ65" s="3" t="s">
        <v>145</v>
      </c>
      <c r="BR65" s="3" t="s">
        <v>145</v>
      </c>
      <c r="BS65" s="3" t="s">
        <v>145</v>
      </c>
      <c r="BT65" s="9">
        <v>1</v>
      </c>
      <c r="BU65" s="271">
        <v>15.324999999999999</v>
      </c>
    </row>
    <row r="66" spans="1:73" x14ac:dyDescent="0.25">
      <c r="A66" s="270" t="s">
        <v>2</v>
      </c>
      <c r="B66" s="6" t="s">
        <v>63</v>
      </c>
      <c r="C66" s="6" t="s">
        <v>61</v>
      </c>
      <c r="D66" s="6" t="s">
        <v>61</v>
      </c>
      <c r="E66" s="6">
        <v>2</v>
      </c>
      <c r="F66" s="6">
        <v>1</v>
      </c>
      <c r="G66" s="125">
        <v>3</v>
      </c>
      <c r="H66" s="128"/>
      <c r="I66" s="136">
        <f t="shared" si="40"/>
        <v>23</v>
      </c>
      <c r="J66" s="139">
        <f t="shared" si="10"/>
        <v>3.4499999999999997</v>
      </c>
      <c r="K66" s="7">
        <f t="shared" si="11"/>
        <v>0</v>
      </c>
      <c r="L66" s="7">
        <f t="shared" si="12"/>
        <v>2</v>
      </c>
      <c r="M66" s="7">
        <f t="shared" si="13"/>
        <v>0</v>
      </c>
      <c r="N66" s="94">
        <f t="shared" si="14"/>
        <v>2.5</v>
      </c>
      <c r="O66" s="136">
        <f t="shared" si="39"/>
        <v>30.95</v>
      </c>
      <c r="P66" s="106"/>
      <c r="Q66" s="20">
        <f t="shared" si="41"/>
        <v>0.1</v>
      </c>
      <c r="R66" s="8">
        <f t="shared" si="42"/>
        <v>0.15</v>
      </c>
      <c r="S66" s="8">
        <f t="shared" si="43"/>
        <v>0.05</v>
      </c>
      <c r="T66" s="130">
        <f t="shared" si="44"/>
        <v>0.1</v>
      </c>
      <c r="U66" s="133">
        <f t="shared" si="15"/>
        <v>0.4</v>
      </c>
      <c r="V66" s="106"/>
      <c r="W66" s="136">
        <f t="shared" si="16"/>
        <v>3.2</v>
      </c>
      <c r="X66" s="139">
        <f t="shared" si="17"/>
        <v>0</v>
      </c>
      <c r="Y66" s="7">
        <f t="shared" si="45"/>
        <v>3.75</v>
      </c>
      <c r="Z66" s="7">
        <f t="shared" si="46"/>
        <v>3</v>
      </c>
      <c r="AA66" s="7">
        <f t="shared" si="47"/>
        <v>0.89999999999999991</v>
      </c>
      <c r="AB66" s="7">
        <f t="shared" si="18"/>
        <v>0.85</v>
      </c>
      <c r="AC66" s="7">
        <f t="shared" si="19"/>
        <v>0.55000000000000004</v>
      </c>
      <c r="AD66" s="7">
        <f>'Fact sheet'!$G$12</f>
        <v>0.08</v>
      </c>
      <c r="AE66" s="7">
        <f t="shared" si="48"/>
        <v>0</v>
      </c>
      <c r="AF66" s="7">
        <f t="shared" si="49"/>
        <v>0.17</v>
      </c>
      <c r="AG66" s="7">
        <f t="shared" si="20"/>
        <v>3.125</v>
      </c>
      <c r="AH66" s="7">
        <f t="shared" si="21"/>
        <v>3.5</v>
      </c>
      <c r="AI66" s="94">
        <f t="shared" si="22"/>
        <v>0</v>
      </c>
      <c r="AJ66" s="99">
        <f t="shared" si="23"/>
        <v>19.125</v>
      </c>
      <c r="AK66" s="96">
        <f t="shared" si="24"/>
        <v>11.824999999999999</v>
      </c>
      <c r="AL66" s="106"/>
      <c r="AM66" s="21" t="str">
        <f t="shared" si="25"/>
        <v>SBYY213</v>
      </c>
      <c r="AN66" s="88">
        <f t="shared" si="26"/>
        <v>19.125</v>
      </c>
      <c r="AO66" s="13" t="str">
        <f t="shared" si="27"/>
        <v/>
      </c>
      <c r="AP66" s="8" t="str">
        <f t="shared" si="28"/>
        <v/>
      </c>
      <c r="AQ66" s="8" t="str">
        <f t="shared" si="29"/>
        <v/>
      </c>
      <c r="AR66" s="8" t="str">
        <f t="shared" si="30"/>
        <v/>
      </c>
      <c r="AS66" s="8" t="str">
        <f t="shared" si="31"/>
        <v/>
      </c>
      <c r="AT66" s="8" t="str">
        <f t="shared" si="32"/>
        <v/>
      </c>
      <c r="AU66" s="8" t="str">
        <f t="shared" si="33"/>
        <v/>
      </c>
      <c r="AV66" s="8" t="str">
        <f t="shared" si="34"/>
        <v/>
      </c>
      <c r="AW66" s="8" t="str">
        <f t="shared" si="35"/>
        <v/>
      </c>
      <c r="AX66" s="8" t="str">
        <f t="shared" si="36"/>
        <v/>
      </c>
      <c r="AY66" s="8" t="str">
        <f t="shared" si="37"/>
        <v/>
      </c>
      <c r="AZ66" s="8">
        <f t="shared" si="38"/>
        <v>1</v>
      </c>
      <c r="BA66" s="3" t="s">
        <v>145</v>
      </c>
      <c r="BB66" s="3">
        <v>0.4</v>
      </c>
      <c r="BC66" s="3" t="s">
        <v>145</v>
      </c>
      <c r="BD66" s="3" t="s">
        <v>145</v>
      </c>
      <c r="BE66" s="3">
        <v>15</v>
      </c>
      <c r="BF66" s="3">
        <v>15</v>
      </c>
      <c r="BG66" s="3">
        <v>10</v>
      </c>
      <c r="BH66" s="3">
        <v>10</v>
      </c>
      <c r="BI66" s="3">
        <v>30</v>
      </c>
      <c r="BJ66" s="3">
        <v>30</v>
      </c>
      <c r="BK66" s="3" t="s">
        <v>145</v>
      </c>
      <c r="BL66" s="3">
        <v>1</v>
      </c>
      <c r="BM66" s="3" t="s">
        <v>145</v>
      </c>
      <c r="BN66" s="3">
        <v>1</v>
      </c>
      <c r="BO66" s="3">
        <v>1</v>
      </c>
      <c r="BP66" s="3">
        <v>1</v>
      </c>
      <c r="BQ66" s="3" t="s">
        <v>145</v>
      </c>
      <c r="BR66" s="3" t="s">
        <v>145</v>
      </c>
      <c r="BS66" s="3" t="s">
        <v>145</v>
      </c>
      <c r="BT66" s="9">
        <v>1</v>
      </c>
      <c r="BU66" s="271">
        <v>11.824999999999999</v>
      </c>
    </row>
    <row r="67" spans="1:73" x14ac:dyDescent="0.25">
      <c r="A67" s="270" t="s">
        <v>2</v>
      </c>
      <c r="B67" s="6" t="s">
        <v>63</v>
      </c>
      <c r="C67" s="6" t="s">
        <v>61</v>
      </c>
      <c r="D67" s="6" t="s">
        <v>61</v>
      </c>
      <c r="E67" s="6">
        <v>2</v>
      </c>
      <c r="F67" s="6">
        <v>2</v>
      </c>
      <c r="G67" s="125">
        <v>1</v>
      </c>
      <c r="H67" s="128"/>
      <c r="I67" s="136">
        <f t="shared" si="40"/>
        <v>23</v>
      </c>
      <c r="J67" s="139">
        <f t="shared" si="10"/>
        <v>3.4499999999999997</v>
      </c>
      <c r="K67" s="7">
        <f t="shared" si="11"/>
        <v>0</v>
      </c>
      <c r="L67" s="7">
        <f t="shared" si="12"/>
        <v>2</v>
      </c>
      <c r="M67" s="7">
        <f t="shared" si="13"/>
        <v>0</v>
      </c>
      <c r="N67" s="94">
        <f t="shared" si="14"/>
        <v>2.5</v>
      </c>
      <c r="O67" s="136">
        <f t="shared" si="39"/>
        <v>30.95</v>
      </c>
      <c r="P67" s="106"/>
      <c r="Q67" s="20">
        <f t="shared" si="41"/>
        <v>0.1</v>
      </c>
      <c r="R67" s="8">
        <f t="shared" si="42"/>
        <v>0.15</v>
      </c>
      <c r="S67" s="8">
        <f t="shared" si="43"/>
        <v>0.05</v>
      </c>
      <c r="T67" s="130">
        <f t="shared" si="44"/>
        <v>0.1</v>
      </c>
      <c r="U67" s="133">
        <f t="shared" si="15"/>
        <v>0.4</v>
      </c>
      <c r="V67" s="106"/>
      <c r="W67" s="136">
        <f t="shared" si="16"/>
        <v>3.2</v>
      </c>
      <c r="X67" s="139">
        <f t="shared" si="17"/>
        <v>1.2000000000000002</v>
      </c>
      <c r="Y67" s="7">
        <f t="shared" si="45"/>
        <v>3.75</v>
      </c>
      <c r="Z67" s="7">
        <f t="shared" si="46"/>
        <v>3</v>
      </c>
      <c r="AA67" s="7">
        <f t="shared" si="47"/>
        <v>0.89999999999999991</v>
      </c>
      <c r="AB67" s="7">
        <f t="shared" si="18"/>
        <v>0.85</v>
      </c>
      <c r="AC67" s="7">
        <f t="shared" si="19"/>
        <v>0.55000000000000004</v>
      </c>
      <c r="AD67" s="7">
        <f>'Fact sheet'!$G$12</f>
        <v>0.08</v>
      </c>
      <c r="AE67" s="7">
        <f t="shared" si="48"/>
        <v>0</v>
      </c>
      <c r="AF67" s="7">
        <f t="shared" si="49"/>
        <v>0.17</v>
      </c>
      <c r="AG67" s="7">
        <f t="shared" si="20"/>
        <v>3.4250000000000003</v>
      </c>
      <c r="AH67" s="7">
        <f t="shared" si="21"/>
        <v>0</v>
      </c>
      <c r="AI67" s="94">
        <f t="shared" si="22"/>
        <v>4.5</v>
      </c>
      <c r="AJ67" s="99">
        <f t="shared" si="23"/>
        <v>21.625</v>
      </c>
      <c r="AK67" s="96">
        <f t="shared" si="24"/>
        <v>9.3249999999999993</v>
      </c>
      <c r="AL67" s="106"/>
      <c r="AM67" s="21" t="str">
        <f t="shared" si="25"/>
        <v>SBYY221</v>
      </c>
      <c r="AN67" s="88">
        <f t="shared" si="26"/>
        <v>21.625</v>
      </c>
      <c r="AO67" s="13" t="str">
        <f t="shared" si="27"/>
        <v/>
      </c>
      <c r="AP67" s="8" t="str">
        <f t="shared" si="28"/>
        <v/>
      </c>
      <c r="AQ67" s="8" t="str">
        <f t="shared" si="29"/>
        <v/>
      </c>
      <c r="AR67" s="8" t="str">
        <f t="shared" si="30"/>
        <v/>
      </c>
      <c r="AS67" s="8" t="str">
        <f t="shared" si="31"/>
        <v/>
      </c>
      <c r="AT67" s="8" t="str">
        <f t="shared" si="32"/>
        <v/>
      </c>
      <c r="AU67" s="8" t="str">
        <f t="shared" si="33"/>
        <v/>
      </c>
      <c r="AV67" s="8" t="str">
        <f t="shared" si="34"/>
        <v/>
      </c>
      <c r="AW67" s="8" t="str">
        <f t="shared" si="35"/>
        <v/>
      </c>
      <c r="AX67" s="8">
        <f t="shared" si="36"/>
        <v>1</v>
      </c>
      <c r="AY67" s="8" t="str">
        <f t="shared" si="37"/>
        <v/>
      </c>
      <c r="AZ67" s="8" t="str">
        <f t="shared" si="38"/>
        <v/>
      </c>
      <c r="BA67" s="3" t="s">
        <v>145</v>
      </c>
      <c r="BB67" s="3" t="s">
        <v>145</v>
      </c>
      <c r="BC67" s="3" t="s">
        <v>145</v>
      </c>
      <c r="BD67" s="3">
        <v>0.4</v>
      </c>
      <c r="BE67" s="3">
        <v>15</v>
      </c>
      <c r="BF67" s="3">
        <v>15</v>
      </c>
      <c r="BG67" s="3">
        <v>10</v>
      </c>
      <c r="BH67" s="3">
        <v>10</v>
      </c>
      <c r="BI67" s="3">
        <v>30</v>
      </c>
      <c r="BJ67" s="3">
        <v>30</v>
      </c>
      <c r="BK67" s="3" t="s">
        <v>145</v>
      </c>
      <c r="BL67" s="3">
        <v>1</v>
      </c>
      <c r="BM67" s="3" t="s">
        <v>145</v>
      </c>
      <c r="BN67" s="3">
        <v>1</v>
      </c>
      <c r="BO67" s="3">
        <v>1</v>
      </c>
      <c r="BP67" s="3">
        <v>1</v>
      </c>
      <c r="BQ67" s="3" t="s">
        <v>145</v>
      </c>
      <c r="BR67" s="3" t="s">
        <v>145</v>
      </c>
      <c r="BS67" s="3" t="s">
        <v>145</v>
      </c>
      <c r="BT67" s="9">
        <v>1</v>
      </c>
      <c r="BU67" s="271">
        <v>9.3249999999999993</v>
      </c>
    </row>
    <row r="68" spans="1:73" x14ac:dyDescent="0.25">
      <c r="A68" s="270" t="s">
        <v>2</v>
      </c>
      <c r="B68" s="6" t="s">
        <v>63</v>
      </c>
      <c r="C68" s="6" t="s">
        <v>61</v>
      </c>
      <c r="D68" s="6" t="s">
        <v>61</v>
      </c>
      <c r="E68" s="6">
        <v>2</v>
      </c>
      <c r="F68" s="6">
        <v>2</v>
      </c>
      <c r="G68" s="125">
        <v>2</v>
      </c>
      <c r="H68" s="128"/>
      <c r="I68" s="136">
        <f t="shared" si="40"/>
        <v>23</v>
      </c>
      <c r="J68" s="139">
        <f t="shared" si="10"/>
        <v>3.4499999999999997</v>
      </c>
      <c r="K68" s="7">
        <f t="shared" si="11"/>
        <v>0</v>
      </c>
      <c r="L68" s="7">
        <f t="shared" si="12"/>
        <v>2</v>
      </c>
      <c r="M68" s="7">
        <f t="shared" si="13"/>
        <v>0</v>
      </c>
      <c r="N68" s="94">
        <f t="shared" si="14"/>
        <v>2.5</v>
      </c>
      <c r="O68" s="136">
        <f t="shared" si="39"/>
        <v>30.95</v>
      </c>
      <c r="P68" s="106"/>
      <c r="Q68" s="20">
        <f t="shared" si="41"/>
        <v>0.1</v>
      </c>
      <c r="R68" s="8">
        <f t="shared" si="42"/>
        <v>0.15</v>
      </c>
      <c r="S68" s="8">
        <f t="shared" si="43"/>
        <v>0.05</v>
      </c>
      <c r="T68" s="130">
        <f t="shared" si="44"/>
        <v>0.1</v>
      </c>
      <c r="U68" s="133">
        <f t="shared" si="15"/>
        <v>0.4</v>
      </c>
      <c r="V68" s="106"/>
      <c r="W68" s="136">
        <f t="shared" si="16"/>
        <v>3.2</v>
      </c>
      <c r="X68" s="139">
        <f t="shared" si="17"/>
        <v>1.2000000000000002</v>
      </c>
      <c r="Y68" s="7">
        <f t="shared" si="45"/>
        <v>3.75</v>
      </c>
      <c r="Z68" s="7">
        <f t="shared" si="46"/>
        <v>3</v>
      </c>
      <c r="AA68" s="7">
        <f t="shared" si="47"/>
        <v>0.89999999999999991</v>
      </c>
      <c r="AB68" s="7">
        <f t="shared" si="18"/>
        <v>0.85</v>
      </c>
      <c r="AC68" s="7">
        <f t="shared" si="19"/>
        <v>0.55000000000000004</v>
      </c>
      <c r="AD68" s="7">
        <f>'Fact sheet'!$G$12</f>
        <v>0.08</v>
      </c>
      <c r="AE68" s="7">
        <f t="shared" si="48"/>
        <v>0</v>
      </c>
      <c r="AF68" s="7">
        <f t="shared" si="49"/>
        <v>0.17</v>
      </c>
      <c r="AG68" s="7">
        <f t="shared" si="20"/>
        <v>3.4250000000000003</v>
      </c>
      <c r="AH68" s="7">
        <f t="shared" si="21"/>
        <v>0</v>
      </c>
      <c r="AI68" s="94">
        <f t="shared" si="22"/>
        <v>0</v>
      </c>
      <c r="AJ68" s="99">
        <f t="shared" si="23"/>
        <v>17.125</v>
      </c>
      <c r="AK68" s="96">
        <f t="shared" si="24"/>
        <v>13.824999999999999</v>
      </c>
      <c r="AL68" s="106"/>
      <c r="AM68" s="21" t="str">
        <f t="shared" si="25"/>
        <v>SBYY222</v>
      </c>
      <c r="AN68" s="88">
        <f t="shared" si="26"/>
        <v>17.125</v>
      </c>
      <c r="AO68" s="13" t="str">
        <f t="shared" si="27"/>
        <v/>
      </c>
      <c r="AP68" s="8" t="str">
        <f t="shared" si="28"/>
        <v/>
      </c>
      <c r="AQ68" s="8" t="str">
        <f t="shared" si="29"/>
        <v/>
      </c>
      <c r="AR68" s="8" t="str">
        <f t="shared" si="30"/>
        <v/>
      </c>
      <c r="AS68" s="8" t="str">
        <f t="shared" si="31"/>
        <v/>
      </c>
      <c r="AT68" s="8" t="str">
        <f t="shared" si="32"/>
        <v/>
      </c>
      <c r="AU68" s="8" t="str">
        <f t="shared" si="33"/>
        <v/>
      </c>
      <c r="AV68" s="8" t="str">
        <f t="shared" si="34"/>
        <v/>
      </c>
      <c r="AW68" s="8" t="str">
        <f t="shared" si="35"/>
        <v/>
      </c>
      <c r="AX68" s="8" t="str">
        <f t="shared" si="36"/>
        <v/>
      </c>
      <c r="AY68" s="8">
        <f t="shared" si="37"/>
        <v>1</v>
      </c>
      <c r="AZ68" s="8" t="str">
        <f t="shared" si="38"/>
        <v/>
      </c>
      <c r="BA68" s="3" t="s">
        <v>145</v>
      </c>
      <c r="BB68" s="3" t="s">
        <v>145</v>
      </c>
      <c r="BC68" s="3" t="s">
        <v>145</v>
      </c>
      <c r="BD68" s="3">
        <v>0.4</v>
      </c>
      <c r="BE68" s="3">
        <v>15</v>
      </c>
      <c r="BF68" s="3">
        <v>15</v>
      </c>
      <c r="BG68" s="3">
        <v>10</v>
      </c>
      <c r="BH68" s="3">
        <v>10</v>
      </c>
      <c r="BI68" s="3">
        <v>30</v>
      </c>
      <c r="BJ68" s="3">
        <v>30</v>
      </c>
      <c r="BK68" s="3" t="s">
        <v>145</v>
      </c>
      <c r="BL68" s="3">
        <v>1</v>
      </c>
      <c r="BM68" s="3" t="s">
        <v>145</v>
      </c>
      <c r="BN68" s="3">
        <v>1</v>
      </c>
      <c r="BO68" s="3">
        <v>1</v>
      </c>
      <c r="BP68" s="3">
        <v>1</v>
      </c>
      <c r="BQ68" s="3" t="s">
        <v>145</v>
      </c>
      <c r="BR68" s="3" t="s">
        <v>145</v>
      </c>
      <c r="BS68" s="3" t="s">
        <v>145</v>
      </c>
      <c r="BT68" s="9">
        <v>1</v>
      </c>
      <c r="BU68" s="271">
        <v>13.824999999999999</v>
      </c>
    </row>
    <row r="69" spans="1:73" x14ac:dyDescent="0.25">
      <c r="A69" s="270" t="s">
        <v>2</v>
      </c>
      <c r="B69" s="6" t="s">
        <v>63</v>
      </c>
      <c r="C69" s="6" t="s">
        <v>61</v>
      </c>
      <c r="D69" s="6" t="s">
        <v>61</v>
      </c>
      <c r="E69" s="6">
        <v>2</v>
      </c>
      <c r="F69" s="6">
        <v>2</v>
      </c>
      <c r="G69" s="125">
        <v>3</v>
      </c>
      <c r="H69" s="128"/>
      <c r="I69" s="136">
        <f t="shared" si="40"/>
        <v>23</v>
      </c>
      <c r="J69" s="139">
        <f t="shared" si="10"/>
        <v>3.4499999999999997</v>
      </c>
      <c r="K69" s="7">
        <f t="shared" si="11"/>
        <v>0</v>
      </c>
      <c r="L69" s="7">
        <f t="shared" si="12"/>
        <v>2</v>
      </c>
      <c r="M69" s="7">
        <f t="shared" si="13"/>
        <v>0</v>
      </c>
      <c r="N69" s="94">
        <f t="shared" si="14"/>
        <v>2.5</v>
      </c>
      <c r="O69" s="136">
        <f t="shared" si="39"/>
        <v>30.95</v>
      </c>
      <c r="P69" s="106"/>
      <c r="Q69" s="20">
        <f t="shared" si="41"/>
        <v>0.1</v>
      </c>
      <c r="R69" s="8">
        <f t="shared" si="42"/>
        <v>0.15</v>
      </c>
      <c r="S69" s="8">
        <f t="shared" si="43"/>
        <v>0.05</v>
      </c>
      <c r="T69" s="130">
        <f t="shared" si="44"/>
        <v>0.1</v>
      </c>
      <c r="U69" s="133">
        <f t="shared" si="15"/>
        <v>0.4</v>
      </c>
      <c r="V69" s="106"/>
      <c r="W69" s="136">
        <f t="shared" si="16"/>
        <v>3.2</v>
      </c>
      <c r="X69" s="139">
        <f t="shared" si="17"/>
        <v>1.2000000000000002</v>
      </c>
      <c r="Y69" s="7">
        <f t="shared" si="45"/>
        <v>3.75</v>
      </c>
      <c r="Z69" s="7">
        <f t="shared" si="46"/>
        <v>3</v>
      </c>
      <c r="AA69" s="7">
        <f t="shared" si="47"/>
        <v>0.89999999999999991</v>
      </c>
      <c r="AB69" s="7">
        <f t="shared" si="18"/>
        <v>0.85</v>
      </c>
      <c r="AC69" s="7">
        <f t="shared" si="19"/>
        <v>0.55000000000000004</v>
      </c>
      <c r="AD69" s="7">
        <f>'Fact sheet'!$G$12</f>
        <v>0.08</v>
      </c>
      <c r="AE69" s="7">
        <f t="shared" si="48"/>
        <v>0</v>
      </c>
      <c r="AF69" s="7">
        <f t="shared" si="49"/>
        <v>0.17</v>
      </c>
      <c r="AG69" s="7">
        <f t="shared" si="20"/>
        <v>3.4250000000000003</v>
      </c>
      <c r="AH69" s="7">
        <f t="shared" si="21"/>
        <v>3.5</v>
      </c>
      <c r="AI69" s="94">
        <f t="shared" si="22"/>
        <v>0</v>
      </c>
      <c r="AJ69" s="99">
        <f t="shared" si="23"/>
        <v>20.625</v>
      </c>
      <c r="AK69" s="96">
        <f t="shared" si="24"/>
        <v>10.324999999999999</v>
      </c>
      <c r="AL69" s="106"/>
      <c r="AM69" s="21" t="str">
        <f t="shared" si="25"/>
        <v>SBYY223</v>
      </c>
      <c r="AN69" s="88">
        <f t="shared" si="26"/>
        <v>20.625</v>
      </c>
      <c r="AO69" s="13" t="str">
        <f t="shared" si="27"/>
        <v/>
      </c>
      <c r="AP69" s="8" t="str">
        <f t="shared" si="28"/>
        <v/>
      </c>
      <c r="AQ69" s="8" t="str">
        <f t="shared" si="29"/>
        <v/>
      </c>
      <c r="AR69" s="8" t="str">
        <f t="shared" si="30"/>
        <v/>
      </c>
      <c r="AS69" s="8" t="str">
        <f t="shared" si="31"/>
        <v/>
      </c>
      <c r="AT69" s="8" t="str">
        <f t="shared" si="32"/>
        <v/>
      </c>
      <c r="AU69" s="8" t="str">
        <f t="shared" si="33"/>
        <v/>
      </c>
      <c r="AV69" s="8" t="str">
        <f t="shared" si="34"/>
        <v/>
      </c>
      <c r="AW69" s="8" t="str">
        <f t="shared" si="35"/>
        <v/>
      </c>
      <c r="AX69" s="8" t="str">
        <f t="shared" si="36"/>
        <v/>
      </c>
      <c r="AY69" s="8" t="str">
        <f t="shared" si="37"/>
        <v/>
      </c>
      <c r="AZ69" s="8">
        <f t="shared" si="38"/>
        <v>1</v>
      </c>
      <c r="BA69" s="3" t="s">
        <v>145</v>
      </c>
      <c r="BB69" s="3" t="s">
        <v>145</v>
      </c>
      <c r="BC69" s="3" t="s">
        <v>145</v>
      </c>
      <c r="BD69" s="3">
        <v>0.4</v>
      </c>
      <c r="BE69" s="3">
        <v>15</v>
      </c>
      <c r="BF69" s="3">
        <v>15</v>
      </c>
      <c r="BG69" s="3">
        <v>10</v>
      </c>
      <c r="BH69" s="3">
        <v>10</v>
      </c>
      <c r="BI69" s="3">
        <v>30</v>
      </c>
      <c r="BJ69" s="3">
        <v>30</v>
      </c>
      <c r="BK69" s="3" t="s">
        <v>145</v>
      </c>
      <c r="BL69" s="3">
        <v>1</v>
      </c>
      <c r="BM69" s="3" t="s">
        <v>145</v>
      </c>
      <c r="BN69" s="3">
        <v>1</v>
      </c>
      <c r="BO69" s="3">
        <v>1</v>
      </c>
      <c r="BP69" s="3">
        <v>1</v>
      </c>
      <c r="BQ69" s="3" t="s">
        <v>145</v>
      </c>
      <c r="BR69" s="3" t="s">
        <v>145</v>
      </c>
      <c r="BS69" s="3" t="s">
        <v>145</v>
      </c>
      <c r="BT69" s="9">
        <v>1</v>
      </c>
      <c r="BU69" s="271">
        <v>10.324999999999999</v>
      </c>
    </row>
    <row r="70" spans="1:73" x14ac:dyDescent="0.25">
      <c r="A70" s="270" t="s">
        <v>2</v>
      </c>
      <c r="B70" s="6" t="s">
        <v>63</v>
      </c>
      <c r="C70" s="6" t="s">
        <v>61</v>
      </c>
      <c r="D70" s="6" t="s">
        <v>62</v>
      </c>
      <c r="E70" s="6">
        <v>1</v>
      </c>
      <c r="F70" s="6">
        <v>1</v>
      </c>
      <c r="G70" s="125">
        <v>1</v>
      </c>
      <c r="H70" s="128"/>
      <c r="I70" s="136">
        <f t="shared" si="40"/>
        <v>23</v>
      </c>
      <c r="J70" s="139">
        <f t="shared" si="10"/>
        <v>3.4499999999999997</v>
      </c>
      <c r="K70" s="7">
        <f t="shared" si="11"/>
        <v>0</v>
      </c>
      <c r="L70" s="7">
        <f t="shared" si="12"/>
        <v>2</v>
      </c>
      <c r="M70" s="7">
        <f t="shared" si="13"/>
        <v>0</v>
      </c>
      <c r="N70" s="94">
        <f t="shared" si="14"/>
        <v>0</v>
      </c>
      <c r="O70" s="136">
        <f t="shared" si="39"/>
        <v>28.45</v>
      </c>
      <c r="P70" s="106"/>
      <c r="Q70" s="20">
        <f t="shared" si="41"/>
        <v>0.1</v>
      </c>
      <c r="R70" s="8">
        <f t="shared" si="42"/>
        <v>0.15</v>
      </c>
      <c r="S70" s="8">
        <f t="shared" si="43"/>
        <v>0.05</v>
      </c>
      <c r="T70" s="130">
        <f t="shared" si="44"/>
        <v>0.1</v>
      </c>
      <c r="U70" s="133">
        <f t="shared" si="15"/>
        <v>0.4</v>
      </c>
      <c r="V70" s="106"/>
      <c r="W70" s="136">
        <f t="shared" si="16"/>
        <v>3.2</v>
      </c>
      <c r="X70" s="139">
        <f t="shared" si="17"/>
        <v>0</v>
      </c>
      <c r="Y70" s="7">
        <f t="shared" si="45"/>
        <v>3.75</v>
      </c>
      <c r="Z70" s="7">
        <f t="shared" si="46"/>
        <v>3</v>
      </c>
      <c r="AA70" s="7">
        <f t="shared" si="47"/>
        <v>0.89999999999999991</v>
      </c>
      <c r="AB70" s="7">
        <f t="shared" si="18"/>
        <v>0.85</v>
      </c>
      <c r="AC70" s="7">
        <f t="shared" si="19"/>
        <v>0</v>
      </c>
      <c r="AD70" s="7">
        <f>'Fact sheet'!$G$12</f>
        <v>0.08</v>
      </c>
      <c r="AE70" s="7">
        <f t="shared" si="48"/>
        <v>0</v>
      </c>
      <c r="AF70" s="7">
        <f t="shared" si="49"/>
        <v>0.17</v>
      </c>
      <c r="AG70" s="7">
        <f t="shared" si="20"/>
        <v>2.9874999999999998</v>
      </c>
      <c r="AH70" s="7">
        <f t="shared" si="21"/>
        <v>0</v>
      </c>
      <c r="AI70" s="94">
        <f t="shared" si="22"/>
        <v>0</v>
      </c>
      <c r="AJ70" s="99">
        <f t="shared" si="23"/>
        <v>14.9375</v>
      </c>
      <c r="AK70" s="96">
        <f t="shared" si="24"/>
        <v>13.512499999999999</v>
      </c>
      <c r="AL70" s="106"/>
      <c r="AM70" s="21" t="str">
        <f t="shared" si="25"/>
        <v>SBYN111</v>
      </c>
      <c r="AN70" s="88">
        <f t="shared" si="26"/>
        <v>14.9375</v>
      </c>
      <c r="AO70" s="13" t="str">
        <f t="shared" si="27"/>
        <v/>
      </c>
      <c r="AP70" s="8" t="str">
        <f t="shared" si="28"/>
        <v/>
      </c>
      <c r="AQ70" s="8" t="str">
        <f t="shared" si="29"/>
        <v/>
      </c>
      <c r="AR70" s="8" t="str">
        <f t="shared" si="30"/>
        <v/>
      </c>
      <c r="AS70" s="8" t="str">
        <f t="shared" si="31"/>
        <v/>
      </c>
      <c r="AT70" s="8" t="str">
        <f t="shared" si="32"/>
        <v/>
      </c>
      <c r="AU70" s="8" t="str">
        <f t="shared" si="33"/>
        <v/>
      </c>
      <c r="AV70" s="8" t="str">
        <f t="shared" si="34"/>
        <v/>
      </c>
      <c r="AW70" s="8" t="str">
        <f t="shared" si="35"/>
        <v/>
      </c>
      <c r="AX70" s="8">
        <f t="shared" si="36"/>
        <v>1</v>
      </c>
      <c r="AY70" s="8" t="str">
        <f t="shared" si="37"/>
        <v/>
      </c>
      <c r="AZ70" s="8" t="str">
        <f t="shared" si="38"/>
        <v/>
      </c>
      <c r="BA70" s="3">
        <v>0.4</v>
      </c>
      <c r="BB70" s="3" t="s">
        <v>145</v>
      </c>
      <c r="BC70" s="3" t="s">
        <v>145</v>
      </c>
      <c r="BD70" s="3" t="s">
        <v>145</v>
      </c>
      <c r="BE70" s="3">
        <v>15</v>
      </c>
      <c r="BF70" s="3">
        <v>15</v>
      </c>
      <c r="BG70" s="3">
        <v>10</v>
      </c>
      <c r="BH70" s="3">
        <v>10</v>
      </c>
      <c r="BI70" s="3">
        <v>30</v>
      </c>
      <c r="BJ70" s="3">
        <v>30</v>
      </c>
      <c r="BK70" s="3">
        <v>1</v>
      </c>
      <c r="BL70" s="3" t="s">
        <v>145</v>
      </c>
      <c r="BM70" s="3" t="s">
        <v>145</v>
      </c>
      <c r="BN70" s="3" t="s">
        <v>145</v>
      </c>
      <c r="BO70" s="3">
        <v>1</v>
      </c>
      <c r="BP70" s="3">
        <v>1</v>
      </c>
      <c r="BQ70" s="3" t="s">
        <v>145</v>
      </c>
      <c r="BR70" s="3" t="s">
        <v>145</v>
      </c>
      <c r="BS70" s="3">
        <v>1</v>
      </c>
      <c r="BT70" s="9" t="s">
        <v>145</v>
      </c>
      <c r="BU70" s="271">
        <v>13.512499999999999</v>
      </c>
    </row>
    <row r="71" spans="1:73" x14ac:dyDescent="0.25">
      <c r="A71" s="270" t="s">
        <v>2</v>
      </c>
      <c r="B71" s="6" t="s">
        <v>63</v>
      </c>
      <c r="C71" s="6" t="s">
        <v>61</v>
      </c>
      <c r="D71" s="6" t="s">
        <v>62</v>
      </c>
      <c r="E71" s="6">
        <v>1</v>
      </c>
      <c r="F71" s="6">
        <v>1</v>
      </c>
      <c r="G71" s="125">
        <v>2</v>
      </c>
      <c r="H71" s="128"/>
      <c r="I71" s="136">
        <f t="shared" si="40"/>
        <v>23</v>
      </c>
      <c r="J71" s="139">
        <f t="shared" si="10"/>
        <v>3.4499999999999997</v>
      </c>
      <c r="K71" s="7">
        <f t="shared" si="11"/>
        <v>0</v>
      </c>
      <c r="L71" s="7">
        <f t="shared" si="12"/>
        <v>2</v>
      </c>
      <c r="M71" s="7">
        <f t="shared" si="13"/>
        <v>0</v>
      </c>
      <c r="N71" s="94">
        <f t="shared" si="14"/>
        <v>0</v>
      </c>
      <c r="O71" s="136">
        <f t="shared" si="39"/>
        <v>28.45</v>
      </c>
      <c r="P71" s="106"/>
      <c r="Q71" s="20">
        <f t="shared" si="41"/>
        <v>0.1</v>
      </c>
      <c r="R71" s="8">
        <f t="shared" si="42"/>
        <v>0.15</v>
      </c>
      <c r="S71" s="8">
        <f t="shared" si="43"/>
        <v>0.05</v>
      </c>
      <c r="T71" s="130">
        <f t="shared" si="44"/>
        <v>0.1</v>
      </c>
      <c r="U71" s="133">
        <f t="shared" si="15"/>
        <v>0.4</v>
      </c>
      <c r="V71" s="106"/>
      <c r="W71" s="136">
        <f t="shared" si="16"/>
        <v>3.2</v>
      </c>
      <c r="X71" s="139">
        <f t="shared" si="17"/>
        <v>0</v>
      </c>
      <c r="Y71" s="7">
        <f t="shared" si="45"/>
        <v>3.75</v>
      </c>
      <c r="Z71" s="7">
        <f t="shared" si="46"/>
        <v>3</v>
      </c>
      <c r="AA71" s="7">
        <f t="shared" si="47"/>
        <v>0.89999999999999991</v>
      </c>
      <c r="AB71" s="7">
        <f t="shared" si="18"/>
        <v>0.85</v>
      </c>
      <c r="AC71" s="7">
        <f t="shared" si="19"/>
        <v>0</v>
      </c>
      <c r="AD71" s="7">
        <f>'Fact sheet'!$G$12</f>
        <v>0.08</v>
      </c>
      <c r="AE71" s="7">
        <f t="shared" si="48"/>
        <v>0</v>
      </c>
      <c r="AF71" s="7">
        <f t="shared" si="49"/>
        <v>0.17</v>
      </c>
      <c r="AG71" s="7">
        <f t="shared" si="20"/>
        <v>2.9874999999999998</v>
      </c>
      <c r="AH71" s="7">
        <f t="shared" si="21"/>
        <v>3.5</v>
      </c>
      <c r="AI71" s="94">
        <f t="shared" si="22"/>
        <v>0</v>
      </c>
      <c r="AJ71" s="99">
        <f t="shared" si="23"/>
        <v>18.4375</v>
      </c>
      <c r="AK71" s="96">
        <f t="shared" si="24"/>
        <v>10.012499999999999</v>
      </c>
      <c r="AL71" s="106"/>
      <c r="AM71" s="21" t="str">
        <f t="shared" si="25"/>
        <v>SBYN112</v>
      </c>
      <c r="AN71" s="88">
        <f t="shared" si="26"/>
        <v>18.4375</v>
      </c>
      <c r="AO71" s="13" t="str">
        <f t="shared" si="27"/>
        <v/>
      </c>
      <c r="AP71" s="8" t="str">
        <f t="shared" si="28"/>
        <v/>
      </c>
      <c r="AQ71" s="8" t="str">
        <f t="shared" si="29"/>
        <v/>
      </c>
      <c r="AR71" s="8" t="str">
        <f t="shared" si="30"/>
        <v/>
      </c>
      <c r="AS71" s="8" t="str">
        <f t="shared" si="31"/>
        <v/>
      </c>
      <c r="AT71" s="8" t="str">
        <f t="shared" si="32"/>
        <v/>
      </c>
      <c r="AU71" s="8" t="str">
        <f t="shared" si="33"/>
        <v/>
      </c>
      <c r="AV71" s="8" t="str">
        <f t="shared" si="34"/>
        <v/>
      </c>
      <c r="AW71" s="8" t="str">
        <f t="shared" si="35"/>
        <v/>
      </c>
      <c r="AX71" s="8" t="str">
        <f t="shared" si="36"/>
        <v/>
      </c>
      <c r="AY71" s="8">
        <f t="shared" si="37"/>
        <v>1</v>
      </c>
      <c r="AZ71" s="8" t="str">
        <f t="shared" si="38"/>
        <v/>
      </c>
      <c r="BA71" s="3">
        <v>0.4</v>
      </c>
      <c r="BB71" s="3" t="s">
        <v>145</v>
      </c>
      <c r="BC71" s="3" t="s">
        <v>145</v>
      </c>
      <c r="BD71" s="3" t="s">
        <v>145</v>
      </c>
      <c r="BE71" s="3">
        <v>15</v>
      </c>
      <c r="BF71" s="3">
        <v>15</v>
      </c>
      <c r="BG71" s="3">
        <v>10</v>
      </c>
      <c r="BH71" s="3">
        <v>10</v>
      </c>
      <c r="BI71" s="3">
        <v>30</v>
      </c>
      <c r="BJ71" s="3">
        <v>30</v>
      </c>
      <c r="BK71" s="3">
        <v>1</v>
      </c>
      <c r="BL71" s="3" t="s">
        <v>145</v>
      </c>
      <c r="BM71" s="3" t="s">
        <v>145</v>
      </c>
      <c r="BN71" s="3" t="s">
        <v>145</v>
      </c>
      <c r="BO71" s="3">
        <v>1</v>
      </c>
      <c r="BP71" s="3">
        <v>1</v>
      </c>
      <c r="BQ71" s="3" t="s">
        <v>145</v>
      </c>
      <c r="BR71" s="3" t="s">
        <v>145</v>
      </c>
      <c r="BS71" s="3">
        <v>1</v>
      </c>
      <c r="BT71" s="9" t="s">
        <v>145</v>
      </c>
      <c r="BU71" s="271">
        <v>10.012499999999999</v>
      </c>
    </row>
    <row r="72" spans="1:73" x14ac:dyDescent="0.25">
      <c r="A72" s="270" t="s">
        <v>2</v>
      </c>
      <c r="B72" s="6" t="s">
        <v>63</v>
      </c>
      <c r="C72" s="6" t="s">
        <v>61</v>
      </c>
      <c r="D72" s="6" t="s">
        <v>62</v>
      </c>
      <c r="E72" s="6">
        <v>1</v>
      </c>
      <c r="F72" s="6">
        <v>1</v>
      </c>
      <c r="G72" s="125">
        <v>3</v>
      </c>
      <c r="H72" s="128"/>
      <c r="I72" s="136">
        <f t="shared" si="40"/>
        <v>23</v>
      </c>
      <c r="J72" s="139">
        <f t="shared" si="10"/>
        <v>3.4499999999999997</v>
      </c>
      <c r="K72" s="7">
        <f t="shared" si="11"/>
        <v>0</v>
      </c>
      <c r="L72" s="7">
        <f t="shared" si="12"/>
        <v>2</v>
      </c>
      <c r="M72" s="7">
        <f t="shared" si="13"/>
        <v>0</v>
      </c>
      <c r="N72" s="94">
        <f t="shared" si="14"/>
        <v>0</v>
      </c>
      <c r="O72" s="136">
        <f t="shared" si="39"/>
        <v>28.45</v>
      </c>
      <c r="P72" s="106"/>
      <c r="Q72" s="20">
        <f t="shared" si="41"/>
        <v>0.1</v>
      </c>
      <c r="R72" s="8">
        <f t="shared" si="42"/>
        <v>0.15</v>
      </c>
      <c r="S72" s="8">
        <f t="shared" si="43"/>
        <v>0.05</v>
      </c>
      <c r="T72" s="130">
        <f t="shared" si="44"/>
        <v>0.1</v>
      </c>
      <c r="U72" s="133">
        <f t="shared" si="15"/>
        <v>0.4</v>
      </c>
      <c r="V72" s="106"/>
      <c r="W72" s="136">
        <f t="shared" si="16"/>
        <v>3.2</v>
      </c>
      <c r="X72" s="139">
        <f t="shared" si="17"/>
        <v>0</v>
      </c>
      <c r="Y72" s="7">
        <f t="shared" si="45"/>
        <v>3.75</v>
      </c>
      <c r="Z72" s="7">
        <f t="shared" si="46"/>
        <v>3</v>
      </c>
      <c r="AA72" s="7">
        <f t="shared" si="47"/>
        <v>0.89999999999999991</v>
      </c>
      <c r="AB72" s="7">
        <f t="shared" si="18"/>
        <v>0.85</v>
      </c>
      <c r="AC72" s="7">
        <f t="shared" si="19"/>
        <v>0</v>
      </c>
      <c r="AD72" s="7">
        <f>'Fact sheet'!$G$12</f>
        <v>0.08</v>
      </c>
      <c r="AE72" s="7">
        <f t="shared" si="48"/>
        <v>0</v>
      </c>
      <c r="AF72" s="7">
        <f t="shared" si="49"/>
        <v>0.17</v>
      </c>
      <c r="AG72" s="7">
        <f t="shared" si="20"/>
        <v>2.9874999999999998</v>
      </c>
      <c r="AH72" s="7">
        <f t="shared" si="21"/>
        <v>7</v>
      </c>
      <c r="AI72" s="94">
        <f t="shared" si="22"/>
        <v>0</v>
      </c>
      <c r="AJ72" s="99">
        <f t="shared" si="23"/>
        <v>21.9375</v>
      </c>
      <c r="AK72" s="96">
        <f t="shared" si="24"/>
        <v>6.5124999999999993</v>
      </c>
      <c r="AL72" s="106"/>
      <c r="AM72" s="21" t="str">
        <f t="shared" si="25"/>
        <v>SBYN113</v>
      </c>
      <c r="AN72" s="88">
        <f t="shared" si="26"/>
        <v>21.9375</v>
      </c>
      <c r="AO72" s="13" t="str">
        <f t="shared" si="27"/>
        <v/>
      </c>
      <c r="AP72" s="8" t="str">
        <f t="shared" si="28"/>
        <v/>
      </c>
      <c r="AQ72" s="8" t="str">
        <f t="shared" si="29"/>
        <v/>
      </c>
      <c r="AR72" s="8" t="str">
        <f t="shared" si="30"/>
        <v/>
      </c>
      <c r="AS72" s="8" t="str">
        <f t="shared" si="31"/>
        <v/>
      </c>
      <c r="AT72" s="8" t="str">
        <f t="shared" si="32"/>
        <v/>
      </c>
      <c r="AU72" s="8" t="str">
        <f t="shared" si="33"/>
        <v/>
      </c>
      <c r="AV72" s="8" t="str">
        <f t="shared" si="34"/>
        <v/>
      </c>
      <c r="AW72" s="8" t="str">
        <f t="shared" si="35"/>
        <v/>
      </c>
      <c r="AX72" s="8" t="str">
        <f t="shared" si="36"/>
        <v/>
      </c>
      <c r="AY72" s="8" t="str">
        <f t="shared" si="37"/>
        <v/>
      </c>
      <c r="AZ72" s="8">
        <f t="shared" si="38"/>
        <v>1</v>
      </c>
      <c r="BA72" s="3">
        <v>0.4</v>
      </c>
      <c r="BB72" s="3" t="s">
        <v>145</v>
      </c>
      <c r="BC72" s="3" t="s">
        <v>145</v>
      </c>
      <c r="BD72" s="3" t="s">
        <v>145</v>
      </c>
      <c r="BE72" s="3">
        <v>15</v>
      </c>
      <c r="BF72" s="3">
        <v>15</v>
      </c>
      <c r="BG72" s="3">
        <v>10</v>
      </c>
      <c r="BH72" s="3">
        <v>10</v>
      </c>
      <c r="BI72" s="3">
        <v>30</v>
      </c>
      <c r="BJ72" s="3">
        <v>30</v>
      </c>
      <c r="BK72" s="3">
        <v>1</v>
      </c>
      <c r="BL72" s="3" t="s">
        <v>145</v>
      </c>
      <c r="BM72" s="3" t="s">
        <v>145</v>
      </c>
      <c r="BN72" s="3" t="s">
        <v>145</v>
      </c>
      <c r="BO72" s="3">
        <v>1</v>
      </c>
      <c r="BP72" s="3">
        <v>1</v>
      </c>
      <c r="BQ72" s="3" t="s">
        <v>145</v>
      </c>
      <c r="BR72" s="3" t="s">
        <v>145</v>
      </c>
      <c r="BS72" s="3">
        <v>1</v>
      </c>
      <c r="BT72" s="9" t="s">
        <v>145</v>
      </c>
      <c r="BU72" s="271">
        <v>6.5124999999999993</v>
      </c>
    </row>
    <row r="73" spans="1:73" x14ac:dyDescent="0.25">
      <c r="A73" s="270" t="s">
        <v>2</v>
      </c>
      <c r="B73" s="6" t="s">
        <v>63</v>
      </c>
      <c r="C73" s="6" t="s">
        <v>61</v>
      </c>
      <c r="D73" s="6" t="s">
        <v>62</v>
      </c>
      <c r="E73" s="6">
        <v>1</v>
      </c>
      <c r="F73" s="6">
        <v>2</v>
      </c>
      <c r="G73" s="125">
        <v>1</v>
      </c>
      <c r="H73" s="128"/>
      <c r="I73" s="136">
        <f t="shared" si="40"/>
        <v>23</v>
      </c>
      <c r="J73" s="139">
        <f t="shared" si="10"/>
        <v>3.4499999999999997</v>
      </c>
      <c r="K73" s="7">
        <f t="shared" si="11"/>
        <v>0</v>
      </c>
      <c r="L73" s="7">
        <f t="shared" si="12"/>
        <v>2</v>
      </c>
      <c r="M73" s="7">
        <f t="shared" si="13"/>
        <v>0</v>
      </c>
      <c r="N73" s="94">
        <f t="shared" si="14"/>
        <v>0</v>
      </c>
      <c r="O73" s="136">
        <f t="shared" si="39"/>
        <v>28.45</v>
      </c>
      <c r="P73" s="106"/>
      <c r="Q73" s="20">
        <f t="shared" si="41"/>
        <v>0.1</v>
      </c>
      <c r="R73" s="8">
        <f t="shared" si="42"/>
        <v>0.15</v>
      </c>
      <c r="S73" s="8">
        <f t="shared" si="43"/>
        <v>0.05</v>
      </c>
      <c r="T73" s="130">
        <f t="shared" si="44"/>
        <v>0.1</v>
      </c>
      <c r="U73" s="133">
        <f t="shared" si="15"/>
        <v>0.4</v>
      </c>
      <c r="V73" s="106"/>
      <c r="W73" s="136">
        <f t="shared" si="16"/>
        <v>3.2</v>
      </c>
      <c r="X73" s="139">
        <f t="shared" si="17"/>
        <v>1.2000000000000002</v>
      </c>
      <c r="Y73" s="7">
        <f t="shared" si="45"/>
        <v>3.75</v>
      </c>
      <c r="Z73" s="7">
        <f t="shared" si="46"/>
        <v>3</v>
      </c>
      <c r="AA73" s="7">
        <f t="shared" si="47"/>
        <v>0.89999999999999991</v>
      </c>
      <c r="AB73" s="7">
        <f t="shared" si="18"/>
        <v>0.85</v>
      </c>
      <c r="AC73" s="7">
        <f t="shared" si="19"/>
        <v>0</v>
      </c>
      <c r="AD73" s="7">
        <f>'Fact sheet'!$G$12</f>
        <v>0.08</v>
      </c>
      <c r="AE73" s="7">
        <f t="shared" si="48"/>
        <v>0</v>
      </c>
      <c r="AF73" s="7">
        <f t="shared" si="49"/>
        <v>0.17</v>
      </c>
      <c r="AG73" s="7">
        <f t="shared" si="20"/>
        <v>3.2875000000000001</v>
      </c>
      <c r="AH73" s="7">
        <f t="shared" si="21"/>
        <v>0</v>
      </c>
      <c r="AI73" s="94">
        <f t="shared" si="22"/>
        <v>0</v>
      </c>
      <c r="AJ73" s="99">
        <f t="shared" si="23"/>
        <v>16.4375</v>
      </c>
      <c r="AK73" s="96">
        <f t="shared" si="24"/>
        <v>12.012499999999999</v>
      </c>
      <c r="AL73" s="106"/>
      <c r="AM73" s="21" t="str">
        <f t="shared" si="25"/>
        <v>SBYN121</v>
      </c>
      <c r="AN73" s="88">
        <f t="shared" si="26"/>
        <v>16.4375</v>
      </c>
      <c r="AO73" s="13" t="str">
        <f t="shared" si="27"/>
        <v/>
      </c>
      <c r="AP73" s="8" t="str">
        <f t="shared" si="28"/>
        <v/>
      </c>
      <c r="AQ73" s="8" t="str">
        <f t="shared" si="29"/>
        <v/>
      </c>
      <c r="AR73" s="8" t="str">
        <f t="shared" si="30"/>
        <v/>
      </c>
      <c r="AS73" s="8" t="str">
        <f t="shared" si="31"/>
        <v/>
      </c>
      <c r="AT73" s="8" t="str">
        <f t="shared" si="32"/>
        <v/>
      </c>
      <c r="AU73" s="8" t="str">
        <f t="shared" si="33"/>
        <v/>
      </c>
      <c r="AV73" s="8" t="str">
        <f t="shared" si="34"/>
        <v/>
      </c>
      <c r="AW73" s="8" t="str">
        <f t="shared" si="35"/>
        <v/>
      </c>
      <c r="AX73" s="8">
        <f t="shared" si="36"/>
        <v>1</v>
      </c>
      <c r="AY73" s="8" t="str">
        <f t="shared" si="37"/>
        <v/>
      </c>
      <c r="AZ73" s="8" t="str">
        <f t="shared" si="38"/>
        <v/>
      </c>
      <c r="BA73" s="3" t="s">
        <v>145</v>
      </c>
      <c r="BB73" s="3" t="s">
        <v>145</v>
      </c>
      <c r="BC73" s="3">
        <v>0.4</v>
      </c>
      <c r="BD73" s="3" t="s">
        <v>145</v>
      </c>
      <c r="BE73" s="3">
        <v>15</v>
      </c>
      <c r="BF73" s="3">
        <v>15</v>
      </c>
      <c r="BG73" s="3">
        <v>10</v>
      </c>
      <c r="BH73" s="3">
        <v>10</v>
      </c>
      <c r="BI73" s="3">
        <v>30</v>
      </c>
      <c r="BJ73" s="3">
        <v>30</v>
      </c>
      <c r="BK73" s="3">
        <v>1</v>
      </c>
      <c r="BL73" s="3" t="s">
        <v>145</v>
      </c>
      <c r="BM73" s="3" t="s">
        <v>145</v>
      </c>
      <c r="BN73" s="3" t="s">
        <v>145</v>
      </c>
      <c r="BO73" s="3">
        <v>1</v>
      </c>
      <c r="BP73" s="3">
        <v>1</v>
      </c>
      <c r="BQ73" s="3" t="s">
        <v>145</v>
      </c>
      <c r="BR73" s="3" t="s">
        <v>145</v>
      </c>
      <c r="BS73" s="3">
        <v>1</v>
      </c>
      <c r="BT73" s="9" t="s">
        <v>145</v>
      </c>
      <c r="BU73" s="271">
        <v>12.012499999999999</v>
      </c>
    </row>
    <row r="74" spans="1:73" x14ac:dyDescent="0.25">
      <c r="A74" s="270" t="s">
        <v>2</v>
      </c>
      <c r="B74" s="6" t="s">
        <v>63</v>
      </c>
      <c r="C74" s="6" t="s">
        <v>61</v>
      </c>
      <c r="D74" s="6" t="s">
        <v>62</v>
      </c>
      <c r="E74" s="6">
        <v>1</v>
      </c>
      <c r="F74" s="6">
        <v>2</v>
      </c>
      <c r="G74" s="125">
        <v>2</v>
      </c>
      <c r="H74" s="128"/>
      <c r="I74" s="136">
        <f t="shared" ref="I74:I105" si="50">VLOOKUP($A$10:$A$201,$H$3:$I$4,2)</f>
        <v>23</v>
      </c>
      <c r="J74" s="139">
        <f t="shared" si="10"/>
        <v>3.4499999999999997</v>
      </c>
      <c r="K74" s="7">
        <f t="shared" si="11"/>
        <v>0</v>
      </c>
      <c r="L74" s="7">
        <f t="shared" si="12"/>
        <v>2</v>
      </c>
      <c r="M74" s="7">
        <f t="shared" si="13"/>
        <v>0</v>
      </c>
      <c r="N74" s="94">
        <f t="shared" si="14"/>
        <v>0</v>
      </c>
      <c r="O74" s="136">
        <f t="shared" si="39"/>
        <v>28.45</v>
      </c>
      <c r="P74" s="106"/>
      <c r="Q74" s="20">
        <f t="shared" ref="Q74:Q105" si="51">VLOOKUP($A$10:$A$201,$H$3:$J$4,3)</f>
        <v>0.1</v>
      </c>
      <c r="R74" s="8">
        <f t="shared" ref="R74:R105" si="52">VLOOKUP($A$10:$A$201,$H$3:$K$4,4)</f>
        <v>0.15</v>
      </c>
      <c r="S74" s="8">
        <f t="shared" ref="S74:S105" si="53">VLOOKUP($A$10:$A$201,$H$3:$L$4,5)</f>
        <v>0.05</v>
      </c>
      <c r="T74" s="130">
        <f t="shared" ref="T74:T105" si="54">VLOOKUP($A$10:$A$201,$H$3:$M$4,6)</f>
        <v>0.1</v>
      </c>
      <c r="U74" s="133">
        <f t="shared" si="15"/>
        <v>0.4</v>
      </c>
      <c r="V74" s="106"/>
      <c r="W74" s="136">
        <f t="shared" si="16"/>
        <v>3.2</v>
      </c>
      <c r="X74" s="139">
        <f t="shared" si="17"/>
        <v>1.2000000000000002</v>
      </c>
      <c r="Y74" s="7">
        <f t="shared" ref="Y74:Y105" si="55">VLOOKUP($A$10:$A$201,$H$3:$N$4,7)*$Y$8</f>
        <v>3.75</v>
      </c>
      <c r="Z74" s="7">
        <f t="shared" ref="Z74:Z105" si="56">VLOOKUP($A$10:$A$201,$H$3:$O$4,8)*$Z$8</f>
        <v>3</v>
      </c>
      <c r="AA74" s="7">
        <f t="shared" ref="AA74:AA105" si="57">VLOOKUP($A$10:$A$201,$H$3:$P$4,9)*$AA$8</f>
        <v>0.89999999999999991</v>
      </c>
      <c r="AB74" s="7">
        <f t="shared" si="18"/>
        <v>0.85</v>
      </c>
      <c r="AC74" s="7">
        <f t="shared" si="19"/>
        <v>0</v>
      </c>
      <c r="AD74" s="7">
        <f>'Fact sheet'!$G$12</f>
        <v>0.08</v>
      </c>
      <c r="AE74" s="7">
        <f t="shared" ref="AE74:AE105" si="58">IF(B74:B265=$B$10,VLOOKUP($A$10:$A$201,$H$3:$Q$4,10)*$AE$8,0)</f>
        <v>0</v>
      </c>
      <c r="AF74" s="7">
        <f t="shared" ref="AF74:AF105" si="59">IF(B74:B265=$B$58,VLOOKUP($A$10:$A$201,$H$3:$Q$4,10)*$AF$8,0)</f>
        <v>0.17</v>
      </c>
      <c r="AG74" s="7">
        <f t="shared" si="20"/>
        <v>3.2875000000000001</v>
      </c>
      <c r="AH74" s="7">
        <f t="shared" si="21"/>
        <v>3.5</v>
      </c>
      <c r="AI74" s="94">
        <f t="shared" si="22"/>
        <v>0</v>
      </c>
      <c r="AJ74" s="99">
        <f t="shared" si="23"/>
        <v>19.9375</v>
      </c>
      <c r="AK74" s="96">
        <f t="shared" si="24"/>
        <v>8.5124999999999993</v>
      </c>
      <c r="AL74" s="106"/>
      <c r="AM74" s="21" t="str">
        <f t="shared" si="25"/>
        <v>SBYN122</v>
      </c>
      <c r="AN74" s="88">
        <f t="shared" si="26"/>
        <v>19.9375</v>
      </c>
      <c r="AO74" s="13" t="str">
        <f t="shared" si="27"/>
        <v/>
      </c>
      <c r="AP74" s="8" t="str">
        <f t="shared" si="28"/>
        <v/>
      </c>
      <c r="AQ74" s="8" t="str">
        <f t="shared" si="29"/>
        <v/>
      </c>
      <c r="AR74" s="8" t="str">
        <f t="shared" si="30"/>
        <v/>
      </c>
      <c r="AS74" s="8" t="str">
        <f t="shared" si="31"/>
        <v/>
      </c>
      <c r="AT74" s="8" t="str">
        <f t="shared" si="32"/>
        <v/>
      </c>
      <c r="AU74" s="8" t="str">
        <f t="shared" si="33"/>
        <v/>
      </c>
      <c r="AV74" s="8" t="str">
        <f t="shared" si="34"/>
        <v/>
      </c>
      <c r="AW74" s="8" t="str">
        <f t="shared" si="35"/>
        <v/>
      </c>
      <c r="AX74" s="8" t="str">
        <f t="shared" si="36"/>
        <v/>
      </c>
      <c r="AY74" s="8">
        <f t="shared" si="37"/>
        <v>1</v>
      </c>
      <c r="AZ74" s="8" t="str">
        <f t="shared" si="38"/>
        <v/>
      </c>
      <c r="BA74" s="3" t="s">
        <v>145</v>
      </c>
      <c r="BB74" s="3" t="s">
        <v>145</v>
      </c>
      <c r="BC74" s="3">
        <v>0.4</v>
      </c>
      <c r="BD74" s="3" t="s">
        <v>145</v>
      </c>
      <c r="BE74" s="3">
        <v>15</v>
      </c>
      <c r="BF74" s="3">
        <v>15</v>
      </c>
      <c r="BG74" s="3">
        <v>10</v>
      </c>
      <c r="BH74" s="3">
        <v>10</v>
      </c>
      <c r="BI74" s="3">
        <v>30</v>
      </c>
      <c r="BJ74" s="3">
        <v>30</v>
      </c>
      <c r="BK74" s="3">
        <v>1</v>
      </c>
      <c r="BL74" s="3" t="s">
        <v>145</v>
      </c>
      <c r="BM74" s="3" t="s">
        <v>145</v>
      </c>
      <c r="BN74" s="3" t="s">
        <v>145</v>
      </c>
      <c r="BO74" s="3">
        <v>1</v>
      </c>
      <c r="BP74" s="3">
        <v>1</v>
      </c>
      <c r="BQ74" s="3" t="s">
        <v>145</v>
      </c>
      <c r="BR74" s="3" t="s">
        <v>145</v>
      </c>
      <c r="BS74" s="3">
        <v>1</v>
      </c>
      <c r="BT74" s="9" t="s">
        <v>145</v>
      </c>
      <c r="BU74" s="271">
        <v>8.5124999999999993</v>
      </c>
    </row>
    <row r="75" spans="1:73" x14ac:dyDescent="0.25">
      <c r="A75" s="270" t="s">
        <v>2</v>
      </c>
      <c r="B75" s="6" t="s">
        <v>63</v>
      </c>
      <c r="C75" s="6" t="s">
        <v>61</v>
      </c>
      <c r="D75" s="6" t="s">
        <v>62</v>
      </c>
      <c r="E75" s="6">
        <v>1</v>
      </c>
      <c r="F75" s="6">
        <v>2</v>
      </c>
      <c r="G75" s="125">
        <v>3</v>
      </c>
      <c r="H75" s="128"/>
      <c r="I75" s="136">
        <f t="shared" si="50"/>
        <v>23</v>
      </c>
      <c r="J75" s="139">
        <f t="shared" ref="J75:J138" si="60">IF(B75:B266=$B$58,$J$8*I75:I266,0)</f>
        <v>3.4499999999999997</v>
      </c>
      <c r="K75" s="7">
        <f t="shared" ref="K75:K138" si="61">IF(AND(A75:A266=$A$106,C75:C266=$C$106),$K$8,0)</f>
        <v>0</v>
      </c>
      <c r="L75" s="7">
        <f t="shared" ref="L75:L138" si="62">IF(AND(A75:A266=$A$10,C75:C266=$C$10),$L$8,0)</f>
        <v>2</v>
      </c>
      <c r="M75" s="7">
        <f t="shared" ref="M75:M138" si="63">IF(AND(A75:A266=$A$106,D75:D266=$D$106),$M$8,0)</f>
        <v>0</v>
      </c>
      <c r="N75" s="94">
        <f t="shared" ref="N75:N138" si="64">IF(AND(A75:A266=$A$10,D75:D266=$D$10),$N$8,0)</f>
        <v>0</v>
      </c>
      <c r="O75" s="136">
        <f t="shared" si="39"/>
        <v>28.45</v>
      </c>
      <c r="P75" s="106"/>
      <c r="Q75" s="20">
        <f t="shared" si="51"/>
        <v>0.1</v>
      </c>
      <c r="R75" s="8">
        <f t="shared" si="52"/>
        <v>0.15</v>
      </c>
      <c r="S75" s="8">
        <f t="shared" si="53"/>
        <v>0.05</v>
      </c>
      <c r="T75" s="130">
        <f t="shared" si="54"/>
        <v>0.1</v>
      </c>
      <c r="U75" s="133">
        <f t="shared" ref="U75:U138" si="65">SUM(Q75:T75)</f>
        <v>0.4</v>
      </c>
      <c r="V75" s="106"/>
      <c r="W75" s="136">
        <f t="shared" ref="W75:W138" si="66">U75*$W$8</f>
        <v>3.2</v>
      </c>
      <c r="X75" s="139">
        <f t="shared" ref="X75:X138" si="67">IF(F75:F266=$F$13,$X$8*U75,0)</f>
        <v>1.2000000000000002</v>
      </c>
      <c r="Y75" s="7">
        <f t="shared" si="55"/>
        <v>3.75</v>
      </c>
      <c r="Z75" s="7">
        <f t="shared" si="56"/>
        <v>3</v>
      </c>
      <c r="AA75" s="7">
        <f t="shared" si="57"/>
        <v>0.89999999999999991</v>
      </c>
      <c r="AB75" s="7">
        <f t="shared" ref="AB75:AB138" si="68">IF(C75:C266=$C$10,$AB$8,0)</f>
        <v>0.85</v>
      </c>
      <c r="AC75" s="7">
        <f t="shared" ref="AC75:AC138" si="69">IF(D75:D266=$D$10,$AC$8,0)</f>
        <v>0</v>
      </c>
      <c r="AD75" s="7">
        <f>'Fact sheet'!$G$12</f>
        <v>0.08</v>
      </c>
      <c r="AE75" s="7">
        <f t="shared" si="58"/>
        <v>0</v>
      </c>
      <c r="AF75" s="7">
        <f t="shared" si="59"/>
        <v>0.17</v>
      </c>
      <c r="AG75" s="7">
        <f t="shared" ref="AG75:AG138" si="70">SUM(W75:AF75)*$AG$8</f>
        <v>3.2875000000000001</v>
      </c>
      <c r="AH75" s="7">
        <f t="shared" ref="AH75:AH138" si="71">IF(G75&gt;E75,(G75-E75)*$AH$8,0)</f>
        <v>7</v>
      </c>
      <c r="AI75" s="94">
        <f t="shared" ref="AI75:AI138" si="72">IF(G75&lt;E75,(E75-G75)*$AI$8,0)</f>
        <v>0</v>
      </c>
      <c r="AJ75" s="99">
        <f t="shared" ref="AJ75:AJ138" si="73">SUM(W75:AI75)</f>
        <v>23.4375</v>
      </c>
      <c r="AK75" s="96">
        <f t="shared" ref="AK75:AK138" si="74">O75:O266-AJ75:AJ266</f>
        <v>5.0124999999999993</v>
      </c>
      <c r="AL75" s="106"/>
      <c r="AM75" s="21" t="str">
        <f t="shared" ref="AM75:AM138" si="75">CONCATENATE(A75,B75,C75,D75,E75,F75,G75)</f>
        <v>SBYN123</v>
      </c>
      <c r="AN75" s="88">
        <f t="shared" ref="AN75:AN138" si="76">AJ75</f>
        <v>23.4375</v>
      </c>
      <c r="AO75" s="13" t="str">
        <f t="shared" ref="AO75:AO138" si="77">IF(AND($A75="L",$B75="P",$G75=1),1,"")</f>
        <v/>
      </c>
      <c r="AP75" s="8" t="str">
        <f t="shared" ref="AP75:AP138" si="78">IF(AND($A75="L",$B75="P",$G75=2),1,"")</f>
        <v/>
      </c>
      <c r="AQ75" s="8" t="str">
        <f t="shared" ref="AQ75:AQ138" si="79">IF(AND($A75="L",$B75="P",$G75=3),1,"")</f>
        <v/>
      </c>
      <c r="AR75" s="8" t="str">
        <f t="shared" ref="AR75:AR138" si="80">IF(AND($A75="S",$B75="P",$G75=1),1,"")</f>
        <v/>
      </c>
      <c r="AS75" s="8" t="str">
        <f t="shared" ref="AS75:AS138" si="81">IF(AND($A75="S",$B75="P",$G75=2),1,"")</f>
        <v/>
      </c>
      <c r="AT75" s="8" t="str">
        <f t="shared" ref="AT75:AT138" si="82">IF(AND($A75="S",$B75="P",$G75=3),1,"")</f>
        <v/>
      </c>
      <c r="AU75" s="8" t="str">
        <f t="shared" ref="AU75:AU138" si="83">IF(AND($A75="L",$B75="B",$G75=1),1,"")</f>
        <v/>
      </c>
      <c r="AV75" s="8" t="str">
        <f t="shared" ref="AV75:AV138" si="84">IF(AND($A75="L",$B75="B",$G75=2),1,"")</f>
        <v/>
      </c>
      <c r="AW75" s="8" t="str">
        <f t="shared" ref="AW75:AW138" si="85">IF(AND($A75="L",$B75="B",$G75=3),1,"")</f>
        <v/>
      </c>
      <c r="AX75" s="8" t="str">
        <f t="shared" ref="AX75:AX138" si="86">IF(AND($A75="S",$B75="B",$G75=1),1,"")</f>
        <v/>
      </c>
      <c r="AY75" s="8" t="str">
        <f t="shared" ref="AY75:AY138" si="87">IF(AND($A75="S",$B75="B",$G75=2),1,"")</f>
        <v/>
      </c>
      <c r="AZ75" s="8">
        <f t="shared" ref="AZ75:AZ138" si="88">IF(AND($A75="S",$B75="B",$G75=3),1,"")</f>
        <v>1</v>
      </c>
      <c r="BA75" s="3" t="s">
        <v>145</v>
      </c>
      <c r="BB75" s="3" t="s">
        <v>145</v>
      </c>
      <c r="BC75" s="3">
        <v>0.4</v>
      </c>
      <c r="BD75" s="3" t="s">
        <v>145</v>
      </c>
      <c r="BE75" s="3">
        <v>15</v>
      </c>
      <c r="BF75" s="3">
        <v>15</v>
      </c>
      <c r="BG75" s="3">
        <v>10</v>
      </c>
      <c r="BH75" s="3">
        <v>10</v>
      </c>
      <c r="BI75" s="3">
        <v>30</v>
      </c>
      <c r="BJ75" s="3">
        <v>30</v>
      </c>
      <c r="BK75" s="3">
        <v>1</v>
      </c>
      <c r="BL75" s="3" t="s">
        <v>145</v>
      </c>
      <c r="BM75" s="3" t="s">
        <v>145</v>
      </c>
      <c r="BN75" s="3" t="s">
        <v>145</v>
      </c>
      <c r="BO75" s="3">
        <v>1</v>
      </c>
      <c r="BP75" s="3">
        <v>1</v>
      </c>
      <c r="BQ75" s="3" t="s">
        <v>145</v>
      </c>
      <c r="BR75" s="3" t="s">
        <v>145</v>
      </c>
      <c r="BS75" s="3">
        <v>1</v>
      </c>
      <c r="BT75" s="9" t="s">
        <v>145</v>
      </c>
      <c r="BU75" s="271">
        <v>5.0124999999999993</v>
      </c>
    </row>
    <row r="76" spans="1:73" x14ac:dyDescent="0.25">
      <c r="A76" s="270" t="s">
        <v>2</v>
      </c>
      <c r="B76" s="6" t="s">
        <v>63</v>
      </c>
      <c r="C76" s="6" t="s">
        <v>61</v>
      </c>
      <c r="D76" s="6" t="s">
        <v>62</v>
      </c>
      <c r="E76" s="6">
        <v>2</v>
      </c>
      <c r="F76" s="6">
        <v>1</v>
      </c>
      <c r="G76" s="125">
        <v>1</v>
      </c>
      <c r="H76" s="128"/>
      <c r="I76" s="136">
        <f t="shared" si="50"/>
        <v>23</v>
      </c>
      <c r="J76" s="139">
        <f t="shared" si="60"/>
        <v>3.4499999999999997</v>
      </c>
      <c r="K76" s="7">
        <f t="shared" si="61"/>
        <v>0</v>
      </c>
      <c r="L76" s="7">
        <f t="shared" si="62"/>
        <v>2</v>
      </c>
      <c r="M76" s="7">
        <f t="shared" si="63"/>
        <v>0</v>
      </c>
      <c r="N76" s="94">
        <f t="shared" si="64"/>
        <v>0</v>
      </c>
      <c r="O76" s="136">
        <f t="shared" ref="O76:O139" si="89">SUM(I76:N76)</f>
        <v>28.45</v>
      </c>
      <c r="P76" s="106"/>
      <c r="Q76" s="20">
        <f t="shared" si="51"/>
        <v>0.1</v>
      </c>
      <c r="R76" s="8">
        <f t="shared" si="52"/>
        <v>0.15</v>
      </c>
      <c r="S76" s="8">
        <f t="shared" si="53"/>
        <v>0.05</v>
      </c>
      <c r="T76" s="130">
        <f t="shared" si="54"/>
        <v>0.1</v>
      </c>
      <c r="U76" s="133">
        <f t="shared" si="65"/>
        <v>0.4</v>
      </c>
      <c r="V76" s="106"/>
      <c r="W76" s="136">
        <f t="shared" si="66"/>
        <v>3.2</v>
      </c>
      <c r="X76" s="139">
        <f t="shared" si="67"/>
        <v>0</v>
      </c>
      <c r="Y76" s="7">
        <f t="shared" si="55"/>
        <v>3.75</v>
      </c>
      <c r="Z76" s="7">
        <f t="shared" si="56"/>
        <v>3</v>
      </c>
      <c r="AA76" s="7">
        <f t="shared" si="57"/>
        <v>0.89999999999999991</v>
      </c>
      <c r="AB76" s="7">
        <f t="shared" si="68"/>
        <v>0.85</v>
      </c>
      <c r="AC76" s="7">
        <f t="shared" si="69"/>
        <v>0</v>
      </c>
      <c r="AD76" s="7">
        <f>'Fact sheet'!$G$12</f>
        <v>0.08</v>
      </c>
      <c r="AE76" s="7">
        <f t="shared" si="58"/>
        <v>0</v>
      </c>
      <c r="AF76" s="7">
        <f t="shared" si="59"/>
        <v>0.17</v>
      </c>
      <c r="AG76" s="7">
        <f t="shared" si="70"/>
        <v>2.9874999999999998</v>
      </c>
      <c r="AH76" s="7">
        <f t="shared" si="71"/>
        <v>0</v>
      </c>
      <c r="AI76" s="94">
        <f t="shared" si="72"/>
        <v>4.5</v>
      </c>
      <c r="AJ76" s="99">
        <f t="shared" si="73"/>
        <v>19.4375</v>
      </c>
      <c r="AK76" s="96">
        <f t="shared" si="74"/>
        <v>9.0124999999999993</v>
      </c>
      <c r="AL76" s="106"/>
      <c r="AM76" s="21" t="str">
        <f t="shared" si="75"/>
        <v>SBYN211</v>
      </c>
      <c r="AN76" s="88">
        <f t="shared" si="76"/>
        <v>19.4375</v>
      </c>
      <c r="AO76" s="13" t="str">
        <f t="shared" si="77"/>
        <v/>
      </c>
      <c r="AP76" s="8" t="str">
        <f t="shared" si="78"/>
        <v/>
      </c>
      <c r="AQ76" s="8" t="str">
        <f t="shared" si="79"/>
        <v/>
      </c>
      <c r="AR76" s="8" t="str">
        <f t="shared" si="80"/>
        <v/>
      </c>
      <c r="AS76" s="8" t="str">
        <f t="shared" si="81"/>
        <v/>
      </c>
      <c r="AT76" s="8" t="str">
        <f t="shared" si="82"/>
        <v/>
      </c>
      <c r="AU76" s="8" t="str">
        <f t="shared" si="83"/>
        <v/>
      </c>
      <c r="AV76" s="8" t="str">
        <f t="shared" si="84"/>
        <v/>
      </c>
      <c r="AW76" s="8" t="str">
        <f t="shared" si="85"/>
        <v/>
      </c>
      <c r="AX76" s="8">
        <f t="shared" si="86"/>
        <v>1</v>
      </c>
      <c r="AY76" s="8" t="str">
        <f t="shared" si="87"/>
        <v/>
      </c>
      <c r="AZ76" s="8" t="str">
        <f t="shared" si="88"/>
        <v/>
      </c>
      <c r="BA76" s="3" t="s">
        <v>145</v>
      </c>
      <c r="BB76" s="3">
        <v>0.4</v>
      </c>
      <c r="BC76" s="3" t="s">
        <v>145</v>
      </c>
      <c r="BD76" s="3" t="s">
        <v>145</v>
      </c>
      <c r="BE76" s="3">
        <v>15</v>
      </c>
      <c r="BF76" s="3">
        <v>15</v>
      </c>
      <c r="BG76" s="3">
        <v>10</v>
      </c>
      <c r="BH76" s="3">
        <v>10</v>
      </c>
      <c r="BI76" s="3">
        <v>30</v>
      </c>
      <c r="BJ76" s="3">
        <v>30</v>
      </c>
      <c r="BK76" s="3" t="s">
        <v>145</v>
      </c>
      <c r="BL76" s="3">
        <v>1</v>
      </c>
      <c r="BM76" s="3" t="s">
        <v>145</v>
      </c>
      <c r="BN76" s="3" t="s">
        <v>145</v>
      </c>
      <c r="BO76" s="3">
        <v>1</v>
      </c>
      <c r="BP76" s="3">
        <v>1</v>
      </c>
      <c r="BQ76" s="3" t="s">
        <v>145</v>
      </c>
      <c r="BR76" s="3" t="s">
        <v>145</v>
      </c>
      <c r="BS76" s="3" t="s">
        <v>145</v>
      </c>
      <c r="BT76" s="9">
        <v>1</v>
      </c>
      <c r="BU76" s="271">
        <v>9.0124999999999993</v>
      </c>
    </row>
    <row r="77" spans="1:73" x14ac:dyDescent="0.25">
      <c r="A77" s="270" t="s">
        <v>2</v>
      </c>
      <c r="B77" s="6" t="s">
        <v>63</v>
      </c>
      <c r="C77" s="6" t="s">
        <v>61</v>
      </c>
      <c r="D77" s="6" t="s">
        <v>62</v>
      </c>
      <c r="E77" s="6">
        <v>2</v>
      </c>
      <c r="F77" s="6">
        <v>1</v>
      </c>
      <c r="G77" s="125">
        <v>2</v>
      </c>
      <c r="H77" s="128"/>
      <c r="I77" s="136">
        <f t="shared" si="50"/>
        <v>23</v>
      </c>
      <c r="J77" s="139">
        <f t="shared" si="60"/>
        <v>3.4499999999999997</v>
      </c>
      <c r="K77" s="7">
        <f t="shared" si="61"/>
        <v>0</v>
      </c>
      <c r="L77" s="7">
        <f t="shared" si="62"/>
        <v>2</v>
      </c>
      <c r="M77" s="7">
        <f t="shared" si="63"/>
        <v>0</v>
      </c>
      <c r="N77" s="94">
        <f t="shared" si="64"/>
        <v>0</v>
      </c>
      <c r="O77" s="136">
        <f t="shared" si="89"/>
        <v>28.45</v>
      </c>
      <c r="P77" s="106"/>
      <c r="Q77" s="20">
        <f t="shared" si="51"/>
        <v>0.1</v>
      </c>
      <c r="R77" s="8">
        <f t="shared" si="52"/>
        <v>0.15</v>
      </c>
      <c r="S77" s="8">
        <f t="shared" si="53"/>
        <v>0.05</v>
      </c>
      <c r="T77" s="130">
        <f t="shared" si="54"/>
        <v>0.1</v>
      </c>
      <c r="U77" s="133">
        <f t="shared" si="65"/>
        <v>0.4</v>
      </c>
      <c r="V77" s="106"/>
      <c r="W77" s="136">
        <f t="shared" si="66"/>
        <v>3.2</v>
      </c>
      <c r="X77" s="139">
        <f t="shared" si="67"/>
        <v>0</v>
      </c>
      <c r="Y77" s="7">
        <f t="shared" si="55"/>
        <v>3.75</v>
      </c>
      <c r="Z77" s="7">
        <f t="shared" si="56"/>
        <v>3</v>
      </c>
      <c r="AA77" s="7">
        <f t="shared" si="57"/>
        <v>0.89999999999999991</v>
      </c>
      <c r="AB77" s="7">
        <f t="shared" si="68"/>
        <v>0.85</v>
      </c>
      <c r="AC77" s="7">
        <f t="shared" si="69"/>
        <v>0</v>
      </c>
      <c r="AD77" s="7">
        <f>'Fact sheet'!$G$12</f>
        <v>0.08</v>
      </c>
      <c r="AE77" s="7">
        <f t="shared" si="58"/>
        <v>0</v>
      </c>
      <c r="AF77" s="7">
        <f t="shared" si="59"/>
        <v>0.17</v>
      </c>
      <c r="AG77" s="7">
        <f t="shared" si="70"/>
        <v>2.9874999999999998</v>
      </c>
      <c r="AH77" s="7">
        <f t="shared" si="71"/>
        <v>0</v>
      </c>
      <c r="AI77" s="94">
        <f t="shared" si="72"/>
        <v>0</v>
      </c>
      <c r="AJ77" s="99">
        <f t="shared" si="73"/>
        <v>14.9375</v>
      </c>
      <c r="AK77" s="96">
        <f t="shared" si="74"/>
        <v>13.512499999999999</v>
      </c>
      <c r="AL77" s="106"/>
      <c r="AM77" s="21" t="str">
        <f t="shared" si="75"/>
        <v>SBYN212</v>
      </c>
      <c r="AN77" s="88">
        <f t="shared" si="76"/>
        <v>14.9375</v>
      </c>
      <c r="AO77" s="13" t="str">
        <f t="shared" si="77"/>
        <v/>
      </c>
      <c r="AP77" s="8" t="str">
        <f t="shared" si="78"/>
        <v/>
      </c>
      <c r="AQ77" s="8" t="str">
        <f t="shared" si="79"/>
        <v/>
      </c>
      <c r="AR77" s="8" t="str">
        <f t="shared" si="80"/>
        <v/>
      </c>
      <c r="AS77" s="8" t="str">
        <f t="shared" si="81"/>
        <v/>
      </c>
      <c r="AT77" s="8" t="str">
        <f t="shared" si="82"/>
        <v/>
      </c>
      <c r="AU77" s="8" t="str">
        <f t="shared" si="83"/>
        <v/>
      </c>
      <c r="AV77" s="8" t="str">
        <f t="shared" si="84"/>
        <v/>
      </c>
      <c r="AW77" s="8" t="str">
        <f t="shared" si="85"/>
        <v/>
      </c>
      <c r="AX77" s="8" t="str">
        <f t="shared" si="86"/>
        <v/>
      </c>
      <c r="AY77" s="8">
        <f t="shared" si="87"/>
        <v>1</v>
      </c>
      <c r="AZ77" s="8" t="str">
        <f t="shared" si="88"/>
        <v/>
      </c>
      <c r="BA77" s="3" t="s">
        <v>145</v>
      </c>
      <c r="BB77" s="3">
        <v>0.4</v>
      </c>
      <c r="BC77" s="3" t="s">
        <v>145</v>
      </c>
      <c r="BD77" s="3" t="s">
        <v>145</v>
      </c>
      <c r="BE77" s="3">
        <v>15</v>
      </c>
      <c r="BF77" s="3">
        <v>15</v>
      </c>
      <c r="BG77" s="3">
        <v>10</v>
      </c>
      <c r="BH77" s="3">
        <v>10</v>
      </c>
      <c r="BI77" s="3">
        <v>30</v>
      </c>
      <c r="BJ77" s="3">
        <v>30</v>
      </c>
      <c r="BK77" s="3" t="s">
        <v>145</v>
      </c>
      <c r="BL77" s="3">
        <v>1</v>
      </c>
      <c r="BM77" s="3" t="s">
        <v>145</v>
      </c>
      <c r="BN77" s="3" t="s">
        <v>145</v>
      </c>
      <c r="BO77" s="3">
        <v>1</v>
      </c>
      <c r="BP77" s="3">
        <v>1</v>
      </c>
      <c r="BQ77" s="3" t="s">
        <v>145</v>
      </c>
      <c r="BR77" s="3" t="s">
        <v>145</v>
      </c>
      <c r="BS77" s="3" t="s">
        <v>145</v>
      </c>
      <c r="BT77" s="9">
        <v>1</v>
      </c>
      <c r="BU77" s="271">
        <v>13.512499999999999</v>
      </c>
    </row>
    <row r="78" spans="1:73" x14ac:dyDescent="0.25">
      <c r="A78" s="270" t="s">
        <v>2</v>
      </c>
      <c r="B78" s="6" t="s">
        <v>63</v>
      </c>
      <c r="C78" s="6" t="s">
        <v>61</v>
      </c>
      <c r="D78" s="6" t="s">
        <v>62</v>
      </c>
      <c r="E78" s="6">
        <v>2</v>
      </c>
      <c r="F78" s="6">
        <v>1</v>
      </c>
      <c r="G78" s="125">
        <v>3</v>
      </c>
      <c r="H78" s="128"/>
      <c r="I78" s="136">
        <f t="shared" si="50"/>
        <v>23</v>
      </c>
      <c r="J78" s="139">
        <f t="shared" si="60"/>
        <v>3.4499999999999997</v>
      </c>
      <c r="K78" s="7">
        <f t="shared" si="61"/>
        <v>0</v>
      </c>
      <c r="L78" s="7">
        <f t="shared" si="62"/>
        <v>2</v>
      </c>
      <c r="M78" s="7">
        <f t="shared" si="63"/>
        <v>0</v>
      </c>
      <c r="N78" s="94">
        <f t="shared" si="64"/>
        <v>0</v>
      </c>
      <c r="O78" s="136">
        <f t="shared" si="89"/>
        <v>28.45</v>
      </c>
      <c r="P78" s="106"/>
      <c r="Q78" s="20">
        <f t="shared" si="51"/>
        <v>0.1</v>
      </c>
      <c r="R78" s="8">
        <f t="shared" si="52"/>
        <v>0.15</v>
      </c>
      <c r="S78" s="8">
        <f t="shared" si="53"/>
        <v>0.05</v>
      </c>
      <c r="T78" s="130">
        <f t="shared" si="54"/>
        <v>0.1</v>
      </c>
      <c r="U78" s="133">
        <f t="shared" si="65"/>
        <v>0.4</v>
      </c>
      <c r="V78" s="106"/>
      <c r="W78" s="136">
        <f t="shared" si="66"/>
        <v>3.2</v>
      </c>
      <c r="X78" s="139">
        <f t="shared" si="67"/>
        <v>0</v>
      </c>
      <c r="Y78" s="7">
        <f t="shared" si="55"/>
        <v>3.75</v>
      </c>
      <c r="Z78" s="7">
        <f t="shared" si="56"/>
        <v>3</v>
      </c>
      <c r="AA78" s="7">
        <f t="shared" si="57"/>
        <v>0.89999999999999991</v>
      </c>
      <c r="AB78" s="7">
        <f t="shared" si="68"/>
        <v>0.85</v>
      </c>
      <c r="AC78" s="7">
        <f t="shared" si="69"/>
        <v>0</v>
      </c>
      <c r="AD78" s="7">
        <f>'Fact sheet'!$G$12</f>
        <v>0.08</v>
      </c>
      <c r="AE78" s="7">
        <f t="shared" si="58"/>
        <v>0</v>
      </c>
      <c r="AF78" s="7">
        <f t="shared" si="59"/>
        <v>0.17</v>
      </c>
      <c r="AG78" s="7">
        <f t="shared" si="70"/>
        <v>2.9874999999999998</v>
      </c>
      <c r="AH78" s="7">
        <f t="shared" si="71"/>
        <v>3.5</v>
      </c>
      <c r="AI78" s="94">
        <f t="shared" si="72"/>
        <v>0</v>
      </c>
      <c r="AJ78" s="99">
        <f t="shared" si="73"/>
        <v>18.4375</v>
      </c>
      <c r="AK78" s="96">
        <f t="shared" si="74"/>
        <v>10.012499999999999</v>
      </c>
      <c r="AL78" s="106"/>
      <c r="AM78" s="21" t="str">
        <f t="shared" si="75"/>
        <v>SBYN213</v>
      </c>
      <c r="AN78" s="88">
        <f t="shared" si="76"/>
        <v>18.4375</v>
      </c>
      <c r="AO78" s="13" t="str">
        <f t="shared" si="77"/>
        <v/>
      </c>
      <c r="AP78" s="8" t="str">
        <f t="shared" si="78"/>
        <v/>
      </c>
      <c r="AQ78" s="8" t="str">
        <f t="shared" si="79"/>
        <v/>
      </c>
      <c r="AR78" s="8" t="str">
        <f t="shared" si="80"/>
        <v/>
      </c>
      <c r="AS78" s="8" t="str">
        <f t="shared" si="81"/>
        <v/>
      </c>
      <c r="AT78" s="8" t="str">
        <f t="shared" si="82"/>
        <v/>
      </c>
      <c r="AU78" s="8" t="str">
        <f t="shared" si="83"/>
        <v/>
      </c>
      <c r="AV78" s="8" t="str">
        <f t="shared" si="84"/>
        <v/>
      </c>
      <c r="AW78" s="8" t="str">
        <f t="shared" si="85"/>
        <v/>
      </c>
      <c r="AX78" s="8" t="str">
        <f t="shared" si="86"/>
        <v/>
      </c>
      <c r="AY78" s="8" t="str">
        <f t="shared" si="87"/>
        <v/>
      </c>
      <c r="AZ78" s="8">
        <f t="shared" si="88"/>
        <v>1</v>
      </c>
      <c r="BA78" s="3" t="s">
        <v>145</v>
      </c>
      <c r="BB78" s="3">
        <v>0.4</v>
      </c>
      <c r="BC78" s="3" t="s">
        <v>145</v>
      </c>
      <c r="BD78" s="3" t="s">
        <v>145</v>
      </c>
      <c r="BE78" s="3">
        <v>15</v>
      </c>
      <c r="BF78" s="3">
        <v>15</v>
      </c>
      <c r="BG78" s="3">
        <v>10</v>
      </c>
      <c r="BH78" s="3">
        <v>10</v>
      </c>
      <c r="BI78" s="3">
        <v>30</v>
      </c>
      <c r="BJ78" s="3">
        <v>30</v>
      </c>
      <c r="BK78" s="3" t="s">
        <v>145</v>
      </c>
      <c r="BL78" s="3">
        <v>1</v>
      </c>
      <c r="BM78" s="3" t="s">
        <v>145</v>
      </c>
      <c r="BN78" s="3" t="s">
        <v>145</v>
      </c>
      <c r="BO78" s="3">
        <v>1</v>
      </c>
      <c r="BP78" s="3">
        <v>1</v>
      </c>
      <c r="BQ78" s="3" t="s">
        <v>145</v>
      </c>
      <c r="BR78" s="3" t="s">
        <v>145</v>
      </c>
      <c r="BS78" s="3" t="s">
        <v>145</v>
      </c>
      <c r="BT78" s="9">
        <v>1</v>
      </c>
      <c r="BU78" s="271">
        <v>10.012499999999999</v>
      </c>
    </row>
    <row r="79" spans="1:73" x14ac:dyDescent="0.25">
      <c r="A79" s="270" t="s">
        <v>2</v>
      </c>
      <c r="B79" s="6" t="s">
        <v>63</v>
      </c>
      <c r="C79" s="6" t="s">
        <v>61</v>
      </c>
      <c r="D79" s="6" t="s">
        <v>62</v>
      </c>
      <c r="E79" s="6">
        <v>2</v>
      </c>
      <c r="F79" s="6">
        <v>2</v>
      </c>
      <c r="G79" s="125">
        <v>1</v>
      </c>
      <c r="H79" s="128"/>
      <c r="I79" s="136">
        <f t="shared" si="50"/>
        <v>23</v>
      </c>
      <c r="J79" s="139">
        <f t="shared" si="60"/>
        <v>3.4499999999999997</v>
      </c>
      <c r="K79" s="7">
        <f t="shared" si="61"/>
        <v>0</v>
      </c>
      <c r="L79" s="7">
        <f t="shared" si="62"/>
        <v>2</v>
      </c>
      <c r="M79" s="7">
        <f t="shared" si="63"/>
        <v>0</v>
      </c>
      <c r="N79" s="94">
        <f t="shared" si="64"/>
        <v>0</v>
      </c>
      <c r="O79" s="136">
        <f t="shared" si="89"/>
        <v>28.45</v>
      </c>
      <c r="P79" s="106"/>
      <c r="Q79" s="20">
        <f t="shared" si="51"/>
        <v>0.1</v>
      </c>
      <c r="R79" s="8">
        <f t="shared" si="52"/>
        <v>0.15</v>
      </c>
      <c r="S79" s="8">
        <f t="shared" si="53"/>
        <v>0.05</v>
      </c>
      <c r="T79" s="130">
        <f t="shared" si="54"/>
        <v>0.1</v>
      </c>
      <c r="U79" s="133">
        <f t="shared" si="65"/>
        <v>0.4</v>
      </c>
      <c r="V79" s="106"/>
      <c r="W79" s="136">
        <f t="shared" si="66"/>
        <v>3.2</v>
      </c>
      <c r="X79" s="139">
        <f t="shared" si="67"/>
        <v>1.2000000000000002</v>
      </c>
      <c r="Y79" s="7">
        <f t="shared" si="55"/>
        <v>3.75</v>
      </c>
      <c r="Z79" s="7">
        <f t="shared" si="56"/>
        <v>3</v>
      </c>
      <c r="AA79" s="7">
        <f t="shared" si="57"/>
        <v>0.89999999999999991</v>
      </c>
      <c r="AB79" s="7">
        <f t="shared" si="68"/>
        <v>0.85</v>
      </c>
      <c r="AC79" s="7">
        <f t="shared" si="69"/>
        <v>0</v>
      </c>
      <c r="AD79" s="7">
        <f>'Fact sheet'!$G$12</f>
        <v>0.08</v>
      </c>
      <c r="AE79" s="7">
        <f t="shared" si="58"/>
        <v>0</v>
      </c>
      <c r="AF79" s="7">
        <f t="shared" si="59"/>
        <v>0.17</v>
      </c>
      <c r="AG79" s="7">
        <f t="shared" si="70"/>
        <v>3.2875000000000001</v>
      </c>
      <c r="AH79" s="7">
        <f t="shared" si="71"/>
        <v>0</v>
      </c>
      <c r="AI79" s="94">
        <f t="shared" si="72"/>
        <v>4.5</v>
      </c>
      <c r="AJ79" s="99">
        <f t="shared" si="73"/>
        <v>20.9375</v>
      </c>
      <c r="AK79" s="96">
        <f t="shared" si="74"/>
        <v>7.5124999999999993</v>
      </c>
      <c r="AL79" s="106"/>
      <c r="AM79" s="21" t="str">
        <f t="shared" si="75"/>
        <v>SBYN221</v>
      </c>
      <c r="AN79" s="88">
        <f t="shared" si="76"/>
        <v>20.9375</v>
      </c>
      <c r="AO79" s="13" t="str">
        <f t="shared" si="77"/>
        <v/>
      </c>
      <c r="AP79" s="8" t="str">
        <f t="shared" si="78"/>
        <v/>
      </c>
      <c r="AQ79" s="8" t="str">
        <f t="shared" si="79"/>
        <v/>
      </c>
      <c r="AR79" s="8" t="str">
        <f t="shared" si="80"/>
        <v/>
      </c>
      <c r="AS79" s="8" t="str">
        <f t="shared" si="81"/>
        <v/>
      </c>
      <c r="AT79" s="8" t="str">
        <f t="shared" si="82"/>
        <v/>
      </c>
      <c r="AU79" s="8" t="str">
        <f t="shared" si="83"/>
        <v/>
      </c>
      <c r="AV79" s="8" t="str">
        <f t="shared" si="84"/>
        <v/>
      </c>
      <c r="AW79" s="8" t="str">
        <f t="shared" si="85"/>
        <v/>
      </c>
      <c r="AX79" s="8">
        <f t="shared" si="86"/>
        <v>1</v>
      </c>
      <c r="AY79" s="8" t="str">
        <f t="shared" si="87"/>
        <v/>
      </c>
      <c r="AZ79" s="8" t="str">
        <f t="shared" si="88"/>
        <v/>
      </c>
      <c r="BA79" s="3" t="s">
        <v>145</v>
      </c>
      <c r="BB79" s="3" t="s">
        <v>145</v>
      </c>
      <c r="BC79" s="3" t="s">
        <v>145</v>
      </c>
      <c r="BD79" s="3">
        <v>0.4</v>
      </c>
      <c r="BE79" s="3">
        <v>15</v>
      </c>
      <c r="BF79" s="3">
        <v>15</v>
      </c>
      <c r="BG79" s="3">
        <v>10</v>
      </c>
      <c r="BH79" s="3">
        <v>10</v>
      </c>
      <c r="BI79" s="3">
        <v>30</v>
      </c>
      <c r="BJ79" s="3">
        <v>30</v>
      </c>
      <c r="BK79" s="3" t="s">
        <v>145</v>
      </c>
      <c r="BL79" s="3">
        <v>1</v>
      </c>
      <c r="BM79" s="3" t="s">
        <v>145</v>
      </c>
      <c r="BN79" s="3" t="s">
        <v>145</v>
      </c>
      <c r="BO79" s="3">
        <v>1</v>
      </c>
      <c r="BP79" s="3">
        <v>1</v>
      </c>
      <c r="BQ79" s="3" t="s">
        <v>145</v>
      </c>
      <c r="BR79" s="3" t="s">
        <v>145</v>
      </c>
      <c r="BS79" s="3" t="s">
        <v>145</v>
      </c>
      <c r="BT79" s="9">
        <v>1</v>
      </c>
      <c r="BU79" s="271">
        <v>7.5124999999999993</v>
      </c>
    </row>
    <row r="80" spans="1:73" x14ac:dyDescent="0.25">
      <c r="A80" s="270" t="s">
        <v>2</v>
      </c>
      <c r="B80" s="6" t="s">
        <v>63</v>
      </c>
      <c r="C80" s="6" t="s">
        <v>61</v>
      </c>
      <c r="D80" s="6" t="s">
        <v>62</v>
      </c>
      <c r="E80" s="6">
        <v>2</v>
      </c>
      <c r="F80" s="6">
        <v>2</v>
      </c>
      <c r="G80" s="125">
        <v>2</v>
      </c>
      <c r="H80" s="128"/>
      <c r="I80" s="136">
        <f t="shared" si="50"/>
        <v>23</v>
      </c>
      <c r="J80" s="139">
        <f t="shared" si="60"/>
        <v>3.4499999999999997</v>
      </c>
      <c r="K80" s="7">
        <f t="shared" si="61"/>
        <v>0</v>
      </c>
      <c r="L80" s="7">
        <f t="shared" si="62"/>
        <v>2</v>
      </c>
      <c r="M80" s="7">
        <f t="shared" si="63"/>
        <v>0</v>
      </c>
      <c r="N80" s="94">
        <f t="shared" si="64"/>
        <v>0</v>
      </c>
      <c r="O80" s="136">
        <f t="shared" si="89"/>
        <v>28.45</v>
      </c>
      <c r="P80" s="106"/>
      <c r="Q80" s="20">
        <f t="shared" si="51"/>
        <v>0.1</v>
      </c>
      <c r="R80" s="8">
        <f t="shared" si="52"/>
        <v>0.15</v>
      </c>
      <c r="S80" s="8">
        <f t="shared" si="53"/>
        <v>0.05</v>
      </c>
      <c r="T80" s="130">
        <f t="shared" si="54"/>
        <v>0.1</v>
      </c>
      <c r="U80" s="133">
        <f t="shared" si="65"/>
        <v>0.4</v>
      </c>
      <c r="V80" s="106"/>
      <c r="W80" s="136">
        <f t="shared" si="66"/>
        <v>3.2</v>
      </c>
      <c r="X80" s="139">
        <f t="shared" si="67"/>
        <v>1.2000000000000002</v>
      </c>
      <c r="Y80" s="7">
        <f t="shared" si="55"/>
        <v>3.75</v>
      </c>
      <c r="Z80" s="7">
        <f t="shared" si="56"/>
        <v>3</v>
      </c>
      <c r="AA80" s="7">
        <f t="shared" si="57"/>
        <v>0.89999999999999991</v>
      </c>
      <c r="AB80" s="7">
        <f t="shared" si="68"/>
        <v>0.85</v>
      </c>
      <c r="AC80" s="7">
        <f t="shared" si="69"/>
        <v>0</v>
      </c>
      <c r="AD80" s="7">
        <f>'Fact sheet'!$G$12</f>
        <v>0.08</v>
      </c>
      <c r="AE80" s="7">
        <f t="shared" si="58"/>
        <v>0</v>
      </c>
      <c r="AF80" s="7">
        <f t="shared" si="59"/>
        <v>0.17</v>
      </c>
      <c r="AG80" s="7">
        <f t="shared" si="70"/>
        <v>3.2875000000000001</v>
      </c>
      <c r="AH80" s="7">
        <f t="shared" si="71"/>
        <v>0</v>
      </c>
      <c r="AI80" s="94">
        <f t="shared" si="72"/>
        <v>0</v>
      </c>
      <c r="AJ80" s="99">
        <f t="shared" si="73"/>
        <v>16.4375</v>
      </c>
      <c r="AK80" s="96">
        <f t="shared" si="74"/>
        <v>12.012499999999999</v>
      </c>
      <c r="AL80" s="106"/>
      <c r="AM80" s="21" t="str">
        <f t="shared" si="75"/>
        <v>SBYN222</v>
      </c>
      <c r="AN80" s="88">
        <f t="shared" si="76"/>
        <v>16.4375</v>
      </c>
      <c r="AO80" s="13" t="str">
        <f t="shared" si="77"/>
        <v/>
      </c>
      <c r="AP80" s="8" t="str">
        <f t="shared" si="78"/>
        <v/>
      </c>
      <c r="AQ80" s="8" t="str">
        <f t="shared" si="79"/>
        <v/>
      </c>
      <c r="AR80" s="8" t="str">
        <f t="shared" si="80"/>
        <v/>
      </c>
      <c r="AS80" s="8" t="str">
        <f t="shared" si="81"/>
        <v/>
      </c>
      <c r="AT80" s="8" t="str">
        <f t="shared" si="82"/>
        <v/>
      </c>
      <c r="AU80" s="8" t="str">
        <f t="shared" si="83"/>
        <v/>
      </c>
      <c r="AV80" s="8" t="str">
        <f t="shared" si="84"/>
        <v/>
      </c>
      <c r="AW80" s="8" t="str">
        <f t="shared" si="85"/>
        <v/>
      </c>
      <c r="AX80" s="8" t="str">
        <f t="shared" si="86"/>
        <v/>
      </c>
      <c r="AY80" s="8">
        <f t="shared" si="87"/>
        <v>1</v>
      </c>
      <c r="AZ80" s="8" t="str">
        <f t="shared" si="88"/>
        <v/>
      </c>
      <c r="BA80" s="3" t="s">
        <v>145</v>
      </c>
      <c r="BB80" s="3" t="s">
        <v>145</v>
      </c>
      <c r="BC80" s="3" t="s">
        <v>145</v>
      </c>
      <c r="BD80" s="3">
        <v>0.4</v>
      </c>
      <c r="BE80" s="3">
        <v>15</v>
      </c>
      <c r="BF80" s="3">
        <v>15</v>
      </c>
      <c r="BG80" s="3">
        <v>10</v>
      </c>
      <c r="BH80" s="3">
        <v>10</v>
      </c>
      <c r="BI80" s="3">
        <v>30</v>
      </c>
      <c r="BJ80" s="3">
        <v>30</v>
      </c>
      <c r="BK80" s="3" t="s">
        <v>145</v>
      </c>
      <c r="BL80" s="3">
        <v>1</v>
      </c>
      <c r="BM80" s="3" t="s">
        <v>145</v>
      </c>
      <c r="BN80" s="3" t="s">
        <v>145</v>
      </c>
      <c r="BO80" s="3">
        <v>1</v>
      </c>
      <c r="BP80" s="3">
        <v>1</v>
      </c>
      <c r="BQ80" s="3" t="s">
        <v>145</v>
      </c>
      <c r="BR80" s="3" t="s">
        <v>145</v>
      </c>
      <c r="BS80" s="3" t="s">
        <v>145</v>
      </c>
      <c r="BT80" s="9">
        <v>1</v>
      </c>
      <c r="BU80" s="271">
        <v>12.012499999999999</v>
      </c>
    </row>
    <row r="81" spans="1:73" x14ac:dyDescent="0.25">
      <c r="A81" s="270" t="s">
        <v>2</v>
      </c>
      <c r="B81" s="6" t="s">
        <v>63</v>
      </c>
      <c r="C81" s="6" t="s">
        <v>61</v>
      </c>
      <c r="D81" s="6" t="s">
        <v>62</v>
      </c>
      <c r="E81" s="6">
        <v>2</v>
      </c>
      <c r="F81" s="6">
        <v>2</v>
      </c>
      <c r="G81" s="125">
        <v>3</v>
      </c>
      <c r="H81" s="128"/>
      <c r="I81" s="136">
        <f t="shared" si="50"/>
        <v>23</v>
      </c>
      <c r="J81" s="139">
        <f t="shared" si="60"/>
        <v>3.4499999999999997</v>
      </c>
      <c r="K81" s="7">
        <f t="shared" si="61"/>
        <v>0</v>
      </c>
      <c r="L81" s="7">
        <f t="shared" si="62"/>
        <v>2</v>
      </c>
      <c r="M81" s="7">
        <f t="shared" si="63"/>
        <v>0</v>
      </c>
      <c r="N81" s="94">
        <f t="shared" si="64"/>
        <v>0</v>
      </c>
      <c r="O81" s="136">
        <f t="shared" si="89"/>
        <v>28.45</v>
      </c>
      <c r="P81" s="106"/>
      <c r="Q81" s="20">
        <f t="shared" si="51"/>
        <v>0.1</v>
      </c>
      <c r="R81" s="8">
        <f t="shared" si="52"/>
        <v>0.15</v>
      </c>
      <c r="S81" s="8">
        <f t="shared" si="53"/>
        <v>0.05</v>
      </c>
      <c r="T81" s="130">
        <f t="shared" si="54"/>
        <v>0.1</v>
      </c>
      <c r="U81" s="133">
        <f t="shared" si="65"/>
        <v>0.4</v>
      </c>
      <c r="V81" s="106"/>
      <c r="W81" s="136">
        <f t="shared" si="66"/>
        <v>3.2</v>
      </c>
      <c r="X81" s="139">
        <f t="shared" si="67"/>
        <v>1.2000000000000002</v>
      </c>
      <c r="Y81" s="7">
        <f t="shared" si="55"/>
        <v>3.75</v>
      </c>
      <c r="Z81" s="7">
        <f t="shared" si="56"/>
        <v>3</v>
      </c>
      <c r="AA81" s="7">
        <f t="shared" si="57"/>
        <v>0.89999999999999991</v>
      </c>
      <c r="AB81" s="7">
        <f t="shared" si="68"/>
        <v>0.85</v>
      </c>
      <c r="AC81" s="7">
        <f t="shared" si="69"/>
        <v>0</v>
      </c>
      <c r="AD81" s="7">
        <f>'Fact sheet'!$G$12</f>
        <v>0.08</v>
      </c>
      <c r="AE81" s="7">
        <f t="shared" si="58"/>
        <v>0</v>
      </c>
      <c r="AF81" s="7">
        <f t="shared" si="59"/>
        <v>0.17</v>
      </c>
      <c r="AG81" s="7">
        <f t="shared" si="70"/>
        <v>3.2875000000000001</v>
      </c>
      <c r="AH81" s="7">
        <f t="shared" si="71"/>
        <v>3.5</v>
      </c>
      <c r="AI81" s="94">
        <f t="shared" si="72"/>
        <v>0</v>
      </c>
      <c r="AJ81" s="99">
        <f t="shared" si="73"/>
        <v>19.9375</v>
      </c>
      <c r="AK81" s="96">
        <f t="shared" si="74"/>
        <v>8.5124999999999993</v>
      </c>
      <c r="AL81" s="106"/>
      <c r="AM81" s="21" t="str">
        <f t="shared" si="75"/>
        <v>SBYN223</v>
      </c>
      <c r="AN81" s="88">
        <f t="shared" si="76"/>
        <v>19.9375</v>
      </c>
      <c r="AO81" s="13" t="str">
        <f t="shared" si="77"/>
        <v/>
      </c>
      <c r="AP81" s="8" t="str">
        <f t="shared" si="78"/>
        <v/>
      </c>
      <c r="AQ81" s="8" t="str">
        <f t="shared" si="79"/>
        <v/>
      </c>
      <c r="AR81" s="8" t="str">
        <f t="shared" si="80"/>
        <v/>
      </c>
      <c r="AS81" s="8" t="str">
        <f t="shared" si="81"/>
        <v/>
      </c>
      <c r="AT81" s="8" t="str">
        <f t="shared" si="82"/>
        <v/>
      </c>
      <c r="AU81" s="8" t="str">
        <f t="shared" si="83"/>
        <v/>
      </c>
      <c r="AV81" s="8" t="str">
        <f t="shared" si="84"/>
        <v/>
      </c>
      <c r="AW81" s="8" t="str">
        <f t="shared" si="85"/>
        <v/>
      </c>
      <c r="AX81" s="8" t="str">
        <f t="shared" si="86"/>
        <v/>
      </c>
      <c r="AY81" s="8" t="str">
        <f t="shared" si="87"/>
        <v/>
      </c>
      <c r="AZ81" s="8">
        <f t="shared" si="88"/>
        <v>1</v>
      </c>
      <c r="BA81" s="3" t="s">
        <v>145</v>
      </c>
      <c r="BB81" s="3" t="s">
        <v>145</v>
      </c>
      <c r="BC81" s="3" t="s">
        <v>145</v>
      </c>
      <c r="BD81" s="3">
        <v>0.4</v>
      </c>
      <c r="BE81" s="3">
        <v>15</v>
      </c>
      <c r="BF81" s="3">
        <v>15</v>
      </c>
      <c r="BG81" s="3">
        <v>10</v>
      </c>
      <c r="BH81" s="3">
        <v>10</v>
      </c>
      <c r="BI81" s="3">
        <v>30</v>
      </c>
      <c r="BJ81" s="3">
        <v>30</v>
      </c>
      <c r="BK81" s="3" t="s">
        <v>145</v>
      </c>
      <c r="BL81" s="3">
        <v>1</v>
      </c>
      <c r="BM81" s="3" t="s">
        <v>145</v>
      </c>
      <c r="BN81" s="3" t="s">
        <v>145</v>
      </c>
      <c r="BO81" s="3">
        <v>1</v>
      </c>
      <c r="BP81" s="3">
        <v>1</v>
      </c>
      <c r="BQ81" s="3" t="s">
        <v>145</v>
      </c>
      <c r="BR81" s="3" t="s">
        <v>145</v>
      </c>
      <c r="BS81" s="3" t="s">
        <v>145</v>
      </c>
      <c r="BT81" s="9">
        <v>1</v>
      </c>
      <c r="BU81" s="271">
        <v>8.5124999999999993</v>
      </c>
    </row>
    <row r="82" spans="1:73" x14ac:dyDescent="0.25">
      <c r="A82" s="270" t="s">
        <v>2</v>
      </c>
      <c r="B82" s="6" t="s">
        <v>63</v>
      </c>
      <c r="C82" s="6" t="s">
        <v>62</v>
      </c>
      <c r="D82" s="6" t="s">
        <v>61</v>
      </c>
      <c r="E82" s="6">
        <v>1</v>
      </c>
      <c r="F82" s="6">
        <v>1</v>
      </c>
      <c r="G82" s="125">
        <v>1</v>
      </c>
      <c r="H82" s="128"/>
      <c r="I82" s="136">
        <f t="shared" si="50"/>
        <v>23</v>
      </c>
      <c r="J82" s="139">
        <f t="shared" si="60"/>
        <v>3.4499999999999997</v>
      </c>
      <c r="K82" s="7">
        <f t="shared" si="61"/>
        <v>0</v>
      </c>
      <c r="L82" s="7">
        <f t="shared" si="62"/>
        <v>0</v>
      </c>
      <c r="M82" s="7">
        <f t="shared" si="63"/>
        <v>0</v>
      </c>
      <c r="N82" s="94">
        <f t="shared" si="64"/>
        <v>2.5</v>
      </c>
      <c r="O82" s="136">
        <f t="shared" si="89"/>
        <v>28.95</v>
      </c>
      <c r="P82" s="106"/>
      <c r="Q82" s="20">
        <f t="shared" si="51"/>
        <v>0.1</v>
      </c>
      <c r="R82" s="8">
        <f t="shared" si="52"/>
        <v>0.15</v>
      </c>
      <c r="S82" s="8">
        <f t="shared" si="53"/>
        <v>0.05</v>
      </c>
      <c r="T82" s="130">
        <f t="shared" si="54"/>
        <v>0.1</v>
      </c>
      <c r="U82" s="133">
        <f t="shared" si="65"/>
        <v>0.4</v>
      </c>
      <c r="V82" s="106"/>
      <c r="W82" s="136">
        <f t="shared" si="66"/>
        <v>3.2</v>
      </c>
      <c r="X82" s="139">
        <f t="shared" si="67"/>
        <v>0</v>
      </c>
      <c r="Y82" s="7">
        <f t="shared" si="55"/>
        <v>3.75</v>
      </c>
      <c r="Z82" s="7">
        <f t="shared" si="56"/>
        <v>3</v>
      </c>
      <c r="AA82" s="7">
        <f t="shared" si="57"/>
        <v>0.89999999999999991</v>
      </c>
      <c r="AB82" s="7">
        <f t="shared" si="68"/>
        <v>0</v>
      </c>
      <c r="AC82" s="7">
        <f t="shared" si="69"/>
        <v>0.55000000000000004</v>
      </c>
      <c r="AD82" s="7">
        <f>'Fact sheet'!$G$12</f>
        <v>0.08</v>
      </c>
      <c r="AE82" s="7">
        <f t="shared" si="58"/>
        <v>0</v>
      </c>
      <c r="AF82" s="7">
        <f t="shared" si="59"/>
        <v>0.17</v>
      </c>
      <c r="AG82" s="7">
        <f t="shared" si="70"/>
        <v>2.9125000000000001</v>
      </c>
      <c r="AH82" s="7">
        <f t="shared" si="71"/>
        <v>0</v>
      </c>
      <c r="AI82" s="94">
        <f t="shared" si="72"/>
        <v>0</v>
      </c>
      <c r="AJ82" s="99">
        <f t="shared" si="73"/>
        <v>14.5625</v>
      </c>
      <c r="AK82" s="96">
        <f t="shared" si="74"/>
        <v>14.387499999999999</v>
      </c>
      <c r="AL82" s="106"/>
      <c r="AM82" s="21" t="str">
        <f t="shared" si="75"/>
        <v>SBNY111</v>
      </c>
      <c r="AN82" s="88">
        <f t="shared" si="76"/>
        <v>14.5625</v>
      </c>
      <c r="AO82" s="13" t="str">
        <f t="shared" si="77"/>
        <v/>
      </c>
      <c r="AP82" s="8" t="str">
        <f t="shared" si="78"/>
        <v/>
      </c>
      <c r="AQ82" s="8" t="str">
        <f t="shared" si="79"/>
        <v/>
      </c>
      <c r="AR82" s="8" t="str">
        <f t="shared" si="80"/>
        <v/>
      </c>
      <c r="AS82" s="8" t="str">
        <f t="shared" si="81"/>
        <v/>
      </c>
      <c r="AT82" s="8" t="str">
        <f t="shared" si="82"/>
        <v/>
      </c>
      <c r="AU82" s="8" t="str">
        <f t="shared" si="83"/>
        <v/>
      </c>
      <c r="AV82" s="8" t="str">
        <f t="shared" si="84"/>
        <v/>
      </c>
      <c r="AW82" s="8" t="str">
        <f t="shared" si="85"/>
        <v/>
      </c>
      <c r="AX82" s="8">
        <f t="shared" si="86"/>
        <v>1</v>
      </c>
      <c r="AY82" s="8" t="str">
        <f t="shared" si="87"/>
        <v/>
      </c>
      <c r="AZ82" s="8" t="str">
        <f t="shared" si="88"/>
        <v/>
      </c>
      <c r="BA82" s="3">
        <v>0.4</v>
      </c>
      <c r="BB82" s="3" t="s">
        <v>145</v>
      </c>
      <c r="BC82" s="3" t="s">
        <v>145</v>
      </c>
      <c r="BD82" s="3" t="s">
        <v>145</v>
      </c>
      <c r="BE82" s="3">
        <v>15</v>
      </c>
      <c r="BF82" s="3">
        <v>15</v>
      </c>
      <c r="BG82" s="3">
        <v>10</v>
      </c>
      <c r="BH82" s="3">
        <v>10</v>
      </c>
      <c r="BI82" s="3">
        <v>30</v>
      </c>
      <c r="BJ82" s="3">
        <v>30</v>
      </c>
      <c r="BK82" s="3" t="s">
        <v>145</v>
      </c>
      <c r="BL82" s="3" t="s">
        <v>145</v>
      </c>
      <c r="BM82" s="3">
        <v>1</v>
      </c>
      <c r="BN82" s="3" t="s">
        <v>145</v>
      </c>
      <c r="BO82" s="3">
        <v>1</v>
      </c>
      <c r="BP82" s="3">
        <v>1</v>
      </c>
      <c r="BQ82" s="3" t="s">
        <v>145</v>
      </c>
      <c r="BR82" s="3" t="s">
        <v>145</v>
      </c>
      <c r="BS82" s="3">
        <v>1</v>
      </c>
      <c r="BT82" s="9" t="s">
        <v>145</v>
      </c>
      <c r="BU82" s="271">
        <v>14.387499999999999</v>
      </c>
    </row>
    <row r="83" spans="1:73" x14ac:dyDescent="0.25">
      <c r="A83" s="270" t="s">
        <v>2</v>
      </c>
      <c r="B83" s="6" t="s">
        <v>63</v>
      </c>
      <c r="C83" s="6" t="s">
        <v>62</v>
      </c>
      <c r="D83" s="6" t="s">
        <v>61</v>
      </c>
      <c r="E83" s="6">
        <v>1</v>
      </c>
      <c r="F83" s="6">
        <v>1</v>
      </c>
      <c r="G83" s="125">
        <v>2</v>
      </c>
      <c r="H83" s="128"/>
      <c r="I83" s="136">
        <f t="shared" si="50"/>
        <v>23</v>
      </c>
      <c r="J83" s="139">
        <f t="shared" si="60"/>
        <v>3.4499999999999997</v>
      </c>
      <c r="K83" s="7">
        <f t="shared" si="61"/>
        <v>0</v>
      </c>
      <c r="L83" s="7">
        <f t="shared" si="62"/>
        <v>0</v>
      </c>
      <c r="M83" s="7">
        <f t="shared" si="63"/>
        <v>0</v>
      </c>
      <c r="N83" s="94">
        <f t="shared" si="64"/>
        <v>2.5</v>
      </c>
      <c r="O83" s="136">
        <f t="shared" si="89"/>
        <v>28.95</v>
      </c>
      <c r="P83" s="106"/>
      <c r="Q83" s="20">
        <f t="shared" si="51"/>
        <v>0.1</v>
      </c>
      <c r="R83" s="8">
        <f t="shared" si="52"/>
        <v>0.15</v>
      </c>
      <c r="S83" s="8">
        <f t="shared" si="53"/>
        <v>0.05</v>
      </c>
      <c r="T83" s="130">
        <f t="shared" si="54"/>
        <v>0.1</v>
      </c>
      <c r="U83" s="133">
        <f t="shared" si="65"/>
        <v>0.4</v>
      </c>
      <c r="V83" s="106"/>
      <c r="W83" s="136">
        <f t="shared" si="66"/>
        <v>3.2</v>
      </c>
      <c r="X83" s="139">
        <f t="shared" si="67"/>
        <v>0</v>
      </c>
      <c r="Y83" s="7">
        <f t="shared" si="55"/>
        <v>3.75</v>
      </c>
      <c r="Z83" s="7">
        <f t="shared" si="56"/>
        <v>3</v>
      </c>
      <c r="AA83" s="7">
        <f t="shared" si="57"/>
        <v>0.89999999999999991</v>
      </c>
      <c r="AB83" s="7">
        <f t="shared" si="68"/>
        <v>0</v>
      </c>
      <c r="AC83" s="7">
        <f t="shared" si="69"/>
        <v>0.55000000000000004</v>
      </c>
      <c r="AD83" s="7">
        <f>'Fact sheet'!$G$12</f>
        <v>0.08</v>
      </c>
      <c r="AE83" s="7">
        <f t="shared" si="58"/>
        <v>0</v>
      </c>
      <c r="AF83" s="7">
        <f t="shared" si="59"/>
        <v>0.17</v>
      </c>
      <c r="AG83" s="7">
        <f t="shared" si="70"/>
        <v>2.9125000000000001</v>
      </c>
      <c r="AH83" s="7">
        <f t="shared" si="71"/>
        <v>3.5</v>
      </c>
      <c r="AI83" s="94">
        <f t="shared" si="72"/>
        <v>0</v>
      </c>
      <c r="AJ83" s="99">
        <f t="shared" si="73"/>
        <v>18.0625</v>
      </c>
      <c r="AK83" s="96">
        <f t="shared" si="74"/>
        <v>10.887499999999999</v>
      </c>
      <c r="AL83" s="106"/>
      <c r="AM83" s="21" t="str">
        <f t="shared" si="75"/>
        <v>SBNY112</v>
      </c>
      <c r="AN83" s="88">
        <f t="shared" si="76"/>
        <v>18.0625</v>
      </c>
      <c r="AO83" s="13" t="str">
        <f t="shared" si="77"/>
        <v/>
      </c>
      <c r="AP83" s="8" t="str">
        <f t="shared" si="78"/>
        <v/>
      </c>
      <c r="AQ83" s="8" t="str">
        <f t="shared" si="79"/>
        <v/>
      </c>
      <c r="AR83" s="8" t="str">
        <f t="shared" si="80"/>
        <v/>
      </c>
      <c r="AS83" s="8" t="str">
        <f t="shared" si="81"/>
        <v/>
      </c>
      <c r="AT83" s="8" t="str">
        <f t="shared" si="82"/>
        <v/>
      </c>
      <c r="AU83" s="8" t="str">
        <f t="shared" si="83"/>
        <v/>
      </c>
      <c r="AV83" s="8" t="str">
        <f t="shared" si="84"/>
        <v/>
      </c>
      <c r="AW83" s="8" t="str">
        <f t="shared" si="85"/>
        <v/>
      </c>
      <c r="AX83" s="8" t="str">
        <f t="shared" si="86"/>
        <v/>
      </c>
      <c r="AY83" s="8">
        <f t="shared" si="87"/>
        <v>1</v>
      </c>
      <c r="AZ83" s="8" t="str">
        <f t="shared" si="88"/>
        <v/>
      </c>
      <c r="BA83" s="3">
        <v>0.4</v>
      </c>
      <c r="BB83" s="3" t="s">
        <v>145</v>
      </c>
      <c r="BC83" s="3" t="s">
        <v>145</v>
      </c>
      <c r="BD83" s="3" t="s">
        <v>145</v>
      </c>
      <c r="BE83" s="3">
        <v>15</v>
      </c>
      <c r="BF83" s="3">
        <v>15</v>
      </c>
      <c r="BG83" s="3">
        <v>10</v>
      </c>
      <c r="BH83" s="3">
        <v>10</v>
      </c>
      <c r="BI83" s="3">
        <v>30</v>
      </c>
      <c r="BJ83" s="3">
        <v>30</v>
      </c>
      <c r="BK83" s="3" t="s">
        <v>145</v>
      </c>
      <c r="BL83" s="3" t="s">
        <v>145</v>
      </c>
      <c r="BM83" s="3">
        <v>1</v>
      </c>
      <c r="BN83" s="3" t="s">
        <v>145</v>
      </c>
      <c r="BO83" s="3">
        <v>1</v>
      </c>
      <c r="BP83" s="3">
        <v>1</v>
      </c>
      <c r="BQ83" s="3" t="s">
        <v>145</v>
      </c>
      <c r="BR83" s="3" t="s">
        <v>145</v>
      </c>
      <c r="BS83" s="3">
        <v>1</v>
      </c>
      <c r="BT83" s="9" t="s">
        <v>145</v>
      </c>
      <c r="BU83" s="271">
        <v>10.887499999999999</v>
      </c>
    </row>
    <row r="84" spans="1:73" x14ac:dyDescent="0.25">
      <c r="A84" s="270" t="s">
        <v>2</v>
      </c>
      <c r="B84" s="6" t="s">
        <v>63</v>
      </c>
      <c r="C84" s="6" t="s">
        <v>62</v>
      </c>
      <c r="D84" s="6" t="s">
        <v>61</v>
      </c>
      <c r="E84" s="6">
        <v>1</v>
      </c>
      <c r="F84" s="6">
        <v>1</v>
      </c>
      <c r="G84" s="125">
        <v>3</v>
      </c>
      <c r="H84" s="128"/>
      <c r="I84" s="136">
        <f t="shared" si="50"/>
        <v>23</v>
      </c>
      <c r="J84" s="139">
        <f t="shared" si="60"/>
        <v>3.4499999999999997</v>
      </c>
      <c r="K84" s="7">
        <f t="shared" si="61"/>
        <v>0</v>
      </c>
      <c r="L84" s="7">
        <f t="shared" si="62"/>
        <v>0</v>
      </c>
      <c r="M84" s="7">
        <f t="shared" si="63"/>
        <v>0</v>
      </c>
      <c r="N84" s="94">
        <f t="shared" si="64"/>
        <v>2.5</v>
      </c>
      <c r="O84" s="136">
        <f t="shared" si="89"/>
        <v>28.95</v>
      </c>
      <c r="P84" s="106"/>
      <c r="Q84" s="20">
        <f t="shared" si="51"/>
        <v>0.1</v>
      </c>
      <c r="R84" s="8">
        <f t="shared" si="52"/>
        <v>0.15</v>
      </c>
      <c r="S84" s="8">
        <f t="shared" si="53"/>
        <v>0.05</v>
      </c>
      <c r="T84" s="130">
        <f t="shared" si="54"/>
        <v>0.1</v>
      </c>
      <c r="U84" s="133">
        <f t="shared" si="65"/>
        <v>0.4</v>
      </c>
      <c r="V84" s="106"/>
      <c r="W84" s="136">
        <f t="shared" si="66"/>
        <v>3.2</v>
      </c>
      <c r="X84" s="139">
        <f t="shared" si="67"/>
        <v>0</v>
      </c>
      <c r="Y84" s="7">
        <f t="shared" si="55"/>
        <v>3.75</v>
      </c>
      <c r="Z84" s="7">
        <f t="shared" si="56"/>
        <v>3</v>
      </c>
      <c r="AA84" s="7">
        <f t="shared" si="57"/>
        <v>0.89999999999999991</v>
      </c>
      <c r="AB84" s="7">
        <f t="shared" si="68"/>
        <v>0</v>
      </c>
      <c r="AC84" s="7">
        <f t="shared" si="69"/>
        <v>0.55000000000000004</v>
      </c>
      <c r="AD84" s="7">
        <f>'Fact sheet'!$G$12</f>
        <v>0.08</v>
      </c>
      <c r="AE84" s="7">
        <f t="shared" si="58"/>
        <v>0</v>
      </c>
      <c r="AF84" s="7">
        <f t="shared" si="59"/>
        <v>0.17</v>
      </c>
      <c r="AG84" s="7">
        <f t="shared" si="70"/>
        <v>2.9125000000000001</v>
      </c>
      <c r="AH84" s="7">
        <f t="shared" si="71"/>
        <v>7</v>
      </c>
      <c r="AI84" s="94">
        <f t="shared" si="72"/>
        <v>0</v>
      </c>
      <c r="AJ84" s="99">
        <f t="shared" si="73"/>
        <v>21.5625</v>
      </c>
      <c r="AK84" s="96">
        <f t="shared" si="74"/>
        <v>7.3874999999999993</v>
      </c>
      <c r="AL84" s="106"/>
      <c r="AM84" s="21" t="str">
        <f t="shared" si="75"/>
        <v>SBNY113</v>
      </c>
      <c r="AN84" s="88">
        <f t="shared" si="76"/>
        <v>21.5625</v>
      </c>
      <c r="AO84" s="13" t="str">
        <f t="shared" si="77"/>
        <v/>
      </c>
      <c r="AP84" s="8" t="str">
        <f t="shared" si="78"/>
        <v/>
      </c>
      <c r="AQ84" s="8" t="str">
        <f t="shared" si="79"/>
        <v/>
      </c>
      <c r="AR84" s="8" t="str">
        <f t="shared" si="80"/>
        <v/>
      </c>
      <c r="AS84" s="8" t="str">
        <f t="shared" si="81"/>
        <v/>
      </c>
      <c r="AT84" s="8" t="str">
        <f t="shared" si="82"/>
        <v/>
      </c>
      <c r="AU84" s="8" t="str">
        <f t="shared" si="83"/>
        <v/>
      </c>
      <c r="AV84" s="8" t="str">
        <f t="shared" si="84"/>
        <v/>
      </c>
      <c r="AW84" s="8" t="str">
        <f t="shared" si="85"/>
        <v/>
      </c>
      <c r="AX84" s="8" t="str">
        <f t="shared" si="86"/>
        <v/>
      </c>
      <c r="AY84" s="8" t="str">
        <f t="shared" si="87"/>
        <v/>
      </c>
      <c r="AZ84" s="8">
        <f t="shared" si="88"/>
        <v>1</v>
      </c>
      <c r="BA84" s="3">
        <v>0.4</v>
      </c>
      <c r="BB84" s="3" t="s">
        <v>145</v>
      </c>
      <c r="BC84" s="3" t="s">
        <v>145</v>
      </c>
      <c r="BD84" s="3" t="s">
        <v>145</v>
      </c>
      <c r="BE84" s="3">
        <v>15</v>
      </c>
      <c r="BF84" s="3">
        <v>15</v>
      </c>
      <c r="BG84" s="3">
        <v>10</v>
      </c>
      <c r="BH84" s="3">
        <v>10</v>
      </c>
      <c r="BI84" s="3">
        <v>30</v>
      </c>
      <c r="BJ84" s="3">
        <v>30</v>
      </c>
      <c r="BK84" s="3" t="s">
        <v>145</v>
      </c>
      <c r="BL84" s="3" t="s">
        <v>145</v>
      </c>
      <c r="BM84" s="3">
        <v>1</v>
      </c>
      <c r="BN84" s="3" t="s">
        <v>145</v>
      </c>
      <c r="BO84" s="3">
        <v>1</v>
      </c>
      <c r="BP84" s="3">
        <v>1</v>
      </c>
      <c r="BQ84" s="3" t="s">
        <v>145</v>
      </c>
      <c r="BR84" s="3" t="s">
        <v>145</v>
      </c>
      <c r="BS84" s="3">
        <v>1</v>
      </c>
      <c r="BT84" s="9" t="s">
        <v>145</v>
      </c>
      <c r="BU84" s="271">
        <v>7.3874999999999993</v>
      </c>
    </row>
    <row r="85" spans="1:73" x14ac:dyDescent="0.25">
      <c r="A85" s="270" t="s">
        <v>2</v>
      </c>
      <c r="B85" s="6" t="s">
        <v>63</v>
      </c>
      <c r="C85" s="6" t="s">
        <v>62</v>
      </c>
      <c r="D85" s="6" t="s">
        <v>61</v>
      </c>
      <c r="E85" s="6">
        <v>1</v>
      </c>
      <c r="F85" s="6">
        <v>2</v>
      </c>
      <c r="G85" s="125">
        <v>1</v>
      </c>
      <c r="H85" s="128"/>
      <c r="I85" s="136">
        <f t="shared" si="50"/>
        <v>23</v>
      </c>
      <c r="J85" s="139">
        <f t="shared" si="60"/>
        <v>3.4499999999999997</v>
      </c>
      <c r="K85" s="7">
        <f t="shared" si="61"/>
        <v>0</v>
      </c>
      <c r="L85" s="7">
        <f t="shared" si="62"/>
        <v>0</v>
      </c>
      <c r="M85" s="7">
        <f t="shared" si="63"/>
        <v>0</v>
      </c>
      <c r="N85" s="94">
        <f t="shared" si="64"/>
        <v>2.5</v>
      </c>
      <c r="O85" s="136">
        <f t="shared" si="89"/>
        <v>28.95</v>
      </c>
      <c r="P85" s="106"/>
      <c r="Q85" s="20">
        <f t="shared" si="51"/>
        <v>0.1</v>
      </c>
      <c r="R85" s="8">
        <f t="shared" si="52"/>
        <v>0.15</v>
      </c>
      <c r="S85" s="8">
        <f t="shared" si="53"/>
        <v>0.05</v>
      </c>
      <c r="T85" s="130">
        <f t="shared" si="54"/>
        <v>0.1</v>
      </c>
      <c r="U85" s="133">
        <f t="shared" si="65"/>
        <v>0.4</v>
      </c>
      <c r="V85" s="106"/>
      <c r="W85" s="136">
        <f t="shared" si="66"/>
        <v>3.2</v>
      </c>
      <c r="X85" s="139">
        <f t="shared" si="67"/>
        <v>1.2000000000000002</v>
      </c>
      <c r="Y85" s="7">
        <f t="shared" si="55"/>
        <v>3.75</v>
      </c>
      <c r="Z85" s="7">
        <f t="shared" si="56"/>
        <v>3</v>
      </c>
      <c r="AA85" s="7">
        <f t="shared" si="57"/>
        <v>0.89999999999999991</v>
      </c>
      <c r="AB85" s="7">
        <f t="shared" si="68"/>
        <v>0</v>
      </c>
      <c r="AC85" s="7">
        <f t="shared" si="69"/>
        <v>0.55000000000000004</v>
      </c>
      <c r="AD85" s="7">
        <f>'Fact sheet'!$G$12</f>
        <v>0.08</v>
      </c>
      <c r="AE85" s="7">
        <f t="shared" si="58"/>
        <v>0</v>
      </c>
      <c r="AF85" s="7">
        <f t="shared" si="59"/>
        <v>0.17</v>
      </c>
      <c r="AG85" s="7">
        <f t="shared" si="70"/>
        <v>3.2125000000000004</v>
      </c>
      <c r="AH85" s="7">
        <f t="shared" si="71"/>
        <v>0</v>
      </c>
      <c r="AI85" s="94">
        <f t="shared" si="72"/>
        <v>0</v>
      </c>
      <c r="AJ85" s="99">
        <f t="shared" si="73"/>
        <v>16.0625</v>
      </c>
      <c r="AK85" s="96">
        <f t="shared" si="74"/>
        <v>12.887499999999999</v>
      </c>
      <c r="AL85" s="106"/>
      <c r="AM85" s="21" t="str">
        <f t="shared" si="75"/>
        <v>SBNY121</v>
      </c>
      <c r="AN85" s="88">
        <f t="shared" si="76"/>
        <v>16.0625</v>
      </c>
      <c r="AO85" s="13" t="str">
        <f t="shared" si="77"/>
        <v/>
      </c>
      <c r="AP85" s="8" t="str">
        <f t="shared" si="78"/>
        <v/>
      </c>
      <c r="AQ85" s="8" t="str">
        <f t="shared" si="79"/>
        <v/>
      </c>
      <c r="AR85" s="8" t="str">
        <f t="shared" si="80"/>
        <v/>
      </c>
      <c r="AS85" s="8" t="str">
        <f t="shared" si="81"/>
        <v/>
      </c>
      <c r="AT85" s="8" t="str">
        <f t="shared" si="82"/>
        <v/>
      </c>
      <c r="AU85" s="8" t="str">
        <f t="shared" si="83"/>
        <v/>
      </c>
      <c r="AV85" s="8" t="str">
        <f t="shared" si="84"/>
        <v/>
      </c>
      <c r="AW85" s="8" t="str">
        <f t="shared" si="85"/>
        <v/>
      </c>
      <c r="AX85" s="8">
        <f t="shared" si="86"/>
        <v>1</v>
      </c>
      <c r="AY85" s="8" t="str">
        <f t="shared" si="87"/>
        <v/>
      </c>
      <c r="AZ85" s="8" t="str">
        <f t="shared" si="88"/>
        <v/>
      </c>
      <c r="BA85" s="3" t="s">
        <v>145</v>
      </c>
      <c r="BB85" s="3" t="s">
        <v>145</v>
      </c>
      <c r="BC85" s="3">
        <v>0.4</v>
      </c>
      <c r="BD85" s="3" t="s">
        <v>145</v>
      </c>
      <c r="BE85" s="3">
        <v>15</v>
      </c>
      <c r="BF85" s="3">
        <v>15</v>
      </c>
      <c r="BG85" s="3">
        <v>10</v>
      </c>
      <c r="BH85" s="3">
        <v>10</v>
      </c>
      <c r="BI85" s="3">
        <v>30</v>
      </c>
      <c r="BJ85" s="3">
        <v>30</v>
      </c>
      <c r="BK85" s="3" t="s">
        <v>145</v>
      </c>
      <c r="BL85" s="3" t="s">
        <v>145</v>
      </c>
      <c r="BM85" s="3">
        <v>1</v>
      </c>
      <c r="BN85" s="3" t="s">
        <v>145</v>
      </c>
      <c r="BO85" s="3">
        <v>1</v>
      </c>
      <c r="BP85" s="3">
        <v>1</v>
      </c>
      <c r="BQ85" s="3" t="s">
        <v>145</v>
      </c>
      <c r="BR85" s="3" t="s">
        <v>145</v>
      </c>
      <c r="BS85" s="3">
        <v>1</v>
      </c>
      <c r="BT85" s="9" t="s">
        <v>145</v>
      </c>
      <c r="BU85" s="271">
        <v>12.887499999999999</v>
      </c>
    </row>
    <row r="86" spans="1:73" x14ac:dyDescent="0.25">
      <c r="A86" s="270" t="s">
        <v>2</v>
      </c>
      <c r="B86" s="6" t="s">
        <v>63</v>
      </c>
      <c r="C86" s="6" t="s">
        <v>62</v>
      </c>
      <c r="D86" s="6" t="s">
        <v>61</v>
      </c>
      <c r="E86" s="6">
        <v>1</v>
      </c>
      <c r="F86" s="6">
        <v>2</v>
      </c>
      <c r="G86" s="125">
        <v>2</v>
      </c>
      <c r="H86" s="128"/>
      <c r="I86" s="136">
        <f t="shared" si="50"/>
        <v>23</v>
      </c>
      <c r="J86" s="139">
        <f t="shared" si="60"/>
        <v>3.4499999999999997</v>
      </c>
      <c r="K86" s="7">
        <f t="shared" si="61"/>
        <v>0</v>
      </c>
      <c r="L86" s="7">
        <f t="shared" si="62"/>
        <v>0</v>
      </c>
      <c r="M86" s="7">
        <f t="shared" si="63"/>
        <v>0</v>
      </c>
      <c r="N86" s="94">
        <f t="shared" si="64"/>
        <v>2.5</v>
      </c>
      <c r="O86" s="136">
        <f t="shared" si="89"/>
        <v>28.95</v>
      </c>
      <c r="P86" s="106"/>
      <c r="Q86" s="20">
        <f t="shared" si="51"/>
        <v>0.1</v>
      </c>
      <c r="R86" s="8">
        <f t="shared" si="52"/>
        <v>0.15</v>
      </c>
      <c r="S86" s="8">
        <f t="shared" si="53"/>
        <v>0.05</v>
      </c>
      <c r="T86" s="130">
        <f t="shared" si="54"/>
        <v>0.1</v>
      </c>
      <c r="U86" s="133">
        <f t="shared" si="65"/>
        <v>0.4</v>
      </c>
      <c r="V86" s="106"/>
      <c r="W86" s="136">
        <f t="shared" si="66"/>
        <v>3.2</v>
      </c>
      <c r="X86" s="139">
        <f t="shared" si="67"/>
        <v>1.2000000000000002</v>
      </c>
      <c r="Y86" s="7">
        <f t="shared" si="55"/>
        <v>3.75</v>
      </c>
      <c r="Z86" s="7">
        <f t="shared" si="56"/>
        <v>3</v>
      </c>
      <c r="AA86" s="7">
        <f t="shared" si="57"/>
        <v>0.89999999999999991</v>
      </c>
      <c r="AB86" s="7">
        <f t="shared" si="68"/>
        <v>0</v>
      </c>
      <c r="AC86" s="7">
        <f t="shared" si="69"/>
        <v>0.55000000000000004</v>
      </c>
      <c r="AD86" s="7">
        <f>'Fact sheet'!$G$12</f>
        <v>0.08</v>
      </c>
      <c r="AE86" s="7">
        <f t="shared" si="58"/>
        <v>0</v>
      </c>
      <c r="AF86" s="7">
        <f t="shared" si="59"/>
        <v>0.17</v>
      </c>
      <c r="AG86" s="7">
        <f t="shared" si="70"/>
        <v>3.2125000000000004</v>
      </c>
      <c r="AH86" s="7">
        <f t="shared" si="71"/>
        <v>3.5</v>
      </c>
      <c r="AI86" s="94">
        <f t="shared" si="72"/>
        <v>0</v>
      </c>
      <c r="AJ86" s="99">
        <f t="shared" si="73"/>
        <v>19.5625</v>
      </c>
      <c r="AK86" s="96">
        <f t="shared" si="74"/>
        <v>9.3874999999999993</v>
      </c>
      <c r="AL86" s="106"/>
      <c r="AM86" s="21" t="str">
        <f t="shared" si="75"/>
        <v>SBNY122</v>
      </c>
      <c r="AN86" s="88">
        <f t="shared" si="76"/>
        <v>19.5625</v>
      </c>
      <c r="AO86" s="13" t="str">
        <f t="shared" si="77"/>
        <v/>
      </c>
      <c r="AP86" s="8" t="str">
        <f t="shared" si="78"/>
        <v/>
      </c>
      <c r="AQ86" s="8" t="str">
        <f t="shared" si="79"/>
        <v/>
      </c>
      <c r="AR86" s="8" t="str">
        <f t="shared" si="80"/>
        <v/>
      </c>
      <c r="AS86" s="8" t="str">
        <f t="shared" si="81"/>
        <v/>
      </c>
      <c r="AT86" s="8" t="str">
        <f t="shared" si="82"/>
        <v/>
      </c>
      <c r="AU86" s="8" t="str">
        <f t="shared" si="83"/>
        <v/>
      </c>
      <c r="AV86" s="8" t="str">
        <f t="shared" si="84"/>
        <v/>
      </c>
      <c r="AW86" s="8" t="str">
        <f t="shared" si="85"/>
        <v/>
      </c>
      <c r="AX86" s="8" t="str">
        <f t="shared" si="86"/>
        <v/>
      </c>
      <c r="AY86" s="8">
        <f t="shared" si="87"/>
        <v>1</v>
      </c>
      <c r="AZ86" s="8" t="str">
        <f t="shared" si="88"/>
        <v/>
      </c>
      <c r="BA86" s="3" t="s">
        <v>145</v>
      </c>
      <c r="BB86" s="3" t="s">
        <v>145</v>
      </c>
      <c r="BC86" s="3">
        <v>0.4</v>
      </c>
      <c r="BD86" s="3" t="s">
        <v>145</v>
      </c>
      <c r="BE86" s="3">
        <v>15</v>
      </c>
      <c r="BF86" s="3">
        <v>15</v>
      </c>
      <c r="BG86" s="3">
        <v>10</v>
      </c>
      <c r="BH86" s="3">
        <v>10</v>
      </c>
      <c r="BI86" s="3">
        <v>30</v>
      </c>
      <c r="BJ86" s="3">
        <v>30</v>
      </c>
      <c r="BK86" s="3" t="s">
        <v>145</v>
      </c>
      <c r="BL86" s="3" t="s">
        <v>145</v>
      </c>
      <c r="BM86" s="3">
        <v>1</v>
      </c>
      <c r="BN86" s="3" t="s">
        <v>145</v>
      </c>
      <c r="BO86" s="3">
        <v>1</v>
      </c>
      <c r="BP86" s="3">
        <v>1</v>
      </c>
      <c r="BQ86" s="3" t="s">
        <v>145</v>
      </c>
      <c r="BR86" s="3" t="s">
        <v>145</v>
      </c>
      <c r="BS86" s="3">
        <v>1</v>
      </c>
      <c r="BT86" s="9" t="s">
        <v>145</v>
      </c>
      <c r="BU86" s="271">
        <v>9.3874999999999993</v>
      </c>
    </row>
    <row r="87" spans="1:73" x14ac:dyDescent="0.25">
      <c r="A87" s="270" t="s">
        <v>2</v>
      </c>
      <c r="B87" s="6" t="s">
        <v>63</v>
      </c>
      <c r="C87" s="6" t="s">
        <v>62</v>
      </c>
      <c r="D87" s="6" t="s">
        <v>61</v>
      </c>
      <c r="E87" s="6">
        <v>1</v>
      </c>
      <c r="F87" s="6">
        <v>2</v>
      </c>
      <c r="G87" s="125">
        <v>3</v>
      </c>
      <c r="H87" s="128"/>
      <c r="I87" s="136">
        <f t="shared" si="50"/>
        <v>23</v>
      </c>
      <c r="J87" s="139">
        <f t="shared" si="60"/>
        <v>3.4499999999999997</v>
      </c>
      <c r="K87" s="7">
        <f t="shared" si="61"/>
        <v>0</v>
      </c>
      <c r="L87" s="7">
        <f t="shared" si="62"/>
        <v>0</v>
      </c>
      <c r="M87" s="7">
        <f t="shared" si="63"/>
        <v>0</v>
      </c>
      <c r="N87" s="94">
        <f t="shared" si="64"/>
        <v>2.5</v>
      </c>
      <c r="O87" s="136">
        <f t="shared" si="89"/>
        <v>28.95</v>
      </c>
      <c r="P87" s="106"/>
      <c r="Q87" s="20">
        <f t="shared" si="51"/>
        <v>0.1</v>
      </c>
      <c r="R87" s="8">
        <f t="shared" si="52"/>
        <v>0.15</v>
      </c>
      <c r="S87" s="8">
        <f t="shared" si="53"/>
        <v>0.05</v>
      </c>
      <c r="T87" s="130">
        <f t="shared" si="54"/>
        <v>0.1</v>
      </c>
      <c r="U87" s="133">
        <f t="shared" si="65"/>
        <v>0.4</v>
      </c>
      <c r="V87" s="106"/>
      <c r="W87" s="136">
        <f t="shared" si="66"/>
        <v>3.2</v>
      </c>
      <c r="X87" s="139">
        <f t="shared" si="67"/>
        <v>1.2000000000000002</v>
      </c>
      <c r="Y87" s="7">
        <f t="shared" si="55"/>
        <v>3.75</v>
      </c>
      <c r="Z87" s="7">
        <f t="shared" si="56"/>
        <v>3</v>
      </c>
      <c r="AA87" s="7">
        <f t="shared" si="57"/>
        <v>0.89999999999999991</v>
      </c>
      <c r="AB87" s="7">
        <f t="shared" si="68"/>
        <v>0</v>
      </c>
      <c r="AC87" s="7">
        <f t="shared" si="69"/>
        <v>0.55000000000000004</v>
      </c>
      <c r="AD87" s="7">
        <f>'Fact sheet'!$G$12</f>
        <v>0.08</v>
      </c>
      <c r="AE87" s="7">
        <f t="shared" si="58"/>
        <v>0</v>
      </c>
      <c r="AF87" s="7">
        <f t="shared" si="59"/>
        <v>0.17</v>
      </c>
      <c r="AG87" s="7">
        <f t="shared" si="70"/>
        <v>3.2125000000000004</v>
      </c>
      <c r="AH87" s="7">
        <f t="shared" si="71"/>
        <v>7</v>
      </c>
      <c r="AI87" s="94">
        <f t="shared" si="72"/>
        <v>0</v>
      </c>
      <c r="AJ87" s="99">
        <f t="shared" si="73"/>
        <v>23.0625</v>
      </c>
      <c r="AK87" s="96">
        <f t="shared" si="74"/>
        <v>5.8874999999999993</v>
      </c>
      <c r="AL87" s="106"/>
      <c r="AM87" s="21" t="str">
        <f t="shared" si="75"/>
        <v>SBNY123</v>
      </c>
      <c r="AN87" s="88">
        <f t="shared" si="76"/>
        <v>23.0625</v>
      </c>
      <c r="AO87" s="13" t="str">
        <f t="shared" si="77"/>
        <v/>
      </c>
      <c r="AP87" s="8" t="str">
        <f t="shared" si="78"/>
        <v/>
      </c>
      <c r="AQ87" s="8" t="str">
        <f t="shared" si="79"/>
        <v/>
      </c>
      <c r="AR87" s="8" t="str">
        <f t="shared" si="80"/>
        <v/>
      </c>
      <c r="AS87" s="8" t="str">
        <f t="shared" si="81"/>
        <v/>
      </c>
      <c r="AT87" s="8" t="str">
        <f t="shared" si="82"/>
        <v/>
      </c>
      <c r="AU87" s="8" t="str">
        <f t="shared" si="83"/>
        <v/>
      </c>
      <c r="AV87" s="8" t="str">
        <f t="shared" si="84"/>
        <v/>
      </c>
      <c r="AW87" s="8" t="str">
        <f t="shared" si="85"/>
        <v/>
      </c>
      <c r="AX87" s="8" t="str">
        <f t="shared" si="86"/>
        <v/>
      </c>
      <c r="AY87" s="8" t="str">
        <f t="shared" si="87"/>
        <v/>
      </c>
      <c r="AZ87" s="8">
        <f t="shared" si="88"/>
        <v>1</v>
      </c>
      <c r="BA87" s="3" t="s">
        <v>145</v>
      </c>
      <c r="BB87" s="3" t="s">
        <v>145</v>
      </c>
      <c r="BC87" s="3">
        <v>0.4</v>
      </c>
      <c r="BD87" s="3" t="s">
        <v>145</v>
      </c>
      <c r="BE87" s="3">
        <v>15</v>
      </c>
      <c r="BF87" s="3">
        <v>15</v>
      </c>
      <c r="BG87" s="3">
        <v>10</v>
      </c>
      <c r="BH87" s="3">
        <v>10</v>
      </c>
      <c r="BI87" s="3">
        <v>30</v>
      </c>
      <c r="BJ87" s="3">
        <v>30</v>
      </c>
      <c r="BK87" s="3" t="s">
        <v>145</v>
      </c>
      <c r="BL87" s="3" t="s">
        <v>145</v>
      </c>
      <c r="BM87" s="3">
        <v>1</v>
      </c>
      <c r="BN87" s="3" t="s">
        <v>145</v>
      </c>
      <c r="BO87" s="3">
        <v>1</v>
      </c>
      <c r="BP87" s="3">
        <v>1</v>
      </c>
      <c r="BQ87" s="3" t="s">
        <v>145</v>
      </c>
      <c r="BR87" s="3" t="s">
        <v>145</v>
      </c>
      <c r="BS87" s="3">
        <v>1</v>
      </c>
      <c r="BT87" s="9" t="s">
        <v>145</v>
      </c>
      <c r="BU87" s="271">
        <v>5.8874999999999993</v>
      </c>
    </row>
    <row r="88" spans="1:73" x14ac:dyDescent="0.25">
      <c r="A88" s="270" t="s">
        <v>2</v>
      </c>
      <c r="B88" s="6" t="s">
        <v>63</v>
      </c>
      <c r="C88" s="6" t="s">
        <v>62</v>
      </c>
      <c r="D88" s="6" t="s">
        <v>61</v>
      </c>
      <c r="E88" s="6">
        <v>2</v>
      </c>
      <c r="F88" s="6">
        <v>1</v>
      </c>
      <c r="G88" s="125">
        <v>1</v>
      </c>
      <c r="H88" s="128"/>
      <c r="I88" s="136">
        <f t="shared" si="50"/>
        <v>23</v>
      </c>
      <c r="J88" s="139">
        <f t="shared" si="60"/>
        <v>3.4499999999999997</v>
      </c>
      <c r="K88" s="7">
        <f t="shared" si="61"/>
        <v>0</v>
      </c>
      <c r="L88" s="7">
        <f t="shared" si="62"/>
        <v>0</v>
      </c>
      <c r="M88" s="7">
        <f t="shared" si="63"/>
        <v>0</v>
      </c>
      <c r="N88" s="94">
        <f t="shared" si="64"/>
        <v>2.5</v>
      </c>
      <c r="O88" s="136">
        <f t="shared" si="89"/>
        <v>28.95</v>
      </c>
      <c r="P88" s="106"/>
      <c r="Q88" s="20">
        <f t="shared" si="51"/>
        <v>0.1</v>
      </c>
      <c r="R88" s="8">
        <f t="shared" si="52"/>
        <v>0.15</v>
      </c>
      <c r="S88" s="8">
        <f t="shared" si="53"/>
        <v>0.05</v>
      </c>
      <c r="T88" s="130">
        <f t="shared" si="54"/>
        <v>0.1</v>
      </c>
      <c r="U88" s="133">
        <f t="shared" si="65"/>
        <v>0.4</v>
      </c>
      <c r="V88" s="106"/>
      <c r="W88" s="136">
        <f t="shared" si="66"/>
        <v>3.2</v>
      </c>
      <c r="X88" s="139">
        <f t="shared" si="67"/>
        <v>0</v>
      </c>
      <c r="Y88" s="7">
        <f t="shared" si="55"/>
        <v>3.75</v>
      </c>
      <c r="Z88" s="7">
        <f t="shared" si="56"/>
        <v>3</v>
      </c>
      <c r="AA88" s="7">
        <f t="shared" si="57"/>
        <v>0.89999999999999991</v>
      </c>
      <c r="AB88" s="7">
        <f t="shared" si="68"/>
        <v>0</v>
      </c>
      <c r="AC88" s="7">
        <f t="shared" si="69"/>
        <v>0.55000000000000004</v>
      </c>
      <c r="AD88" s="7">
        <f>'Fact sheet'!$G$12</f>
        <v>0.08</v>
      </c>
      <c r="AE88" s="7">
        <f t="shared" si="58"/>
        <v>0</v>
      </c>
      <c r="AF88" s="7">
        <f t="shared" si="59"/>
        <v>0.17</v>
      </c>
      <c r="AG88" s="7">
        <f t="shared" si="70"/>
        <v>2.9125000000000001</v>
      </c>
      <c r="AH88" s="7">
        <f t="shared" si="71"/>
        <v>0</v>
      </c>
      <c r="AI88" s="94">
        <f t="shared" si="72"/>
        <v>4.5</v>
      </c>
      <c r="AJ88" s="99">
        <f t="shared" si="73"/>
        <v>19.0625</v>
      </c>
      <c r="AK88" s="96">
        <f t="shared" si="74"/>
        <v>9.8874999999999993</v>
      </c>
      <c r="AL88" s="106"/>
      <c r="AM88" s="21" t="str">
        <f t="shared" si="75"/>
        <v>SBNY211</v>
      </c>
      <c r="AN88" s="88">
        <f t="shared" si="76"/>
        <v>19.0625</v>
      </c>
      <c r="AO88" s="13" t="str">
        <f t="shared" si="77"/>
        <v/>
      </c>
      <c r="AP88" s="8" t="str">
        <f t="shared" si="78"/>
        <v/>
      </c>
      <c r="AQ88" s="8" t="str">
        <f t="shared" si="79"/>
        <v/>
      </c>
      <c r="AR88" s="8" t="str">
        <f t="shared" si="80"/>
        <v/>
      </c>
      <c r="AS88" s="8" t="str">
        <f t="shared" si="81"/>
        <v/>
      </c>
      <c r="AT88" s="8" t="str">
        <f t="shared" si="82"/>
        <v/>
      </c>
      <c r="AU88" s="8" t="str">
        <f t="shared" si="83"/>
        <v/>
      </c>
      <c r="AV88" s="8" t="str">
        <f t="shared" si="84"/>
        <v/>
      </c>
      <c r="AW88" s="8" t="str">
        <f t="shared" si="85"/>
        <v/>
      </c>
      <c r="AX88" s="8">
        <f t="shared" si="86"/>
        <v>1</v>
      </c>
      <c r="AY88" s="8" t="str">
        <f t="shared" si="87"/>
        <v/>
      </c>
      <c r="AZ88" s="8" t="str">
        <f t="shared" si="88"/>
        <v/>
      </c>
      <c r="BA88" s="3" t="s">
        <v>145</v>
      </c>
      <c r="BB88" s="3">
        <v>0.4</v>
      </c>
      <c r="BC88" s="3" t="s">
        <v>145</v>
      </c>
      <c r="BD88" s="3" t="s">
        <v>145</v>
      </c>
      <c r="BE88" s="3">
        <v>15</v>
      </c>
      <c r="BF88" s="3">
        <v>15</v>
      </c>
      <c r="BG88" s="3">
        <v>10</v>
      </c>
      <c r="BH88" s="3">
        <v>10</v>
      </c>
      <c r="BI88" s="3">
        <v>30</v>
      </c>
      <c r="BJ88" s="3">
        <v>30</v>
      </c>
      <c r="BK88" s="3" t="s">
        <v>145</v>
      </c>
      <c r="BL88" s="3" t="s">
        <v>145</v>
      </c>
      <c r="BM88" s="3" t="s">
        <v>145</v>
      </c>
      <c r="BN88" s="3">
        <v>1</v>
      </c>
      <c r="BO88" s="3">
        <v>1</v>
      </c>
      <c r="BP88" s="3">
        <v>1</v>
      </c>
      <c r="BQ88" s="3" t="s">
        <v>145</v>
      </c>
      <c r="BR88" s="3" t="s">
        <v>145</v>
      </c>
      <c r="BS88" s="3" t="s">
        <v>145</v>
      </c>
      <c r="BT88" s="9">
        <v>1</v>
      </c>
      <c r="BU88" s="271">
        <v>9.8874999999999993</v>
      </c>
    </row>
    <row r="89" spans="1:73" x14ac:dyDescent="0.25">
      <c r="A89" s="270" t="s">
        <v>2</v>
      </c>
      <c r="B89" s="6" t="s">
        <v>63</v>
      </c>
      <c r="C89" s="6" t="s">
        <v>62</v>
      </c>
      <c r="D89" s="6" t="s">
        <v>61</v>
      </c>
      <c r="E89" s="6">
        <v>2</v>
      </c>
      <c r="F89" s="6">
        <v>1</v>
      </c>
      <c r="G89" s="125">
        <v>2</v>
      </c>
      <c r="H89" s="128"/>
      <c r="I89" s="136">
        <f t="shared" si="50"/>
        <v>23</v>
      </c>
      <c r="J89" s="139">
        <f t="shared" si="60"/>
        <v>3.4499999999999997</v>
      </c>
      <c r="K89" s="7">
        <f t="shared" si="61"/>
        <v>0</v>
      </c>
      <c r="L89" s="7">
        <f t="shared" si="62"/>
        <v>0</v>
      </c>
      <c r="M89" s="7">
        <f t="shared" si="63"/>
        <v>0</v>
      </c>
      <c r="N89" s="94">
        <f t="shared" si="64"/>
        <v>2.5</v>
      </c>
      <c r="O89" s="136">
        <f t="shared" si="89"/>
        <v>28.95</v>
      </c>
      <c r="P89" s="106"/>
      <c r="Q89" s="20">
        <f t="shared" si="51"/>
        <v>0.1</v>
      </c>
      <c r="R89" s="8">
        <f t="shared" si="52"/>
        <v>0.15</v>
      </c>
      <c r="S89" s="8">
        <f t="shared" si="53"/>
        <v>0.05</v>
      </c>
      <c r="T89" s="130">
        <f t="shared" si="54"/>
        <v>0.1</v>
      </c>
      <c r="U89" s="133">
        <f t="shared" si="65"/>
        <v>0.4</v>
      </c>
      <c r="V89" s="106"/>
      <c r="W89" s="136">
        <f t="shared" si="66"/>
        <v>3.2</v>
      </c>
      <c r="X89" s="139">
        <f t="shared" si="67"/>
        <v>0</v>
      </c>
      <c r="Y89" s="7">
        <f t="shared" si="55"/>
        <v>3.75</v>
      </c>
      <c r="Z89" s="7">
        <f t="shared" si="56"/>
        <v>3</v>
      </c>
      <c r="AA89" s="7">
        <f t="shared" si="57"/>
        <v>0.89999999999999991</v>
      </c>
      <c r="AB89" s="7">
        <f t="shared" si="68"/>
        <v>0</v>
      </c>
      <c r="AC89" s="7">
        <f t="shared" si="69"/>
        <v>0.55000000000000004</v>
      </c>
      <c r="AD89" s="7">
        <f>'Fact sheet'!$G$12</f>
        <v>0.08</v>
      </c>
      <c r="AE89" s="7">
        <f t="shared" si="58"/>
        <v>0</v>
      </c>
      <c r="AF89" s="7">
        <f t="shared" si="59"/>
        <v>0.17</v>
      </c>
      <c r="AG89" s="7">
        <f t="shared" si="70"/>
        <v>2.9125000000000001</v>
      </c>
      <c r="AH89" s="7">
        <f t="shared" si="71"/>
        <v>0</v>
      </c>
      <c r="AI89" s="94">
        <f t="shared" si="72"/>
        <v>0</v>
      </c>
      <c r="AJ89" s="99">
        <f t="shared" si="73"/>
        <v>14.5625</v>
      </c>
      <c r="AK89" s="96">
        <f t="shared" si="74"/>
        <v>14.387499999999999</v>
      </c>
      <c r="AL89" s="106"/>
      <c r="AM89" s="21" t="str">
        <f t="shared" si="75"/>
        <v>SBNY212</v>
      </c>
      <c r="AN89" s="88">
        <f t="shared" si="76"/>
        <v>14.5625</v>
      </c>
      <c r="AO89" s="13" t="str">
        <f t="shared" si="77"/>
        <v/>
      </c>
      <c r="AP89" s="8" t="str">
        <f t="shared" si="78"/>
        <v/>
      </c>
      <c r="AQ89" s="8" t="str">
        <f t="shared" si="79"/>
        <v/>
      </c>
      <c r="AR89" s="8" t="str">
        <f t="shared" si="80"/>
        <v/>
      </c>
      <c r="AS89" s="8" t="str">
        <f t="shared" si="81"/>
        <v/>
      </c>
      <c r="AT89" s="8" t="str">
        <f t="shared" si="82"/>
        <v/>
      </c>
      <c r="AU89" s="8" t="str">
        <f t="shared" si="83"/>
        <v/>
      </c>
      <c r="AV89" s="8" t="str">
        <f t="shared" si="84"/>
        <v/>
      </c>
      <c r="AW89" s="8" t="str">
        <f t="shared" si="85"/>
        <v/>
      </c>
      <c r="AX89" s="8" t="str">
        <f t="shared" si="86"/>
        <v/>
      </c>
      <c r="AY89" s="8">
        <f t="shared" si="87"/>
        <v>1</v>
      </c>
      <c r="AZ89" s="8" t="str">
        <f t="shared" si="88"/>
        <v/>
      </c>
      <c r="BA89" s="3" t="s">
        <v>145</v>
      </c>
      <c r="BB89" s="3">
        <v>0.4</v>
      </c>
      <c r="BC89" s="3" t="s">
        <v>145</v>
      </c>
      <c r="BD89" s="3" t="s">
        <v>145</v>
      </c>
      <c r="BE89" s="3">
        <v>15</v>
      </c>
      <c r="BF89" s="3">
        <v>15</v>
      </c>
      <c r="BG89" s="3">
        <v>10</v>
      </c>
      <c r="BH89" s="3">
        <v>10</v>
      </c>
      <c r="BI89" s="3">
        <v>30</v>
      </c>
      <c r="BJ89" s="3">
        <v>30</v>
      </c>
      <c r="BK89" s="3" t="s">
        <v>145</v>
      </c>
      <c r="BL89" s="3" t="s">
        <v>145</v>
      </c>
      <c r="BM89" s="3" t="s">
        <v>145</v>
      </c>
      <c r="BN89" s="3">
        <v>1</v>
      </c>
      <c r="BO89" s="3">
        <v>1</v>
      </c>
      <c r="BP89" s="3">
        <v>1</v>
      </c>
      <c r="BQ89" s="3" t="s">
        <v>145</v>
      </c>
      <c r="BR89" s="3" t="s">
        <v>145</v>
      </c>
      <c r="BS89" s="3" t="s">
        <v>145</v>
      </c>
      <c r="BT89" s="9">
        <v>1</v>
      </c>
      <c r="BU89" s="271">
        <v>14.387499999999999</v>
      </c>
    </row>
    <row r="90" spans="1:73" x14ac:dyDescent="0.25">
      <c r="A90" s="270" t="s">
        <v>2</v>
      </c>
      <c r="B90" s="6" t="s">
        <v>63</v>
      </c>
      <c r="C90" s="6" t="s">
        <v>62</v>
      </c>
      <c r="D90" s="6" t="s">
        <v>61</v>
      </c>
      <c r="E90" s="6">
        <v>2</v>
      </c>
      <c r="F90" s="6">
        <v>1</v>
      </c>
      <c r="G90" s="125">
        <v>3</v>
      </c>
      <c r="H90" s="128"/>
      <c r="I90" s="136">
        <f t="shared" si="50"/>
        <v>23</v>
      </c>
      <c r="J90" s="139">
        <f t="shared" si="60"/>
        <v>3.4499999999999997</v>
      </c>
      <c r="K90" s="7">
        <f t="shared" si="61"/>
        <v>0</v>
      </c>
      <c r="L90" s="7">
        <f t="shared" si="62"/>
        <v>0</v>
      </c>
      <c r="M90" s="7">
        <f t="shared" si="63"/>
        <v>0</v>
      </c>
      <c r="N90" s="94">
        <f t="shared" si="64"/>
        <v>2.5</v>
      </c>
      <c r="O90" s="136">
        <f t="shared" si="89"/>
        <v>28.95</v>
      </c>
      <c r="P90" s="106"/>
      <c r="Q90" s="20">
        <f t="shared" si="51"/>
        <v>0.1</v>
      </c>
      <c r="R90" s="8">
        <f t="shared" si="52"/>
        <v>0.15</v>
      </c>
      <c r="S90" s="8">
        <f t="shared" si="53"/>
        <v>0.05</v>
      </c>
      <c r="T90" s="130">
        <f t="shared" si="54"/>
        <v>0.1</v>
      </c>
      <c r="U90" s="133">
        <f t="shared" si="65"/>
        <v>0.4</v>
      </c>
      <c r="V90" s="106"/>
      <c r="W90" s="136">
        <f t="shared" si="66"/>
        <v>3.2</v>
      </c>
      <c r="X90" s="139">
        <f t="shared" si="67"/>
        <v>0</v>
      </c>
      <c r="Y90" s="7">
        <f t="shared" si="55"/>
        <v>3.75</v>
      </c>
      <c r="Z90" s="7">
        <f t="shared" si="56"/>
        <v>3</v>
      </c>
      <c r="AA90" s="7">
        <f t="shared" si="57"/>
        <v>0.89999999999999991</v>
      </c>
      <c r="AB90" s="7">
        <f t="shared" si="68"/>
        <v>0</v>
      </c>
      <c r="AC90" s="7">
        <f t="shared" si="69"/>
        <v>0.55000000000000004</v>
      </c>
      <c r="AD90" s="7">
        <f>'Fact sheet'!$G$12</f>
        <v>0.08</v>
      </c>
      <c r="AE90" s="7">
        <f t="shared" si="58"/>
        <v>0</v>
      </c>
      <c r="AF90" s="7">
        <f t="shared" si="59"/>
        <v>0.17</v>
      </c>
      <c r="AG90" s="7">
        <f t="shared" si="70"/>
        <v>2.9125000000000001</v>
      </c>
      <c r="AH90" s="7">
        <f t="shared" si="71"/>
        <v>3.5</v>
      </c>
      <c r="AI90" s="94">
        <f t="shared" si="72"/>
        <v>0</v>
      </c>
      <c r="AJ90" s="99">
        <f t="shared" si="73"/>
        <v>18.0625</v>
      </c>
      <c r="AK90" s="96">
        <f t="shared" si="74"/>
        <v>10.887499999999999</v>
      </c>
      <c r="AL90" s="106"/>
      <c r="AM90" s="21" t="str">
        <f t="shared" si="75"/>
        <v>SBNY213</v>
      </c>
      <c r="AN90" s="88">
        <f t="shared" si="76"/>
        <v>18.0625</v>
      </c>
      <c r="AO90" s="13" t="str">
        <f t="shared" si="77"/>
        <v/>
      </c>
      <c r="AP90" s="8" t="str">
        <f t="shared" si="78"/>
        <v/>
      </c>
      <c r="AQ90" s="8" t="str">
        <f t="shared" si="79"/>
        <v/>
      </c>
      <c r="AR90" s="8" t="str">
        <f t="shared" si="80"/>
        <v/>
      </c>
      <c r="AS90" s="8" t="str">
        <f t="shared" si="81"/>
        <v/>
      </c>
      <c r="AT90" s="8" t="str">
        <f t="shared" si="82"/>
        <v/>
      </c>
      <c r="AU90" s="8" t="str">
        <f t="shared" si="83"/>
        <v/>
      </c>
      <c r="AV90" s="8" t="str">
        <f t="shared" si="84"/>
        <v/>
      </c>
      <c r="AW90" s="8" t="str">
        <f t="shared" si="85"/>
        <v/>
      </c>
      <c r="AX90" s="8" t="str">
        <f t="shared" si="86"/>
        <v/>
      </c>
      <c r="AY90" s="8" t="str">
        <f t="shared" si="87"/>
        <v/>
      </c>
      <c r="AZ90" s="8">
        <f t="shared" si="88"/>
        <v>1</v>
      </c>
      <c r="BA90" s="3" t="s">
        <v>145</v>
      </c>
      <c r="BB90" s="3">
        <v>0.4</v>
      </c>
      <c r="BC90" s="3" t="s">
        <v>145</v>
      </c>
      <c r="BD90" s="3" t="s">
        <v>145</v>
      </c>
      <c r="BE90" s="3">
        <v>15</v>
      </c>
      <c r="BF90" s="3">
        <v>15</v>
      </c>
      <c r="BG90" s="3">
        <v>10</v>
      </c>
      <c r="BH90" s="3">
        <v>10</v>
      </c>
      <c r="BI90" s="3">
        <v>30</v>
      </c>
      <c r="BJ90" s="3">
        <v>30</v>
      </c>
      <c r="BK90" s="3" t="s">
        <v>145</v>
      </c>
      <c r="BL90" s="3" t="s">
        <v>145</v>
      </c>
      <c r="BM90" s="3" t="s">
        <v>145</v>
      </c>
      <c r="BN90" s="3">
        <v>1</v>
      </c>
      <c r="BO90" s="3">
        <v>1</v>
      </c>
      <c r="BP90" s="3">
        <v>1</v>
      </c>
      <c r="BQ90" s="3" t="s">
        <v>145</v>
      </c>
      <c r="BR90" s="3" t="s">
        <v>145</v>
      </c>
      <c r="BS90" s="3" t="s">
        <v>145</v>
      </c>
      <c r="BT90" s="9">
        <v>1</v>
      </c>
      <c r="BU90" s="271">
        <v>10.887499999999999</v>
      </c>
    </row>
    <row r="91" spans="1:73" x14ac:dyDescent="0.25">
      <c r="A91" s="270" t="s">
        <v>2</v>
      </c>
      <c r="B91" s="6" t="s">
        <v>63</v>
      </c>
      <c r="C91" s="6" t="s">
        <v>62</v>
      </c>
      <c r="D91" s="6" t="s">
        <v>61</v>
      </c>
      <c r="E91" s="6">
        <v>2</v>
      </c>
      <c r="F91" s="6">
        <v>2</v>
      </c>
      <c r="G91" s="125">
        <v>1</v>
      </c>
      <c r="H91" s="128"/>
      <c r="I91" s="136">
        <f t="shared" si="50"/>
        <v>23</v>
      </c>
      <c r="J91" s="139">
        <f t="shared" si="60"/>
        <v>3.4499999999999997</v>
      </c>
      <c r="K91" s="7">
        <f t="shared" si="61"/>
        <v>0</v>
      </c>
      <c r="L91" s="7">
        <f t="shared" si="62"/>
        <v>0</v>
      </c>
      <c r="M91" s="7">
        <f t="shared" si="63"/>
        <v>0</v>
      </c>
      <c r="N91" s="94">
        <f t="shared" si="64"/>
        <v>2.5</v>
      </c>
      <c r="O91" s="136">
        <f t="shared" si="89"/>
        <v>28.95</v>
      </c>
      <c r="P91" s="106"/>
      <c r="Q91" s="20">
        <f t="shared" si="51"/>
        <v>0.1</v>
      </c>
      <c r="R91" s="8">
        <f t="shared" si="52"/>
        <v>0.15</v>
      </c>
      <c r="S91" s="8">
        <f t="shared" si="53"/>
        <v>0.05</v>
      </c>
      <c r="T91" s="130">
        <f t="shared" si="54"/>
        <v>0.1</v>
      </c>
      <c r="U91" s="133">
        <f t="shared" si="65"/>
        <v>0.4</v>
      </c>
      <c r="V91" s="106"/>
      <c r="W91" s="136">
        <f t="shared" si="66"/>
        <v>3.2</v>
      </c>
      <c r="X91" s="139">
        <f t="shared" si="67"/>
        <v>1.2000000000000002</v>
      </c>
      <c r="Y91" s="7">
        <f t="shared" si="55"/>
        <v>3.75</v>
      </c>
      <c r="Z91" s="7">
        <f t="shared" si="56"/>
        <v>3</v>
      </c>
      <c r="AA91" s="7">
        <f t="shared" si="57"/>
        <v>0.89999999999999991</v>
      </c>
      <c r="AB91" s="7">
        <f t="shared" si="68"/>
        <v>0</v>
      </c>
      <c r="AC91" s="7">
        <f t="shared" si="69"/>
        <v>0.55000000000000004</v>
      </c>
      <c r="AD91" s="7">
        <f>'Fact sheet'!$G$12</f>
        <v>0.08</v>
      </c>
      <c r="AE91" s="7">
        <f t="shared" si="58"/>
        <v>0</v>
      </c>
      <c r="AF91" s="7">
        <f t="shared" si="59"/>
        <v>0.17</v>
      </c>
      <c r="AG91" s="7">
        <f t="shared" si="70"/>
        <v>3.2125000000000004</v>
      </c>
      <c r="AH91" s="7">
        <f t="shared" si="71"/>
        <v>0</v>
      </c>
      <c r="AI91" s="94">
        <f t="shared" si="72"/>
        <v>4.5</v>
      </c>
      <c r="AJ91" s="99">
        <f t="shared" si="73"/>
        <v>20.5625</v>
      </c>
      <c r="AK91" s="96">
        <f t="shared" si="74"/>
        <v>8.3874999999999993</v>
      </c>
      <c r="AL91" s="106"/>
      <c r="AM91" s="21" t="str">
        <f t="shared" si="75"/>
        <v>SBNY221</v>
      </c>
      <c r="AN91" s="88">
        <f t="shared" si="76"/>
        <v>20.5625</v>
      </c>
      <c r="AO91" s="13" t="str">
        <f t="shared" si="77"/>
        <v/>
      </c>
      <c r="AP91" s="8" t="str">
        <f t="shared" si="78"/>
        <v/>
      </c>
      <c r="AQ91" s="8" t="str">
        <f t="shared" si="79"/>
        <v/>
      </c>
      <c r="AR91" s="8" t="str">
        <f t="shared" si="80"/>
        <v/>
      </c>
      <c r="AS91" s="8" t="str">
        <f t="shared" si="81"/>
        <v/>
      </c>
      <c r="AT91" s="8" t="str">
        <f t="shared" si="82"/>
        <v/>
      </c>
      <c r="AU91" s="8" t="str">
        <f t="shared" si="83"/>
        <v/>
      </c>
      <c r="AV91" s="8" t="str">
        <f t="shared" si="84"/>
        <v/>
      </c>
      <c r="AW91" s="8" t="str">
        <f t="shared" si="85"/>
        <v/>
      </c>
      <c r="AX91" s="8">
        <f t="shared" si="86"/>
        <v>1</v>
      </c>
      <c r="AY91" s="8" t="str">
        <f t="shared" si="87"/>
        <v/>
      </c>
      <c r="AZ91" s="8" t="str">
        <f t="shared" si="88"/>
        <v/>
      </c>
      <c r="BA91" s="3" t="s">
        <v>145</v>
      </c>
      <c r="BB91" s="3" t="s">
        <v>145</v>
      </c>
      <c r="BC91" s="3" t="s">
        <v>145</v>
      </c>
      <c r="BD91" s="3">
        <v>0.4</v>
      </c>
      <c r="BE91" s="3">
        <v>15</v>
      </c>
      <c r="BF91" s="3">
        <v>15</v>
      </c>
      <c r="BG91" s="3">
        <v>10</v>
      </c>
      <c r="BH91" s="3">
        <v>10</v>
      </c>
      <c r="BI91" s="3">
        <v>30</v>
      </c>
      <c r="BJ91" s="3">
        <v>30</v>
      </c>
      <c r="BK91" s="3" t="s">
        <v>145</v>
      </c>
      <c r="BL91" s="3" t="s">
        <v>145</v>
      </c>
      <c r="BM91" s="3" t="s">
        <v>145</v>
      </c>
      <c r="BN91" s="3">
        <v>1</v>
      </c>
      <c r="BO91" s="3">
        <v>1</v>
      </c>
      <c r="BP91" s="3">
        <v>1</v>
      </c>
      <c r="BQ91" s="3" t="s">
        <v>145</v>
      </c>
      <c r="BR91" s="3" t="s">
        <v>145</v>
      </c>
      <c r="BS91" s="3" t="s">
        <v>145</v>
      </c>
      <c r="BT91" s="9">
        <v>1</v>
      </c>
      <c r="BU91" s="271">
        <v>8.3874999999999993</v>
      </c>
    </row>
    <row r="92" spans="1:73" x14ac:dyDescent="0.25">
      <c r="A92" s="270" t="s">
        <v>2</v>
      </c>
      <c r="B92" s="6" t="s">
        <v>63</v>
      </c>
      <c r="C92" s="6" t="s">
        <v>62</v>
      </c>
      <c r="D92" s="6" t="s">
        <v>61</v>
      </c>
      <c r="E92" s="6">
        <v>2</v>
      </c>
      <c r="F92" s="6">
        <v>2</v>
      </c>
      <c r="G92" s="125">
        <v>2</v>
      </c>
      <c r="H92" s="128"/>
      <c r="I92" s="136">
        <f t="shared" si="50"/>
        <v>23</v>
      </c>
      <c r="J92" s="139">
        <f t="shared" si="60"/>
        <v>3.4499999999999997</v>
      </c>
      <c r="K92" s="7">
        <f t="shared" si="61"/>
        <v>0</v>
      </c>
      <c r="L92" s="7">
        <f t="shared" si="62"/>
        <v>0</v>
      </c>
      <c r="M92" s="7">
        <f t="shared" si="63"/>
        <v>0</v>
      </c>
      <c r="N92" s="94">
        <f t="shared" si="64"/>
        <v>2.5</v>
      </c>
      <c r="O92" s="136">
        <f t="shared" si="89"/>
        <v>28.95</v>
      </c>
      <c r="P92" s="106"/>
      <c r="Q92" s="20">
        <f t="shared" si="51"/>
        <v>0.1</v>
      </c>
      <c r="R92" s="8">
        <f t="shared" si="52"/>
        <v>0.15</v>
      </c>
      <c r="S92" s="8">
        <f t="shared" si="53"/>
        <v>0.05</v>
      </c>
      <c r="T92" s="130">
        <f t="shared" si="54"/>
        <v>0.1</v>
      </c>
      <c r="U92" s="133">
        <f t="shared" si="65"/>
        <v>0.4</v>
      </c>
      <c r="V92" s="106"/>
      <c r="W92" s="136">
        <f t="shared" si="66"/>
        <v>3.2</v>
      </c>
      <c r="X92" s="139">
        <f t="shared" si="67"/>
        <v>1.2000000000000002</v>
      </c>
      <c r="Y92" s="7">
        <f t="shared" si="55"/>
        <v>3.75</v>
      </c>
      <c r="Z92" s="7">
        <f t="shared" si="56"/>
        <v>3</v>
      </c>
      <c r="AA92" s="7">
        <f t="shared" si="57"/>
        <v>0.89999999999999991</v>
      </c>
      <c r="AB92" s="7">
        <f t="shared" si="68"/>
        <v>0</v>
      </c>
      <c r="AC92" s="7">
        <f t="shared" si="69"/>
        <v>0.55000000000000004</v>
      </c>
      <c r="AD92" s="7">
        <f>'Fact sheet'!$G$12</f>
        <v>0.08</v>
      </c>
      <c r="AE92" s="7">
        <f t="shared" si="58"/>
        <v>0</v>
      </c>
      <c r="AF92" s="7">
        <f t="shared" si="59"/>
        <v>0.17</v>
      </c>
      <c r="AG92" s="7">
        <f t="shared" si="70"/>
        <v>3.2125000000000004</v>
      </c>
      <c r="AH92" s="7">
        <f t="shared" si="71"/>
        <v>0</v>
      </c>
      <c r="AI92" s="94">
        <f t="shared" si="72"/>
        <v>0</v>
      </c>
      <c r="AJ92" s="99">
        <f t="shared" si="73"/>
        <v>16.0625</v>
      </c>
      <c r="AK92" s="96">
        <f t="shared" si="74"/>
        <v>12.887499999999999</v>
      </c>
      <c r="AL92" s="106"/>
      <c r="AM92" s="21" t="str">
        <f t="shared" si="75"/>
        <v>SBNY222</v>
      </c>
      <c r="AN92" s="88">
        <f t="shared" si="76"/>
        <v>16.0625</v>
      </c>
      <c r="AO92" s="13" t="str">
        <f t="shared" si="77"/>
        <v/>
      </c>
      <c r="AP92" s="8" t="str">
        <f t="shared" si="78"/>
        <v/>
      </c>
      <c r="AQ92" s="8" t="str">
        <f t="shared" si="79"/>
        <v/>
      </c>
      <c r="AR92" s="8" t="str">
        <f t="shared" si="80"/>
        <v/>
      </c>
      <c r="AS92" s="8" t="str">
        <f t="shared" si="81"/>
        <v/>
      </c>
      <c r="AT92" s="8" t="str">
        <f t="shared" si="82"/>
        <v/>
      </c>
      <c r="AU92" s="8" t="str">
        <f t="shared" si="83"/>
        <v/>
      </c>
      <c r="AV92" s="8" t="str">
        <f t="shared" si="84"/>
        <v/>
      </c>
      <c r="AW92" s="8" t="str">
        <f t="shared" si="85"/>
        <v/>
      </c>
      <c r="AX92" s="8" t="str">
        <f t="shared" si="86"/>
        <v/>
      </c>
      <c r="AY92" s="8">
        <f t="shared" si="87"/>
        <v>1</v>
      </c>
      <c r="AZ92" s="8" t="str">
        <f t="shared" si="88"/>
        <v/>
      </c>
      <c r="BA92" s="3" t="s">
        <v>145</v>
      </c>
      <c r="BB92" s="3" t="s">
        <v>145</v>
      </c>
      <c r="BC92" s="3" t="s">
        <v>145</v>
      </c>
      <c r="BD92" s="3">
        <v>0.4</v>
      </c>
      <c r="BE92" s="3">
        <v>15</v>
      </c>
      <c r="BF92" s="3">
        <v>15</v>
      </c>
      <c r="BG92" s="3">
        <v>10</v>
      </c>
      <c r="BH92" s="3">
        <v>10</v>
      </c>
      <c r="BI92" s="3">
        <v>30</v>
      </c>
      <c r="BJ92" s="3">
        <v>30</v>
      </c>
      <c r="BK92" s="3" t="s">
        <v>145</v>
      </c>
      <c r="BL92" s="3" t="s">
        <v>145</v>
      </c>
      <c r="BM92" s="3" t="s">
        <v>145</v>
      </c>
      <c r="BN92" s="3">
        <v>1</v>
      </c>
      <c r="BO92" s="3">
        <v>1</v>
      </c>
      <c r="BP92" s="3">
        <v>1</v>
      </c>
      <c r="BQ92" s="3" t="s">
        <v>145</v>
      </c>
      <c r="BR92" s="3" t="s">
        <v>145</v>
      </c>
      <c r="BS92" s="3" t="s">
        <v>145</v>
      </c>
      <c r="BT92" s="9">
        <v>1</v>
      </c>
      <c r="BU92" s="271">
        <v>12.887499999999999</v>
      </c>
    </row>
    <row r="93" spans="1:73" x14ac:dyDescent="0.25">
      <c r="A93" s="270" t="s">
        <v>2</v>
      </c>
      <c r="B93" s="6" t="s">
        <v>63</v>
      </c>
      <c r="C93" s="6" t="s">
        <v>62</v>
      </c>
      <c r="D93" s="6" t="s">
        <v>61</v>
      </c>
      <c r="E93" s="6">
        <v>2</v>
      </c>
      <c r="F93" s="6">
        <v>2</v>
      </c>
      <c r="G93" s="125">
        <v>3</v>
      </c>
      <c r="H93" s="128"/>
      <c r="I93" s="136">
        <f t="shared" si="50"/>
        <v>23</v>
      </c>
      <c r="J93" s="139">
        <f t="shared" si="60"/>
        <v>3.4499999999999997</v>
      </c>
      <c r="K93" s="7">
        <f t="shared" si="61"/>
        <v>0</v>
      </c>
      <c r="L93" s="7">
        <f t="shared" si="62"/>
        <v>0</v>
      </c>
      <c r="M93" s="7">
        <f t="shared" si="63"/>
        <v>0</v>
      </c>
      <c r="N93" s="94">
        <f t="shared" si="64"/>
        <v>2.5</v>
      </c>
      <c r="O93" s="136">
        <f t="shared" si="89"/>
        <v>28.95</v>
      </c>
      <c r="P93" s="106"/>
      <c r="Q93" s="20">
        <f t="shared" si="51"/>
        <v>0.1</v>
      </c>
      <c r="R93" s="8">
        <f t="shared" si="52"/>
        <v>0.15</v>
      </c>
      <c r="S93" s="8">
        <f t="shared" si="53"/>
        <v>0.05</v>
      </c>
      <c r="T93" s="130">
        <f t="shared" si="54"/>
        <v>0.1</v>
      </c>
      <c r="U93" s="133">
        <f t="shared" si="65"/>
        <v>0.4</v>
      </c>
      <c r="V93" s="106"/>
      <c r="W93" s="136">
        <f t="shared" si="66"/>
        <v>3.2</v>
      </c>
      <c r="X93" s="139">
        <f t="shared" si="67"/>
        <v>1.2000000000000002</v>
      </c>
      <c r="Y93" s="7">
        <f t="shared" si="55"/>
        <v>3.75</v>
      </c>
      <c r="Z93" s="7">
        <f t="shared" si="56"/>
        <v>3</v>
      </c>
      <c r="AA93" s="7">
        <f t="shared" si="57"/>
        <v>0.89999999999999991</v>
      </c>
      <c r="AB93" s="7">
        <f t="shared" si="68"/>
        <v>0</v>
      </c>
      <c r="AC93" s="7">
        <f t="shared" si="69"/>
        <v>0.55000000000000004</v>
      </c>
      <c r="AD93" s="7">
        <f>'Fact sheet'!$G$12</f>
        <v>0.08</v>
      </c>
      <c r="AE93" s="7">
        <f t="shared" si="58"/>
        <v>0</v>
      </c>
      <c r="AF93" s="7">
        <f t="shared" si="59"/>
        <v>0.17</v>
      </c>
      <c r="AG93" s="7">
        <f t="shared" si="70"/>
        <v>3.2125000000000004</v>
      </c>
      <c r="AH93" s="7">
        <f t="shared" si="71"/>
        <v>3.5</v>
      </c>
      <c r="AI93" s="94">
        <f t="shared" si="72"/>
        <v>0</v>
      </c>
      <c r="AJ93" s="99">
        <f t="shared" si="73"/>
        <v>19.5625</v>
      </c>
      <c r="AK93" s="96">
        <f t="shared" si="74"/>
        <v>9.3874999999999993</v>
      </c>
      <c r="AL93" s="106"/>
      <c r="AM93" s="21" t="str">
        <f t="shared" si="75"/>
        <v>SBNY223</v>
      </c>
      <c r="AN93" s="88">
        <f t="shared" si="76"/>
        <v>19.5625</v>
      </c>
      <c r="AO93" s="13" t="str">
        <f t="shared" si="77"/>
        <v/>
      </c>
      <c r="AP93" s="8" t="str">
        <f t="shared" si="78"/>
        <v/>
      </c>
      <c r="AQ93" s="8" t="str">
        <f t="shared" si="79"/>
        <v/>
      </c>
      <c r="AR93" s="8" t="str">
        <f t="shared" si="80"/>
        <v/>
      </c>
      <c r="AS93" s="8" t="str">
        <f t="shared" si="81"/>
        <v/>
      </c>
      <c r="AT93" s="8" t="str">
        <f t="shared" si="82"/>
        <v/>
      </c>
      <c r="AU93" s="8" t="str">
        <f t="shared" si="83"/>
        <v/>
      </c>
      <c r="AV93" s="8" t="str">
        <f t="shared" si="84"/>
        <v/>
      </c>
      <c r="AW93" s="8" t="str">
        <f t="shared" si="85"/>
        <v/>
      </c>
      <c r="AX93" s="8" t="str">
        <f t="shared" si="86"/>
        <v/>
      </c>
      <c r="AY93" s="8" t="str">
        <f t="shared" si="87"/>
        <v/>
      </c>
      <c r="AZ93" s="8">
        <f t="shared" si="88"/>
        <v>1</v>
      </c>
      <c r="BA93" s="3" t="s">
        <v>145</v>
      </c>
      <c r="BB93" s="3" t="s">
        <v>145</v>
      </c>
      <c r="BC93" s="3" t="s">
        <v>145</v>
      </c>
      <c r="BD93" s="3">
        <v>0.4</v>
      </c>
      <c r="BE93" s="3">
        <v>15</v>
      </c>
      <c r="BF93" s="3">
        <v>15</v>
      </c>
      <c r="BG93" s="3">
        <v>10</v>
      </c>
      <c r="BH93" s="3">
        <v>10</v>
      </c>
      <c r="BI93" s="3">
        <v>30</v>
      </c>
      <c r="BJ93" s="3">
        <v>30</v>
      </c>
      <c r="BK93" s="3" t="s">
        <v>145</v>
      </c>
      <c r="BL93" s="3" t="s">
        <v>145</v>
      </c>
      <c r="BM93" s="3" t="s">
        <v>145</v>
      </c>
      <c r="BN93" s="3">
        <v>1</v>
      </c>
      <c r="BO93" s="3">
        <v>1</v>
      </c>
      <c r="BP93" s="3">
        <v>1</v>
      </c>
      <c r="BQ93" s="3" t="s">
        <v>145</v>
      </c>
      <c r="BR93" s="3" t="s">
        <v>145</v>
      </c>
      <c r="BS93" s="3" t="s">
        <v>145</v>
      </c>
      <c r="BT93" s="9">
        <v>1</v>
      </c>
      <c r="BU93" s="271">
        <v>9.3874999999999993</v>
      </c>
    </row>
    <row r="94" spans="1:73" x14ac:dyDescent="0.25">
      <c r="A94" s="270" t="s">
        <v>2</v>
      </c>
      <c r="B94" s="6" t="s">
        <v>63</v>
      </c>
      <c r="C94" s="6" t="s">
        <v>62</v>
      </c>
      <c r="D94" s="6" t="s">
        <v>62</v>
      </c>
      <c r="E94" s="6">
        <v>1</v>
      </c>
      <c r="F94" s="6">
        <v>1</v>
      </c>
      <c r="G94" s="125">
        <v>1</v>
      </c>
      <c r="H94" s="128"/>
      <c r="I94" s="136">
        <f t="shared" si="50"/>
        <v>23</v>
      </c>
      <c r="J94" s="139">
        <f t="shared" si="60"/>
        <v>3.4499999999999997</v>
      </c>
      <c r="K94" s="7">
        <f t="shared" si="61"/>
        <v>0</v>
      </c>
      <c r="L94" s="7">
        <f t="shared" si="62"/>
        <v>0</v>
      </c>
      <c r="M94" s="7">
        <f t="shared" si="63"/>
        <v>0</v>
      </c>
      <c r="N94" s="94">
        <f t="shared" si="64"/>
        <v>0</v>
      </c>
      <c r="O94" s="136">
        <f t="shared" si="89"/>
        <v>26.45</v>
      </c>
      <c r="P94" s="106"/>
      <c r="Q94" s="20">
        <f t="shared" si="51"/>
        <v>0.1</v>
      </c>
      <c r="R94" s="8">
        <f t="shared" si="52"/>
        <v>0.15</v>
      </c>
      <c r="S94" s="8">
        <f t="shared" si="53"/>
        <v>0.05</v>
      </c>
      <c r="T94" s="130">
        <f t="shared" si="54"/>
        <v>0.1</v>
      </c>
      <c r="U94" s="133">
        <f t="shared" si="65"/>
        <v>0.4</v>
      </c>
      <c r="V94" s="106"/>
      <c r="W94" s="136">
        <f t="shared" si="66"/>
        <v>3.2</v>
      </c>
      <c r="X94" s="139">
        <f t="shared" si="67"/>
        <v>0</v>
      </c>
      <c r="Y94" s="7">
        <f t="shared" si="55"/>
        <v>3.75</v>
      </c>
      <c r="Z94" s="7">
        <f t="shared" si="56"/>
        <v>3</v>
      </c>
      <c r="AA94" s="7">
        <f t="shared" si="57"/>
        <v>0.89999999999999991</v>
      </c>
      <c r="AB94" s="7">
        <f t="shared" si="68"/>
        <v>0</v>
      </c>
      <c r="AC94" s="7">
        <f t="shared" si="69"/>
        <v>0</v>
      </c>
      <c r="AD94" s="7">
        <f>'Fact sheet'!$G$12</f>
        <v>0.08</v>
      </c>
      <c r="AE94" s="7">
        <f t="shared" si="58"/>
        <v>0</v>
      </c>
      <c r="AF94" s="7">
        <f t="shared" si="59"/>
        <v>0.17</v>
      </c>
      <c r="AG94" s="7">
        <f t="shared" si="70"/>
        <v>2.7749999999999999</v>
      </c>
      <c r="AH94" s="7">
        <f t="shared" si="71"/>
        <v>0</v>
      </c>
      <c r="AI94" s="94">
        <f t="shared" si="72"/>
        <v>0</v>
      </c>
      <c r="AJ94" s="99">
        <f t="shared" si="73"/>
        <v>13.875</v>
      </c>
      <c r="AK94" s="96">
        <f t="shared" si="74"/>
        <v>12.574999999999999</v>
      </c>
      <c r="AL94" s="106"/>
      <c r="AM94" s="21" t="str">
        <f t="shared" si="75"/>
        <v>SBNN111</v>
      </c>
      <c r="AN94" s="88">
        <f t="shared" si="76"/>
        <v>13.875</v>
      </c>
      <c r="AO94" s="13" t="str">
        <f t="shared" si="77"/>
        <v/>
      </c>
      <c r="AP94" s="8" t="str">
        <f t="shared" si="78"/>
        <v/>
      </c>
      <c r="AQ94" s="8" t="str">
        <f t="shared" si="79"/>
        <v/>
      </c>
      <c r="AR94" s="8" t="str">
        <f t="shared" si="80"/>
        <v/>
      </c>
      <c r="AS94" s="8" t="str">
        <f t="shared" si="81"/>
        <v/>
      </c>
      <c r="AT94" s="8" t="str">
        <f t="shared" si="82"/>
        <v/>
      </c>
      <c r="AU94" s="8" t="str">
        <f t="shared" si="83"/>
        <v/>
      </c>
      <c r="AV94" s="8" t="str">
        <f t="shared" si="84"/>
        <v/>
      </c>
      <c r="AW94" s="8" t="str">
        <f t="shared" si="85"/>
        <v/>
      </c>
      <c r="AX94" s="8">
        <f t="shared" si="86"/>
        <v>1</v>
      </c>
      <c r="AY94" s="8" t="str">
        <f t="shared" si="87"/>
        <v/>
      </c>
      <c r="AZ94" s="8" t="str">
        <f t="shared" si="88"/>
        <v/>
      </c>
      <c r="BA94" s="3">
        <v>0.4</v>
      </c>
      <c r="BB94" s="3" t="s">
        <v>145</v>
      </c>
      <c r="BC94" s="3" t="s">
        <v>145</v>
      </c>
      <c r="BD94" s="3" t="s">
        <v>145</v>
      </c>
      <c r="BE94" s="3">
        <v>15</v>
      </c>
      <c r="BF94" s="3">
        <v>15</v>
      </c>
      <c r="BG94" s="3">
        <v>10</v>
      </c>
      <c r="BH94" s="3">
        <v>10</v>
      </c>
      <c r="BI94" s="3">
        <v>30</v>
      </c>
      <c r="BJ94" s="3">
        <v>30</v>
      </c>
      <c r="BK94" s="3" t="s">
        <v>145</v>
      </c>
      <c r="BL94" s="3" t="s">
        <v>145</v>
      </c>
      <c r="BM94" s="3" t="s">
        <v>145</v>
      </c>
      <c r="BN94" s="3" t="s">
        <v>145</v>
      </c>
      <c r="BO94" s="3">
        <v>1</v>
      </c>
      <c r="BP94" s="3">
        <v>1</v>
      </c>
      <c r="BQ94" s="3" t="s">
        <v>145</v>
      </c>
      <c r="BR94" s="3" t="s">
        <v>145</v>
      </c>
      <c r="BS94" s="3">
        <v>1</v>
      </c>
      <c r="BT94" s="9" t="s">
        <v>145</v>
      </c>
      <c r="BU94" s="271">
        <v>12.574999999999999</v>
      </c>
    </row>
    <row r="95" spans="1:73" x14ac:dyDescent="0.25">
      <c r="A95" s="270" t="s">
        <v>2</v>
      </c>
      <c r="B95" s="6" t="s">
        <v>63</v>
      </c>
      <c r="C95" s="6" t="s">
        <v>62</v>
      </c>
      <c r="D95" s="6" t="s">
        <v>62</v>
      </c>
      <c r="E95" s="6">
        <v>1</v>
      </c>
      <c r="F95" s="6">
        <v>1</v>
      </c>
      <c r="G95" s="125">
        <v>2</v>
      </c>
      <c r="H95" s="128"/>
      <c r="I95" s="136">
        <f t="shared" si="50"/>
        <v>23</v>
      </c>
      <c r="J95" s="139">
        <f t="shared" si="60"/>
        <v>3.4499999999999997</v>
      </c>
      <c r="K95" s="7">
        <f t="shared" si="61"/>
        <v>0</v>
      </c>
      <c r="L95" s="7">
        <f t="shared" si="62"/>
        <v>0</v>
      </c>
      <c r="M95" s="7">
        <f t="shared" si="63"/>
        <v>0</v>
      </c>
      <c r="N95" s="94">
        <f t="shared" si="64"/>
        <v>0</v>
      </c>
      <c r="O95" s="136">
        <f t="shared" si="89"/>
        <v>26.45</v>
      </c>
      <c r="P95" s="106"/>
      <c r="Q95" s="20">
        <f t="shared" si="51"/>
        <v>0.1</v>
      </c>
      <c r="R95" s="8">
        <f t="shared" si="52"/>
        <v>0.15</v>
      </c>
      <c r="S95" s="8">
        <f t="shared" si="53"/>
        <v>0.05</v>
      </c>
      <c r="T95" s="130">
        <f t="shared" si="54"/>
        <v>0.1</v>
      </c>
      <c r="U95" s="133">
        <f t="shared" si="65"/>
        <v>0.4</v>
      </c>
      <c r="V95" s="106"/>
      <c r="W95" s="136">
        <f t="shared" si="66"/>
        <v>3.2</v>
      </c>
      <c r="X95" s="139">
        <f t="shared" si="67"/>
        <v>0</v>
      </c>
      <c r="Y95" s="7">
        <f t="shared" si="55"/>
        <v>3.75</v>
      </c>
      <c r="Z95" s="7">
        <f t="shared" si="56"/>
        <v>3</v>
      </c>
      <c r="AA95" s="7">
        <f t="shared" si="57"/>
        <v>0.89999999999999991</v>
      </c>
      <c r="AB95" s="7">
        <f t="shared" si="68"/>
        <v>0</v>
      </c>
      <c r="AC95" s="7">
        <f t="shared" si="69"/>
        <v>0</v>
      </c>
      <c r="AD95" s="7">
        <f>'Fact sheet'!$G$12</f>
        <v>0.08</v>
      </c>
      <c r="AE95" s="7">
        <f t="shared" si="58"/>
        <v>0</v>
      </c>
      <c r="AF95" s="7">
        <f t="shared" si="59"/>
        <v>0.17</v>
      </c>
      <c r="AG95" s="7">
        <f t="shared" si="70"/>
        <v>2.7749999999999999</v>
      </c>
      <c r="AH95" s="7">
        <f t="shared" si="71"/>
        <v>3.5</v>
      </c>
      <c r="AI95" s="94">
        <f t="shared" si="72"/>
        <v>0</v>
      </c>
      <c r="AJ95" s="99">
        <f t="shared" si="73"/>
        <v>17.375</v>
      </c>
      <c r="AK95" s="96">
        <f t="shared" si="74"/>
        <v>9.0749999999999993</v>
      </c>
      <c r="AL95" s="106"/>
      <c r="AM95" s="21" t="str">
        <f t="shared" si="75"/>
        <v>SBNN112</v>
      </c>
      <c r="AN95" s="88">
        <f t="shared" si="76"/>
        <v>17.375</v>
      </c>
      <c r="AO95" s="13" t="str">
        <f t="shared" si="77"/>
        <v/>
      </c>
      <c r="AP95" s="8" t="str">
        <f t="shared" si="78"/>
        <v/>
      </c>
      <c r="AQ95" s="8" t="str">
        <f t="shared" si="79"/>
        <v/>
      </c>
      <c r="AR95" s="8" t="str">
        <f t="shared" si="80"/>
        <v/>
      </c>
      <c r="AS95" s="8" t="str">
        <f t="shared" si="81"/>
        <v/>
      </c>
      <c r="AT95" s="8" t="str">
        <f t="shared" si="82"/>
        <v/>
      </c>
      <c r="AU95" s="8" t="str">
        <f t="shared" si="83"/>
        <v/>
      </c>
      <c r="AV95" s="8" t="str">
        <f t="shared" si="84"/>
        <v/>
      </c>
      <c r="AW95" s="8" t="str">
        <f t="shared" si="85"/>
        <v/>
      </c>
      <c r="AX95" s="8" t="str">
        <f t="shared" si="86"/>
        <v/>
      </c>
      <c r="AY95" s="8">
        <f t="shared" si="87"/>
        <v>1</v>
      </c>
      <c r="AZ95" s="8" t="str">
        <f t="shared" si="88"/>
        <v/>
      </c>
      <c r="BA95" s="3">
        <v>0.4</v>
      </c>
      <c r="BB95" s="3" t="s">
        <v>145</v>
      </c>
      <c r="BC95" s="3" t="s">
        <v>145</v>
      </c>
      <c r="BD95" s="3" t="s">
        <v>145</v>
      </c>
      <c r="BE95" s="3">
        <v>15</v>
      </c>
      <c r="BF95" s="3">
        <v>15</v>
      </c>
      <c r="BG95" s="3">
        <v>10</v>
      </c>
      <c r="BH95" s="3">
        <v>10</v>
      </c>
      <c r="BI95" s="3">
        <v>30</v>
      </c>
      <c r="BJ95" s="3">
        <v>30</v>
      </c>
      <c r="BK95" s="3" t="s">
        <v>145</v>
      </c>
      <c r="BL95" s="3" t="s">
        <v>145</v>
      </c>
      <c r="BM95" s="3" t="s">
        <v>145</v>
      </c>
      <c r="BN95" s="3" t="s">
        <v>145</v>
      </c>
      <c r="BO95" s="3">
        <v>1</v>
      </c>
      <c r="BP95" s="3">
        <v>1</v>
      </c>
      <c r="BQ95" s="3" t="s">
        <v>145</v>
      </c>
      <c r="BR95" s="3" t="s">
        <v>145</v>
      </c>
      <c r="BS95" s="3">
        <v>1</v>
      </c>
      <c r="BT95" s="9" t="s">
        <v>145</v>
      </c>
      <c r="BU95" s="271">
        <v>9.0749999999999993</v>
      </c>
    </row>
    <row r="96" spans="1:73" x14ac:dyDescent="0.25">
      <c r="A96" s="270" t="s">
        <v>2</v>
      </c>
      <c r="B96" s="6" t="s">
        <v>63</v>
      </c>
      <c r="C96" s="6" t="s">
        <v>62</v>
      </c>
      <c r="D96" s="6" t="s">
        <v>62</v>
      </c>
      <c r="E96" s="6">
        <v>1</v>
      </c>
      <c r="F96" s="6">
        <v>1</v>
      </c>
      <c r="G96" s="125">
        <v>3</v>
      </c>
      <c r="H96" s="128"/>
      <c r="I96" s="136">
        <f t="shared" si="50"/>
        <v>23</v>
      </c>
      <c r="J96" s="139">
        <f t="shared" si="60"/>
        <v>3.4499999999999997</v>
      </c>
      <c r="K96" s="7">
        <f t="shared" si="61"/>
        <v>0</v>
      </c>
      <c r="L96" s="7">
        <f t="shared" si="62"/>
        <v>0</v>
      </c>
      <c r="M96" s="7">
        <f t="shared" si="63"/>
        <v>0</v>
      </c>
      <c r="N96" s="94">
        <f t="shared" si="64"/>
        <v>0</v>
      </c>
      <c r="O96" s="136">
        <f t="shared" si="89"/>
        <v>26.45</v>
      </c>
      <c r="P96" s="106"/>
      <c r="Q96" s="20">
        <f t="shared" si="51"/>
        <v>0.1</v>
      </c>
      <c r="R96" s="8">
        <f t="shared" si="52"/>
        <v>0.15</v>
      </c>
      <c r="S96" s="8">
        <f t="shared" si="53"/>
        <v>0.05</v>
      </c>
      <c r="T96" s="130">
        <f t="shared" si="54"/>
        <v>0.1</v>
      </c>
      <c r="U96" s="133">
        <f t="shared" si="65"/>
        <v>0.4</v>
      </c>
      <c r="V96" s="106"/>
      <c r="W96" s="136">
        <f t="shared" si="66"/>
        <v>3.2</v>
      </c>
      <c r="X96" s="139">
        <f t="shared" si="67"/>
        <v>0</v>
      </c>
      <c r="Y96" s="7">
        <f t="shared" si="55"/>
        <v>3.75</v>
      </c>
      <c r="Z96" s="7">
        <f t="shared" si="56"/>
        <v>3</v>
      </c>
      <c r="AA96" s="7">
        <f t="shared" si="57"/>
        <v>0.89999999999999991</v>
      </c>
      <c r="AB96" s="7">
        <f t="shared" si="68"/>
        <v>0</v>
      </c>
      <c r="AC96" s="7">
        <f t="shared" si="69"/>
        <v>0</v>
      </c>
      <c r="AD96" s="7">
        <f>'Fact sheet'!$G$12</f>
        <v>0.08</v>
      </c>
      <c r="AE96" s="7">
        <f t="shared" si="58"/>
        <v>0</v>
      </c>
      <c r="AF96" s="7">
        <f t="shared" si="59"/>
        <v>0.17</v>
      </c>
      <c r="AG96" s="7">
        <f t="shared" si="70"/>
        <v>2.7749999999999999</v>
      </c>
      <c r="AH96" s="7">
        <f t="shared" si="71"/>
        <v>7</v>
      </c>
      <c r="AI96" s="94">
        <f t="shared" si="72"/>
        <v>0</v>
      </c>
      <c r="AJ96" s="99">
        <f t="shared" si="73"/>
        <v>20.875</v>
      </c>
      <c r="AK96" s="96">
        <f t="shared" si="74"/>
        <v>5.5749999999999993</v>
      </c>
      <c r="AL96" s="106"/>
      <c r="AM96" s="21" t="str">
        <f t="shared" si="75"/>
        <v>SBNN113</v>
      </c>
      <c r="AN96" s="88">
        <f t="shared" si="76"/>
        <v>20.875</v>
      </c>
      <c r="AO96" s="13" t="str">
        <f t="shared" si="77"/>
        <v/>
      </c>
      <c r="AP96" s="8" t="str">
        <f t="shared" si="78"/>
        <v/>
      </c>
      <c r="AQ96" s="8" t="str">
        <f t="shared" si="79"/>
        <v/>
      </c>
      <c r="AR96" s="8" t="str">
        <f t="shared" si="80"/>
        <v/>
      </c>
      <c r="AS96" s="8" t="str">
        <f t="shared" si="81"/>
        <v/>
      </c>
      <c r="AT96" s="8" t="str">
        <f t="shared" si="82"/>
        <v/>
      </c>
      <c r="AU96" s="8" t="str">
        <f t="shared" si="83"/>
        <v/>
      </c>
      <c r="AV96" s="8" t="str">
        <f t="shared" si="84"/>
        <v/>
      </c>
      <c r="AW96" s="8" t="str">
        <f t="shared" si="85"/>
        <v/>
      </c>
      <c r="AX96" s="8" t="str">
        <f t="shared" si="86"/>
        <v/>
      </c>
      <c r="AY96" s="8" t="str">
        <f t="shared" si="87"/>
        <v/>
      </c>
      <c r="AZ96" s="8">
        <f t="shared" si="88"/>
        <v>1</v>
      </c>
      <c r="BA96" s="3">
        <v>0.4</v>
      </c>
      <c r="BB96" s="3" t="s">
        <v>145</v>
      </c>
      <c r="BC96" s="3" t="s">
        <v>145</v>
      </c>
      <c r="BD96" s="3" t="s">
        <v>145</v>
      </c>
      <c r="BE96" s="3">
        <v>15</v>
      </c>
      <c r="BF96" s="3">
        <v>15</v>
      </c>
      <c r="BG96" s="3">
        <v>10</v>
      </c>
      <c r="BH96" s="3">
        <v>10</v>
      </c>
      <c r="BI96" s="3">
        <v>30</v>
      </c>
      <c r="BJ96" s="3">
        <v>30</v>
      </c>
      <c r="BK96" s="3" t="s">
        <v>145</v>
      </c>
      <c r="BL96" s="3" t="s">
        <v>145</v>
      </c>
      <c r="BM96" s="3" t="s">
        <v>145</v>
      </c>
      <c r="BN96" s="3" t="s">
        <v>145</v>
      </c>
      <c r="BO96" s="3">
        <v>1</v>
      </c>
      <c r="BP96" s="3">
        <v>1</v>
      </c>
      <c r="BQ96" s="3" t="s">
        <v>145</v>
      </c>
      <c r="BR96" s="3" t="s">
        <v>145</v>
      </c>
      <c r="BS96" s="3">
        <v>1</v>
      </c>
      <c r="BT96" s="9" t="s">
        <v>145</v>
      </c>
      <c r="BU96" s="271">
        <v>5.5749999999999993</v>
      </c>
    </row>
    <row r="97" spans="1:73" x14ac:dyDescent="0.25">
      <c r="A97" s="270" t="s">
        <v>2</v>
      </c>
      <c r="B97" s="6" t="s">
        <v>63</v>
      </c>
      <c r="C97" s="6" t="s">
        <v>62</v>
      </c>
      <c r="D97" s="6" t="s">
        <v>62</v>
      </c>
      <c r="E97" s="6">
        <v>1</v>
      </c>
      <c r="F97" s="6">
        <v>2</v>
      </c>
      <c r="G97" s="125">
        <v>1</v>
      </c>
      <c r="H97" s="128"/>
      <c r="I97" s="136">
        <f t="shared" si="50"/>
        <v>23</v>
      </c>
      <c r="J97" s="139">
        <f t="shared" si="60"/>
        <v>3.4499999999999997</v>
      </c>
      <c r="K97" s="7">
        <f t="shared" si="61"/>
        <v>0</v>
      </c>
      <c r="L97" s="7">
        <f t="shared" si="62"/>
        <v>0</v>
      </c>
      <c r="M97" s="7">
        <f t="shared" si="63"/>
        <v>0</v>
      </c>
      <c r="N97" s="94">
        <f t="shared" si="64"/>
        <v>0</v>
      </c>
      <c r="O97" s="136">
        <f t="shared" si="89"/>
        <v>26.45</v>
      </c>
      <c r="P97" s="106"/>
      <c r="Q97" s="20">
        <f t="shared" si="51"/>
        <v>0.1</v>
      </c>
      <c r="R97" s="8">
        <f t="shared" si="52"/>
        <v>0.15</v>
      </c>
      <c r="S97" s="8">
        <f t="shared" si="53"/>
        <v>0.05</v>
      </c>
      <c r="T97" s="130">
        <f t="shared" si="54"/>
        <v>0.1</v>
      </c>
      <c r="U97" s="133">
        <f t="shared" si="65"/>
        <v>0.4</v>
      </c>
      <c r="V97" s="106"/>
      <c r="W97" s="136">
        <f t="shared" si="66"/>
        <v>3.2</v>
      </c>
      <c r="X97" s="139">
        <f t="shared" si="67"/>
        <v>1.2000000000000002</v>
      </c>
      <c r="Y97" s="7">
        <f t="shared" si="55"/>
        <v>3.75</v>
      </c>
      <c r="Z97" s="7">
        <f t="shared" si="56"/>
        <v>3</v>
      </c>
      <c r="AA97" s="7">
        <f t="shared" si="57"/>
        <v>0.89999999999999991</v>
      </c>
      <c r="AB97" s="7">
        <f t="shared" si="68"/>
        <v>0</v>
      </c>
      <c r="AC97" s="7">
        <f t="shared" si="69"/>
        <v>0</v>
      </c>
      <c r="AD97" s="7">
        <f>'Fact sheet'!$G$12</f>
        <v>0.08</v>
      </c>
      <c r="AE97" s="7">
        <f t="shared" si="58"/>
        <v>0</v>
      </c>
      <c r="AF97" s="7">
        <f t="shared" si="59"/>
        <v>0.17</v>
      </c>
      <c r="AG97" s="7">
        <f t="shared" si="70"/>
        <v>3.0750000000000002</v>
      </c>
      <c r="AH97" s="7">
        <f t="shared" si="71"/>
        <v>0</v>
      </c>
      <c r="AI97" s="94">
        <f t="shared" si="72"/>
        <v>0</v>
      </c>
      <c r="AJ97" s="99">
        <f t="shared" si="73"/>
        <v>15.375</v>
      </c>
      <c r="AK97" s="96">
        <f t="shared" si="74"/>
        <v>11.074999999999999</v>
      </c>
      <c r="AL97" s="106"/>
      <c r="AM97" s="21" t="str">
        <f t="shared" si="75"/>
        <v>SBNN121</v>
      </c>
      <c r="AN97" s="88">
        <f t="shared" si="76"/>
        <v>15.375</v>
      </c>
      <c r="AO97" s="13" t="str">
        <f t="shared" si="77"/>
        <v/>
      </c>
      <c r="AP97" s="8" t="str">
        <f t="shared" si="78"/>
        <v/>
      </c>
      <c r="AQ97" s="8" t="str">
        <f t="shared" si="79"/>
        <v/>
      </c>
      <c r="AR97" s="8" t="str">
        <f t="shared" si="80"/>
        <v/>
      </c>
      <c r="AS97" s="8" t="str">
        <f t="shared" si="81"/>
        <v/>
      </c>
      <c r="AT97" s="8" t="str">
        <f t="shared" si="82"/>
        <v/>
      </c>
      <c r="AU97" s="8" t="str">
        <f t="shared" si="83"/>
        <v/>
      </c>
      <c r="AV97" s="8" t="str">
        <f t="shared" si="84"/>
        <v/>
      </c>
      <c r="AW97" s="8" t="str">
        <f t="shared" si="85"/>
        <v/>
      </c>
      <c r="AX97" s="8">
        <f t="shared" si="86"/>
        <v>1</v>
      </c>
      <c r="AY97" s="8" t="str">
        <f t="shared" si="87"/>
        <v/>
      </c>
      <c r="AZ97" s="8" t="str">
        <f t="shared" si="88"/>
        <v/>
      </c>
      <c r="BA97" s="3" t="s">
        <v>145</v>
      </c>
      <c r="BB97" s="3" t="s">
        <v>145</v>
      </c>
      <c r="BC97" s="3">
        <v>0.4</v>
      </c>
      <c r="BD97" s="3" t="s">
        <v>145</v>
      </c>
      <c r="BE97" s="3">
        <v>15</v>
      </c>
      <c r="BF97" s="3">
        <v>15</v>
      </c>
      <c r="BG97" s="3">
        <v>10</v>
      </c>
      <c r="BH97" s="3">
        <v>10</v>
      </c>
      <c r="BI97" s="3">
        <v>30</v>
      </c>
      <c r="BJ97" s="3">
        <v>30</v>
      </c>
      <c r="BK97" s="3" t="s">
        <v>145</v>
      </c>
      <c r="BL97" s="3" t="s">
        <v>145</v>
      </c>
      <c r="BM97" s="3" t="s">
        <v>145</v>
      </c>
      <c r="BN97" s="3" t="s">
        <v>145</v>
      </c>
      <c r="BO97" s="3">
        <v>1</v>
      </c>
      <c r="BP97" s="3">
        <v>1</v>
      </c>
      <c r="BQ97" s="3" t="s">
        <v>145</v>
      </c>
      <c r="BR97" s="3" t="s">
        <v>145</v>
      </c>
      <c r="BS97" s="3">
        <v>1</v>
      </c>
      <c r="BT97" s="9" t="s">
        <v>145</v>
      </c>
      <c r="BU97" s="271">
        <v>11.074999999999999</v>
      </c>
    </row>
    <row r="98" spans="1:73" x14ac:dyDescent="0.25">
      <c r="A98" s="270" t="s">
        <v>2</v>
      </c>
      <c r="B98" s="6" t="s">
        <v>63</v>
      </c>
      <c r="C98" s="6" t="s">
        <v>62</v>
      </c>
      <c r="D98" s="6" t="s">
        <v>62</v>
      </c>
      <c r="E98" s="6">
        <v>1</v>
      </c>
      <c r="F98" s="6">
        <v>2</v>
      </c>
      <c r="G98" s="125">
        <v>2</v>
      </c>
      <c r="H98" s="128"/>
      <c r="I98" s="136">
        <f t="shared" si="50"/>
        <v>23</v>
      </c>
      <c r="J98" s="139">
        <f t="shared" si="60"/>
        <v>3.4499999999999997</v>
      </c>
      <c r="K98" s="7">
        <f t="shared" si="61"/>
        <v>0</v>
      </c>
      <c r="L98" s="7">
        <f t="shared" si="62"/>
        <v>0</v>
      </c>
      <c r="M98" s="7">
        <f t="shared" si="63"/>
        <v>0</v>
      </c>
      <c r="N98" s="94">
        <f t="shared" si="64"/>
        <v>0</v>
      </c>
      <c r="O98" s="136">
        <f t="shared" si="89"/>
        <v>26.45</v>
      </c>
      <c r="P98" s="106"/>
      <c r="Q98" s="20">
        <f t="shared" si="51"/>
        <v>0.1</v>
      </c>
      <c r="R98" s="8">
        <f t="shared" si="52"/>
        <v>0.15</v>
      </c>
      <c r="S98" s="8">
        <f t="shared" si="53"/>
        <v>0.05</v>
      </c>
      <c r="T98" s="130">
        <f t="shared" si="54"/>
        <v>0.1</v>
      </c>
      <c r="U98" s="133">
        <f t="shared" si="65"/>
        <v>0.4</v>
      </c>
      <c r="V98" s="106"/>
      <c r="W98" s="136">
        <f t="shared" si="66"/>
        <v>3.2</v>
      </c>
      <c r="X98" s="139">
        <f t="shared" si="67"/>
        <v>1.2000000000000002</v>
      </c>
      <c r="Y98" s="7">
        <f t="shared" si="55"/>
        <v>3.75</v>
      </c>
      <c r="Z98" s="7">
        <f t="shared" si="56"/>
        <v>3</v>
      </c>
      <c r="AA98" s="7">
        <f t="shared" si="57"/>
        <v>0.89999999999999991</v>
      </c>
      <c r="AB98" s="7">
        <f t="shared" si="68"/>
        <v>0</v>
      </c>
      <c r="AC98" s="7">
        <f t="shared" si="69"/>
        <v>0</v>
      </c>
      <c r="AD98" s="7">
        <f>'Fact sheet'!$G$12</f>
        <v>0.08</v>
      </c>
      <c r="AE98" s="7">
        <f t="shared" si="58"/>
        <v>0</v>
      </c>
      <c r="AF98" s="7">
        <f t="shared" si="59"/>
        <v>0.17</v>
      </c>
      <c r="AG98" s="7">
        <f t="shared" si="70"/>
        <v>3.0750000000000002</v>
      </c>
      <c r="AH98" s="7">
        <f t="shared" si="71"/>
        <v>3.5</v>
      </c>
      <c r="AI98" s="94">
        <f t="shared" si="72"/>
        <v>0</v>
      </c>
      <c r="AJ98" s="99">
        <f t="shared" si="73"/>
        <v>18.875</v>
      </c>
      <c r="AK98" s="96">
        <f t="shared" si="74"/>
        <v>7.5749999999999993</v>
      </c>
      <c r="AL98" s="106"/>
      <c r="AM98" s="21" t="str">
        <f t="shared" si="75"/>
        <v>SBNN122</v>
      </c>
      <c r="AN98" s="88">
        <f t="shared" si="76"/>
        <v>18.875</v>
      </c>
      <c r="AO98" s="13" t="str">
        <f t="shared" si="77"/>
        <v/>
      </c>
      <c r="AP98" s="8" t="str">
        <f t="shared" si="78"/>
        <v/>
      </c>
      <c r="AQ98" s="8" t="str">
        <f t="shared" si="79"/>
        <v/>
      </c>
      <c r="AR98" s="8" t="str">
        <f t="shared" si="80"/>
        <v/>
      </c>
      <c r="AS98" s="8" t="str">
        <f t="shared" si="81"/>
        <v/>
      </c>
      <c r="AT98" s="8" t="str">
        <f t="shared" si="82"/>
        <v/>
      </c>
      <c r="AU98" s="8" t="str">
        <f t="shared" si="83"/>
        <v/>
      </c>
      <c r="AV98" s="8" t="str">
        <f t="shared" si="84"/>
        <v/>
      </c>
      <c r="AW98" s="8" t="str">
        <f t="shared" si="85"/>
        <v/>
      </c>
      <c r="AX98" s="8" t="str">
        <f t="shared" si="86"/>
        <v/>
      </c>
      <c r="AY98" s="8">
        <f t="shared" si="87"/>
        <v>1</v>
      </c>
      <c r="AZ98" s="8" t="str">
        <f t="shared" si="88"/>
        <v/>
      </c>
      <c r="BA98" s="3" t="s">
        <v>145</v>
      </c>
      <c r="BB98" s="3" t="s">
        <v>145</v>
      </c>
      <c r="BC98" s="3">
        <v>0.4</v>
      </c>
      <c r="BD98" s="3" t="s">
        <v>145</v>
      </c>
      <c r="BE98" s="3">
        <v>15</v>
      </c>
      <c r="BF98" s="3">
        <v>15</v>
      </c>
      <c r="BG98" s="3">
        <v>10</v>
      </c>
      <c r="BH98" s="3">
        <v>10</v>
      </c>
      <c r="BI98" s="3">
        <v>30</v>
      </c>
      <c r="BJ98" s="3">
        <v>30</v>
      </c>
      <c r="BK98" s="3" t="s">
        <v>145</v>
      </c>
      <c r="BL98" s="3" t="s">
        <v>145</v>
      </c>
      <c r="BM98" s="3" t="s">
        <v>145</v>
      </c>
      <c r="BN98" s="3" t="s">
        <v>145</v>
      </c>
      <c r="BO98" s="3">
        <v>1</v>
      </c>
      <c r="BP98" s="3">
        <v>1</v>
      </c>
      <c r="BQ98" s="3" t="s">
        <v>145</v>
      </c>
      <c r="BR98" s="3" t="s">
        <v>145</v>
      </c>
      <c r="BS98" s="3">
        <v>1</v>
      </c>
      <c r="BT98" s="9" t="s">
        <v>145</v>
      </c>
      <c r="BU98" s="271">
        <v>7.5749999999999993</v>
      </c>
    </row>
    <row r="99" spans="1:73" x14ac:dyDescent="0.25">
      <c r="A99" s="270" t="s">
        <v>2</v>
      </c>
      <c r="B99" s="6" t="s">
        <v>63</v>
      </c>
      <c r="C99" s="6" t="s">
        <v>62</v>
      </c>
      <c r="D99" s="6" t="s">
        <v>62</v>
      </c>
      <c r="E99" s="6">
        <v>1</v>
      </c>
      <c r="F99" s="6">
        <v>2</v>
      </c>
      <c r="G99" s="125">
        <v>3</v>
      </c>
      <c r="H99" s="128"/>
      <c r="I99" s="136">
        <f t="shared" si="50"/>
        <v>23</v>
      </c>
      <c r="J99" s="139">
        <f t="shared" si="60"/>
        <v>3.4499999999999997</v>
      </c>
      <c r="K99" s="7">
        <f t="shared" si="61"/>
        <v>0</v>
      </c>
      <c r="L99" s="7">
        <f t="shared" si="62"/>
        <v>0</v>
      </c>
      <c r="M99" s="7">
        <f t="shared" si="63"/>
        <v>0</v>
      </c>
      <c r="N99" s="94">
        <f t="shared" si="64"/>
        <v>0</v>
      </c>
      <c r="O99" s="136">
        <f t="shared" si="89"/>
        <v>26.45</v>
      </c>
      <c r="P99" s="106"/>
      <c r="Q99" s="20">
        <f t="shared" si="51"/>
        <v>0.1</v>
      </c>
      <c r="R99" s="8">
        <f t="shared" si="52"/>
        <v>0.15</v>
      </c>
      <c r="S99" s="8">
        <f t="shared" si="53"/>
        <v>0.05</v>
      </c>
      <c r="T99" s="130">
        <f t="shared" si="54"/>
        <v>0.1</v>
      </c>
      <c r="U99" s="133">
        <f t="shared" si="65"/>
        <v>0.4</v>
      </c>
      <c r="V99" s="106"/>
      <c r="W99" s="136">
        <f t="shared" si="66"/>
        <v>3.2</v>
      </c>
      <c r="X99" s="139">
        <f t="shared" si="67"/>
        <v>1.2000000000000002</v>
      </c>
      <c r="Y99" s="7">
        <f t="shared" si="55"/>
        <v>3.75</v>
      </c>
      <c r="Z99" s="7">
        <f t="shared" si="56"/>
        <v>3</v>
      </c>
      <c r="AA99" s="7">
        <f t="shared" si="57"/>
        <v>0.89999999999999991</v>
      </c>
      <c r="AB99" s="7">
        <f t="shared" si="68"/>
        <v>0</v>
      </c>
      <c r="AC99" s="7">
        <f t="shared" si="69"/>
        <v>0</v>
      </c>
      <c r="AD99" s="7">
        <f>'Fact sheet'!$G$12</f>
        <v>0.08</v>
      </c>
      <c r="AE99" s="7">
        <f t="shared" si="58"/>
        <v>0</v>
      </c>
      <c r="AF99" s="7">
        <f t="shared" si="59"/>
        <v>0.17</v>
      </c>
      <c r="AG99" s="7">
        <f t="shared" si="70"/>
        <v>3.0750000000000002</v>
      </c>
      <c r="AH99" s="7">
        <f t="shared" si="71"/>
        <v>7</v>
      </c>
      <c r="AI99" s="94">
        <f t="shared" si="72"/>
        <v>0</v>
      </c>
      <c r="AJ99" s="99">
        <f t="shared" si="73"/>
        <v>22.375</v>
      </c>
      <c r="AK99" s="96">
        <f t="shared" si="74"/>
        <v>4.0749999999999993</v>
      </c>
      <c r="AL99" s="106"/>
      <c r="AM99" s="21" t="str">
        <f t="shared" si="75"/>
        <v>SBNN123</v>
      </c>
      <c r="AN99" s="88">
        <f t="shared" si="76"/>
        <v>22.375</v>
      </c>
      <c r="AO99" s="13" t="str">
        <f t="shared" si="77"/>
        <v/>
      </c>
      <c r="AP99" s="8" t="str">
        <f t="shared" si="78"/>
        <v/>
      </c>
      <c r="AQ99" s="8" t="str">
        <f t="shared" si="79"/>
        <v/>
      </c>
      <c r="AR99" s="8" t="str">
        <f t="shared" si="80"/>
        <v/>
      </c>
      <c r="AS99" s="8" t="str">
        <f t="shared" si="81"/>
        <v/>
      </c>
      <c r="AT99" s="8" t="str">
        <f t="shared" si="82"/>
        <v/>
      </c>
      <c r="AU99" s="8" t="str">
        <f t="shared" si="83"/>
        <v/>
      </c>
      <c r="AV99" s="8" t="str">
        <f t="shared" si="84"/>
        <v/>
      </c>
      <c r="AW99" s="8" t="str">
        <f t="shared" si="85"/>
        <v/>
      </c>
      <c r="AX99" s="8" t="str">
        <f t="shared" si="86"/>
        <v/>
      </c>
      <c r="AY99" s="8" t="str">
        <f t="shared" si="87"/>
        <v/>
      </c>
      <c r="AZ99" s="8">
        <f t="shared" si="88"/>
        <v>1</v>
      </c>
      <c r="BA99" s="3" t="s">
        <v>145</v>
      </c>
      <c r="BB99" s="3" t="s">
        <v>145</v>
      </c>
      <c r="BC99" s="3">
        <v>0.4</v>
      </c>
      <c r="BD99" s="3" t="s">
        <v>145</v>
      </c>
      <c r="BE99" s="3">
        <v>15</v>
      </c>
      <c r="BF99" s="3">
        <v>15</v>
      </c>
      <c r="BG99" s="3">
        <v>10</v>
      </c>
      <c r="BH99" s="3">
        <v>10</v>
      </c>
      <c r="BI99" s="3">
        <v>30</v>
      </c>
      <c r="BJ99" s="3">
        <v>30</v>
      </c>
      <c r="BK99" s="3" t="s">
        <v>145</v>
      </c>
      <c r="BL99" s="3" t="s">
        <v>145</v>
      </c>
      <c r="BM99" s="3" t="s">
        <v>145</v>
      </c>
      <c r="BN99" s="3" t="s">
        <v>145</v>
      </c>
      <c r="BO99" s="3">
        <v>1</v>
      </c>
      <c r="BP99" s="3">
        <v>1</v>
      </c>
      <c r="BQ99" s="3" t="s">
        <v>145</v>
      </c>
      <c r="BR99" s="3" t="s">
        <v>145</v>
      </c>
      <c r="BS99" s="3">
        <v>1</v>
      </c>
      <c r="BT99" s="9" t="s">
        <v>145</v>
      </c>
      <c r="BU99" s="271">
        <v>4.0749999999999993</v>
      </c>
    </row>
    <row r="100" spans="1:73" x14ac:dyDescent="0.25">
      <c r="A100" s="270" t="s">
        <v>2</v>
      </c>
      <c r="B100" s="6" t="s">
        <v>63</v>
      </c>
      <c r="C100" s="6" t="s">
        <v>62</v>
      </c>
      <c r="D100" s="6" t="s">
        <v>62</v>
      </c>
      <c r="E100" s="6">
        <v>2</v>
      </c>
      <c r="F100" s="6">
        <v>1</v>
      </c>
      <c r="G100" s="125">
        <v>1</v>
      </c>
      <c r="H100" s="128"/>
      <c r="I100" s="136">
        <f t="shared" si="50"/>
        <v>23</v>
      </c>
      <c r="J100" s="139">
        <f t="shared" si="60"/>
        <v>3.4499999999999997</v>
      </c>
      <c r="K100" s="7">
        <f t="shared" si="61"/>
        <v>0</v>
      </c>
      <c r="L100" s="7">
        <f t="shared" si="62"/>
        <v>0</v>
      </c>
      <c r="M100" s="7">
        <f t="shared" si="63"/>
        <v>0</v>
      </c>
      <c r="N100" s="94">
        <f t="shared" si="64"/>
        <v>0</v>
      </c>
      <c r="O100" s="136">
        <f t="shared" si="89"/>
        <v>26.45</v>
      </c>
      <c r="P100" s="106"/>
      <c r="Q100" s="20">
        <f t="shared" si="51"/>
        <v>0.1</v>
      </c>
      <c r="R100" s="8">
        <f t="shared" si="52"/>
        <v>0.15</v>
      </c>
      <c r="S100" s="8">
        <f t="shared" si="53"/>
        <v>0.05</v>
      </c>
      <c r="T100" s="130">
        <f t="shared" si="54"/>
        <v>0.1</v>
      </c>
      <c r="U100" s="133">
        <f t="shared" si="65"/>
        <v>0.4</v>
      </c>
      <c r="V100" s="106"/>
      <c r="W100" s="136">
        <f t="shared" si="66"/>
        <v>3.2</v>
      </c>
      <c r="X100" s="139">
        <f t="shared" si="67"/>
        <v>0</v>
      </c>
      <c r="Y100" s="7">
        <f t="shared" si="55"/>
        <v>3.75</v>
      </c>
      <c r="Z100" s="7">
        <f t="shared" si="56"/>
        <v>3</v>
      </c>
      <c r="AA100" s="7">
        <f t="shared" si="57"/>
        <v>0.89999999999999991</v>
      </c>
      <c r="AB100" s="7">
        <f t="shared" si="68"/>
        <v>0</v>
      </c>
      <c r="AC100" s="7">
        <f t="shared" si="69"/>
        <v>0</v>
      </c>
      <c r="AD100" s="7">
        <f>'Fact sheet'!$G$12</f>
        <v>0.08</v>
      </c>
      <c r="AE100" s="7">
        <f t="shared" si="58"/>
        <v>0</v>
      </c>
      <c r="AF100" s="7">
        <f t="shared" si="59"/>
        <v>0.17</v>
      </c>
      <c r="AG100" s="7">
        <f t="shared" si="70"/>
        <v>2.7749999999999999</v>
      </c>
      <c r="AH100" s="7">
        <f t="shared" si="71"/>
        <v>0</v>
      </c>
      <c r="AI100" s="94">
        <f t="shared" si="72"/>
        <v>4.5</v>
      </c>
      <c r="AJ100" s="99">
        <f t="shared" si="73"/>
        <v>18.375</v>
      </c>
      <c r="AK100" s="96">
        <f t="shared" si="74"/>
        <v>8.0749999999999993</v>
      </c>
      <c r="AL100" s="106"/>
      <c r="AM100" s="21" t="str">
        <f t="shared" si="75"/>
        <v>SBNN211</v>
      </c>
      <c r="AN100" s="88">
        <f t="shared" si="76"/>
        <v>18.375</v>
      </c>
      <c r="AO100" s="13" t="str">
        <f t="shared" si="77"/>
        <v/>
      </c>
      <c r="AP100" s="8" t="str">
        <f t="shared" si="78"/>
        <v/>
      </c>
      <c r="AQ100" s="8" t="str">
        <f t="shared" si="79"/>
        <v/>
      </c>
      <c r="AR100" s="8" t="str">
        <f t="shared" si="80"/>
        <v/>
      </c>
      <c r="AS100" s="8" t="str">
        <f t="shared" si="81"/>
        <v/>
      </c>
      <c r="AT100" s="8" t="str">
        <f t="shared" si="82"/>
        <v/>
      </c>
      <c r="AU100" s="8" t="str">
        <f t="shared" si="83"/>
        <v/>
      </c>
      <c r="AV100" s="8" t="str">
        <f t="shared" si="84"/>
        <v/>
      </c>
      <c r="AW100" s="8" t="str">
        <f t="shared" si="85"/>
        <v/>
      </c>
      <c r="AX100" s="8">
        <f t="shared" si="86"/>
        <v>1</v>
      </c>
      <c r="AY100" s="8" t="str">
        <f t="shared" si="87"/>
        <v/>
      </c>
      <c r="AZ100" s="8" t="str">
        <f t="shared" si="88"/>
        <v/>
      </c>
      <c r="BA100" s="3" t="s">
        <v>145</v>
      </c>
      <c r="BB100" s="3">
        <v>0.4</v>
      </c>
      <c r="BC100" s="3" t="s">
        <v>145</v>
      </c>
      <c r="BD100" s="3" t="s">
        <v>145</v>
      </c>
      <c r="BE100" s="3">
        <v>15</v>
      </c>
      <c r="BF100" s="3">
        <v>15</v>
      </c>
      <c r="BG100" s="3">
        <v>10</v>
      </c>
      <c r="BH100" s="3">
        <v>10</v>
      </c>
      <c r="BI100" s="3">
        <v>30</v>
      </c>
      <c r="BJ100" s="3">
        <v>30</v>
      </c>
      <c r="BK100" s="3" t="s">
        <v>145</v>
      </c>
      <c r="BL100" s="3" t="s">
        <v>145</v>
      </c>
      <c r="BM100" s="3" t="s">
        <v>145</v>
      </c>
      <c r="BN100" s="3" t="s">
        <v>145</v>
      </c>
      <c r="BO100" s="3">
        <v>1</v>
      </c>
      <c r="BP100" s="3">
        <v>1</v>
      </c>
      <c r="BQ100" s="3" t="s">
        <v>145</v>
      </c>
      <c r="BR100" s="3" t="s">
        <v>145</v>
      </c>
      <c r="BS100" s="3" t="s">
        <v>145</v>
      </c>
      <c r="BT100" s="9">
        <v>1</v>
      </c>
      <c r="BU100" s="271">
        <v>8.0749999999999993</v>
      </c>
    </row>
    <row r="101" spans="1:73" x14ac:dyDescent="0.25">
      <c r="A101" s="270" t="s">
        <v>2</v>
      </c>
      <c r="B101" s="6" t="s">
        <v>63</v>
      </c>
      <c r="C101" s="6" t="s">
        <v>62</v>
      </c>
      <c r="D101" s="6" t="s">
        <v>62</v>
      </c>
      <c r="E101" s="6">
        <v>2</v>
      </c>
      <c r="F101" s="6">
        <v>1</v>
      </c>
      <c r="G101" s="125">
        <v>2</v>
      </c>
      <c r="H101" s="128"/>
      <c r="I101" s="136">
        <f t="shared" si="50"/>
        <v>23</v>
      </c>
      <c r="J101" s="139">
        <f t="shared" si="60"/>
        <v>3.4499999999999997</v>
      </c>
      <c r="K101" s="7">
        <f t="shared" si="61"/>
        <v>0</v>
      </c>
      <c r="L101" s="7">
        <f t="shared" si="62"/>
        <v>0</v>
      </c>
      <c r="M101" s="7">
        <f t="shared" si="63"/>
        <v>0</v>
      </c>
      <c r="N101" s="94">
        <f t="shared" si="64"/>
        <v>0</v>
      </c>
      <c r="O101" s="136">
        <f t="shared" si="89"/>
        <v>26.45</v>
      </c>
      <c r="P101" s="106"/>
      <c r="Q101" s="20">
        <f t="shared" si="51"/>
        <v>0.1</v>
      </c>
      <c r="R101" s="8">
        <f t="shared" si="52"/>
        <v>0.15</v>
      </c>
      <c r="S101" s="8">
        <f t="shared" si="53"/>
        <v>0.05</v>
      </c>
      <c r="T101" s="130">
        <f t="shared" si="54"/>
        <v>0.1</v>
      </c>
      <c r="U101" s="133">
        <f t="shared" si="65"/>
        <v>0.4</v>
      </c>
      <c r="V101" s="106"/>
      <c r="W101" s="136">
        <f t="shared" si="66"/>
        <v>3.2</v>
      </c>
      <c r="X101" s="139">
        <f t="shared" si="67"/>
        <v>0</v>
      </c>
      <c r="Y101" s="7">
        <f t="shared" si="55"/>
        <v>3.75</v>
      </c>
      <c r="Z101" s="7">
        <f t="shared" si="56"/>
        <v>3</v>
      </c>
      <c r="AA101" s="7">
        <f t="shared" si="57"/>
        <v>0.89999999999999991</v>
      </c>
      <c r="AB101" s="7">
        <f t="shared" si="68"/>
        <v>0</v>
      </c>
      <c r="AC101" s="7">
        <f t="shared" si="69"/>
        <v>0</v>
      </c>
      <c r="AD101" s="7">
        <f>'Fact sheet'!$G$12</f>
        <v>0.08</v>
      </c>
      <c r="AE101" s="7">
        <f t="shared" si="58"/>
        <v>0</v>
      </c>
      <c r="AF101" s="7">
        <f t="shared" si="59"/>
        <v>0.17</v>
      </c>
      <c r="AG101" s="7">
        <f t="shared" si="70"/>
        <v>2.7749999999999999</v>
      </c>
      <c r="AH101" s="7">
        <f t="shared" si="71"/>
        <v>0</v>
      </c>
      <c r="AI101" s="94">
        <f t="shared" si="72"/>
        <v>0</v>
      </c>
      <c r="AJ101" s="99">
        <f t="shared" si="73"/>
        <v>13.875</v>
      </c>
      <c r="AK101" s="96">
        <f t="shared" si="74"/>
        <v>12.574999999999999</v>
      </c>
      <c r="AL101" s="106"/>
      <c r="AM101" s="21" t="str">
        <f t="shared" si="75"/>
        <v>SBNN212</v>
      </c>
      <c r="AN101" s="88">
        <f t="shared" si="76"/>
        <v>13.875</v>
      </c>
      <c r="AO101" s="13" t="str">
        <f t="shared" si="77"/>
        <v/>
      </c>
      <c r="AP101" s="8" t="str">
        <f t="shared" si="78"/>
        <v/>
      </c>
      <c r="AQ101" s="8" t="str">
        <f t="shared" si="79"/>
        <v/>
      </c>
      <c r="AR101" s="8" t="str">
        <f t="shared" si="80"/>
        <v/>
      </c>
      <c r="AS101" s="8" t="str">
        <f t="shared" si="81"/>
        <v/>
      </c>
      <c r="AT101" s="8" t="str">
        <f t="shared" si="82"/>
        <v/>
      </c>
      <c r="AU101" s="8" t="str">
        <f t="shared" si="83"/>
        <v/>
      </c>
      <c r="AV101" s="8" t="str">
        <f t="shared" si="84"/>
        <v/>
      </c>
      <c r="AW101" s="8" t="str">
        <f t="shared" si="85"/>
        <v/>
      </c>
      <c r="AX101" s="8" t="str">
        <f t="shared" si="86"/>
        <v/>
      </c>
      <c r="AY101" s="8">
        <f t="shared" si="87"/>
        <v>1</v>
      </c>
      <c r="AZ101" s="8" t="str">
        <f t="shared" si="88"/>
        <v/>
      </c>
      <c r="BA101" s="3" t="s">
        <v>145</v>
      </c>
      <c r="BB101" s="3">
        <v>0.4</v>
      </c>
      <c r="BC101" s="3" t="s">
        <v>145</v>
      </c>
      <c r="BD101" s="3" t="s">
        <v>145</v>
      </c>
      <c r="BE101" s="3">
        <v>15</v>
      </c>
      <c r="BF101" s="3">
        <v>15</v>
      </c>
      <c r="BG101" s="3">
        <v>10</v>
      </c>
      <c r="BH101" s="3">
        <v>10</v>
      </c>
      <c r="BI101" s="3">
        <v>30</v>
      </c>
      <c r="BJ101" s="3">
        <v>30</v>
      </c>
      <c r="BK101" s="3" t="s">
        <v>145</v>
      </c>
      <c r="BL101" s="3" t="s">
        <v>145</v>
      </c>
      <c r="BM101" s="3" t="s">
        <v>145</v>
      </c>
      <c r="BN101" s="3" t="s">
        <v>145</v>
      </c>
      <c r="BO101" s="3">
        <v>1</v>
      </c>
      <c r="BP101" s="3">
        <v>1</v>
      </c>
      <c r="BQ101" s="3" t="s">
        <v>145</v>
      </c>
      <c r="BR101" s="3" t="s">
        <v>145</v>
      </c>
      <c r="BS101" s="3" t="s">
        <v>145</v>
      </c>
      <c r="BT101" s="9">
        <v>1</v>
      </c>
      <c r="BU101" s="271">
        <v>12.574999999999999</v>
      </c>
    </row>
    <row r="102" spans="1:73" x14ac:dyDescent="0.25">
      <c r="A102" s="270" t="s">
        <v>2</v>
      </c>
      <c r="B102" s="6" t="s">
        <v>63</v>
      </c>
      <c r="C102" s="6" t="s">
        <v>62</v>
      </c>
      <c r="D102" s="6" t="s">
        <v>62</v>
      </c>
      <c r="E102" s="6">
        <v>2</v>
      </c>
      <c r="F102" s="6">
        <v>1</v>
      </c>
      <c r="G102" s="125">
        <v>3</v>
      </c>
      <c r="H102" s="128"/>
      <c r="I102" s="136">
        <f t="shared" si="50"/>
        <v>23</v>
      </c>
      <c r="J102" s="139">
        <f t="shared" si="60"/>
        <v>3.4499999999999997</v>
      </c>
      <c r="K102" s="7">
        <f t="shared" si="61"/>
        <v>0</v>
      </c>
      <c r="L102" s="7">
        <f t="shared" si="62"/>
        <v>0</v>
      </c>
      <c r="M102" s="7">
        <f t="shared" si="63"/>
        <v>0</v>
      </c>
      <c r="N102" s="94">
        <f t="shared" si="64"/>
        <v>0</v>
      </c>
      <c r="O102" s="136">
        <f t="shared" si="89"/>
        <v>26.45</v>
      </c>
      <c r="P102" s="106"/>
      <c r="Q102" s="20">
        <f t="shared" si="51"/>
        <v>0.1</v>
      </c>
      <c r="R102" s="8">
        <f t="shared" si="52"/>
        <v>0.15</v>
      </c>
      <c r="S102" s="8">
        <f t="shared" si="53"/>
        <v>0.05</v>
      </c>
      <c r="T102" s="130">
        <f t="shared" si="54"/>
        <v>0.1</v>
      </c>
      <c r="U102" s="133">
        <f t="shared" si="65"/>
        <v>0.4</v>
      </c>
      <c r="V102" s="106"/>
      <c r="W102" s="136">
        <f t="shared" si="66"/>
        <v>3.2</v>
      </c>
      <c r="X102" s="139">
        <f t="shared" si="67"/>
        <v>0</v>
      </c>
      <c r="Y102" s="7">
        <f t="shared" si="55"/>
        <v>3.75</v>
      </c>
      <c r="Z102" s="7">
        <f t="shared" si="56"/>
        <v>3</v>
      </c>
      <c r="AA102" s="7">
        <f t="shared" si="57"/>
        <v>0.89999999999999991</v>
      </c>
      <c r="AB102" s="7">
        <f t="shared" si="68"/>
        <v>0</v>
      </c>
      <c r="AC102" s="7">
        <f t="shared" si="69"/>
        <v>0</v>
      </c>
      <c r="AD102" s="7">
        <f>'Fact sheet'!$G$12</f>
        <v>0.08</v>
      </c>
      <c r="AE102" s="7">
        <f t="shared" si="58"/>
        <v>0</v>
      </c>
      <c r="AF102" s="7">
        <f t="shared" si="59"/>
        <v>0.17</v>
      </c>
      <c r="AG102" s="7">
        <f t="shared" si="70"/>
        <v>2.7749999999999999</v>
      </c>
      <c r="AH102" s="7">
        <f t="shared" si="71"/>
        <v>3.5</v>
      </c>
      <c r="AI102" s="94">
        <f t="shared" si="72"/>
        <v>0</v>
      </c>
      <c r="AJ102" s="99">
        <f t="shared" si="73"/>
        <v>17.375</v>
      </c>
      <c r="AK102" s="96">
        <f t="shared" si="74"/>
        <v>9.0749999999999993</v>
      </c>
      <c r="AL102" s="106"/>
      <c r="AM102" s="21" t="str">
        <f t="shared" si="75"/>
        <v>SBNN213</v>
      </c>
      <c r="AN102" s="88">
        <f t="shared" si="76"/>
        <v>17.375</v>
      </c>
      <c r="AO102" s="13" t="str">
        <f t="shared" si="77"/>
        <v/>
      </c>
      <c r="AP102" s="8" t="str">
        <f t="shared" si="78"/>
        <v/>
      </c>
      <c r="AQ102" s="8" t="str">
        <f t="shared" si="79"/>
        <v/>
      </c>
      <c r="AR102" s="8" t="str">
        <f t="shared" si="80"/>
        <v/>
      </c>
      <c r="AS102" s="8" t="str">
        <f t="shared" si="81"/>
        <v/>
      </c>
      <c r="AT102" s="8" t="str">
        <f t="shared" si="82"/>
        <v/>
      </c>
      <c r="AU102" s="8" t="str">
        <f t="shared" si="83"/>
        <v/>
      </c>
      <c r="AV102" s="8" t="str">
        <f t="shared" si="84"/>
        <v/>
      </c>
      <c r="AW102" s="8" t="str">
        <f t="shared" si="85"/>
        <v/>
      </c>
      <c r="AX102" s="8" t="str">
        <f t="shared" si="86"/>
        <v/>
      </c>
      <c r="AY102" s="8" t="str">
        <f t="shared" si="87"/>
        <v/>
      </c>
      <c r="AZ102" s="8">
        <f t="shared" si="88"/>
        <v>1</v>
      </c>
      <c r="BA102" s="3" t="s">
        <v>145</v>
      </c>
      <c r="BB102" s="3">
        <v>0.4</v>
      </c>
      <c r="BC102" s="3" t="s">
        <v>145</v>
      </c>
      <c r="BD102" s="3" t="s">
        <v>145</v>
      </c>
      <c r="BE102" s="3">
        <v>15</v>
      </c>
      <c r="BF102" s="3">
        <v>15</v>
      </c>
      <c r="BG102" s="3">
        <v>10</v>
      </c>
      <c r="BH102" s="3">
        <v>10</v>
      </c>
      <c r="BI102" s="3">
        <v>30</v>
      </c>
      <c r="BJ102" s="3">
        <v>30</v>
      </c>
      <c r="BK102" s="3" t="s">
        <v>145</v>
      </c>
      <c r="BL102" s="3" t="s">
        <v>145</v>
      </c>
      <c r="BM102" s="3" t="s">
        <v>145</v>
      </c>
      <c r="BN102" s="3" t="s">
        <v>145</v>
      </c>
      <c r="BO102" s="3">
        <v>1</v>
      </c>
      <c r="BP102" s="3">
        <v>1</v>
      </c>
      <c r="BQ102" s="3" t="s">
        <v>145</v>
      </c>
      <c r="BR102" s="3" t="s">
        <v>145</v>
      </c>
      <c r="BS102" s="3" t="s">
        <v>145</v>
      </c>
      <c r="BT102" s="9">
        <v>1</v>
      </c>
      <c r="BU102" s="271">
        <v>9.0749999999999993</v>
      </c>
    </row>
    <row r="103" spans="1:73" x14ac:dyDescent="0.25">
      <c r="A103" s="270" t="s">
        <v>2</v>
      </c>
      <c r="B103" s="6" t="s">
        <v>63</v>
      </c>
      <c r="C103" s="6" t="s">
        <v>62</v>
      </c>
      <c r="D103" s="6" t="s">
        <v>62</v>
      </c>
      <c r="E103" s="6">
        <v>2</v>
      </c>
      <c r="F103" s="6">
        <v>2</v>
      </c>
      <c r="G103" s="125">
        <v>1</v>
      </c>
      <c r="H103" s="128"/>
      <c r="I103" s="136">
        <f t="shared" si="50"/>
        <v>23</v>
      </c>
      <c r="J103" s="139">
        <f t="shared" si="60"/>
        <v>3.4499999999999997</v>
      </c>
      <c r="K103" s="7">
        <f t="shared" si="61"/>
        <v>0</v>
      </c>
      <c r="L103" s="7">
        <f t="shared" si="62"/>
        <v>0</v>
      </c>
      <c r="M103" s="7">
        <f t="shared" si="63"/>
        <v>0</v>
      </c>
      <c r="N103" s="94">
        <f t="shared" si="64"/>
        <v>0</v>
      </c>
      <c r="O103" s="136">
        <f t="shared" si="89"/>
        <v>26.45</v>
      </c>
      <c r="P103" s="106"/>
      <c r="Q103" s="20">
        <f t="shared" si="51"/>
        <v>0.1</v>
      </c>
      <c r="R103" s="8">
        <f t="shared" si="52"/>
        <v>0.15</v>
      </c>
      <c r="S103" s="8">
        <f t="shared" si="53"/>
        <v>0.05</v>
      </c>
      <c r="T103" s="130">
        <f t="shared" si="54"/>
        <v>0.1</v>
      </c>
      <c r="U103" s="133">
        <f t="shared" si="65"/>
        <v>0.4</v>
      </c>
      <c r="V103" s="106"/>
      <c r="W103" s="136">
        <f t="shared" si="66"/>
        <v>3.2</v>
      </c>
      <c r="X103" s="139">
        <f t="shared" si="67"/>
        <v>1.2000000000000002</v>
      </c>
      <c r="Y103" s="7">
        <f t="shared" si="55"/>
        <v>3.75</v>
      </c>
      <c r="Z103" s="7">
        <f t="shared" si="56"/>
        <v>3</v>
      </c>
      <c r="AA103" s="7">
        <f t="shared" si="57"/>
        <v>0.89999999999999991</v>
      </c>
      <c r="AB103" s="7">
        <f t="shared" si="68"/>
        <v>0</v>
      </c>
      <c r="AC103" s="7">
        <f t="shared" si="69"/>
        <v>0</v>
      </c>
      <c r="AD103" s="7">
        <f>'Fact sheet'!$G$12</f>
        <v>0.08</v>
      </c>
      <c r="AE103" s="7">
        <f t="shared" si="58"/>
        <v>0</v>
      </c>
      <c r="AF103" s="7">
        <f t="shared" si="59"/>
        <v>0.17</v>
      </c>
      <c r="AG103" s="7">
        <f t="shared" si="70"/>
        <v>3.0750000000000002</v>
      </c>
      <c r="AH103" s="7">
        <f t="shared" si="71"/>
        <v>0</v>
      </c>
      <c r="AI103" s="94">
        <f t="shared" si="72"/>
        <v>4.5</v>
      </c>
      <c r="AJ103" s="99">
        <f t="shared" si="73"/>
        <v>19.875</v>
      </c>
      <c r="AK103" s="96">
        <f t="shared" si="74"/>
        <v>6.5749999999999993</v>
      </c>
      <c r="AL103" s="106"/>
      <c r="AM103" s="21" t="str">
        <f t="shared" si="75"/>
        <v>SBNN221</v>
      </c>
      <c r="AN103" s="88">
        <f t="shared" si="76"/>
        <v>19.875</v>
      </c>
      <c r="AO103" s="13" t="str">
        <f t="shared" si="77"/>
        <v/>
      </c>
      <c r="AP103" s="8" t="str">
        <f t="shared" si="78"/>
        <v/>
      </c>
      <c r="AQ103" s="8" t="str">
        <f t="shared" si="79"/>
        <v/>
      </c>
      <c r="AR103" s="8" t="str">
        <f t="shared" si="80"/>
        <v/>
      </c>
      <c r="AS103" s="8" t="str">
        <f t="shared" si="81"/>
        <v/>
      </c>
      <c r="AT103" s="8" t="str">
        <f t="shared" si="82"/>
        <v/>
      </c>
      <c r="AU103" s="8" t="str">
        <f t="shared" si="83"/>
        <v/>
      </c>
      <c r="AV103" s="8" t="str">
        <f t="shared" si="84"/>
        <v/>
      </c>
      <c r="AW103" s="8" t="str">
        <f t="shared" si="85"/>
        <v/>
      </c>
      <c r="AX103" s="8">
        <f t="shared" si="86"/>
        <v>1</v>
      </c>
      <c r="AY103" s="8" t="str">
        <f t="shared" si="87"/>
        <v/>
      </c>
      <c r="AZ103" s="8" t="str">
        <f t="shared" si="88"/>
        <v/>
      </c>
      <c r="BA103" s="3" t="s">
        <v>145</v>
      </c>
      <c r="BB103" s="3" t="s">
        <v>145</v>
      </c>
      <c r="BC103" s="3" t="s">
        <v>145</v>
      </c>
      <c r="BD103" s="3">
        <v>0.4</v>
      </c>
      <c r="BE103" s="3">
        <v>15</v>
      </c>
      <c r="BF103" s="3">
        <v>15</v>
      </c>
      <c r="BG103" s="3">
        <v>10</v>
      </c>
      <c r="BH103" s="3">
        <v>10</v>
      </c>
      <c r="BI103" s="3">
        <v>30</v>
      </c>
      <c r="BJ103" s="3">
        <v>30</v>
      </c>
      <c r="BK103" s="3" t="s">
        <v>145</v>
      </c>
      <c r="BL103" s="3" t="s">
        <v>145</v>
      </c>
      <c r="BM103" s="3" t="s">
        <v>145</v>
      </c>
      <c r="BN103" s="3" t="s">
        <v>145</v>
      </c>
      <c r="BO103" s="3">
        <v>1</v>
      </c>
      <c r="BP103" s="3">
        <v>1</v>
      </c>
      <c r="BQ103" s="3" t="s">
        <v>145</v>
      </c>
      <c r="BR103" s="3" t="s">
        <v>145</v>
      </c>
      <c r="BS103" s="3" t="s">
        <v>145</v>
      </c>
      <c r="BT103" s="9">
        <v>1</v>
      </c>
      <c r="BU103" s="271">
        <v>6.5749999999999993</v>
      </c>
    </row>
    <row r="104" spans="1:73" x14ac:dyDescent="0.25">
      <c r="A104" s="270" t="s">
        <v>2</v>
      </c>
      <c r="B104" s="6" t="s">
        <v>63</v>
      </c>
      <c r="C104" s="6" t="s">
        <v>62</v>
      </c>
      <c r="D104" s="6" t="s">
        <v>62</v>
      </c>
      <c r="E104" s="6">
        <v>2</v>
      </c>
      <c r="F104" s="6">
        <v>2</v>
      </c>
      <c r="G104" s="125">
        <v>2</v>
      </c>
      <c r="H104" s="128"/>
      <c r="I104" s="136">
        <f t="shared" si="50"/>
        <v>23</v>
      </c>
      <c r="J104" s="139">
        <f t="shared" si="60"/>
        <v>3.4499999999999997</v>
      </c>
      <c r="K104" s="7">
        <f t="shared" si="61"/>
        <v>0</v>
      </c>
      <c r="L104" s="7">
        <f t="shared" si="62"/>
        <v>0</v>
      </c>
      <c r="M104" s="7">
        <f t="shared" si="63"/>
        <v>0</v>
      </c>
      <c r="N104" s="94">
        <f t="shared" si="64"/>
        <v>0</v>
      </c>
      <c r="O104" s="136">
        <f t="shared" si="89"/>
        <v>26.45</v>
      </c>
      <c r="P104" s="106"/>
      <c r="Q104" s="20">
        <f t="shared" si="51"/>
        <v>0.1</v>
      </c>
      <c r="R104" s="8">
        <f t="shared" si="52"/>
        <v>0.15</v>
      </c>
      <c r="S104" s="8">
        <f t="shared" si="53"/>
        <v>0.05</v>
      </c>
      <c r="T104" s="130">
        <f t="shared" si="54"/>
        <v>0.1</v>
      </c>
      <c r="U104" s="133">
        <f t="shared" si="65"/>
        <v>0.4</v>
      </c>
      <c r="V104" s="106"/>
      <c r="W104" s="136">
        <f t="shared" si="66"/>
        <v>3.2</v>
      </c>
      <c r="X104" s="139">
        <f t="shared" si="67"/>
        <v>1.2000000000000002</v>
      </c>
      <c r="Y104" s="7">
        <f t="shared" si="55"/>
        <v>3.75</v>
      </c>
      <c r="Z104" s="7">
        <f t="shared" si="56"/>
        <v>3</v>
      </c>
      <c r="AA104" s="7">
        <f t="shared" si="57"/>
        <v>0.89999999999999991</v>
      </c>
      <c r="AB104" s="7">
        <f t="shared" si="68"/>
        <v>0</v>
      </c>
      <c r="AC104" s="7">
        <f t="shared" si="69"/>
        <v>0</v>
      </c>
      <c r="AD104" s="7">
        <f>'Fact sheet'!$G$12</f>
        <v>0.08</v>
      </c>
      <c r="AE104" s="7">
        <f t="shared" si="58"/>
        <v>0</v>
      </c>
      <c r="AF104" s="7">
        <f t="shared" si="59"/>
        <v>0.17</v>
      </c>
      <c r="AG104" s="7">
        <f t="shared" si="70"/>
        <v>3.0750000000000002</v>
      </c>
      <c r="AH104" s="7">
        <f t="shared" si="71"/>
        <v>0</v>
      </c>
      <c r="AI104" s="94">
        <f t="shared" si="72"/>
        <v>0</v>
      </c>
      <c r="AJ104" s="99">
        <f t="shared" si="73"/>
        <v>15.375</v>
      </c>
      <c r="AK104" s="96">
        <f t="shared" si="74"/>
        <v>11.074999999999999</v>
      </c>
      <c r="AL104" s="106"/>
      <c r="AM104" s="21" t="str">
        <f t="shared" si="75"/>
        <v>SBNN222</v>
      </c>
      <c r="AN104" s="88">
        <f t="shared" si="76"/>
        <v>15.375</v>
      </c>
      <c r="AO104" s="13" t="str">
        <f t="shared" si="77"/>
        <v/>
      </c>
      <c r="AP104" s="8" t="str">
        <f t="shared" si="78"/>
        <v/>
      </c>
      <c r="AQ104" s="8" t="str">
        <f t="shared" si="79"/>
        <v/>
      </c>
      <c r="AR104" s="8" t="str">
        <f t="shared" si="80"/>
        <v/>
      </c>
      <c r="AS104" s="8" t="str">
        <f t="shared" si="81"/>
        <v/>
      </c>
      <c r="AT104" s="8" t="str">
        <f t="shared" si="82"/>
        <v/>
      </c>
      <c r="AU104" s="8" t="str">
        <f t="shared" si="83"/>
        <v/>
      </c>
      <c r="AV104" s="8" t="str">
        <f t="shared" si="84"/>
        <v/>
      </c>
      <c r="AW104" s="8" t="str">
        <f t="shared" si="85"/>
        <v/>
      </c>
      <c r="AX104" s="8" t="str">
        <f t="shared" si="86"/>
        <v/>
      </c>
      <c r="AY104" s="8">
        <f t="shared" si="87"/>
        <v>1</v>
      </c>
      <c r="AZ104" s="8" t="str">
        <f t="shared" si="88"/>
        <v/>
      </c>
      <c r="BA104" s="3" t="s">
        <v>145</v>
      </c>
      <c r="BB104" s="3" t="s">
        <v>145</v>
      </c>
      <c r="BC104" s="3" t="s">
        <v>145</v>
      </c>
      <c r="BD104" s="3">
        <v>0.4</v>
      </c>
      <c r="BE104" s="3">
        <v>15</v>
      </c>
      <c r="BF104" s="3">
        <v>15</v>
      </c>
      <c r="BG104" s="3">
        <v>10</v>
      </c>
      <c r="BH104" s="3">
        <v>10</v>
      </c>
      <c r="BI104" s="3">
        <v>30</v>
      </c>
      <c r="BJ104" s="3">
        <v>30</v>
      </c>
      <c r="BK104" s="3" t="s">
        <v>145</v>
      </c>
      <c r="BL104" s="3" t="s">
        <v>145</v>
      </c>
      <c r="BM104" s="3" t="s">
        <v>145</v>
      </c>
      <c r="BN104" s="3" t="s">
        <v>145</v>
      </c>
      <c r="BO104" s="3">
        <v>1</v>
      </c>
      <c r="BP104" s="3">
        <v>1</v>
      </c>
      <c r="BQ104" s="3" t="s">
        <v>145</v>
      </c>
      <c r="BR104" s="3" t="s">
        <v>145</v>
      </c>
      <c r="BS104" s="3" t="s">
        <v>145</v>
      </c>
      <c r="BT104" s="9">
        <v>1</v>
      </c>
      <c r="BU104" s="271">
        <v>11.074999999999999</v>
      </c>
    </row>
    <row r="105" spans="1:73" x14ac:dyDescent="0.25">
      <c r="A105" s="270" t="s">
        <v>2</v>
      </c>
      <c r="B105" s="6" t="s">
        <v>63</v>
      </c>
      <c r="C105" s="6" t="s">
        <v>62</v>
      </c>
      <c r="D105" s="6" t="s">
        <v>62</v>
      </c>
      <c r="E105" s="6">
        <v>2</v>
      </c>
      <c r="F105" s="6">
        <v>2</v>
      </c>
      <c r="G105" s="125">
        <v>3</v>
      </c>
      <c r="H105" s="128"/>
      <c r="I105" s="136">
        <f t="shared" si="50"/>
        <v>23</v>
      </c>
      <c r="J105" s="139">
        <f t="shared" si="60"/>
        <v>3.4499999999999997</v>
      </c>
      <c r="K105" s="7">
        <f t="shared" si="61"/>
        <v>0</v>
      </c>
      <c r="L105" s="7">
        <f t="shared" si="62"/>
        <v>0</v>
      </c>
      <c r="M105" s="7">
        <f t="shared" si="63"/>
        <v>0</v>
      </c>
      <c r="N105" s="94">
        <f t="shared" si="64"/>
        <v>0</v>
      </c>
      <c r="O105" s="136">
        <f t="shared" si="89"/>
        <v>26.45</v>
      </c>
      <c r="P105" s="106"/>
      <c r="Q105" s="20">
        <f t="shared" si="51"/>
        <v>0.1</v>
      </c>
      <c r="R105" s="8">
        <f t="shared" si="52"/>
        <v>0.15</v>
      </c>
      <c r="S105" s="8">
        <f t="shared" si="53"/>
        <v>0.05</v>
      </c>
      <c r="T105" s="130">
        <f t="shared" si="54"/>
        <v>0.1</v>
      </c>
      <c r="U105" s="133">
        <f t="shared" si="65"/>
        <v>0.4</v>
      </c>
      <c r="V105" s="106"/>
      <c r="W105" s="136">
        <f t="shared" si="66"/>
        <v>3.2</v>
      </c>
      <c r="X105" s="139">
        <f t="shared" si="67"/>
        <v>1.2000000000000002</v>
      </c>
      <c r="Y105" s="7">
        <f t="shared" si="55"/>
        <v>3.75</v>
      </c>
      <c r="Z105" s="7">
        <f t="shared" si="56"/>
        <v>3</v>
      </c>
      <c r="AA105" s="7">
        <f t="shared" si="57"/>
        <v>0.89999999999999991</v>
      </c>
      <c r="AB105" s="7">
        <f t="shared" si="68"/>
        <v>0</v>
      </c>
      <c r="AC105" s="7">
        <f t="shared" si="69"/>
        <v>0</v>
      </c>
      <c r="AD105" s="7">
        <f>'Fact sheet'!$G$12</f>
        <v>0.08</v>
      </c>
      <c r="AE105" s="7">
        <f t="shared" si="58"/>
        <v>0</v>
      </c>
      <c r="AF105" s="7">
        <f t="shared" si="59"/>
        <v>0.17</v>
      </c>
      <c r="AG105" s="7">
        <f t="shared" si="70"/>
        <v>3.0750000000000002</v>
      </c>
      <c r="AH105" s="7">
        <f t="shared" si="71"/>
        <v>3.5</v>
      </c>
      <c r="AI105" s="94">
        <f t="shared" si="72"/>
        <v>0</v>
      </c>
      <c r="AJ105" s="99">
        <f t="shared" si="73"/>
        <v>18.875</v>
      </c>
      <c r="AK105" s="96">
        <f t="shared" si="74"/>
        <v>7.5749999999999993</v>
      </c>
      <c r="AL105" s="106"/>
      <c r="AM105" s="21" t="str">
        <f t="shared" si="75"/>
        <v>SBNN223</v>
      </c>
      <c r="AN105" s="88">
        <f t="shared" si="76"/>
        <v>18.875</v>
      </c>
      <c r="AO105" s="13" t="str">
        <f t="shared" si="77"/>
        <v/>
      </c>
      <c r="AP105" s="8" t="str">
        <f t="shared" si="78"/>
        <v/>
      </c>
      <c r="AQ105" s="8" t="str">
        <f t="shared" si="79"/>
        <v/>
      </c>
      <c r="AR105" s="8" t="str">
        <f t="shared" si="80"/>
        <v/>
      </c>
      <c r="AS105" s="8" t="str">
        <f t="shared" si="81"/>
        <v/>
      </c>
      <c r="AT105" s="8" t="str">
        <f t="shared" si="82"/>
        <v/>
      </c>
      <c r="AU105" s="8" t="str">
        <f t="shared" si="83"/>
        <v/>
      </c>
      <c r="AV105" s="8" t="str">
        <f t="shared" si="84"/>
        <v/>
      </c>
      <c r="AW105" s="8" t="str">
        <f t="shared" si="85"/>
        <v/>
      </c>
      <c r="AX105" s="8" t="str">
        <f t="shared" si="86"/>
        <v/>
      </c>
      <c r="AY105" s="8" t="str">
        <f t="shared" si="87"/>
        <v/>
      </c>
      <c r="AZ105" s="8">
        <f t="shared" si="88"/>
        <v>1</v>
      </c>
      <c r="BA105" s="3" t="s">
        <v>145</v>
      </c>
      <c r="BB105" s="3" t="s">
        <v>145</v>
      </c>
      <c r="BC105" s="3" t="s">
        <v>145</v>
      </c>
      <c r="BD105" s="3">
        <v>0.4</v>
      </c>
      <c r="BE105" s="3">
        <v>15</v>
      </c>
      <c r="BF105" s="3">
        <v>15</v>
      </c>
      <c r="BG105" s="3">
        <v>10</v>
      </c>
      <c r="BH105" s="3">
        <v>10</v>
      </c>
      <c r="BI105" s="3">
        <v>30</v>
      </c>
      <c r="BJ105" s="3">
        <v>30</v>
      </c>
      <c r="BK105" s="3" t="s">
        <v>145</v>
      </c>
      <c r="BL105" s="3" t="s">
        <v>145</v>
      </c>
      <c r="BM105" s="3" t="s">
        <v>145</v>
      </c>
      <c r="BN105" s="3" t="s">
        <v>145</v>
      </c>
      <c r="BO105" s="3">
        <v>1</v>
      </c>
      <c r="BP105" s="3">
        <v>1</v>
      </c>
      <c r="BQ105" s="3" t="s">
        <v>145</v>
      </c>
      <c r="BR105" s="3" t="s">
        <v>145</v>
      </c>
      <c r="BS105" s="3" t="s">
        <v>145</v>
      </c>
      <c r="BT105" s="9">
        <v>1</v>
      </c>
      <c r="BU105" s="271">
        <v>7.5749999999999993</v>
      </c>
    </row>
    <row r="106" spans="1:73" x14ac:dyDescent="0.25">
      <c r="A106" s="270" t="s">
        <v>1</v>
      </c>
      <c r="B106" s="6" t="s">
        <v>60</v>
      </c>
      <c r="C106" s="6" t="s">
        <v>61</v>
      </c>
      <c r="D106" s="6" t="s">
        <v>61</v>
      </c>
      <c r="E106" s="6">
        <v>1</v>
      </c>
      <c r="F106" s="6">
        <v>1</v>
      </c>
      <c r="G106" s="125">
        <v>1</v>
      </c>
      <c r="H106" s="128"/>
      <c r="I106" s="136">
        <f t="shared" ref="I106:I137" si="90">VLOOKUP($A$10:$A$201,$H$3:$I$4,2)</f>
        <v>33</v>
      </c>
      <c r="J106" s="139">
        <f t="shared" si="60"/>
        <v>0</v>
      </c>
      <c r="K106" s="7">
        <f t="shared" si="61"/>
        <v>6</v>
      </c>
      <c r="L106" s="7">
        <f t="shared" si="62"/>
        <v>0</v>
      </c>
      <c r="M106" s="7">
        <f t="shared" si="63"/>
        <v>3.5</v>
      </c>
      <c r="N106" s="94">
        <f t="shared" si="64"/>
        <v>0</v>
      </c>
      <c r="O106" s="136">
        <f t="shared" si="89"/>
        <v>42.5</v>
      </c>
      <c r="P106" s="106"/>
      <c r="Q106" s="20">
        <f t="shared" ref="Q106:Q137" si="91">VLOOKUP($A$10:$A$201,$H$3:$J$4,3)</f>
        <v>0.2</v>
      </c>
      <c r="R106" s="8">
        <f t="shared" ref="R106:R137" si="92">VLOOKUP($A$10:$A$201,$H$3:$K$4,4)</f>
        <v>0.2</v>
      </c>
      <c r="S106" s="8">
        <f t="shared" ref="S106:S137" si="93">VLOOKUP($A$10:$A$201,$H$3:$L$4,5)</f>
        <v>0.1</v>
      </c>
      <c r="T106" s="130">
        <f t="shared" ref="T106:T137" si="94">VLOOKUP($A$10:$A$201,$H$3:$M$4,6)</f>
        <v>0.2</v>
      </c>
      <c r="U106" s="133">
        <f t="shared" si="65"/>
        <v>0.7</v>
      </c>
      <c r="V106" s="106"/>
      <c r="W106" s="136">
        <f t="shared" si="66"/>
        <v>5.6</v>
      </c>
      <c r="X106" s="139">
        <f t="shared" si="67"/>
        <v>0</v>
      </c>
      <c r="Y106" s="7">
        <f t="shared" ref="Y106:Y137" si="95">VLOOKUP($A$10:$A$201,$H$3:$N$4,7)*$Y$8</f>
        <v>15</v>
      </c>
      <c r="Z106" s="7">
        <f t="shared" ref="Z106:Z137" si="96">VLOOKUP($A$10:$A$201,$H$3:$O$4,8)*$Z$8</f>
        <v>9</v>
      </c>
      <c r="AA106" s="7">
        <f t="shared" ref="AA106:AA137" si="97">VLOOKUP($A$10:$A$201,$H$3:$P$4,9)*$AA$8</f>
        <v>2.1</v>
      </c>
      <c r="AB106" s="7">
        <f t="shared" si="68"/>
        <v>0.85</v>
      </c>
      <c r="AC106" s="7">
        <f t="shared" si="69"/>
        <v>0.55000000000000004</v>
      </c>
      <c r="AD106" s="7">
        <f>'Fact sheet'!$G$12</f>
        <v>0.08</v>
      </c>
      <c r="AE106" s="7">
        <f t="shared" ref="AE106:AE137" si="98">IF(B106:B297=$B$10,VLOOKUP($A$10:$A$201,$H$3:$Q$4,10)*$AE$8,0)</f>
        <v>0.39</v>
      </c>
      <c r="AF106" s="7">
        <f t="shared" ref="AF106:AF137" si="99">IF(B106:B297=$B$58,VLOOKUP($A$10:$A$201,$H$3:$Q$4,10)*$AF$8,0)</f>
        <v>0</v>
      </c>
      <c r="AG106" s="7">
        <f t="shared" si="70"/>
        <v>8.3925000000000001</v>
      </c>
      <c r="AH106" s="7">
        <f t="shared" si="71"/>
        <v>0</v>
      </c>
      <c r="AI106" s="94">
        <f t="shared" si="72"/>
        <v>0</v>
      </c>
      <c r="AJ106" s="99">
        <f t="shared" si="73"/>
        <v>41.962499999999999</v>
      </c>
      <c r="AK106" s="96">
        <f t="shared" si="74"/>
        <v>0.53750000000000142</v>
      </c>
      <c r="AL106" s="106"/>
      <c r="AM106" s="21" t="str">
        <f t="shared" si="75"/>
        <v>LPYY111</v>
      </c>
      <c r="AN106" s="88">
        <f t="shared" si="76"/>
        <v>41.962499999999999</v>
      </c>
      <c r="AO106" s="13">
        <f t="shared" si="77"/>
        <v>1</v>
      </c>
      <c r="AP106" s="8" t="str">
        <f t="shared" si="78"/>
        <v/>
      </c>
      <c r="AQ106" s="8" t="str">
        <f t="shared" si="79"/>
        <v/>
      </c>
      <c r="AR106" s="8" t="str">
        <f t="shared" si="80"/>
        <v/>
      </c>
      <c r="AS106" s="8" t="str">
        <f t="shared" si="81"/>
        <v/>
      </c>
      <c r="AT106" s="8" t="str">
        <f t="shared" si="82"/>
        <v/>
      </c>
      <c r="AU106" s="8" t="str">
        <f t="shared" si="83"/>
        <v/>
      </c>
      <c r="AV106" s="8" t="str">
        <f t="shared" si="84"/>
        <v/>
      </c>
      <c r="AW106" s="8" t="str">
        <f t="shared" si="85"/>
        <v/>
      </c>
      <c r="AX106" s="8" t="str">
        <f t="shared" si="86"/>
        <v/>
      </c>
      <c r="AY106" s="8" t="str">
        <f t="shared" si="87"/>
        <v/>
      </c>
      <c r="AZ106" s="8" t="str">
        <f t="shared" si="88"/>
        <v/>
      </c>
      <c r="BA106" s="3">
        <v>0.7</v>
      </c>
      <c r="BB106" s="3" t="s">
        <v>145</v>
      </c>
      <c r="BC106" s="3" t="s">
        <v>145</v>
      </c>
      <c r="BD106" s="3" t="s">
        <v>145</v>
      </c>
      <c r="BE106" s="3">
        <v>60</v>
      </c>
      <c r="BF106" s="3">
        <v>60</v>
      </c>
      <c r="BG106" s="3">
        <v>30</v>
      </c>
      <c r="BH106" s="3">
        <v>30</v>
      </c>
      <c r="BI106" s="3">
        <v>70</v>
      </c>
      <c r="BJ106" s="3">
        <v>70</v>
      </c>
      <c r="BK106" s="3">
        <v>1</v>
      </c>
      <c r="BL106" s="3" t="s">
        <v>145</v>
      </c>
      <c r="BM106" s="3">
        <v>1</v>
      </c>
      <c r="BN106" s="3" t="s">
        <v>145</v>
      </c>
      <c r="BO106" s="3">
        <v>1</v>
      </c>
      <c r="BP106" s="3">
        <v>1</v>
      </c>
      <c r="BQ106" s="3">
        <v>3</v>
      </c>
      <c r="BR106" s="3" t="s">
        <v>145</v>
      </c>
      <c r="BS106" s="3" t="s">
        <v>145</v>
      </c>
      <c r="BT106" s="9" t="s">
        <v>145</v>
      </c>
      <c r="BU106" s="271">
        <v>0.53750000000000142</v>
      </c>
    </row>
    <row r="107" spans="1:73" x14ac:dyDescent="0.25">
      <c r="A107" s="270" t="s">
        <v>1</v>
      </c>
      <c r="B107" s="6" t="s">
        <v>60</v>
      </c>
      <c r="C107" s="6" t="s">
        <v>61</v>
      </c>
      <c r="D107" s="6" t="s">
        <v>61</v>
      </c>
      <c r="E107" s="6">
        <v>1</v>
      </c>
      <c r="F107" s="6">
        <v>1</v>
      </c>
      <c r="G107" s="125">
        <v>2</v>
      </c>
      <c r="H107" s="128"/>
      <c r="I107" s="136">
        <f t="shared" si="90"/>
        <v>33</v>
      </c>
      <c r="J107" s="139">
        <f t="shared" si="60"/>
        <v>0</v>
      </c>
      <c r="K107" s="7">
        <f t="shared" si="61"/>
        <v>6</v>
      </c>
      <c r="L107" s="7">
        <f t="shared" si="62"/>
        <v>0</v>
      </c>
      <c r="M107" s="7">
        <f t="shared" si="63"/>
        <v>3.5</v>
      </c>
      <c r="N107" s="94">
        <f t="shared" si="64"/>
        <v>0</v>
      </c>
      <c r="O107" s="136">
        <f t="shared" si="89"/>
        <v>42.5</v>
      </c>
      <c r="P107" s="106"/>
      <c r="Q107" s="20">
        <f t="shared" si="91"/>
        <v>0.2</v>
      </c>
      <c r="R107" s="8">
        <f t="shared" si="92"/>
        <v>0.2</v>
      </c>
      <c r="S107" s="8">
        <f t="shared" si="93"/>
        <v>0.1</v>
      </c>
      <c r="T107" s="130">
        <f t="shared" si="94"/>
        <v>0.2</v>
      </c>
      <c r="U107" s="133">
        <f t="shared" si="65"/>
        <v>0.7</v>
      </c>
      <c r="V107" s="106"/>
      <c r="W107" s="136">
        <f t="shared" si="66"/>
        <v>5.6</v>
      </c>
      <c r="X107" s="139">
        <f t="shared" si="67"/>
        <v>0</v>
      </c>
      <c r="Y107" s="7">
        <f t="shared" si="95"/>
        <v>15</v>
      </c>
      <c r="Z107" s="7">
        <f t="shared" si="96"/>
        <v>9</v>
      </c>
      <c r="AA107" s="7">
        <f t="shared" si="97"/>
        <v>2.1</v>
      </c>
      <c r="AB107" s="7">
        <f t="shared" si="68"/>
        <v>0.85</v>
      </c>
      <c r="AC107" s="7">
        <f t="shared" si="69"/>
        <v>0.55000000000000004</v>
      </c>
      <c r="AD107" s="7">
        <f>'Fact sheet'!$G$12</f>
        <v>0.08</v>
      </c>
      <c r="AE107" s="7">
        <f t="shared" si="98"/>
        <v>0.39</v>
      </c>
      <c r="AF107" s="7">
        <f t="shared" si="99"/>
        <v>0</v>
      </c>
      <c r="AG107" s="7">
        <f t="shared" si="70"/>
        <v>8.3925000000000001</v>
      </c>
      <c r="AH107" s="7">
        <f t="shared" si="71"/>
        <v>3.5</v>
      </c>
      <c r="AI107" s="94">
        <f t="shared" si="72"/>
        <v>0</v>
      </c>
      <c r="AJ107" s="99">
        <f t="shared" si="73"/>
        <v>45.462499999999999</v>
      </c>
      <c r="AK107" s="96">
        <f t="shared" si="74"/>
        <v>-2.9624999999999986</v>
      </c>
      <c r="AL107" s="106"/>
      <c r="AM107" s="21" t="str">
        <f t="shared" si="75"/>
        <v>LPYY112</v>
      </c>
      <c r="AN107" s="88">
        <f t="shared" si="76"/>
        <v>45.462499999999999</v>
      </c>
      <c r="AO107" s="13" t="str">
        <f t="shared" si="77"/>
        <v/>
      </c>
      <c r="AP107" s="8">
        <f t="shared" si="78"/>
        <v>1</v>
      </c>
      <c r="AQ107" s="8" t="str">
        <f t="shared" si="79"/>
        <v/>
      </c>
      <c r="AR107" s="8" t="str">
        <f t="shared" si="80"/>
        <v/>
      </c>
      <c r="AS107" s="8" t="str">
        <f t="shared" si="81"/>
        <v/>
      </c>
      <c r="AT107" s="8" t="str">
        <f t="shared" si="82"/>
        <v/>
      </c>
      <c r="AU107" s="8" t="str">
        <f t="shared" si="83"/>
        <v/>
      </c>
      <c r="AV107" s="8" t="str">
        <f t="shared" si="84"/>
        <v/>
      </c>
      <c r="AW107" s="8" t="str">
        <f t="shared" si="85"/>
        <v/>
      </c>
      <c r="AX107" s="8" t="str">
        <f t="shared" si="86"/>
        <v/>
      </c>
      <c r="AY107" s="8" t="str">
        <f t="shared" si="87"/>
        <v/>
      </c>
      <c r="AZ107" s="8" t="str">
        <f t="shared" si="88"/>
        <v/>
      </c>
      <c r="BA107" s="3">
        <v>0.7</v>
      </c>
      <c r="BB107" s="3" t="s">
        <v>145</v>
      </c>
      <c r="BC107" s="3" t="s">
        <v>145</v>
      </c>
      <c r="BD107" s="3" t="s">
        <v>145</v>
      </c>
      <c r="BE107" s="3">
        <v>60</v>
      </c>
      <c r="BF107" s="3">
        <v>60</v>
      </c>
      <c r="BG107" s="3">
        <v>30</v>
      </c>
      <c r="BH107" s="3">
        <v>30</v>
      </c>
      <c r="BI107" s="3">
        <v>70</v>
      </c>
      <c r="BJ107" s="3">
        <v>70</v>
      </c>
      <c r="BK107" s="3">
        <v>1</v>
      </c>
      <c r="BL107" s="3" t="s">
        <v>145</v>
      </c>
      <c r="BM107" s="3">
        <v>1</v>
      </c>
      <c r="BN107" s="3" t="s">
        <v>145</v>
      </c>
      <c r="BO107" s="3">
        <v>1</v>
      </c>
      <c r="BP107" s="3">
        <v>1</v>
      </c>
      <c r="BQ107" s="3">
        <v>3</v>
      </c>
      <c r="BR107" s="3" t="s">
        <v>145</v>
      </c>
      <c r="BS107" s="3" t="s">
        <v>145</v>
      </c>
      <c r="BT107" s="9" t="s">
        <v>145</v>
      </c>
      <c r="BU107" s="271">
        <v>-2.9624999999999986</v>
      </c>
    </row>
    <row r="108" spans="1:73" x14ac:dyDescent="0.25">
      <c r="A108" s="270" t="s">
        <v>1</v>
      </c>
      <c r="B108" s="6" t="s">
        <v>60</v>
      </c>
      <c r="C108" s="6" t="s">
        <v>61</v>
      </c>
      <c r="D108" s="6" t="s">
        <v>61</v>
      </c>
      <c r="E108" s="6">
        <v>1</v>
      </c>
      <c r="F108" s="6">
        <v>1</v>
      </c>
      <c r="G108" s="125">
        <v>3</v>
      </c>
      <c r="H108" s="128"/>
      <c r="I108" s="136">
        <f t="shared" si="90"/>
        <v>33</v>
      </c>
      <c r="J108" s="139">
        <f t="shared" si="60"/>
        <v>0</v>
      </c>
      <c r="K108" s="7">
        <f t="shared" si="61"/>
        <v>6</v>
      </c>
      <c r="L108" s="7">
        <f t="shared" si="62"/>
        <v>0</v>
      </c>
      <c r="M108" s="7">
        <f t="shared" si="63"/>
        <v>3.5</v>
      </c>
      <c r="N108" s="94">
        <f t="shared" si="64"/>
        <v>0</v>
      </c>
      <c r="O108" s="136">
        <f t="shared" si="89"/>
        <v>42.5</v>
      </c>
      <c r="P108" s="106"/>
      <c r="Q108" s="20">
        <f t="shared" si="91"/>
        <v>0.2</v>
      </c>
      <c r="R108" s="8">
        <f t="shared" si="92"/>
        <v>0.2</v>
      </c>
      <c r="S108" s="8">
        <f t="shared" si="93"/>
        <v>0.1</v>
      </c>
      <c r="T108" s="130">
        <f t="shared" si="94"/>
        <v>0.2</v>
      </c>
      <c r="U108" s="133">
        <f t="shared" si="65"/>
        <v>0.7</v>
      </c>
      <c r="V108" s="106"/>
      <c r="W108" s="136">
        <f t="shared" si="66"/>
        <v>5.6</v>
      </c>
      <c r="X108" s="139">
        <f t="shared" si="67"/>
        <v>0</v>
      </c>
      <c r="Y108" s="7">
        <f t="shared" si="95"/>
        <v>15</v>
      </c>
      <c r="Z108" s="7">
        <f t="shared" si="96"/>
        <v>9</v>
      </c>
      <c r="AA108" s="7">
        <f t="shared" si="97"/>
        <v>2.1</v>
      </c>
      <c r="AB108" s="7">
        <f t="shared" si="68"/>
        <v>0.85</v>
      </c>
      <c r="AC108" s="7">
        <f t="shared" si="69"/>
        <v>0.55000000000000004</v>
      </c>
      <c r="AD108" s="7">
        <f>'Fact sheet'!$G$12</f>
        <v>0.08</v>
      </c>
      <c r="AE108" s="7">
        <f t="shared" si="98"/>
        <v>0.39</v>
      </c>
      <c r="AF108" s="7">
        <f t="shared" si="99"/>
        <v>0</v>
      </c>
      <c r="AG108" s="7">
        <f t="shared" si="70"/>
        <v>8.3925000000000001</v>
      </c>
      <c r="AH108" s="7">
        <f t="shared" si="71"/>
        <v>7</v>
      </c>
      <c r="AI108" s="94">
        <f t="shared" si="72"/>
        <v>0</v>
      </c>
      <c r="AJ108" s="99">
        <f t="shared" si="73"/>
        <v>48.962499999999999</v>
      </c>
      <c r="AK108" s="96">
        <f t="shared" si="74"/>
        <v>-6.4624999999999986</v>
      </c>
      <c r="AL108" s="106"/>
      <c r="AM108" s="21" t="str">
        <f t="shared" si="75"/>
        <v>LPYY113</v>
      </c>
      <c r="AN108" s="88">
        <f t="shared" si="76"/>
        <v>48.962499999999999</v>
      </c>
      <c r="AO108" s="13" t="str">
        <f t="shared" si="77"/>
        <v/>
      </c>
      <c r="AP108" s="8" t="str">
        <f t="shared" si="78"/>
        <v/>
      </c>
      <c r="AQ108" s="8">
        <f t="shared" si="79"/>
        <v>1</v>
      </c>
      <c r="AR108" s="8" t="str">
        <f t="shared" si="80"/>
        <v/>
      </c>
      <c r="AS108" s="8" t="str">
        <f t="shared" si="81"/>
        <v/>
      </c>
      <c r="AT108" s="8" t="str">
        <f t="shared" si="82"/>
        <v/>
      </c>
      <c r="AU108" s="8" t="str">
        <f t="shared" si="83"/>
        <v/>
      </c>
      <c r="AV108" s="8" t="str">
        <f t="shared" si="84"/>
        <v/>
      </c>
      <c r="AW108" s="8" t="str">
        <f t="shared" si="85"/>
        <v/>
      </c>
      <c r="AX108" s="8" t="str">
        <f t="shared" si="86"/>
        <v/>
      </c>
      <c r="AY108" s="8" t="str">
        <f t="shared" si="87"/>
        <v/>
      </c>
      <c r="AZ108" s="8" t="str">
        <f t="shared" si="88"/>
        <v/>
      </c>
      <c r="BA108" s="3">
        <v>0.7</v>
      </c>
      <c r="BB108" s="3" t="s">
        <v>145</v>
      </c>
      <c r="BC108" s="3" t="s">
        <v>145</v>
      </c>
      <c r="BD108" s="3" t="s">
        <v>145</v>
      </c>
      <c r="BE108" s="3">
        <v>60</v>
      </c>
      <c r="BF108" s="3">
        <v>60</v>
      </c>
      <c r="BG108" s="3">
        <v>30</v>
      </c>
      <c r="BH108" s="3">
        <v>30</v>
      </c>
      <c r="BI108" s="3">
        <v>70</v>
      </c>
      <c r="BJ108" s="3">
        <v>70</v>
      </c>
      <c r="BK108" s="3">
        <v>1</v>
      </c>
      <c r="BL108" s="3" t="s">
        <v>145</v>
      </c>
      <c r="BM108" s="3">
        <v>1</v>
      </c>
      <c r="BN108" s="3" t="s">
        <v>145</v>
      </c>
      <c r="BO108" s="3">
        <v>1</v>
      </c>
      <c r="BP108" s="3">
        <v>1</v>
      </c>
      <c r="BQ108" s="3">
        <v>3</v>
      </c>
      <c r="BR108" s="3" t="s">
        <v>145</v>
      </c>
      <c r="BS108" s="3" t="s">
        <v>145</v>
      </c>
      <c r="BT108" s="9" t="s">
        <v>145</v>
      </c>
      <c r="BU108" s="271">
        <v>-6.4624999999999986</v>
      </c>
    </row>
    <row r="109" spans="1:73" x14ac:dyDescent="0.25">
      <c r="A109" s="270" t="s">
        <v>1</v>
      </c>
      <c r="B109" s="6" t="s">
        <v>60</v>
      </c>
      <c r="C109" s="6" t="s">
        <v>61</v>
      </c>
      <c r="D109" s="6" t="s">
        <v>61</v>
      </c>
      <c r="E109" s="6">
        <v>1</v>
      </c>
      <c r="F109" s="6">
        <v>2</v>
      </c>
      <c r="G109" s="125">
        <v>1</v>
      </c>
      <c r="H109" s="128"/>
      <c r="I109" s="136">
        <f t="shared" si="90"/>
        <v>33</v>
      </c>
      <c r="J109" s="139">
        <f t="shared" si="60"/>
        <v>0</v>
      </c>
      <c r="K109" s="7">
        <f t="shared" si="61"/>
        <v>6</v>
      </c>
      <c r="L109" s="7">
        <f t="shared" si="62"/>
        <v>0</v>
      </c>
      <c r="M109" s="7">
        <f t="shared" si="63"/>
        <v>3.5</v>
      </c>
      <c r="N109" s="94">
        <f t="shared" si="64"/>
        <v>0</v>
      </c>
      <c r="O109" s="136">
        <f t="shared" si="89"/>
        <v>42.5</v>
      </c>
      <c r="P109" s="106"/>
      <c r="Q109" s="20">
        <f t="shared" si="91"/>
        <v>0.2</v>
      </c>
      <c r="R109" s="8">
        <f t="shared" si="92"/>
        <v>0.2</v>
      </c>
      <c r="S109" s="8">
        <f t="shared" si="93"/>
        <v>0.1</v>
      </c>
      <c r="T109" s="130">
        <f t="shared" si="94"/>
        <v>0.2</v>
      </c>
      <c r="U109" s="133">
        <f t="shared" si="65"/>
        <v>0.7</v>
      </c>
      <c r="V109" s="106"/>
      <c r="W109" s="136">
        <f t="shared" si="66"/>
        <v>5.6</v>
      </c>
      <c r="X109" s="139">
        <f t="shared" si="67"/>
        <v>2.0999999999999996</v>
      </c>
      <c r="Y109" s="7">
        <f t="shared" si="95"/>
        <v>15</v>
      </c>
      <c r="Z109" s="7">
        <f t="shared" si="96"/>
        <v>9</v>
      </c>
      <c r="AA109" s="7">
        <f t="shared" si="97"/>
        <v>2.1</v>
      </c>
      <c r="AB109" s="7">
        <f t="shared" si="68"/>
        <v>0.85</v>
      </c>
      <c r="AC109" s="7">
        <f t="shared" si="69"/>
        <v>0.55000000000000004</v>
      </c>
      <c r="AD109" s="7">
        <f>'Fact sheet'!$G$12</f>
        <v>0.08</v>
      </c>
      <c r="AE109" s="7">
        <f t="shared" si="98"/>
        <v>0.39</v>
      </c>
      <c r="AF109" s="7">
        <f t="shared" si="99"/>
        <v>0</v>
      </c>
      <c r="AG109" s="7">
        <f t="shared" si="70"/>
        <v>8.9174999999999986</v>
      </c>
      <c r="AH109" s="7">
        <f t="shared" si="71"/>
        <v>0</v>
      </c>
      <c r="AI109" s="94">
        <f t="shared" si="72"/>
        <v>0</v>
      </c>
      <c r="AJ109" s="99">
        <f t="shared" si="73"/>
        <v>44.587499999999991</v>
      </c>
      <c r="AK109" s="96">
        <f t="shared" si="74"/>
        <v>-2.0874999999999915</v>
      </c>
      <c r="AL109" s="106"/>
      <c r="AM109" s="21" t="str">
        <f t="shared" si="75"/>
        <v>LPYY121</v>
      </c>
      <c r="AN109" s="88">
        <f t="shared" si="76"/>
        <v>44.587499999999991</v>
      </c>
      <c r="AO109" s="13">
        <f t="shared" si="77"/>
        <v>1</v>
      </c>
      <c r="AP109" s="8" t="str">
        <f t="shared" si="78"/>
        <v/>
      </c>
      <c r="AQ109" s="8" t="str">
        <f t="shared" si="79"/>
        <v/>
      </c>
      <c r="AR109" s="8" t="str">
        <f t="shared" si="80"/>
        <v/>
      </c>
      <c r="AS109" s="8" t="str">
        <f t="shared" si="81"/>
        <v/>
      </c>
      <c r="AT109" s="8" t="str">
        <f t="shared" si="82"/>
        <v/>
      </c>
      <c r="AU109" s="8" t="str">
        <f t="shared" si="83"/>
        <v/>
      </c>
      <c r="AV109" s="8" t="str">
        <f t="shared" si="84"/>
        <v/>
      </c>
      <c r="AW109" s="8" t="str">
        <f t="shared" si="85"/>
        <v/>
      </c>
      <c r="AX109" s="8" t="str">
        <f t="shared" si="86"/>
        <v/>
      </c>
      <c r="AY109" s="8" t="str">
        <f t="shared" si="87"/>
        <v/>
      </c>
      <c r="AZ109" s="8" t="str">
        <f t="shared" si="88"/>
        <v/>
      </c>
      <c r="BA109" s="3" t="s">
        <v>145</v>
      </c>
      <c r="BB109" s="3" t="s">
        <v>145</v>
      </c>
      <c r="BC109" s="3">
        <v>0.7</v>
      </c>
      <c r="BD109" s="3" t="s">
        <v>145</v>
      </c>
      <c r="BE109" s="3">
        <v>60</v>
      </c>
      <c r="BF109" s="3">
        <v>60</v>
      </c>
      <c r="BG109" s="3">
        <v>30</v>
      </c>
      <c r="BH109" s="3">
        <v>30</v>
      </c>
      <c r="BI109" s="3">
        <v>70</v>
      </c>
      <c r="BJ109" s="3">
        <v>70</v>
      </c>
      <c r="BK109" s="3">
        <v>1</v>
      </c>
      <c r="BL109" s="3" t="s">
        <v>145</v>
      </c>
      <c r="BM109" s="3">
        <v>1</v>
      </c>
      <c r="BN109" s="3" t="s">
        <v>145</v>
      </c>
      <c r="BO109" s="3">
        <v>1</v>
      </c>
      <c r="BP109" s="3">
        <v>1</v>
      </c>
      <c r="BQ109" s="3">
        <v>3</v>
      </c>
      <c r="BR109" s="3" t="s">
        <v>145</v>
      </c>
      <c r="BS109" s="3" t="s">
        <v>145</v>
      </c>
      <c r="BT109" s="9" t="s">
        <v>145</v>
      </c>
      <c r="BU109" s="271">
        <v>-2.0874999999999915</v>
      </c>
    </row>
    <row r="110" spans="1:73" x14ac:dyDescent="0.25">
      <c r="A110" s="270" t="s">
        <v>1</v>
      </c>
      <c r="B110" s="6" t="s">
        <v>60</v>
      </c>
      <c r="C110" s="6" t="s">
        <v>61</v>
      </c>
      <c r="D110" s="6" t="s">
        <v>61</v>
      </c>
      <c r="E110" s="6">
        <v>1</v>
      </c>
      <c r="F110" s="6">
        <v>2</v>
      </c>
      <c r="G110" s="125">
        <v>2</v>
      </c>
      <c r="H110" s="128"/>
      <c r="I110" s="136">
        <f t="shared" si="90"/>
        <v>33</v>
      </c>
      <c r="J110" s="139">
        <f t="shared" si="60"/>
        <v>0</v>
      </c>
      <c r="K110" s="7">
        <f t="shared" si="61"/>
        <v>6</v>
      </c>
      <c r="L110" s="7">
        <f t="shared" si="62"/>
        <v>0</v>
      </c>
      <c r="M110" s="7">
        <f t="shared" si="63"/>
        <v>3.5</v>
      </c>
      <c r="N110" s="94">
        <f t="shared" si="64"/>
        <v>0</v>
      </c>
      <c r="O110" s="136">
        <f t="shared" si="89"/>
        <v>42.5</v>
      </c>
      <c r="P110" s="106"/>
      <c r="Q110" s="20">
        <f t="shared" si="91"/>
        <v>0.2</v>
      </c>
      <c r="R110" s="8">
        <f t="shared" si="92"/>
        <v>0.2</v>
      </c>
      <c r="S110" s="8">
        <f t="shared" si="93"/>
        <v>0.1</v>
      </c>
      <c r="T110" s="130">
        <f t="shared" si="94"/>
        <v>0.2</v>
      </c>
      <c r="U110" s="133">
        <f t="shared" si="65"/>
        <v>0.7</v>
      </c>
      <c r="V110" s="106"/>
      <c r="W110" s="136">
        <f t="shared" si="66"/>
        <v>5.6</v>
      </c>
      <c r="X110" s="139">
        <f t="shared" si="67"/>
        <v>2.0999999999999996</v>
      </c>
      <c r="Y110" s="7">
        <f t="shared" si="95"/>
        <v>15</v>
      </c>
      <c r="Z110" s="7">
        <f t="shared" si="96"/>
        <v>9</v>
      </c>
      <c r="AA110" s="7">
        <f t="shared" si="97"/>
        <v>2.1</v>
      </c>
      <c r="AB110" s="7">
        <f t="shared" si="68"/>
        <v>0.85</v>
      </c>
      <c r="AC110" s="7">
        <f t="shared" si="69"/>
        <v>0.55000000000000004</v>
      </c>
      <c r="AD110" s="7">
        <f>'Fact sheet'!$G$12</f>
        <v>0.08</v>
      </c>
      <c r="AE110" s="7">
        <f t="shared" si="98"/>
        <v>0.39</v>
      </c>
      <c r="AF110" s="7">
        <f t="shared" si="99"/>
        <v>0</v>
      </c>
      <c r="AG110" s="7">
        <f t="shared" si="70"/>
        <v>8.9174999999999986</v>
      </c>
      <c r="AH110" s="7">
        <f t="shared" si="71"/>
        <v>3.5</v>
      </c>
      <c r="AI110" s="94">
        <f t="shared" si="72"/>
        <v>0</v>
      </c>
      <c r="AJ110" s="99">
        <f t="shared" si="73"/>
        <v>48.087499999999991</v>
      </c>
      <c r="AK110" s="96">
        <f t="shared" si="74"/>
        <v>-5.5874999999999915</v>
      </c>
      <c r="AL110" s="106"/>
      <c r="AM110" s="21" t="str">
        <f t="shared" si="75"/>
        <v>LPYY122</v>
      </c>
      <c r="AN110" s="88">
        <f t="shared" si="76"/>
        <v>48.087499999999991</v>
      </c>
      <c r="AO110" s="13" t="str">
        <f t="shared" si="77"/>
        <v/>
      </c>
      <c r="AP110" s="8">
        <f t="shared" si="78"/>
        <v>1</v>
      </c>
      <c r="AQ110" s="8" t="str">
        <f t="shared" si="79"/>
        <v/>
      </c>
      <c r="AR110" s="8" t="str">
        <f t="shared" si="80"/>
        <v/>
      </c>
      <c r="AS110" s="8" t="str">
        <f t="shared" si="81"/>
        <v/>
      </c>
      <c r="AT110" s="8" t="str">
        <f t="shared" si="82"/>
        <v/>
      </c>
      <c r="AU110" s="8" t="str">
        <f t="shared" si="83"/>
        <v/>
      </c>
      <c r="AV110" s="8" t="str">
        <f t="shared" si="84"/>
        <v/>
      </c>
      <c r="AW110" s="8" t="str">
        <f t="shared" si="85"/>
        <v/>
      </c>
      <c r="AX110" s="8" t="str">
        <f t="shared" si="86"/>
        <v/>
      </c>
      <c r="AY110" s="8" t="str">
        <f t="shared" si="87"/>
        <v/>
      </c>
      <c r="AZ110" s="8" t="str">
        <f t="shared" si="88"/>
        <v/>
      </c>
      <c r="BA110" s="3" t="s">
        <v>145</v>
      </c>
      <c r="BB110" s="3" t="s">
        <v>145</v>
      </c>
      <c r="BC110" s="3">
        <v>0.7</v>
      </c>
      <c r="BD110" s="3" t="s">
        <v>145</v>
      </c>
      <c r="BE110" s="3">
        <v>60</v>
      </c>
      <c r="BF110" s="3">
        <v>60</v>
      </c>
      <c r="BG110" s="3">
        <v>30</v>
      </c>
      <c r="BH110" s="3">
        <v>30</v>
      </c>
      <c r="BI110" s="3">
        <v>70</v>
      </c>
      <c r="BJ110" s="3">
        <v>70</v>
      </c>
      <c r="BK110" s="3">
        <v>1</v>
      </c>
      <c r="BL110" s="3" t="s">
        <v>145</v>
      </c>
      <c r="BM110" s="3">
        <v>1</v>
      </c>
      <c r="BN110" s="3" t="s">
        <v>145</v>
      </c>
      <c r="BO110" s="3">
        <v>1</v>
      </c>
      <c r="BP110" s="3">
        <v>1</v>
      </c>
      <c r="BQ110" s="3">
        <v>3</v>
      </c>
      <c r="BR110" s="3" t="s">
        <v>145</v>
      </c>
      <c r="BS110" s="3" t="s">
        <v>145</v>
      </c>
      <c r="BT110" s="9" t="s">
        <v>145</v>
      </c>
      <c r="BU110" s="271">
        <v>-5.5874999999999915</v>
      </c>
    </row>
    <row r="111" spans="1:73" x14ac:dyDescent="0.25">
      <c r="A111" s="270" t="s">
        <v>1</v>
      </c>
      <c r="B111" s="6" t="s">
        <v>60</v>
      </c>
      <c r="C111" s="6" t="s">
        <v>61</v>
      </c>
      <c r="D111" s="6" t="s">
        <v>61</v>
      </c>
      <c r="E111" s="6">
        <v>1</v>
      </c>
      <c r="F111" s="6">
        <v>2</v>
      </c>
      <c r="G111" s="125">
        <v>3</v>
      </c>
      <c r="H111" s="128"/>
      <c r="I111" s="136">
        <f t="shared" si="90"/>
        <v>33</v>
      </c>
      <c r="J111" s="139">
        <f t="shared" si="60"/>
        <v>0</v>
      </c>
      <c r="K111" s="7">
        <f t="shared" si="61"/>
        <v>6</v>
      </c>
      <c r="L111" s="7">
        <f t="shared" si="62"/>
        <v>0</v>
      </c>
      <c r="M111" s="7">
        <f t="shared" si="63"/>
        <v>3.5</v>
      </c>
      <c r="N111" s="94">
        <f t="shared" si="64"/>
        <v>0</v>
      </c>
      <c r="O111" s="136">
        <f t="shared" si="89"/>
        <v>42.5</v>
      </c>
      <c r="P111" s="106"/>
      <c r="Q111" s="20">
        <f t="shared" si="91"/>
        <v>0.2</v>
      </c>
      <c r="R111" s="8">
        <f t="shared" si="92"/>
        <v>0.2</v>
      </c>
      <c r="S111" s="8">
        <f t="shared" si="93"/>
        <v>0.1</v>
      </c>
      <c r="T111" s="130">
        <f t="shared" si="94"/>
        <v>0.2</v>
      </c>
      <c r="U111" s="133">
        <f t="shared" si="65"/>
        <v>0.7</v>
      </c>
      <c r="V111" s="106"/>
      <c r="W111" s="136">
        <f t="shared" si="66"/>
        <v>5.6</v>
      </c>
      <c r="X111" s="139">
        <f t="shared" si="67"/>
        <v>2.0999999999999996</v>
      </c>
      <c r="Y111" s="7">
        <f t="shared" si="95"/>
        <v>15</v>
      </c>
      <c r="Z111" s="7">
        <f t="shared" si="96"/>
        <v>9</v>
      </c>
      <c r="AA111" s="7">
        <f t="shared" si="97"/>
        <v>2.1</v>
      </c>
      <c r="AB111" s="7">
        <f t="shared" si="68"/>
        <v>0.85</v>
      </c>
      <c r="AC111" s="7">
        <f t="shared" si="69"/>
        <v>0.55000000000000004</v>
      </c>
      <c r="AD111" s="7">
        <f>'Fact sheet'!$G$12</f>
        <v>0.08</v>
      </c>
      <c r="AE111" s="7">
        <f t="shared" si="98"/>
        <v>0.39</v>
      </c>
      <c r="AF111" s="7">
        <f t="shared" si="99"/>
        <v>0</v>
      </c>
      <c r="AG111" s="7">
        <f t="shared" si="70"/>
        <v>8.9174999999999986</v>
      </c>
      <c r="AH111" s="7">
        <f t="shared" si="71"/>
        <v>7</v>
      </c>
      <c r="AI111" s="94">
        <f t="shared" si="72"/>
        <v>0</v>
      </c>
      <c r="AJ111" s="99">
        <f t="shared" si="73"/>
        <v>51.587499999999991</v>
      </c>
      <c r="AK111" s="96">
        <f t="shared" si="74"/>
        <v>-9.0874999999999915</v>
      </c>
      <c r="AL111" s="106"/>
      <c r="AM111" s="21" t="str">
        <f t="shared" si="75"/>
        <v>LPYY123</v>
      </c>
      <c r="AN111" s="88">
        <f t="shared" si="76"/>
        <v>51.587499999999991</v>
      </c>
      <c r="AO111" s="13" t="str">
        <f t="shared" si="77"/>
        <v/>
      </c>
      <c r="AP111" s="8" t="str">
        <f t="shared" si="78"/>
        <v/>
      </c>
      <c r="AQ111" s="8">
        <f t="shared" si="79"/>
        <v>1</v>
      </c>
      <c r="AR111" s="8" t="str">
        <f t="shared" si="80"/>
        <v/>
      </c>
      <c r="AS111" s="8" t="str">
        <f t="shared" si="81"/>
        <v/>
      </c>
      <c r="AT111" s="8" t="str">
        <f t="shared" si="82"/>
        <v/>
      </c>
      <c r="AU111" s="8" t="str">
        <f t="shared" si="83"/>
        <v/>
      </c>
      <c r="AV111" s="8" t="str">
        <f t="shared" si="84"/>
        <v/>
      </c>
      <c r="AW111" s="8" t="str">
        <f t="shared" si="85"/>
        <v/>
      </c>
      <c r="AX111" s="8" t="str">
        <f t="shared" si="86"/>
        <v/>
      </c>
      <c r="AY111" s="8" t="str">
        <f t="shared" si="87"/>
        <v/>
      </c>
      <c r="AZ111" s="8" t="str">
        <f t="shared" si="88"/>
        <v/>
      </c>
      <c r="BA111" s="3" t="s">
        <v>145</v>
      </c>
      <c r="BB111" s="3" t="s">
        <v>145</v>
      </c>
      <c r="BC111" s="3">
        <v>0.7</v>
      </c>
      <c r="BD111" s="3" t="s">
        <v>145</v>
      </c>
      <c r="BE111" s="3">
        <v>60</v>
      </c>
      <c r="BF111" s="3">
        <v>60</v>
      </c>
      <c r="BG111" s="3">
        <v>30</v>
      </c>
      <c r="BH111" s="3">
        <v>30</v>
      </c>
      <c r="BI111" s="3">
        <v>70</v>
      </c>
      <c r="BJ111" s="3">
        <v>70</v>
      </c>
      <c r="BK111" s="3">
        <v>1</v>
      </c>
      <c r="BL111" s="3" t="s">
        <v>145</v>
      </c>
      <c r="BM111" s="3">
        <v>1</v>
      </c>
      <c r="BN111" s="3" t="s">
        <v>145</v>
      </c>
      <c r="BO111" s="3">
        <v>1</v>
      </c>
      <c r="BP111" s="3">
        <v>1</v>
      </c>
      <c r="BQ111" s="3">
        <v>3</v>
      </c>
      <c r="BR111" s="3" t="s">
        <v>145</v>
      </c>
      <c r="BS111" s="3" t="s">
        <v>145</v>
      </c>
      <c r="BT111" s="9" t="s">
        <v>145</v>
      </c>
      <c r="BU111" s="271">
        <v>-9.0874999999999915</v>
      </c>
    </row>
    <row r="112" spans="1:73" x14ac:dyDescent="0.25">
      <c r="A112" s="270" t="s">
        <v>1</v>
      </c>
      <c r="B112" s="6" t="s">
        <v>60</v>
      </c>
      <c r="C112" s="6" t="s">
        <v>61</v>
      </c>
      <c r="D112" s="6" t="s">
        <v>61</v>
      </c>
      <c r="E112" s="6">
        <v>2</v>
      </c>
      <c r="F112" s="6">
        <v>1</v>
      </c>
      <c r="G112" s="125">
        <v>1</v>
      </c>
      <c r="H112" s="128"/>
      <c r="I112" s="136">
        <f t="shared" si="90"/>
        <v>33</v>
      </c>
      <c r="J112" s="139">
        <f t="shared" si="60"/>
        <v>0</v>
      </c>
      <c r="K112" s="7">
        <f t="shared" si="61"/>
        <v>6</v>
      </c>
      <c r="L112" s="7">
        <f t="shared" si="62"/>
        <v>0</v>
      </c>
      <c r="M112" s="7">
        <f t="shared" si="63"/>
        <v>3.5</v>
      </c>
      <c r="N112" s="94">
        <f t="shared" si="64"/>
        <v>0</v>
      </c>
      <c r="O112" s="136">
        <f t="shared" si="89"/>
        <v>42.5</v>
      </c>
      <c r="P112" s="106"/>
      <c r="Q112" s="20">
        <f t="shared" si="91"/>
        <v>0.2</v>
      </c>
      <c r="R112" s="8">
        <f t="shared" si="92"/>
        <v>0.2</v>
      </c>
      <c r="S112" s="8">
        <f t="shared" si="93"/>
        <v>0.1</v>
      </c>
      <c r="T112" s="130">
        <f t="shared" si="94"/>
        <v>0.2</v>
      </c>
      <c r="U112" s="133">
        <f t="shared" si="65"/>
        <v>0.7</v>
      </c>
      <c r="V112" s="106"/>
      <c r="W112" s="136">
        <f t="shared" si="66"/>
        <v>5.6</v>
      </c>
      <c r="X112" s="139">
        <f t="shared" si="67"/>
        <v>0</v>
      </c>
      <c r="Y112" s="7">
        <f t="shared" si="95"/>
        <v>15</v>
      </c>
      <c r="Z112" s="7">
        <f t="shared" si="96"/>
        <v>9</v>
      </c>
      <c r="AA112" s="7">
        <f t="shared" si="97"/>
        <v>2.1</v>
      </c>
      <c r="AB112" s="7">
        <f t="shared" si="68"/>
        <v>0.85</v>
      </c>
      <c r="AC112" s="7">
        <f t="shared" si="69"/>
        <v>0.55000000000000004</v>
      </c>
      <c r="AD112" s="7">
        <f>'Fact sheet'!$G$12</f>
        <v>0.08</v>
      </c>
      <c r="AE112" s="7">
        <f t="shared" si="98"/>
        <v>0.39</v>
      </c>
      <c r="AF112" s="7">
        <f t="shared" si="99"/>
        <v>0</v>
      </c>
      <c r="AG112" s="7">
        <f t="shared" si="70"/>
        <v>8.3925000000000001</v>
      </c>
      <c r="AH112" s="7">
        <f t="shared" si="71"/>
        <v>0</v>
      </c>
      <c r="AI112" s="94">
        <f t="shared" si="72"/>
        <v>4.5</v>
      </c>
      <c r="AJ112" s="99">
        <f t="shared" si="73"/>
        <v>46.462499999999999</v>
      </c>
      <c r="AK112" s="96">
        <f t="shared" si="74"/>
        <v>-3.9624999999999986</v>
      </c>
      <c r="AL112" s="106"/>
      <c r="AM112" s="21" t="str">
        <f t="shared" si="75"/>
        <v>LPYY211</v>
      </c>
      <c r="AN112" s="88">
        <f t="shared" si="76"/>
        <v>46.462499999999999</v>
      </c>
      <c r="AO112" s="13">
        <f t="shared" si="77"/>
        <v>1</v>
      </c>
      <c r="AP112" s="8" t="str">
        <f t="shared" si="78"/>
        <v/>
      </c>
      <c r="AQ112" s="8" t="str">
        <f t="shared" si="79"/>
        <v/>
      </c>
      <c r="AR112" s="8" t="str">
        <f t="shared" si="80"/>
        <v/>
      </c>
      <c r="AS112" s="8" t="str">
        <f t="shared" si="81"/>
        <v/>
      </c>
      <c r="AT112" s="8" t="str">
        <f t="shared" si="82"/>
        <v/>
      </c>
      <c r="AU112" s="8" t="str">
        <f t="shared" si="83"/>
        <v/>
      </c>
      <c r="AV112" s="8" t="str">
        <f t="shared" si="84"/>
        <v/>
      </c>
      <c r="AW112" s="8" t="str">
        <f t="shared" si="85"/>
        <v/>
      </c>
      <c r="AX112" s="8" t="str">
        <f t="shared" si="86"/>
        <v/>
      </c>
      <c r="AY112" s="8" t="str">
        <f t="shared" si="87"/>
        <v/>
      </c>
      <c r="AZ112" s="8" t="str">
        <f t="shared" si="88"/>
        <v/>
      </c>
      <c r="BA112" s="3" t="s">
        <v>145</v>
      </c>
      <c r="BB112" s="3">
        <v>0.7</v>
      </c>
      <c r="BC112" s="3" t="s">
        <v>145</v>
      </c>
      <c r="BD112" s="3" t="s">
        <v>145</v>
      </c>
      <c r="BE112" s="3">
        <v>60</v>
      </c>
      <c r="BF112" s="3">
        <v>60</v>
      </c>
      <c r="BG112" s="3">
        <v>30</v>
      </c>
      <c r="BH112" s="3">
        <v>30</v>
      </c>
      <c r="BI112" s="3">
        <v>70</v>
      </c>
      <c r="BJ112" s="3">
        <v>70</v>
      </c>
      <c r="BK112" s="3" t="s">
        <v>145</v>
      </c>
      <c r="BL112" s="3">
        <v>1</v>
      </c>
      <c r="BM112" s="3" t="s">
        <v>145</v>
      </c>
      <c r="BN112" s="3">
        <v>1</v>
      </c>
      <c r="BO112" s="3">
        <v>1</v>
      </c>
      <c r="BP112" s="3">
        <v>1</v>
      </c>
      <c r="BQ112" s="3" t="s">
        <v>145</v>
      </c>
      <c r="BR112" s="3">
        <v>3</v>
      </c>
      <c r="BS112" s="3" t="s">
        <v>145</v>
      </c>
      <c r="BT112" s="9" t="s">
        <v>145</v>
      </c>
      <c r="BU112" s="271">
        <v>-3.9624999999999986</v>
      </c>
    </row>
    <row r="113" spans="1:73" x14ac:dyDescent="0.25">
      <c r="A113" s="270" t="s">
        <v>1</v>
      </c>
      <c r="B113" s="6" t="s">
        <v>60</v>
      </c>
      <c r="C113" s="6" t="s">
        <v>61</v>
      </c>
      <c r="D113" s="6" t="s">
        <v>61</v>
      </c>
      <c r="E113" s="6">
        <v>2</v>
      </c>
      <c r="F113" s="6">
        <v>1</v>
      </c>
      <c r="G113" s="125">
        <v>2</v>
      </c>
      <c r="H113" s="128"/>
      <c r="I113" s="136">
        <f t="shared" si="90"/>
        <v>33</v>
      </c>
      <c r="J113" s="139">
        <f t="shared" si="60"/>
        <v>0</v>
      </c>
      <c r="K113" s="7">
        <f t="shared" si="61"/>
        <v>6</v>
      </c>
      <c r="L113" s="7">
        <f t="shared" si="62"/>
        <v>0</v>
      </c>
      <c r="M113" s="7">
        <f t="shared" si="63"/>
        <v>3.5</v>
      </c>
      <c r="N113" s="94">
        <f t="shared" si="64"/>
        <v>0</v>
      </c>
      <c r="O113" s="136">
        <f t="shared" si="89"/>
        <v>42.5</v>
      </c>
      <c r="P113" s="106"/>
      <c r="Q113" s="20">
        <f t="shared" si="91"/>
        <v>0.2</v>
      </c>
      <c r="R113" s="8">
        <f t="shared" si="92"/>
        <v>0.2</v>
      </c>
      <c r="S113" s="8">
        <f t="shared" si="93"/>
        <v>0.1</v>
      </c>
      <c r="T113" s="130">
        <f t="shared" si="94"/>
        <v>0.2</v>
      </c>
      <c r="U113" s="133">
        <f t="shared" si="65"/>
        <v>0.7</v>
      </c>
      <c r="V113" s="106"/>
      <c r="W113" s="136">
        <f t="shared" si="66"/>
        <v>5.6</v>
      </c>
      <c r="X113" s="139">
        <f t="shared" si="67"/>
        <v>0</v>
      </c>
      <c r="Y113" s="7">
        <f t="shared" si="95"/>
        <v>15</v>
      </c>
      <c r="Z113" s="7">
        <f t="shared" si="96"/>
        <v>9</v>
      </c>
      <c r="AA113" s="7">
        <f t="shared" si="97"/>
        <v>2.1</v>
      </c>
      <c r="AB113" s="7">
        <f t="shared" si="68"/>
        <v>0.85</v>
      </c>
      <c r="AC113" s="7">
        <f t="shared" si="69"/>
        <v>0.55000000000000004</v>
      </c>
      <c r="AD113" s="7">
        <f>'Fact sheet'!$G$12</f>
        <v>0.08</v>
      </c>
      <c r="AE113" s="7">
        <f t="shared" si="98"/>
        <v>0.39</v>
      </c>
      <c r="AF113" s="7">
        <f t="shared" si="99"/>
        <v>0</v>
      </c>
      <c r="AG113" s="7">
        <f t="shared" si="70"/>
        <v>8.3925000000000001</v>
      </c>
      <c r="AH113" s="7">
        <f t="shared" si="71"/>
        <v>0</v>
      </c>
      <c r="AI113" s="94">
        <f t="shared" si="72"/>
        <v>0</v>
      </c>
      <c r="AJ113" s="99">
        <f t="shared" si="73"/>
        <v>41.962499999999999</v>
      </c>
      <c r="AK113" s="96">
        <f t="shared" si="74"/>
        <v>0.53750000000000142</v>
      </c>
      <c r="AL113" s="106"/>
      <c r="AM113" s="21" t="str">
        <f t="shared" si="75"/>
        <v>LPYY212</v>
      </c>
      <c r="AN113" s="88">
        <f t="shared" si="76"/>
        <v>41.962499999999999</v>
      </c>
      <c r="AO113" s="13" t="str">
        <f t="shared" si="77"/>
        <v/>
      </c>
      <c r="AP113" s="8">
        <f t="shared" si="78"/>
        <v>1</v>
      </c>
      <c r="AQ113" s="8" t="str">
        <f t="shared" si="79"/>
        <v/>
      </c>
      <c r="AR113" s="8" t="str">
        <f t="shared" si="80"/>
        <v/>
      </c>
      <c r="AS113" s="8" t="str">
        <f t="shared" si="81"/>
        <v/>
      </c>
      <c r="AT113" s="8" t="str">
        <f t="shared" si="82"/>
        <v/>
      </c>
      <c r="AU113" s="8" t="str">
        <f t="shared" si="83"/>
        <v/>
      </c>
      <c r="AV113" s="8" t="str">
        <f t="shared" si="84"/>
        <v/>
      </c>
      <c r="AW113" s="8" t="str">
        <f t="shared" si="85"/>
        <v/>
      </c>
      <c r="AX113" s="8" t="str">
        <f t="shared" si="86"/>
        <v/>
      </c>
      <c r="AY113" s="8" t="str">
        <f t="shared" si="87"/>
        <v/>
      </c>
      <c r="AZ113" s="8" t="str">
        <f t="shared" si="88"/>
        <v/>
      </c>
      <c r="BA113" s="3" t="s">
        <v>145</v>
      </c>
      <c r="BB113" s="3">
        <v>0.7</v>
      </c>
      <c r="BC113" s="3" t="s">
        <v>145</v>
      </c>
      <c r="BD113" s="3" t="s">
        <v>145</v>
      </c>
      <c r="BE113" s="3">
        <v>60</v>
      </c>
      <c r="BF113" s="3">
        <v>60</v>
      </c>
      <c r="BG113" s="3">
        <v>30</v>
      </c>
      <c r="BH113" s="3">
        <v>30</v>
      </c>
      <c r="BI113" s="3">
        <v>70</v>
      </c>
      <c r="BJ113" s="3">
        <v>70</v>
      </c>
      <c r="BK113" s="3" t="s">
        <v>145</v>
      </c>
      <c r="BL113" s="3">
        <v>1</v>
      </c>
      <c r="BM113" s="3" t="s">
        <v>145</v>
      </c>
      <c r="BN113" s="3">
        <v>1</v>
      </c>
      <c r="BO113" s="3">
        <v>1</v>
      </c>
      <c r="BP113" s="3">
        <v>1</v>
      </c>
      <c r="BQ113" s="3" t="s">
        <v>145</v>
      </c>
      <c r="BR113" s="3">
        <v>3</v>
      </c>
      <c r="BS113" s="3" t="s">
        <v>145</v>
      </c>
      <c r="BT113" s="9" t="s">
        <v>145</v>
      </c>
      <c r="BU113" s="271">
        <v>0.53750000000000142</v>
      </c>
    </row>
    <row r="114" spans="1:73" x14ac:dyDescent="0.25">
      <c r="A114" s="270" t="s">
        <v>1</v>
      </c>
      <c r="B114" s="6" t="s">
        <v>60</v>
      </c>
      <c r="C114" s="6" t="s">
        <v>61</v>
      </c>
      <c r="D114" s="6" t="s">
        <v>61</v>
      </c>
      <c r="E114" s="6">
        <v>2</v>
      </c>
      <c r="F114" s="6">
        <v>1</v>
      </c>
      <c r="G114" s="125">
        <v>3</v>
      </c>
      <c r="H114" s="128"/>
      <c r="I114" s="136">
        <f t="shared" si="90"/>
        <v>33</v>
      </c>
      <c r="J114" s="139">
        <f t="shared" si="60"/>
        <v>0</v>
      </c>
      <c r="K114" s="7">
        <f t="shared" si="61"/>
        <v>6</v>
      </c>
      <c r="L114" s="7">
        <f t="shared" si="62"/>
        <v>0</v>
      </c>
      <c r="M114" s="7">
        <f t="shared" si="63"/>
        <v>3.5</v>
      </c>
      <c r="N114" s="94">
        <f t="shared" si="64"/>
        <v>0</v>
      </c>
      <c r="O114" s="136">
        <f t="shared" si="89"/>
        <v>42.5</v>
      </c>
      <c r="P114" s="106"/>
      <c r="Q114" s="20">
        <f t="shared" si="91"/>
        <v>0.2</v>
      </c>
      <c r="R114" s="8">
        <f t="shared" si="92"/>
        <v>0.2</v>
      </c>
      <c r="S114" s="8">
        <f t="shared" si="93"/>
        <v>0.1</v>
      </c>
      <c r="T114" s="130">
        <f t="shared" si="94"/>
        <v>0.2</v>
      </c>
      <c r="U114" s="133">
        <f t="shared" si="65"/>
        <v>0.7</v>
      </c>
      <c r="V114" s="106"/>
      <c r="W114" s="136">
        <f t="shared" si="66"/>
        <v>5.6</v>
      </c>
      <c r="X114" s="139">
        <f t="shared" si="67"/>
        <v>0</v>
      </c>
      <c r="Y114" s="7">
        <f t="shared" si="95"/>
        <v>15</v>
      </c>
      <c r="Z114" s="7">
        <f t="shared" si="96"/>
        <v>9</v>
      </c>
      <c r="AA114" s="7">
        <f t="shared" si="97"/>
        <v>2.1</v>
      </c>
      <c r="AB114" s="7">
        <f t="shared" si="68"/>
        <v>0.85</v>
      </c>
      <c r="AC114" s="7">
        <f t="shared" si="69"/>
        <v>0.55000000000000004</v>
      </c>
      <c r="AD114" s="7">
        <f>'Fact sheet'!$G$12</f>
        <v>0.08</v>
      </c>
      <c r="AE114" s="7">
        <f t="shared" si="98"/>
        <v>0.39</v>
      </c>
      <c r="AF114" s="7">
        <f t="shared" si="99"/>
        <v>0</v>
      </c>
      <c r="AG114" s="7">
        <f t="shared" si="70"/>
        <v>8.3925000000000001</v>
      </c>
      <c r="AH114" s="7">
        <f t="shared" si="71"/>
        <v>3.5</v>
      </c>
      <c r="AI114" s="94">
        <f t="shared" si="72"/>
        <v>0</v>
      </c>
      <c r="AJ114" s="99">
        <f t="shared" si="73"/>
        <v>45.462499999999999</v>
      </c>
      <c r="AK114" s="96">
        <f t="shared" si="74"/>
        <v>-2.9624999999999986</v>
      </c>
      <c r="AL114" s="106"/>
      <c r="AM114" s="21" t="str">
        <f t="shared" si="75"/>
        <v>LPYY213</v>
      </c>
      <c r="AN114" s="88">
        <f t="shared" si="76"/>
        <v>45.462499999999999</v>
      </c>
      <c r="AO114" s="13" t="str">
        <f t="shared" si="77"/>
        <v/>
      </c>
      <c r="AP114" s="8" t="str">
        <f t="shared" si="78"/>
        <v/>
      </c>
      <c r="AQ114" s="8">
        <f t="shared" si="79"/>
        <v>1</v>
      </c>
      <c r="AR114" s="8" t="str">
        <f t="shared" si="80"/>
        <v/>
      </c>
      <c r="AS114" s="8" t="str">
        <f t="shared" si="81"/>
        <v/>
      </c>
      <c r="AT114" s="8" t="str">
        <f t="shared" si="82"/>
        <v/>
      </c>
      <c r="AU114" s="8" t="str">
        <f t="shared" si="83"/>
        <v/>
      </c>
      <c r="AV114" s="8" t="str">
        <f t="shared" si="84"/>
        <v/>
      </c>
      <c r="AW114" s="8" t="str">
        <f t="shared" si="85"/>
        <v/>
      </c>
      <c r="AX114" s="8" t="str">
        <f t="shared" si="86"/>
        <v/>
      </c>
      <c r="AY114" s="8" t="str">
        <f t="shared" si="87"/>
        <v/>
      </c>
      <c r="AZ114" s="8" t="str">
        <f t="shared" si="88"/>
        <v/>
      </c>
      <c r="BA114" s="3" t="s">
        <v>145</v>
      </c>
      <c r="BB114" s="3">
        <v>0.7</v>
      </c>
      <c r="BC114" s="3" t="s">
        <v>145</v>
      </c>
      <c r="BD114" s="3" t="s">
        <v>145</v>
      </c>
      <c r="BE114" s="3">
        <v>60</v>
      </c>
      <c r="BF114" s="3">
        <v>60</v>
      </c>
      <c r="BG114" s="3">
        <v>30</v>
      </c>
      <c r="BH114" s="3">
        <v>30</v>
      </c>
      <c r="BI114" s="3">
        <v>70</v>
      </c>
      <c r="BJ114" s="3">
        <v>70</v>
      </c>
      <c r="BK114" s="3" t="s">
        <v>145</v>
      </c>
      <c r="BL114" s="3">
        <v>1</v>
      </c>
      <c r="BM114" s="3" t="s">
        <v>145</v>
      </c>
      <c r="BN114" s="3">
        <v>1</v>
      </c>
      <c r="BO114" s="3">
        <v>1</v>
      </c>
      <c r="BP114" s="3">
        <v>1</v>
      </c>
      <c r="BQ114" s="3" t="s">
        <v>145</v>
      </c>
      <c r="BR114" s="3">
        <v>3</v>
      </c>
      <c r="BS114" s="3" t="s">
        <v>145</v>
      </c>
      <c r="BT114" s="9" t="s">
        <v>145</v>
      </c>
      <c r="BU114" s="271">
        <v>-2.9624999999999986</v>
      </c>
    </row>
    <row r="115" spans="1:73" x14ac:dyDescent="0.25">
      <c r="A115" s="270" t="s">
        <v>1</v>
      </c>
      <c r="B115" s="6" t="s">
        <v>60</v>
      </c>
      <c r="C115" s="6" t="s">
        <v>61</v>
      </c>
      <c r="D115" s="6" t="s">
        <v>61</v>
      </c>
      <c r="E115" s="6">
        <v>2</v>
      </c>
      <c r="F115" s="6">
        <v>2</v>
      </c>
      <c r="G115" s="125">
        <v>1</v>
      </c>
      <c r="H115" s="128"/>
      <c r="I115" s="136">
        <f t="shared" si="90"/>
        <v>33</v>
      </c>
      <c r="J115" s="139">
        <f t="shared" si="60"/>
        <v>0</v>
      </c>
      <c r="K115" s="7">
        <f t="shared" si="61"/>
        <v>6</v>
      </c>
      <c r="L115" s="7">
        <f t="shared" si="62"/>
        <v>0</v>
      </c>
      <c r="M115" s="7">
        <f t="shared" si="63"/>
        <v>3.5</v>
      </c>
      <c r="N115" s="94">
        <f t="shared" si="64"/>
        <v>0</v>
      </c>
      <c r="O115" s="136">
        <f t="shared" si="89"/>
        <v>42.5</v>
      </c>
      <c r="P115" s="106"/>
      <c r="Q115" s="20">
        <f t="shared" si="91"/>
        <v>0.2</v>
      </c>
      <c r="R115" s="8">
        <f t="shared" si="92"/>
        <v>0.2</v>
      </c>
      <c r="S115" s="8">
        <f t="shared" si="93"/>
        <v>0.1</v>
      </c>
      <c r="T115" s="130">
        <f t="shared" si="94"/>
        <v>0.2</v>
      </c>
      <c r="U115" s="133">
        <f t="shared" si="65"/>
        <v>0.7</v>
      </c>
      <c r="V115" s="106"/>
      <c r="W115" s="136">
        <f t="shared" si="66"/>
        <v>5.6</v>
      </c>
      <c r="X115" s="139">
        <f t="shared" si="67"/>
        <v>2.0999999999999996</v>
      </c>
      <c r="Y115" s="7">
        <f t="shared" si="95"/>
        <v>15</v>
      </c>
      <c r="Z115" s="7">
        <f t="shared" si="96"/>
        <v>9</v>
      </c>
      <c r="AA115" s="7">
        <f t="shared" si="97"/>
        <v>2.1</v>
      </c>
      <c r="AB115" s="7">
        <f t="shared" si="68"/>
        <v>0.85</v>
      </c>
      <c r="AC115" s="7">
        <f t="shared" si="69"/>
        <v>0.55000000000000004</v>
      </c>
      <c r="AD115" s="7">
        <f>'Fact sheet'!$G$12</f>
        <v>0.08</v>
      </c>
      <c r="AE115" s="7">
        <f t="shared" si="98"/>
        <v>0.39</v>
      </c>
      <c r="AF115" s="7">
        <f t="shared" si="99"/>
        <v>0</v>
      </c>
      <c r="AG115" s="7">
        <f t="shared" si="70"/>
        <v>8.9174999999999986</v>
      </c>
      <c r="AH115" s="7">
        <f t="shared" si="71"/>
        <v>0</v>
      </c>
      <c r="AI115" s="94">
        <f t="shared" si="72"/>
        <v>4.5</v>
      </c>
      <c r="AJ115" s="99">
        <f t="shared" si="73"/>
        <v>49.087499999999991</v>
      </c>
      <c r="AK115" s="96">
        <f t="shared" si="74"/>
        <v>-6.5874999999999915</v>
      </c>
      <c r="AL115" s="106"/>
      <c r="AM115" s="21" t="str">
        <f t="shared" si="75"/>
        <v>LPYY221</v>
      </c>
      <c r="AN115" s="88">
        <f t="shared" si="76"/>
        <v>49.087499999999991</v>
      </c>
      <c r="AO115" s="13">
        <f t="shared" si="77"/>
        <v>1</v>
      </c>
      <c r="AP115" s="8" t="str">
        <f t="shared" si="78"/>
        <v/>
      </c>
      <c r="AQ115" s="8" t="str">
        <f t="shared" si="79"/>
        <v/>
      </c>
      <c r="AR115" s="8" t="str">
        <f t="shared" si="80"/>
        <v/>
      </c>
      <c r="AS115" s="8" t="str">
        <f t="shared" si="81"/>
        <v/>
      </c>
      <c r="AT115" s="8" t="str">
        <f t="shared" si="82"/>
        <v/>
      </c>
      <c r="AU115" s="8" t="str">
        <f t="shared" si="83"/>
        <v/>
      </c>
      <c r="AV115" s="8" t="str">
        <f t="shared" si="84"/>
        <v/>
      </c>
      <c r="AW115" s="8" t="str">
        <f t="shared" si="85"/>
        <v/>
      </c>
      <c r="AX115" s="8" t="str">
        <f t="shared" si="86"/>
        <v/>
      </c>
      <c r="AY115" s="8" t="str">
        <f t="shared" si="87"/>
        <v/>
      </c>
      <c r="AZ115" s="8" t="str">
        <f t="shared" si="88"/>
        <v/>
      </c>
      <c r="BA115" s="3" t="s">
        <v>145</v>
      </c>
      <c r="BB115" s="3" t="s">
        <v>145</v>
      </c>
      <c r="BC115" s="3" t="s">
        <v>145</v>
      </c>
      <c r="BD115" s="3">
        <v>0.7</v>
      </c>
      <c r="BE115" s="3">
        <v>60</v>
      </c>
      <c r="BF115" s="3">
        <v>60</v>
      </c>
      <c r="BG115" s="3">
        <v>30</v>
      </c>
      <c r="BH115" s="3">
        <v>30</v>
      </c>
      <c r="BI115" s="3">
        <v>70</v>
      </c>
      <c r="BJ115" s="3">
        <v>70</v>
      </c>
      <c r="BK115" s="3" t="s">
        <v>145</v>
      </c>
      <c r="BL115" s="3">
        <v>1</v>
      </c>
      <c r="BM115" s="3" t="s">
        <v>145</v>
      </c>
      <c r="BN115" s="3">
        <v>1</v>
      </c>
      <c r="BO115" s="3">
        <v>1</v>
      </c>
      <c r="BP115" s="3">
        <v>1</v>
      </c>
      <c r="BQ115" s="3" t="s">
        <v>145</v>
      </c>
      <c r="BR115" s="3">
        <v>3</v>
      </c>
      <c r="BS115" s="3" t="s">
        <v>145</v>
      </c>
      <c r="BT115" s="9" t="s">
        <v>145</v>
      </c>
      <c r="BU115" s="271">
        <v>-6.5874999999999915</v>
      </c>
    </row>
    <row r="116" spans="1:73" x14ac:dyDescent="0.25">
      <c r="A116" s="270" t="s">
        <v>1</v>
      </c>
      <c r="B116" s="6" t="s">
        <v>60</v>
      </c>
      <c r="C116" s="6" t="s">
        <v>61</v>
      </c>
      <c r="D116" s="6" t="s">
        <v>61</v>
      </c>
      <c r="E116" s="6">
        <v>2</v>
      </c>
      <c r="F116" s="6">
        <v>2</v>
      </c>
      <c r="G116" s="125">
        <v>2</v>
      </c>
      <c r="H116" s="128"/>
      <c r="I116" s="136">
        <f t="shared" si="90"/>
        <v>33</v>
      </c>
      <c r="J116" s="139">
        <f t="shared" si="60"/>
        <v>0</v>
      </c>
      <c r="K116" s="7">
        <f t="shared" si="61"/>
        <v>6</v>
      </c>
      <c r="L116" s="7">
        <f t="shared" si="62"/>
        <v>0</v>
      </c>
      <c r="M116" s="7">
        <f t="shared" si="63"/>
        <v>3.5</v>
      </c>
      <c r="N116" s="94">
        <f t="shared" si="64"/>
        <v>0</v>
      </c>
      <c r="O116" s="136">
        <f t="shared" si="89"/>
        <v>42.5</v>
      </c>
      <c r="P116" s="106"/>
      <c r="Q116" s="20">
        <f t="shared" si="91"/>
        <v>0.2</v>
      </c>
      <c r="R116" s="8">
        <f t="shared" si="92"/>
        <v>0.2</v>
      </c>
      <c r="S116" s="8">
        <f t="shared" si="93"/>
        <v>0.1</v>
      </c>
      <c r="T116" s="130">
        <f t="shared" si="94"/>
        <v>0.2</v>
      </c>
      <c r="U116" s="133">
        <f t="shared" si="65"/>
        <v>0.7</v>
      </c>
      <c r="V116" s="106"/>
      <c r="W116" s="136">
        <f t="shared" si="66"/>
        <v>5.6</v>
      </c>
      <c r="X116" s="139">
        <f t="shared" si="67"/>
        <v>2.0999999999999996</v>
      </c>
      <c r="Y116" s="7">
        <f t="shared" si="95"/>
        <v>15</v>
      </c>
      <c r="Z116" s="7">
        <f t="shared" si="96"/>
        <v>9</v>
      </c>
      <c r="AA116" s="7">
        <f t="shared" si="97"/>
        <v>2.1</v>
      </c>
      <c r="AB116" s="7">
        <f t="shared" si="68"/>
        <v>0.85</v>
      </c>
      <c r="AC116" s="7">
        <f t="shared" si="69"/>
        <v>0.55000000000000004</v>
      </c>
      <c r="AD116" s="7">
        <f>'Fact sheet'!$G$12</f>
        <v>0.08</v>
      </c>
      <c r="AE116" s="7">
        <f t="shared" si="98"/>
        <v>0.39</v>
      </c>
      <c r="AF116" s="7">
        <f t="shared" si="99"/>
        <v>0</v>
      </c>
      <c r="AG116" s="7">
        <f t="shared" si="70"/>
        <v>8.9174999999999986</v>
      </c>
      <c r="AH116" s="7">
        <f t="shared" si="71"/>
        <v>0</v>
      </c>
      <c r="AI116" s="94">
        <f t="shared" si="72"/>
        <v>0</v>
      </c>
      <c r="AJ116" s="99">
        <f t="shared" si="73"/>
        <v>44.587499999999991</v>
      </c>
      <c r="AK116" s="96">
        <f t="shared" si="74"/>
        <v>-2.0874999999999915</v>
      </c>
      <c r="AL116" s="106"/>
      <c r="AM116" s="21" t="str">
        <f t="shared" si="75"/>
        <v>LPYY222</v>
      </c>
      <c r="AN116" s="88">
        <f t="shared" si="76"/>
        <v>44.587499999999991</v>
      </c>
      <c r="AO116" s="13" t="str">
        <f t="shared" si="77"/>
        <v/>
      </c>
      <c r="AP116" s="8">
        <f t="shared" si="78"/>
        <v>1</v>
      </c>
      <c r="AQ116" s="8" t="str">
        <f t="shared" si="79"/>
        <v/>
      </c>
      <c r="AR116" s="8" t="str">
        <f t="shared" si="80"/>
        <v/>
      </c>
      <c r="AS116" s="8" t="str">
        <f t="shared" si="81"/>
        <v/>
      </c>
      <c r="AT116" s="8" t="str">
        <f t="shared" si="82"/>
        <v/>
      </c>
      <c r="AU116" s="8" t="str">
        <f t="shared" si="83"/>
        <v/>
      </c>
      <c r="AV116" s="8" t="str">
        <f t="shared" si="84"/>
        <v/>
      </c>
      <c r="AW116" s="8" t="str">
        <f t="shared" si="85"/>
        <v/>
      </c>
      <c r="AX116" s="8" t="str">
        <f t="shared" si="86"/>
        <v/>
      </c>
      <c r="AY116" s="8" t="str">
        <f t="shared" si="87"/>
        <v/>
      </c>
      <c r="AZ116" s="8" t="str">
        <f t="shared" si="88"/>
        <v/>
      </c>
      <c r="BA116" s="3" t="s">
        <v>145</v>
      </c>
      <c r="BB116" s="3" t="s">
        <v>145</v>
      </c>
      <c r="BC116" s="3" t="s">
        <v>145</v>
      </c>
      <c r="BD116" s="3">
        <v>0.7</v>
      </c>
      <c r="BE116" s="3">
        <v>60</v>
      </c>
      <c r="BF116" s="3">
        <v>60</v>
      </c>
      <c r="BG116" s="3">
        <v>30</v>
      </c>
      <c r="BH116" s="3">
        <v>30</v>
      </c>
      <c r="BI116" s="3">
        <v>70</v>
      </c>
      <c r="BJ116" s="3">
        <v>70</v>
      </c>
      <c r="BK116" s="3" t="s">
        <v>145</v>
      </c>
      <c r="BL116" s="3">
        <v>1</v>
      </c>
      <c r="BM116" s="3" t="s">
        <v>145</v>
      </c>
      <c r="BN116" s="3">
        <v>1</v>
      </c>
      <c r="BO116" s="3">
        <v>1</v>
      </c>
      <c r="BP116" s="3">
        <v>1</v>
      </c>
      <c r="BQ116" s="3" t="s">
        <v>145</v>
      </c>
      <c r="BR116" s="3">
        <v>3</v>
      </c>
      <c r="BS116" s="3" t="s">
        <v>145</v>
      </c>
      <c r="BT116" s="9" t="s">
        <v>145</v>
      </c>
      <c r="BU116" s="271">
        <v>-2.0874999999999915</v>
      </c>
    </row>
    <row r="117" spans="1:73" x14ac:dyDescent="0.25">
      <c r="A117" s="270" t="s">
        <v>1</v>
      </c>
      <c r="B117" s="6" t="s">
        <v>60</v>
      </c>
      <c r="C117" s="6" t="s">
        <v>61</v>
      </c>
      <c r="D117" s="6" t="s">
        <v>61</v>
      </c>
      <c r="E117" s="6">
        <v>2</v>
      </c>
      <c r="F117" s="6">
        <v>2</v>
      </c>
      <c r="G117" s="125">
        <v>3</v>
      </c>
      <c r="H117" s="128"/>
      <c r="I117" s="136">
        <f t="shared" si="90"/>
        <v>33</v>
      </c>
      <c r="J117" s="139">
        <f t="shared" si="60"/>
        <v>0</v>
      </c>
      <c r="K117" s="7">
        <f t="shared" si="61"/>
        <v>6</v>
      </c>
      <c r="L117" s="7">
        <f t="shared" si="62"/>
        <v>0</v>
      </c>
      <c r="M117" s="7">
        <f t="shared" si="63"/>
        <v>3.5</v>
      </c>
      <c r="N117" s="94">
        <f t="shared" si="64"/>
        <v>0</v>
      </c>
      <c r="O117" s="136">
        <f t="shared" si="89"/>
        <v>42.5</v>
      </c>
      <c r="P117" s="106"/>
      <c r="Q117" s="20">
        <f t="shared" si="91"/>
        <v>0.2</v>
      </c>
      <c r="R117" s="8">
        <f t="shared" si="92"/>
        <v>0.2</v>
      </c>
      <c r="S117" s="8">
        <f t="shared" si="93"/>
        <v>0.1</v>
      </c>
      <c r="T117" s="130">
        <f t="shared" si="94"/>
        <v>0.2</v>
      </c>
      <c r="U117" s="133">
        <f t="shared" si="65"/>
        <v>0.7</v>
      </c>
      <c r="V117" s="106"/>
      <c r="W117" s="136">
        <f t="shared" si="66"/>
        <v>5.6</v>
      </c>
      <c r="X117" s="139">
        <f t="shared" si="67"/>
        <v>2.0999999999999996</v>
      </c>
      <c r="Y117" s="7">
        <f t="shared" si="95"/>
        <v>15</v>
      </c>
      <c r="Z117" s="7">
        <f t="shared" si="96"/>
        <v>9</v>
      </c>
      <c r="AA117" s="7">
        <f t="shared" si="97"/>
        <v>2.1</v>
      </c>
      <c r="AB117" s="7">
        <f t="shared" si="68"/>
        <v>0.85</v>
      </c>
      <c r="AC117" s="7">
        <f t="shared" si="69"/>
        <v>0.55000000000000004</v>
      </c>
      <c r="AD117" s="7">
        <f>'Fact sheet'!$G$12</f>
        <v>0.08</v>
      </c>
      <c r="AE117" s="7">
        <f t="shared" si="98"/>
        <v>0.39</v>
      </c>
      <c r="AF117" s="7">
        <f t="shared" si="99"/>
        <v>0</v>
      </c>
      <c r="AG117" s="7">
        <f t="shared" si="70"/>
        <v>8.9174999999999986</v>
      </c>
      <c r="AH117" s="7">
        <f t="shared" si="71"/>
        <v>3.5</v>
      </c>
      <c r="AI117" s="94">
        <f t="shared" si="72"/>
        <v>0</v>
      </c>
      <c r="AJ117" s="99">
        <f t="shared" si="73"/>
        <v>48.087499999999991</v>
      </c>
      <c r="AK117" s="96">
        <f t="shared" si="74"/>
        <v>-5.5874999999999915</v>
      </c>
      <c r="AL117" s="106"/>
      <c r="AM117" s="21" t="str">
        <f t="shared" si="75"/>
        <v>LPYY223</v>
      </c>
      <c r="AN117" s="88">
        <f t="shared" si="76"/>
        <v>48.087499999999991</v>
      </c>
      <c r="AO117" s="13" t="str">
        <f t="shared" si="77"/>
        <v/>
      </c>
      <c r="AP117" s="8" t="str">
        <f t="shared" si="78"/>
        <v/>
      </c>
      <c r="AQ117" s="8">
        <f t="shared" si="79"/>
        <v>1</v>
      </c>
      <c r="AR117" s="8" t="str">
        <f t="shared" si="80"/>
        <v/>
      </c>
      <c r="AS117" s="8" t="str">
        <f t="shared" si="81"/>
        <v/>
      </c>
      <c r="AT117" s="8" t="str">
        <f t="shared" si="82"/>
        <v/>
      </c>
      <c r="AU117" s="8" t="str">
        <f t="shared" si="83"/>
        <v/>
      </c>
      <c r="AV117" s="8" t="str">
        <f t="shared" si="84"/>
        <v/>
      </c>
      <c r="AW117" s="8" t="str">
        <f t="shared" si="85"/>
        <v/>
      </c>
      <c r="AX117" s="8" t="str">
        <f t="shared" si="86"/>
        <v/>
      </c>
      <c r="AY117" s="8" t="str">
        <f t="shared" si="87"/>
        <v/>
      </c>
      <c r="AZ117" s="8" t="str">
        <f t="shared" si="88"/>
        <v/>
      </c>
      <c r="BA117" s="3" t="s">
        <v>145</v>
      </c>
      <c r="BB117" s="3" t="s">
        <v>145</v>
      </c>
      <c r="BC117" s="3" t="s">
        <v>145</v>
      </c>
      <c r="BD117" s="3">
        <v>0.7</v>
      </c>
      <c r="BE117" s="3">
        <v>60</v>
      </c>
      <c r="BF117" s="3">
        <v>60</v>
      </c>
      <c r="BG117" s="3">
        <v>30</v>
      </c>
      <c r="BH117" s="3">
        <v>30</v>
      </c>
      <c r="BI117" s="3">
        <v>70</v>
      </c>
      <c r="BJ117" s="3">
        <v>70</v>
      </c>
      <c r="BK117" s="3" t="s">
        <v>145</v>
      </c>
      <c r="BL117" s="3">
        <v>1</v>
      </c>
      <c r="BM117" s="3" t="s">
        <v>145</v>
      </c>
      <c r="BN117" s="3">
        <v>1</v>
      </c>
      <c r="BO117" s="3">
        <v>1</v>
      </c>
      <c r="BP117" s="3">
        <v>1</v>
      </c>
      <c r="BQ117" s="3" t="s">
        <v>145</v>
      </c>
      <c r="BR117" s="3">
        <v>3</v>
      </c>
      <c r="BS117" s="3" t="s">
        <v>145</v>
      </c>
      <c r="BT117" s="9" t="s">
        <v>145</v>
      </c>
      <c r="BU117" s="271">
        <v>-5.5874999999999915</v>
      </c>
    </row>
    <row r="118" spans="1:73" x14ac:dyDescent="0.25">
      <c r="A118" s="270" t="s">
        <v>1</v>
      </c>
      <c r="B118" s="6" t="s">
        <v>60</v>
      </c>
      <c r="C118" s="6" t="s">
        <v>61</v>
      </c>
      <c r="D118" s="6" t="s">
        <v>62</v>
      </c>
      <c r="E118" s="6">
        <v>1</v>
      </c>
      <c r="F118" s="6">
        <v>1</v>
      </c>
      <c r="G118" s="125">
        <v>1</v>
      </c>
      <c r="H118" s="128"/>
      <c r="I118" s="136">
        <f t="shared" si="90"/>
        <v>33</v>
      </c>
      <c r="J118" s="139">
        <f t="shared" si="60"/>
        <v>0</v>
      </c>
      <c r="K118" s="7">
        <f t="shared" si="61"/>
        <v>6</v>
      </c>
      <c r="L118" s="7">
        <f t="shared" si="62"/>
        <v>0</v>
      </c>
      <c r="M118" s="7">
        <f t="shared" si="63"/>
        <v>0</v>
      </c>
      <c r="N118" s="94">
        <f t="shared" si="64"/>
        <v>0</v>
      </c>
      <c r="O118" s="136">
        <f t="shared" si="89"/>
        <v>39</v>
      </c>
      <c r="P118" s="106"/>
      <c r="Q118" s="20">
        <f t="shared" si="91"/>
        <v>0.2</v>
      </c>
      <c r="R118" s="8">
        <f t="shared" si="92"/>
        <v>0.2</v>
      </c>
      <c r="S118" s="8">
        <f t="shared" si="93"/>
        <v>0.1</v>
      </c>
      <c r="T118" s="130">
        <f t="shared" si="94"/>
        <v>0.2</v>
      </c>
      <c r="U118" s="133">
        <f t="shared" si="65"/>
        <v>0.7</v>
      </c>
      <c r="V118" s="106"/>
      <c r="W118" s="136">
        <f t="shared" si="66"/>
        <v>5.6</v>
      </c>
      <c r="X118" s="139">
        <f t="shared" si="67"/>
        <v>0</v>
      </c>
      <c r="Y118" s="7">
        <f t="shared" si="95"/>
        <v>15</v>
      </c>
      <c r="Z118" s="7">
        <f t="shared" si="96"/>
        <v>9</v>
      </c>
      <c r="AA118" s="7">
        <f t="shared" si="97"/>
        <v>2.1</v>
      </c>
      <c r="AB118" s="7">
        <f t="shared" si="68"/>
        <v>0.85</v>
      </c>
      <c r="AC118" s="7">
        <f t="shared" si="69"/>
        <v>0</v>
      </c>
      <c r="AD118" s="7">
        <f>'Fact sheet'!$G$12</f>
        <v>0.08</v>
      </c>
      <c r="AE118" s="7">
        <f t="shared" si="98"/>
        <v>0.39</v>
      </c>
      <c r="AF118" s="7">
        <f t="shared" si="99"/>
        <v>0</v>
      </c>
      <c r="AG118" s="7">
        <f t="shared" si="70"/>
        <v>8.2550000000000008</v>
      </c>
      <c r="AH118" s="7">
        <f t="shared" si="71"/>
        <v>0</v>
      </c>
      <c r="AI118" s="94">
        <f t="shared" si="72"/>
        <v>0</v>
      </c>
      <c r="AJ118" s="99">
        <f t="shared" si="73"/>
        <v>41.275000000000006</v>
      </c>
      <c r="AK118" s="96">
        <f t="shared" si="74"/>
        <v>-2.2750000000000057</v>
      </c>
      <c r="AL118" s="106"/>
      <c r="AM118" s="21" t="str">
        <f t="shared" si="75"/>
        <v>LPYN111</v>
      </c>
      <c r="AN118" s="88">
        <f t="shared" si="76"/>
        <v>41.275000000000006</v>
      </c>
      <c r="AO118" s="13">
        <f t="shared" si="77"/>
        <v>1</v>
      </c>
      <c r="AP118" s="8" t="str">
        <f t="shared" si="78"/>
        <v/>
      </c>
      <c r="AQ118" s="8" t="str">
        <f t="shared" si="79"/>
        <v/>
      </c>
      <c r="AR118" s="8" t="str">
        <f t="shared" si="80"/>
        <v/>
      </c>
      <c r="AS118" s="8" t="str">
        <f t="shared" si="81"/>
        <v/>
      </c>
      <c r="AT118" s="8" t="str">
        <f t="shared" si="82"/>
        <v/>
      </c>
      <c r="AU118" s="8" t="str">
        <f t="shared" si="83"/>
        <v/>
      </c>
      <c r="AV118" s="8" t="str">
        <f t="shared" si="84"/>
        <v/>
      </c>
      <c r="AW118" s="8" t="str">
        <f t="shared" si="85"/>
        <v/>
      </c>
      <c r="AX118" s="8" t="str">
        <f t="shared" si="86"/>
        <v/>
      </c>
      <c r="AY118" s="8" t="str">
        <f t="shared" si="87"/>
        <v/>
      </c>
      <c r="AZ118" s="8" t="str">
        <f t="shared" si="88"/>
        <v/>
      </c>
      <c r="BA118" s="3">
        <v>0.7</v>
      </c>
      <c r="BB118" s="3" t="s">
        <v>145</v>
      </c>
      <c r="BC118" s="3" t="s">
        <v>145</v>
      </c>
      <c r="BD118" s="3" t="s">
        <v>145</v>
      </c>
      <c r="BE118" s="3">
        <v>60</v>
      </c>
      <c r="BF118" s="3">
        <v>60</v>
      </c>
      <c r="BG118" s="3">
        <v>30</v>
      </c>
      <c r="BH118" s="3">
        <v>30</v>
      </c>
      <c r="BI118" s="3">
        <v>70</v>
      </c>
      <c r="BJ118" s="3">
        <v>70</v>
      </c>
      <c r="BK118" s="3">
        <v>1</v>
      </c>
      <c r="BL118" s="3" t="s">
        <v>145</v>
      </c>
      <c r="BM118" s="3" t="s">
        <v>145</v>
      </c>
      <c r="BN118" s="3" t="s">
        <v>145</v>
      </c>
      <c r="BO118" s="3">
        <v>1</v>
      </c>
      <c r="BP118" s="3">
        <v>1</v>
      </c>
      <c r="BQ118" s="3">
        <v>3</v>
      </c>
      <c r="BR118" s="3" t="s">
        <v>145</v>
      </c>
      <c r="BS118" s="3" t="s">
        <v>145</v>
      </c>
      <c r="BT118" s="9" t="s">
        <v>145</v>
      </c>
      <c r="BU118" s="271">
        <v>-2.2750000000000057</v>
      </c>
    </row>
    <row r="119" spans="1:73" x14ac:dyDescent="0.25">
      <c r="A119" s="270" t="s">
        <v>1</v>
      </c>
      <c r="B119" s="6" t="s">
        <v>60</v>
      </c>
      <c r="C119" s="6" t="s">
        <v>61</v>
      </c>
      <c r="D119" s="6" t="s">
        <v>62</v>
      </c>
      <c r="E119" s="6">
        <v>1</v>
      </c>
      <c r="F119" s="6">
        <v>1</v>
      </c>
      <c r="G119" s="125">
        <v>2</v>
      </c>
      <c r="H119" s="128"/>
      <c r="I119" s="136">
        <f t="shared" si="90"/>
        <v>33</v>
      </c>
      <c r="J119" s="139">
        <f t="shared" si="60"/>
        <v>0</v>
      </c>
      <c r="K119" s="7">
        <f t="shared" si="61"/>
        <v>6</v>
      </c>
      <c r="L119" s="7">
        <f t="shared" si="62"/>
        <v>0</v>
      </c>
      <c r="M119" s="7">
        <f t="shared" si="63"/>
        <v>0</v>
      </c>
      <c r="N119" s="94">
        <f t="shared" si="64"/>
        <v>0</v>
      </c>
      <c r="O119" s="136">
        <f t="shared" si="89"/>
        <v>39</v>
      </c>
      <c r="P119" s="106"/>
      <c r="Q119" s="20">
        <f t="shared" si="91"/>
        <v>0.2</v>
      </c>
      <c r="R119" s="8">
        <f t="shared" si="92"/>
        <v>0.2</v>
      </c>
      <c r="S119" s="8">
        <f t="shared" si="93"/>
        <v>0.1</v>
      </c>
      <c r="T119" s="130">
        <f t="shared" si="94"/>
        <v>0.2</v>
      </c>
      <c r="U119" s="133">
        <f t="shared" si="65"/>
        <v>0.7</v>
      </c>
      <c r="V119" s="106"/>
      <c r="W119" s="136">
        <f t="shared" si="66"/>
        <v>5.6</v>
      </c>
      <c r="X119" s="139">
        <f t="shared" si="67"/>
        <v>0</v>
      </c>
      <c r="Y119" s="7">
        <f t="shared" si="95"/>
        <v>15</v>
      </c>
      <c r="Z119" s="7">
        <f t="shared" si="96"/>
        <v>9</v>
      </c>
      <c r="AA119" s="7">
        <f t="shared" si="97"/>
        <v>2.1</v>
      </c>
      <c r="AB119" s="7">
        <f t="shared" si="68"/>
        <v>0.85</v>
      </c>
      <c r="AC119" s="7">
        <f t="shared" si="69"/>
        <v>0</v>
      </c>
      <c r="AD119" s="7">
        <f>'Fact sheet'!$G$12</f>
        <v>0.08</v>
      </c>
      <c r="AE119" s="7">
        <f t="shared" si="98"/>
        <v>0.39</v>
      </c>
      <c r="AF119" s="7">
        <f t="shared" si="99"/>
        <v>0</v>
      </c>
      <c r="AG119" s="7">
        <f t="shared" si="70"/>
        <v>8.2550000000000008</v>
      </c>
      <c r="AH119" s="7">
        <f t="shared" si="71"/>
        <v>3.5</v>
      </c>
      <c r="AI119" s="94">
        <f t="shared" si="72"/>
        <v>0</v>
      </c>
      <c r="AJ119" s="99">
        <f t="shared" si="73"/>
        <v>44.775000000000006</v>
      </c>
      <c r="AK119" s="96">
        <f t="shared" si="74"/>
        <v>-5.7750000000000057</v>
      </c>
      <c r="AL119" s="106"/>
      <c r="AM119" s="21" t="str">
        <f t="shared" si="75"/>
        <v>LPYN112</v>
      </c>
      <c r="AN119" s="88">
        <f t="shared" si="76"/>
        <v>44.775000000000006</v>
      </c>
      <c r="AO119" s="13" t="str">
        <f t="shared" si="77"/>
        <v/>
      </c>
      <c r="AP119" s="8">
        <f t="shared" si="78"/>
        <v>1</v>
      </c>
      <c r="AQ119" s="8" t="str">
        <f t="shared" si="79"/>
        <v/>
      </c>
      <c r="AR119" s="8" t="str">
        <f t="shared" si="80"/>
        <v/>
      </c>
      <c r="AS119" s="8" t="str">
        <f t="shared" si="81"/>
        <v/>
      </c>
      <c r="AT119" s="8" t="str">
        <f t="shared" si="82"/>
        <v/>
      </c>
      <c r="AU119" s="8" t="str">
        <f t="shared" si="83"/>
        <v/>
      </c>
      <c r="AV119" s="8" t="str">
        <f t="shared" si="84"/>
        <v/>
      </c>
      <c r="AW119" s="8" t="str">
        <f t="shared" si="85"/>
        <v/>
      </c>
      <c r="AX119" s="8" t="str">
        <f t="shared" si="86"/>
        <v/>
      </c>
      <c r="AY119" s="8" t="str">
        <f t="shared" si="87"/>
        <v/>
      </c>
      <c r="AZ119" s="8" t="str">
        <f t="shared" si="88"/>
        <v/>
      </c>
      <c r="BA119" s="3">
        <v>0.7</v>
      </c>
      <c r="BB119" s="3" t="s">
        <v>145</v>
      </c>
      <c r="BC119" s="3" t="s">
        <v>145</v>
      </c>
      <c r="BD119" s="3" t="s">
        <v>145</v>
      </c>
      <c r="BE119" s="3">
        <v>60</v>
      </c>
      <c r="BF119" s="3">
        <v>60</v>
      </c>
      <c r="BG119" s="3">
        <v>30</v>
      </c>
      <c r="BH119" s="3">
        <v>30</v>
      </c>
      <c r="BI119" s="3">
        <v>70</v>
      </c>
      <c r="BJ119" s="3">
        <v>70</v>
      </c>
      <c r="BK119" s="3">
        <v>1</v>
      </c>
      <c r="BL119" s="3" t="s">
        <v>145</v>
      </c>
      <c r="BM119" s="3" t="s">
        <v>145</v>
      </c>
      <c r="BN119" s="3" t="s">
        <v>145</v>
      </c>
      <c r="BO119" s="3">
        <v>1</v>
      </c>
      <c r="BP119" s="3">
        <v>1</v>
      </c>
      <c r="BQ119" s="3">
        <v>3</v>
      </c>
      <c r="BR119" s="3" t="s">
        <v>145</v>
      </c>
      <c r="BS119" s="3" t="s">
        <v>145</v>
      </c>
      <c r="BT119" s="9" t="s">
        <v>145</v>
      </c>
      <c r="BU119" s="271">
        <v>-5.7750000000000057</v>
      </c>
    </row>
    <row r="120" spans="1:73" x14ac:dyDescent="0.25">
      <c r="A120" s="270" t="s">
        <v>1</v>
      </c>
      <c r="B120" s="6" t="s">
        <v>60</v>
      </c>
      <c r="C120" s="6" t="s">
        <v>61</v>
      </c>
      <c r="D120" s="6" t="s">
        <v>62</v>
      </c>
      <c r="E120" s="6">
        <v>1</v>
      </c>
      <c r="F120" s="6">
        <v>1</v>
      </c>
      <c r="G120" s="125">
        <v>3</v>
      </c>
      <c r="H120" s="128"/>
      <c r="I120" s="136">
        <f t="shared" si="90"/>
        <v>33</v>
      </c>
      <c r="J120" s="139">
        <f t="shared" si="60"/>
        <v>0</v>
      </c>
      <c r="K120" s="7">
        <f t="shared" si="61"/>
        <v>6</v>
      </c>
      <c r="L120" s="7">
        <f t="shared" si="62"/>
        <v>0</v>
      </c>
      <c r="M120" s="7">
        <f t="shared" si="63"/>
        <v>0</v>
      </c>
      <c r="N120" s="94">
        <f t="shared" si="64"/>
        <v>0</v>
      </c>
      <c r="O120" s="136">
        <f t="shared" si="89"/>
        <v>39</v>
      </c>
      <c r="P120" s="106"/>
      <c r="Q120" s="20">
        <f t="shared" si="91"/>
        <v>0.2</v>
      </c>
      <c r="R120" s="8">
        <f t="shared" si="92"/>
        <v>0.2</v>
      </c>
      <c r="S120" s="8">
        <f t="shared" si="93"/>
        <v>0.1</v>
      </c>
      <c r="T120" s="130">
        <f t="shared" si="94"/>
        <v>0.2</v>
      </c>
      <c r="U120" s="133">
        <f t="shared" si="65"/>
        <v>0.7</v>
      </c>
      <c r="V120" s="106"/>
      <c r="W120" s="136">
        <f t="shared" si="66"/>
        <v>5.6</v>
      </c>
      <c r="X120" s="139">
        <f t="shared" si="67"/>
        <v>0</v>
      </c>
      <c r="Y120" s="7">
        <f t="shared" si="95"/>
        <v>15</v>
      </c>
      <c r="Z120" s="7">
        <f t="shared" si="96"/>
        <v>9</v>
      </c>
      <c r="AA120" s="7">
        <f t="shared" si="97"/>
        <v>2.1</v>
      </c>
      <c r="AB120" s="7">
        <f t="shared" si="68"/>
        <v>0.85</v>
      </c>
      <c r="AC120" s="7">
        <f t="shared" si="69"/>
        <v>0</v>
      </c>
      <c r="AD120" s="7">
        <f>'Fact sheet'!$G$12</f>
        <v>0.08</v>
      </c>
      <c r="AE120" s="7">
        <f t="shared" si="98"/>
        <v>0.39</v>
      </c>
      <c r="AF120" s="7">
        <f t="shared" si="99"/>
        <v>0</v>
      </c>
      <c r="AG120" s="7">
        <f t="shared" si="70"/>
        <v>8.2550000000000008</v>
      </c>
      <c r="AH120" s="7">
        <f t="shared" si="71"/>
        <v>7</v>
      </c>
      <c r="AI120" s="94">
        <f t="shared" si="72"/>
        <v>0</v>
      </c>
      <c r="AJ120" s="99">
        <f t="shared" si="73"/>
        <v>48.275000000000006</v>
      </c>
      <c r="AK120" s="96">
        <f t="shared" si="74"/>
        <v>-9.2750000000000057</v>
      </c>
      <c r="AL120" s="106"/>
      <c r="AM120" s="21" t="str">
        <f t="shared" si="75"/>
        <v>LPYN113</v>
      </c>
      <c r="AN120" s="88">
        <f t="shared" si="76"/>
        <v>48.275000000000006</v>
      </c>
      <c r="AO120" s="13" t="str">
        <f t="shared" si="77"/>
        <v/>
      </c>
      <c r="AP120" s="8" t="str">
        <f t="shared" si="78"/>
        <v/>
      </c>
      <c r="AQ120" s="8">
        <f t="shared" si="79"/>
        <v>1</v>
      </c>
      <c r="AR120" s="8" t="str">
        <f t="shared" si="80"/>
        <v/>
      </c>
      <c r="AS120" s="8" t="str">
        <f t="shared" si="81"/>
        <v/>
      </c>
      <c r="AT120" s="8" t="str">
        <f t="shared" si="82"/>
        <v/>
      </c>
      <c r="AU120" s="8" t="str">
        <f t="shared" si="83"/>
        <v/>
      </c>
      <c r="AV120" s="8" t="str">
        <f t="shared" si="84"/>
        <v/>
      </c>
      <c r="AW120" s="8" t="str">
        <f t="shared" si="85"/>
        <v/>
      </c>
      <c r="AX120" s="8" t="str">
        <f t="shared" si="86"/>
        <v/>
      </c>
      <c r="AY120" s="8" t="str">
        <f t="shared" si="87"/>
        <v/>
      </c>
      <c r="AZ120" s="8" t="str">
        <f t="shared" si="88"/>
        <v/>
      </c>
      <c r="BA120" s="3">
        <v>0.7</v>
      </c>
      <c r="BB120" s="3" t="s">
        <v>145</v>
      </c>
      <c r="BC120" s="3" t="s">
        <v>145</v>
      </c>
      <c r="BD120" s="3" t="s">
        <v>145</v>
      </c>
      <c r="BE120" s="3">
        <v>60</v>
      </c>
      <c r="BF120" s="3">
        <v>60</v>
      </c>
      <c r="BG120" s="3">
        <v>30</v>
      </c>
      <c r="BH120" s="3">
        <v>30</v>
      </c>
      <c r="BI120" s="3">
        <v>70</v>
      </c>
      <c r="BJ120" s="3">
        <v>70</v>
      </c>
      <c r="BK120" s="3">
        <v>1</v>
      </c>
      <c r="BL120" s="3" t="s">
        <v>145</v>
      </c>
      <c r="BM120" s="3" t="s">
        <v>145</v>
      </c>
      <c r="BN120" s="3" t="s">
        <v>145</v>
      </c>
      <c r="BO120" s="3">
        <v>1</v>
      </c>
      <c r="BP120" s="3">
        <v>1</v>
      </c>
      <c r="BQ120" s="3">
        <v>3</v>
      </c>
      <c r="BR120" s="3" t="s">
        <v>145</v>
      </c>
      <c r="BS120" s="3" t="s">
        <v>145</v>
      </c>
      <c r="BT120" s="9" t="s">
        <v>145</v>
      </c>
      <c r="BU120" s="271">
        <v>-9.2750000000000057</v>
      </c>
    </row>
    <row r="121" spans="1:73" x14ac:dyDescent="0.25">
      <c r="A121" s="270" t="s">
        <v>1</v>
      </c>
      <c r="B121" s="6" t="s">
        <v>60</v>
      </c>
      <c r="C121" s="6" t="s">
        <v>61</v>
      </c>
      <c r="D121" s="6" t="s">
        <v>62</v>
      </c>
      <c r="E121" s="6">
        <v>1</v>
      </c>
      <c r="F121" s="6">
        <v>2</v>
      </c>
      <c r="G121" s="125">
        <v>1</v>
      </c>
      <c r="H121" s="128"/>
      <c r="I121" s="136">
        <f t="shared" si="90"/>
        <v>33</v>
      </c>
      <c r="J121" s="139">
        <f t="shared" si="60"/>
        <v>0</v>
      </c>
      <c r="K121" s="7">
        <f t="shared" si="61"/>
        <v>6</v>
      </c>
      <c r="L121" s="7">
        <f t="shared" si="62"/>
        <v>0</v>
      </c>
      <c r="M121" s="7">
        <f t="shared" si="63"/>
        <v>0</v>
      </c>
      <c r="N121" s="94">
        <f t="shared" si="64"/>
        <v>0</v>
      </c>
      <c r="O121" s="136">
        <f t="shared" si="89"/>
        <v>39</v>
      </c>
      <c r="P121" s="106"/>
      <c r="Q121" s="20">
        <f t="shared" si="91"/>
        <v>0.2</v>
      </c>
      <c r="R121" s="8">
        <f t="shared" si="92"/>
        <v>0.2</v>
      </c>
      <c r="S121" s="8">
        <f t="shared" si="93"/>
        <v>0.1</v>
      </c>
      <c r="T121" s="130">
        <f t="shared" si="94"/>
        <v>0.2</v>
      </c>
      <c r="U121" s="133">
        <f t="shared" si="65"/>
        <v>0.7</v>
      </c>
      <c r="V121" s="106"/>
      <c r="W121" s="136">
        <f t="shared" si="66"/>
        <v>5.6</v>
      </c>
      <c r="X121" s="139">
        <f t="shared" si="67"/>
        <v>2.0999999999999996</v>
      </c>
      <c r="Y121" s="7">
        <f t="shared" si="95"/>
        <v>15</v>
      </c>
      <c r="Z121" s="7">
        <f t="shared" si="96"/>
        <v>9</v>
      </c>
      <c r="AA121" s="7">
        <f t="shared" si="97"/>
        <v>2.1</v>
      </c>
      <c r="AB121" s="7">
        <f t="shared" si="68"/>
        <v>0.85</v>
      </c>
      <c r="AC121" s="7">
        <f t="shared" si="69"/>
        <v>0</v>
      </c>
      <c r="AD121" s="7">
        <f>'Fact sheet'!$G$12</f>
        <v>0.08</v>
      </c>
      <c r="AE121" s="7">
        <f t="shared" si="98"/>
        <v>0.39</v>
      </c>
      <c r="AF121" s="7">
        <f t="shared" si="99"/>
        <v>0</v>
      </c>
      <c r="AG121" s="7">
        <f t="shared" si="70"/>
        <v>8.7799999999999994</v>
      </c>
      <c r="AH121" s="7">
        <f t="shared" si="71"/>
        <v>0</v>
      </c>
      <c r="AI121" s="94">
        <f t="shared" si="72"/>
        <v>0</v>
      </c>
      <c r="AJ121" s="99">
        <f t="shared" si="73"/>
        <v>43.9</v>
      </c>
      <c r="AK121" s="96">
        <f t="shared" si="74"/>
        <v>-4.8999999999999986</v>
      </c>
      <c r="AL121" s="106"/>
      <c r="AM121" s="21" t="str">
        <f t="shared" si="75"/>
        <v>LPYN121</v>
      </c>
      <c r="AN121" s="88">
        <f t="shared" si="76"/>
        <v>43.9</v>
      </c>
      <c r="AO121" s="13">
        <f t="shared" si="77"/>
        <v>1</v>
      </c>
      <c r="AP121" s="8" t="str">
        <f t="shared" si="78"/>
        <v/>
      </c>
      <c r="AQ121" s="8" t="str">
        <f t="shared" si="79"/>
        <v/>
      </c>
      <c r="AR121" s="8" t="str">
        <f t="shared" si="80"/>
        <v/>
      </c>
      <c r="AS121" s="8" t="str">
        <f t="shared" si="81"/>
        <v/>
      </c>
      <c r="AT121" s="8" t="str">
        <f t="shared" si="82"/>
        <v/>
      </c>
      <c r="AU121" s="8" t="str">
        <f t="shared" si="83"/>
        <v/>
      </c>
      <c r="AV121" s="8" t="str">
        <f t="shared" si="84"/>
        <v/>
      </c>
      <c r="AW121" s="8" t="str">
        <f t="shared" si="85"/>
        <v/>
      </c>
      <c r="AX121" s="8" t="str">
        <f t="shared" si="86"/>
        <v/>
      </c>
      <c r="AY121" s="8" t="str">
        <f t="shared" si="87"/>
        <v/>
      </c>
      <c r="AZ121" s="8" t="str">
        <f t="shared" si="88"/>
        <v/>
      </c>
      <c r="BA121" s="3" t="s">
        <v>145</v>
      </c>
      <c r="BB121" s="3" t="s">
        <v>145</v>
      </c>
      <c r="BC121" s="3">
        <v>0.7</v>
      </c>
      <c r="BD121" s="3" t="s">
        <v>145</v>
      </c>
      <c r="BE121" s="3">
        <v>60</v>
      </c>
      <c r="BF121" s="3">
        <v>60</v>
      </c>
      <c r="BG121" s="3">
        <v>30</v>
      </c>
      <c r="BH121" s="3">
        <v>30</v>
      </c>
      <c r="BI121" s="3">
        <v>70</v>
      </c>
      <c r="BJ121" s="3">
        <v>70</v>
      </c>
      <c r="BK121" s="3">
        <v>1</v>
      </c>
      <c r="BL121" s="3" t="s">
        <v>145</v>
      </c>
      <c r="BM121" s="3" t="s">
        <v>145</v>
      </c>
      <c r="BN121" s="3" t="s">
        <v>145</v>
      </c>
      <c r="BO121" s="3">
        <v>1</v>
      </c>
      <c r="BP121" s="3">
        <v>1</v>
      </c>
      <c r="BQ121" s="3">
        <v>3</v>
      </c>
      <c r="BR121" s="3" t="s">
        <v>145</v>
      </c>
      <c r="BS121" s="3" t="s">
        <v>145</v>
      </c>
      <c r="BT121" s="9" t="s">
        <v>145</v>
      </c>
      <c r="BU121" s="271">
        <v>-4.8999999999999986</v>
      </c>
    </row>
    <row r="122" spans="1:73" x14ac:dyDescent="0.25">
      <c r="A122" s="270" t="s">
        <v>1</v>
      </c>
      <c r="B122" s="6" t="s">
        <v>60</v>
      </c>
      <c r="C122" s="6" t="s">
        <v>61</v>
      </c>
      <c r="D122" s="6" t="s">
        <v>62</v>
      </c>
      <c r="E122" s="6">
        <v>1</v>
      </c>
      <c r="F122" s="6">
        <v>2</v>
      </c>
      <c r="G122" s="125">
        <v>2</v>
      </c>
      <c r="H122" s="128"/>
      <c r="I122" s="136">
        <f t="shared" si="90"/>
        <v>33</v>
      </c>
      <c r="J122" s="139">
        <f t="shared" si="60"/>
        <v>0</v>
      </c>
      <c r="K122" s="7">
        <f t="shared" si="61"/>
        <v>6</v>
      </c>
      <c r="L122" s="7">
        <f t="shared" si="62"/>
        <v>0</v>
      </c>
      <c r="M122" s="7">
        <f t="shared" si="63"/>
        <v>0</v>
      </c>
      <c r="N122" s="94">
        <f t="shared" si="64"/>
        <v>0</v>
      </c>
      <c r="O122" s="136">
        <f t="shared" si="89"/>
        <v>39</v>
      </c>
      <c r="P122" s="106"/>
      <c r="Q122" s="20">
        <f t="shared" si="91"/>
        <v>0.2</v>
      </c>
      <c r="R122" s="8">
        <f t="shared" si="92"/>
        <v>0.2</v>
      </c>
      <c r="S122" s="8">
        <f t="shared" si="93"/>
        <v>0.1</v>
      </c>
      <c r="T122" s="130">
        <f t="shared" si="94"/>
        <v>0.2</v>
      </c>
      <c r="U122" s="133">
        <f t="shared" si="65"/>
        <v>0.7</v>
      </c>
      <c r="V122" s="106"/>
      <c r="W122" s="136">
        <f t="shared" si="66"/>
        <v>5.6</v>
      </c>
      <c r="X122" s="139">
        <f t="shared" si="67"/>
        <v>2.0999999999999996</v>
      </c>
      <c r="Y122" s="7">
        <f t="shared" si="95"/>
        <v>15</v>
      </c>
      <c r="Z122" s="7">
        <f t="shared" si="96"/>
        <v>9</v>
      </c>
      <c r="AA122" s="7">
        <f t="shared" si="97"/>
        <v>2.1</v>
      </c>
      <c r="AB122" s="7">
        <f t="shared" si="68"/>
        <v>0.85</v>
      </c>
      <c r="AC122" s="7">
        <f t="shared" si="69"/>
        <v>0</v>
      </c>
      <c r="AD122" s="7">
        <f>'Fact sheet'!$G$12</f>
        <v>0.08</v>
      </c>
      <c r="AE122" s="7">
        <f t="shared" si="98"/>
        <v>0.39</v>
      </c>
      <c r="AF122" s="7">
        <f t="shared" si="99"/>
        <v>0</v>
      </c>
      <c r="AG122" s="7">
        <f t="shared" si="70"/>
        <v>8.7799999999999994</v>
      </c>
      <c r="AH122" s="7">
        <f t="shared" si="71"/>
        <v>3.5</v>
      </c>
      <c r="AI122" s="94">
        <f t="shared" si="72"/>
        <v>0</v>
      </c>
      <c r="AJ122" s="99">
        <f t="shared" si="73"/>
        <v>47.4</v>
      </c>
      <c r="AK122" s="96">
        <f t="shared" si="74"/>
        <v>-8.3999999999999986</v>
      </c>
      <c r="AL122" s="106"/>
      <c r="AM122" s="21" t="str">
        <f t="shared" si="75"/>
        <v>LPYN122</v>
      </c>
      <c r="AN122" s="88">
        <f t="shared" si="76"/>
        <v>47.4</v>
      </c>
      <c r="AO122" s="13" t="str">
        <f t="shared" si="77"/>
        <v/>
      </c>
      <c r="AP122" s="8">
        <f t="shared" si="78"/>
        <v>1</v>
      </c>
      <c r="AQ122" s="8" t="str">
        <f t="shared" si="79"/>
        <v/>
      </c>
      <c r="AR122" s="8" t="str">
        <f t="shared" si="80"/>
        <v/>
      </c>
      <c r="AS122" s="8" t="str">
        <f t="shared" si="81"/>
        <v/>
      </c>
      <c r="AT122" s="8" t="str">
        <f t="shared" si="82"/>
        <v/>
      </c>
      <c r="AU122" s="8" t="str">
        <f t="shared" si="83"/>
        <v/>
      </c>
      <c r="AV122" s="8" t="str">
        <f t="shared" si="84"/>
        <v/>
      </c>
      <c r="AW122" s="8" t="str">
        <f t="shared" si="85"/>
        <v/>
      </c>
      <c r="AX122" s="8" t="str">
        <f t="shared" si="86"/>
        <v/>
      </c>
      <c r="AY122" s="8" t="str">
        <f t="shared" si="87"/>
        <v/>
      </c>
      <c r="AZ122" s="8" t="str">
        <f t="shared" si="88"/>
        <v/>
      </c>
      <c r="BA122" s="3" t="s">
        <v>145</v>
      </c>
      <c r="BB122" s="3" t="s">
        <v>145</v>
      </c>
      <c r="BC122" s="3">
        <v>0.7</v>
      </c>
      <c r="BD122" s="3" t="s">
        <v>145</v>
      </c>
      <c r="BE122" s="3">
        <v>60</v>
      </c>
      <c r="BF122" s="3">
        <v>60</v>
      </c>
      <c r="BG122" s="3">
        <v>30</v>
      </c>
      <c r="BH122" s="3">
        <v>30</v>
      </c>
      <c r="BI122" s="3">
        <v>70</v>
      </c>
      <c r="BJ122" s="3">
        <v>70</v>
      </c>
      <c r="BK122" s="3">
        <v>1</v>
      </c>
      <c r="BL122" s="3" t="s">
        <v>145</v>
      </c>
      <c r="BM122" s="3" t="s">
        <v>145</v>
      </c>
      <c r="BN122" s="3" t="s">
        <v>145</v>
      </c>
      <c r="BO122" s="3">
        <v>1</v>
      </c>
      <c r="BP122" s="3">
        <v>1</v>
      </c>
      <c r="BQ122" s="3">
        <v>3</v>
      </c>
      <c r="BR122" s="3" t="s">
        <v>145</v>
      </c>
      <c r="BS122" s="3" t="s">
        <v>145</v>
      </c>
      <c r="BT122" s="9" t="s">
        <v>145</v>
      </c>
      <c r="BU122" s="271">
        <v>-8.3999999999999986</v>
      </c>
    </row>
    <row r="123" spans="1:73" x14ac:dyDescent="0.25">
      <c r="A123" s="270" t="s">
        <v>1</v>
      </c>
      <c r="B123" s="6" t="s">
        <v>60</v>
      </c>
      <c r="C123" s="6" t="s">
        <v>61</v>
      </c>
      <c r="D123" s="6" t="s">
        <v>62</v>
      </c>
      <c r="E123" s="6">
        <v>1</v>
      </c>
      <c r="F123" s="6">
        <v>2</v>
      </c>
      <c r="G123" s="125">
        <v>3</v>
      </c>
      <c r="H123" s="128"/>
      <c r="I123" s="136">
        <f t="shared" si="90"/>
        <v>33</v>
      </c>
      <c r="J123" s="139">
        <f t="shared" si="60"/>
        <v>0</v>
      </c>
      <c r="K123" s="7">
        <f t="shared" si="61"/>
        <v>6</v>
      </c>
      <c r="L123" s="7">
        <f t="shared" si="62"/>
        <v>0</v>
      </c>
      <c r="M123" s="7">
        <f t="shared" si="63"/>
        <v>0</v>
      </c>
      <c r="N123" s="94">
        <f t="shared" si="64"/>
        <v>0</v>
      </c>
      <c r="O123" s="136">
        <f t="shared" si="89"/>
        <v>39</v>
      </c>
      <c r="P123" s="106"/>
      <c r="Q123" s="20">
        <f t="shared" si="91"/>
        <v>0.2</v>
      </c>
      <c r="R123" s="8">
        <f t="shared" si="92"/>
        <v>0.2</v>
      </c>
      <c r="S123" s="8">
        <f t="shared" si="93"/>
        <v>0.1</v>
      </c>
      <c r="T123" s="130">
        <f t="shared" si="94"/>
        <v>0.2</v>
      </c>
      <c r="U123" s="133">
        <f t="shared" si="65"/>
        <v>0.7</v>
      </c>
      <c r="V123" s="106"/>
      <c r="W123" s="136">
        <f t="shared" si="66"/>
        <v>5.6</v>
      </c>
      <c r="X123" s="139">
        <f t="shared" si="67"/>
        <v>2.0999999999999996</v>
      </c>
      <c r="Y123" s="7">
        <f t="shared" si="95"/>
        <v>15</v>
      </c>
      <c r="Z123" s="7">
        <f t="shared" si="96"/>
        <v>9</v>
      </c>
      <c r="AA123" s="7">
        <f t="shared" si="97"/>
        <v>2.1</v>
      </c>
      <c r="AB123" s="7">
        <f t="shared" si="68"/>
        <v>0.85</v>
      </c>
      <c r="AC123" s="7">
        <f t="shared" si="69"/>
        <v>0</v>
      </c>
      <c r="AD123" s="7">
        <f>'Fact sheet'!$G$12</f>
        <v>0.08</v>
      </c>
      <c r="AE123" s="7">
        <f t="shared" si="98"/>
        <v>0.39</v>
      </c>
      <c r="AF123" s="7">
        <f t="shared" si="99"/>
        <v>0</v>
      </c>
      <c r="AG123" s="7">
        <f t="shared" si="70"/>
        <v>8.7799999999999994</v>
      </c>
      <c r="AH123" s="7">
        <f t="shared" si="71"/>
        <v>7</v>
      </c>
      <c r="AI123" s="94">
        <f t="shared" si="72"/>
        <v>0</v>
      </c>
      <c r="AJ123" s="99">
        <f t="shared" si="73"/>
        <v>50.9</v>
      </c>
      <c r="AK123" s="96">
        <f t="shared" si="74"/>
        <v>-11.899999999999999</v>
      </c>
      <c r="AL123" s="106"/>
      <c r="AM123" s="21" t="str">
        <f t="shared" si="75"/>
        <v>LPYN123</v>
      </c>
      <c r="AN123" s="88">
        <f t="shared" si="76"/>
        <v>50.9</v>
      </c>
      <c r="AO123" s="13" t="str">
        <f t="shared" si="77"/>
        <v/>
      </c>
      <c r="AP123" s="8" t="str">
        <f t="shared" si="78"/>
        <v/>
      </c>
      <c r="AQ123" s="8">
        <f t="shared" si="79"/>
        <v>1</v>
      </c>
      <c r="AR123" s="8" t="str">
        <f t="shared" si="80"/>
        <v/>
      </c>
      <c r="AS123" s="8" t="str">
        <f t="shared" si="81"/>
        <v/>
      </c>
      <c r="AT123" s="8" t="str">
        <f t="shared" si="82"/>
        <v/>
      </c>
      <c r="AU123" s="8" t="str">
        <f t="shared" si="83"/>
        <v/>
      </c>
      <c r="AV123" s="8" t="str">
        <f t="shared" si="84"/>
        <v/>
      </c>
      <c r="AW123" s="8" t="str">
        <f t="shared" si="85"/>
        <v/>
      </c>
      <c r="AX123" s="8" t="str">
        <f t="shared" si="86"/>
        <v/>
      </c>
      <c r="AY123" s="8" t="str">
        <f t="shared" si="87"/>
        <v/>
      </c>
      <c r="AZ123" s="8" t="str">
        <f t="shared" si="88"/>
        <v/>
      </c>
      <c r="BA123" s="3" t="s">
        <v>145</v>
      </c>
      <c r="BB123" s="3" t="s">
        <v>145</v>
      </c>
      <c r="BC123" s="3">
        <v>0.7</v>
      </c>
      <c r="BD123" s="3" t="s">
        <v>145</v>
      </c>
      <c r="BE123" s="3">
        <v>60</v>
      </c>
      <c r="BF123" s="3">
        <v>60</v>
      </c>
      <c r="BG123" s="3">
        <v>30</v>
      </c>
      <c r="BH123" s="3">
        <v>30</v>
      </c>
      <c r="BI123" s="3">
        <v>70</v>
      </c>
      <c r="BJ123" s="3">
        <v>70</v>
      </c>
      <c r="BK123" s="3">
        <v>1</v>
      </c>
      <c r="BL123" s="3" t="s">
        <v>145</v>
      </c>
      <c r="BM123" s="3" t="s">
        <v>145</v>
      </c>
      <c r="BN123" s="3" t="s">
        <v>145</v>
      </c>
      <c r="BO123" s="3">
        <v>1</v>
      </c>
      <c r="BP123" s="3">
        <v>1</v>
      </c>
      <c r="BQ123" s="3">
        <v>3</v>
      </c>
      <c r="BR123" s="3" t="s">
        <v>145</v>
      </c>
      <c r="BS123" s="3" t="s">
        <v>145</v>
      </c>
      <c r="BT123" s="9" t="s">
        <v>145</v>
      </c>
      <c r="BU123" s="271">
        <v>-11.899999999999999</v>
      </c>
    </row>
    <row r="124" spans="1:73" x14ac:dyDescent="0.25">
      <c r="A124" s="270" t="s">
        <v>1</v>
      </c>
      <c r="B124" s="6" t="s">
        <v>60</v>
      </c>
      <c r="C124" s="6" t="s">
        <v>61</v>
      </c>
      <c r="D124" s="6" t="s">
        <v>62</v>
      </c>
      <c r="E124" s="6">
        <v>2</v>
      </c>
      <c r="F124" s="6">
        <v>1</v>
      </c>
      <c r="G124" s="125">
        <v>1</v>
      </c>
      <c r="H124" s="128"/>
      <c r="I124" s="136">
        <f t="shared" si="90"/>
        <v>33</v>
      </c>
      <c r="J124" s="139">
        <f t="shared" si="60"/>
        <v>0</v>
      </c>
      <c r="K124" s="7">
        <f t="shared" si="61"/>
        <v>6</v>
      </c>
      <c r="L124" s="7">
        <f t="shared" si="62"/>
        <v>0</v>
      </c>
      <c r="M124" s="7">
        <f t="shared" si="63"/>
        <v>0</v>
      </c>
      <c r="N124" s="94">
        <f t="shared" si="64"/>
        <v>0</v>
      </c>
      <c r="O124" s="136">
        <f t="shared" si="89"/>
        <v>39</v>
      </c>
      <c r="P124" s="106"/>
      <c r="Q124" s="20">
        <f t="shared" si="91"/>
        <v>0.2</v>
      </c>
      <c r="R124" s="8">
        <f t="shared" si="92"/>
        <v>0.2</v>
      </c>
      <c r="S124" s="8">
        <f t="shared" si="93"/>
        <v>0.1</v>
      </c>
      <c r="T124" s="130">
        <f t="shared" si="94"/>
        <v>0.2</v>
      </c>
      <c r="U124" s="133">
        <f t="shared" si="65"/>
        <v>0.7</v>
      </c>
      <c r="V124" s="106"/>
      <c r="W124" s="136">
        <f t="shared" si="66"/>
        <v>5.6</v>
      </c>
      <c r="X124" s="139">
        <f t="shared" si="67"/>
        <v>0</v>
      </c>
      <c r="Y124" s="7">
        <f t="shared" si="95"/>
        <v>15</v>
      </c>
      <c r="Z124" s="7">
        <f t="shared" si="96"/>
        <v>9</v>
      </c>
      <c r="AA124" s="7">
        <f t="shared" si="97"/>
        <v>2.1</v>
      </c>
      <c r="AB124" s="7">
        <f t="shared" si="68"/>
        <v>0.85</v>
      </c>
      <c r="AC124" s="7">
        <f t="shared" si="69"/>
        <v>0</v>
      </c>
      <c r="AD124" s="7">
        <f>'Fact sheet'!$G$12</f>
        <v>0.08</v>
      </c>
      <c r="AE124" s="7">
        <f t="shared" si="98"/>
        <v>0.39</v>
      </c>
      <c r="AF124" s="7">
        <f t="shared" si="99"/>
        <v>0</v>
      </c>
      <c r="AG124" s="7">
        <f t="shared" si="70"/>
        <v>8.2550000000000008</v>
      </c>
      <c r="AH124" s="7">
        <f t="shared" si="71"/>
        <v>0</v>
      </c>
      <c r="AI124" s="94">
        <f t="shared" si="72"/>
        <v>4.5</v>
      </c>
      <c r="AJ124" s="99">
        <f t="shared" si="73"/>
        <v>45.775000000000006</v>
      </c>
      <c r="AK124" s="96">
        <f t="shared" si="74"/>
        <v>-6.7750000000000057</v>
      </c>
      <c r="AL124" s="106"/>
      <c r="AM124" s="21" t="str">
        <f t="shared" si="75"/>
        <v>LPYN211</v>
      </c>
      <c r="AN124" s="88">
        <f t="shared" si="76"/>
        <v>45.775000000000006</v>
      </c>
      <c r="AO124" s="13">
        <f t="shared" si="77"/>
        <v>1</v>
      </c>
      <c r="AP124" s="8" t="str">
        <f t="shared" si="78"/>
        <v/>
      </c>
      <c r="AQ124" s="8" t="str">
        <f t="shared" si="79"/>
        <v/>
      </c>
      <c r="AR124" s="8" t="str">
        <f t="shared" si="80"/>
        <v/>
      </c>
      <c r="AS124" s="8" t="str">
        <f t="shared" si="81"/>
        <v/>
      </c>
      <c r="AT124" s="8" t="str">
        <f t="shared" si="82"/>
        <v/>
      </c>
      <c r="AU124" s="8" t="str">
        <f t="shared" si="83"/>
        <v/>
      </c>
      <c r="AV124" s="8" t="str">
        <f t="shared" si="84"/>
        <v/>
      </c>
      <c r="AW124" s="8" t="str">
        <f t="shared" si="85"/>
        <v/>
      </c>
      <c r="AX124" s="8" t="str">
        <f t="shared" si="86"/>
        <v/>
      </c>
      <c r="AY124" s="8" t="str">
        <f t="shared" si="87"/>
        <v/>
      </c>
      <c r="AZ124" s="8" t="str">
        <f t="shared" si="88"/>
        <v/>
      </c>
      <c r="BA124" s="3" t="s">
        <v>145</v>
      </c>
      <c r="BB124" s="3">
        <v>0.7</v>
      </c>
      <c r="BC124" s="3" t="s">
        <v>145</v>
      </c>
      <c r="BD124" s="3" t="s">
        <v>145</v>
      </c>
      <c r="BE124" s="3">
        <v>60</v>
      </c>
      <c r="BF124" s="3">
        <v>60</v>
      </c>
      <c r="BG124" s="3">
        <v>30</v>
      </c>
      <c r="BH124" s="3">
        <v>30</v>
      </c>
      <c r="BI124" s="3">
        <v>70</v>
      </c>
      <c r="BJ124" s="3">
        <v>70</v>
      </c>
      <c r="BK124" s="3" t="s">
        <v>145</v>
      </c>
      <c r="BL124" s="3">
        <v>1</v>
      </c>
      <c r="BM124" s="3" t="s">
        <v>145</v>
      </c>
      <c r="BN124" s="3" t="s">
        <v>145</v>
      </c>
      <c r="BO124" s="3">
        <v>1</v>
      </c>
      <c r="BP124" s="3">
        <v>1</v>
      </c>
      <c r="BQ124" s="3" t="s">
        <v>145</v>
      </c>
      <c r="BR124" s="3">
        <v>3</v>
      </c>
      <c r="BS124" s="3" t="s">
        <v>145</v>
      </c>
      <c r="BT124" s="9" t="s">
        <v>145</v>
      </c>
      <c r="BU124" s="271">
        <v>-6.7750000000000057</v>
      </c>
    </row>
    <row r="125" spans="1:73" x14ac:dyDescent="0.25">
      <c r="A125" s="270" t="s">
        <v>1</v>
      </c>
      <c r="B125" s="6" t="s">
        <v>60</v>
      </c>
      <c r="C125" s="6" t="s">
        <v>61</v>
      </c>
      <c r="D125" s="6" t="s">
        <v>62</v>
      </c>
      <c r="E125" s="6">
        <v>2</v>
      </c>
      <c r="F125" s="6">
        <v>1</v>
      </c>
      <c r="G125" s="125">
        <v>2</v>
      </c>
      <c r="H125" s="128"/>
      <c r="I125" s="136">
        <f t="shared" si="90"/>
        <v>33</v>
      </c>
      <c r="J125" s="139">
        <f t="shared" si="60"/>
        <v>0</v>
      </c>
      <c r="K125" s="7">
        <f t="shared" si="61"/>
        <v>6</v>
      </c>
      <c r="L125" s="7">
        <f t="shared" si="62"/>
        <v>0</v>
      </c>
      <c r="M125" s="7">
        <f t="shared" si="63"/>
        <v>0</v>
      </c>
      <c r="N125" s="94">
        <f t="shared" si="64"/>
        <v>0</v>
      </c>
      <c r="O125" s="136">
        <f t="shared" si="89"/>
        <v>39</v>
      </c>
      <c r="P125" s="106"/>
      <c r="Q125" s="20">
        <f t="shared" si="91"/>
        <v>0.2</v>
      </c>
      <c r="R125" s="8">
        <f t="shared" si="92"/>
        <v>0.2</v>
      </c>
      <c r="S125" s="8">
        <f t="shared" si="93"/>
        <v>0.1</v>
      </c>
      <c r="T125" s="130">
        <f t="shared" si="94"/>
        <v>0.2</v>
      </c>
      <c r="U125" s="133">
        <f t="shared" si="65"/>
        <v>0.7</v>
      </c>
      <c r="V125" s="106"/>
      <c r="W125" s="136">
        <f t="shared" si="66"/>
        <v>5.6</v>
      </c>
      <c r="X125" s="139">
        <f t="shared" si="67"/>
        <v>0</v>
      </c>
      <c r="Y125" s="7">
        <f t="shared" si="95"/>
        <v>15</v>
      </c>
      <c r="Z125" s="7">
        <f t="shared" si="96"/>
        <v>9</v>
      </c>
      <c r="AA125" s="7">
        <f t="shared" si="97"/>
        <v>2.1</v>
      </c>
      <c r="AB125" s="7">
        <f t="shared" si="68"/>
        <v>0.85</v>
      </c>
      <c r="AC125" s="7">
        <f t="shared" si="69"/>
        <v>0</v>
      </c>
      <c r="AD125" s="7">
        <f>'Fact sheet'!$G$12</f>
        <v>0.08</v>
      </c>
      <c r="AE125" s="7">
        <f t="shared" si="98"/>
        <v>0.39</v>
      </c>
      <c r="AF125" s="7">
        <f t="shared" si="99"/>
        <v>0</v>
      </c>
      <c r="AG125" s="7">
        <f t="shared" si="70"/>
        <v>8.2550000000000008</v>
      </c>
      <c r="AH125" s="7">
        <f t="shared" si="71"/>
        <v>0</v>
      </c>
      <c r="AI125" s="94">
        <f t="shared" si="72"/>
        <v>0</v>
      </c>
      <c r="AJ125" s="99">
        <f t="shared" si="73"/>
        <v>41.275000000000006</v>
      </c>
      <c r="AK125" s="96">
        <f t="shared" si="74"/>
        <v>-2.2750000000000057</v>
      </c>
      <c r="AL125" s="106"/>
      <c r="AM125" s="21" t="str">
        <f t="shared" si="75"/>
        <v>LPYN212</v>
      </c>
      <c r="AN125" s="88">
        <f t="shared" si="76"/>
        <v>41.275000000000006</v>
      </c>
      <c r="AO125" s="13" t="str">
        <f t="shared" si="77"/>
        <v/>
      </c>
      <c r="AP125" s="8">
        <f t="shared" si="78"/>
        <v>1</v>
      </c>
      <c r="AQ125" s="8" t="str">
        <f t="shared" si="79"/>
        <v/>
      </c>
      <c r="AR125" s="8" t="str">
        <f t="shared" si="80"/>
        <v/>
      </c>
      <c r="AS125" s="8" t="str">
        <f t="shared" si="81"/>
        <v/>
      </c>
      <c r="AT125" s="8" t="str">
        <f t="shared" si="82"/>
        <v/>
      </c>
      <c r="AU125" s="8" t="str">
        <f t="shared" si="83"/>
        <v/>
      </c>
      <c r="AV125" s="8" t="str">
        <f t="shared" si="84"/>
        <v/>
      </c>
      <c r="AW125" s="8" t="str">
        <f t="shared" si="85"/>
        <v/>
      </c>
      <c r="AX125" s="8" t="str">
        <f t="shared" si="86"/>
        <v/>
      </c>
      <c r="AY125" s="8" t="str">
        <f t="shared" si="87"/>
        <v/>
      </c>
      <c r="AZ125" s="8" t="str">
        <f t="shared" si="88"/>
        <v/>
      </c>
      <c r="BA125" s="3" t="s">
        <v>145</v>
      </c>
      <c r="BB125" s="3">
        <v>0.7</v>
      </c>
      <c r="BC125" s="3" t="s">
        <v>145</v>
      </c>
      <c r="BD125" s="3" t="s">
        <v>145</v>
      </c>
      <c r="BE125" s="3">
        <v>60</v>
      </c>
      <c r="BF125" s="3">
        <v>60</v>
      </c>
      <c r="BG125" s="3">
        <v>30</v>
      </c>
      <c r="BH125" s="3">
        <v>30</v>
      </c>
      <c r="BI125" s="3">
        <v>70</v>
      </c>
      <c r="BJ125" s="3">
        <v>70</v>
      </c>
      <c r="BK125" s="3" t="s">
        <v>145</v>
      </c>
      <c r="BL125" s="3">
        <v>1</v>
      </c>
      <c r="BM125" s="3" t="s">
        <v>145</v>
      </c>
      <c r="BN125" s="3" t="s">
        <v>145</v>
      </c>
      <c r="BO125" s="3">
        <v>1</v>
      </c>
      <c r="BP125" s="3">
        <v>1</v>
      </c>
      <c r="BQ125" s="3" t="s">
        <v>145</v>
      </c>
      <c r="BR125" s="3">
        <v>3</v>
      </c>
      <c r="BS125" s="3" t="s">
        <v>145</v>
      </c>
      <c r="BT125" s="9" t="s">
        <v>145</v>
      </c>
      <c r="BU125" s="271">
        <v>-2.2750000000000057</v>
      </c>
    </row>
    <row r="126" spans="1:73" x14ac:dyDescent="0.25">
      <c r="A126" s="270" t="s">
        <v>1</v>
      </c>
      <c r="B126" s="6" t="s">
        <v>60</v>
      </c>
      <c r="C126" s="6" t="s">
        <v>61</v>
      </c>
      <c r="D126" s="6" t="s">
        <v>62</v>
      </c>
      <c r="E126" s="6">
        <v>2</v>
      </c>
      <c r="F126" s="6">
        <v>1</v>
      </c>
      <c r="G126" s="125">
        <v>3</v>
      </c>
      <c r="H126" s="128"/>
      <c r="I126" s="136">
        <f t="shared" si="90"/>
        <v>33</v>
      </c>
      <c r="J126" s="139">
        <f t="shared" si="60"/>
        <v>0</v>
      </c>
      <c r="K126" s="7">
        <f t="shared" si="61"/>
        <v>6</v>
      </c>
      <c r="L126" s="7">
        <f t="shared" si="62"/>
        <v>0</v>
      </c>
      <c r="M126" s="7">
        <f t="shared" si="63"/>
        <v>0</v>
      </c>
      <c r="N126" s="94">
        <f t="shared" si="64"/>
        <v>0</v>
      </c>
      <c r="O126" s="136">
        <f t="shared" si="89"/>
        <v>39</v>
      </c>
      <c r="P126" s="106"/>
      <c r="Q126" s="20">
        <f t="shared" si="91"/>
        <v>0.2</v>
      </c>
      <c r="R126" s="8">
        <f t="shared" si="92"/>
        <v>0.2</v>
      </c>
      <c r="S126" s="8">
        <f t="shared" si="93"/>
        <v>0.1</v>
      </c>
      <c r="T126" s="130">
        <f t="shared" si="94"/>
        <v>0.2</v>
      </c>
      <c r="U126" s="133">
        <f t="shared" si="65"/>
        <v>0.7</v>
      </c>
      <c r="V126" s="106"/>
      <c r="W126" s="136">
        <f t="shared" si="66"/>
        <v>5.6</v>
      </c>
      <c r="X126" s="139">
        <f t="shared" si="67"/>
        <v>0</v>
      </c>
      <c r="Y126" s="7">
        <f t="shared" si="95"/>
        <v>15</v>
      </c>
      <c r="Z126" s="7">
        <f t="shared" si="96"/>
        <v>9</v>
      </c>
      <c r="AA126" s="7">
        <f t="shared" si="97"/>
        <v>2.1</v>
      </c>
      <c r="AB126" s="7">
        <f t="shared" si="68"/>
        <v>0.85</v>
      </c>
      <c r="AC126" s="7">
        <f t="shared" si="69"/>
        <v>0</v>
      </c>
      <c r="AD126" s="7">
        <f>'Fact sheet'!$G$12</f>
        <v>0.08</v>
      </c>
      <c r="AE126" s="7">
        <f t="shared" si="98"/>
        <v>0.39</v>
      </c>
      <c r="AF126" s="7">
        <f t="shared" si="99"/>
        <v>0</v>
      </c>
      <c r="AG126" s="7">
        <f t="shared" si="70"/>
        <v>8.2550000000000008</v>
      </c>
      <c r="AH126" s="7">
        <f t="shared" si="71"/>
        <v>3.5</v>
      </c>
      <c r="AI126" s="94">
        <f t="shared" si="72"/>
        <v>0</v>
      </c>
      <c r="AJ126" s="99">
        <f t="shared" si="73"/>
        <v>44.775000000000006</v>
      </c>
      <c r="AK126" s="96">
        <f t="shared" si="74"/>
        <v>-5.7750000000000057</v>
      </c>
      <c r="AL126" s="106"/>
      <c r="AM126" s="21" t="str">
        <f t="shared" si="75"/>
        <v>LPYN213</v>
      </c>
      <c r="AN126" s="88">
        <f t="shared" si="76"/>
        <v>44.775000000000006</v>
      </c>
      <c r="AO126" s="13" t="str">
        <f t="shared" si="77"/>
        <v/>
      </c>
      <c r="AP126" s="8" t="str">
        <f t="shared" si="78"/>
        <v/>
      </c>
      <c r="AQ126" s="8">
        <f t="shared" si="79"/>
        <v>1</v>
      </c>
      <c r="AR126" s="8" t="str">
        <f t="shared" si="80"/>
        <v/>
      </c>
      <c r="AS126" s="8" t="str">
        <f t="shared" si="81"/>
        <v/>
      </c>
      <c r="AT126" s="8" t="str">
        <f t="shared" si="82"/>
        <v/>
      </c>
      <c r="AU126" s="8" t="str">
        <f t="shared" si="83"/>
        <v/>
      </c>
      <c r="AV126" s="8" t="str">
        <f t="shared" si="84"/>
        <v/>
      </c>
      <c r="AW126" s="8" t="str">
        <f t="shared" si="85"/>
        <v/>
      </c>
      <c r="AX126" s="8" t="str">
        <f t="shared" si="86"/>
        <v/>
      </c>
      <c r="AY126" s="8" t="str">
        <f t="shared" si="87"/>
        <v/>
      </c>
      <c r="AZ126" s="8" t="str">
        <f t="shared" si="88"/>
        <v/>
      </c>
      <c r="BA126" s="3" t="s">
        <v>145</v>
      </c>
      <c r="BB126" s="3">
        <v>0.7</v>
      </c>
      <c r="BC126" s="3" t="s">
        <v>145</v>
      </c>
      <c r="BD126" s="3" t="s">
        <v>145</v>
      </c>
      <c r="BE126" s="3">
        <v>60</v>
      </c>
      <c r="BF126" s="3">
        <v>60</v>
      </c>
      <c r="BG126" s="3">
        <v>30</v>
      </c>
      <c r="BH126" s="3">
        <v>30</v>
      </c>
      <c r="BI126" s="3">
        <v>70</v>
      </c>
      <c r="BJ126" s="3">
        <v>70</v>
      </c>
      <c r="BK126" s="3" t="s">
        <v>145</v>
      </c>
      <c r="BL126" s="3">
        <v>1</v>
      </c>
      <c r="BM126" s="3" t="s">
        <v>145</v>
      </c>
      <c r="BN126" s="3" t="s">
        <v>145</v>
      </c>
      <c r="BO126" s="3">
        <v>1</v>
      </c>
      <c r="BP126" s="3">
        <v>1</v>
      </c>
      <c r="BQ126" s="3" t="s">
        <v>145</v>
      </c>
      <c r="BR126" s="3">
        <v>3</v>
      </c>
      <c r="BS126" s="3" t="s">
        <v>145</v>
      </c>
      <c r="BT126" s="9" t="s">
        <v>145</v>
      </c>
      <c r="BU126" s="271">
        <v>-5.7750000000000057</v>
      </c>
    </row>
    <row r="127" spans="1:73" x14ac:dyDescent="0.25">
      <c r="A127" s="270" t="s">
        <v>1</v>
      </c>
      <c r="B127" s="6" t="s">
        <v>60</v>
      </c>
      <c r="C127" s="6" t="s">
        <v>61</v>
      </c>
      <c r="D127" s="6" t="s">
        <v>62</v>
      </c>
      <c r="E127" s="6">
        <v>2</v>
      </c>
      <c r="F127" s="6">
        <v>2</v>
      </c>
      <c r="G127" s="125">
        <v>1</v>
      </c>
      <c r="H127" s="128"/>
      <c r="I127" s="136">
        <f t="shared" si="90"/>
        <v>33</v>
      </c>
      <c r="J127" s="139">
        <f t="shared" si="60"/>
        <v>0</v>
      </c>
      <c r="K127" s="7">
        <f t="shared" si="61"/>
        <v>6</v>
      </c>
      <c r="L127" s="7">
        <f t="shared" si="62"/>
        <v>0</v>
      </c>
      <c r="M127" s="7">
        <f t="shared" si="63"/>
        <v>0</v>
      </c>
      <c r="N127" s="94">
        <f t="shared" si="64"/>
        <v>0</v>
      </c>
      <c r="O127" s="136">
        <f t="shared" si="89"/>
        <v>39</v>
      </c>
      <c r="P127" s="106"/>
      <c r="Q127" s="20">
        <f t="shared" si="91"/>
        <v>0.2</v>
      </c>
      <c r="R127" s="8">
        <f t="shared" si="92"/>
        <v>0.2</v>
      </c>
      <c r="S127" s="8">
        <f t="shared" si="93"/>
        <v>0.1</v>
      </c>
      <c r="T127" s="130">
        <f t="shared" si="94"/>
        <v>0.2</v>
      </c>
      <c r="U127" s="133">
        <f t="shared" si="65"/>
        <v>0.7</v>
      </c>
      <c r="V127" s="106"/>
      <c r="W127" s="136">
        <f t="shared" si="66"/>
        <v>5.6</v>
      </c>
      <c r="X127" s="139">
        <f t="shared" si="67"/>
        <v>2.0999999999999996</v>
      </c>
      <c r="Y127" s="7">
        <f t="shared" si="95"/>
        <v>15</v>
      </c>
      <c r="Z127" s="7">
        <f t="shared" si="96"/>
        <v>9</v>
      </c>
      <c r="AA127" s="7">
        <f t="shared" si="97"/>
        <v>2.1</v>
      </c>
      <c r="AB127" s="7">
        <f t="shared" si="68"/>
        <v>0.85</v>
      </c>
      <c r="AC127" s="7">
        <f t="shared" si="69"/>
        <v>0</v>
      </c>
      <c r="AD127" s="7">
        <f>'Fact sheet'!$G$12</f>
        <v>0.08</v>
      </c>
      <c r="AE127" s="7">
        <f t="shared" si="98"/>
        <v>0.39</v>
      </c>
      <c r="AF127" s="7">
        <f t="shared" si="99"/>
        <v>0</v>
      </c>
      <c r="AG127" s="7">
        <f t="shared" si="70"/>
        <v>8.7799999999999994</v>
      </c>
      <c r="AH127" s="7">
        <f t="shared" si="71"/>
        <v>0</v>
      </c>
      <c r="AI127" s="94">
        <f t="shared" si="72"/>
        <v>4.5</v>
      </c>
      <c r="AJ127" s="99">
        <f t="shared" si="73"/>
        <v>48.4</v>
      </c>
      <c r="AK127" s="96">
        <f t="shared" si="74"/>
        <v>-9.3999999999999986</v>
      </c>
      <c r="AL127" s="106"/>
      <c r="AM127" s="21" t="str">
        <f t="shared" si="75"/>
        <v>LPYN221</v>
      </c>
      <c r="AN127" s="88">
        <f t="shared" si="76"/>
        <v>48.4</v>
      </c>
      <c r="AO127" s="13">
        <f t="shared" si="77"/>
        <v>1</v>
      </c>
      <c r="AP127" s="8" t="str">
        <f t="shared" si="78"/>
        <v/>
      </c>
      <c r="AQ127" s="8" t="str">
        <f t="shared" si="79"/>
        <v/>
      </c>
      <c r="AR127" s="8" t="str">
        <f t="shared" si="80"/>
        <v/>
      </c>
      <c r="AS127" s="8" t="str">
        <f t="shared" si="81"/>
        <v/>
      </c>
      <c r="AT127" s="8" t="str">
        <f t="shared" si="82"/>
        <v/>
      </c>
      <c r="AU127" s="8" t="str">
        <f t="shared" si="83"/>
        <v/>
      </c>
      <c r="AV127" s="8" t="str">
        <f t="shared" si="84"/>
        <v/>
      </c>
      <c r="AW127" s="8" t="str">
        <f t="shared" si="85"/>
        <v/>
      </c>
      <c r="AX127" s="8" t="str">
        <f t="shared" si="86"/>
        <v/>
      </c>
      <c r="AY127" s="8" t="str">
        <f t="shared" si="87"/>
        <v/>
      </c>
      <c r="AZ127" s="8" t="str">
        <f t="shared" si="88"/>
        <v/>
      </c>
      <c r="BA127" s="3" t="s">
        <v>145</v>
      </c>
      <c r="BB127" s="3" t="s">
        <v>145</v>
      </c>
      <c r="BC127" s="3" t="s">
        <v>145</v>
      </c>
      <c r="BD127" s="3">
        <v>0.7</v>
      </c>
      <c r="BE127" s="3">
        <v>60</v>
      </c>
      <c r="BF127" s="3">
        <v>60</v>
      </c>
      <c r="BG127" s="3">
        <v>30</v>
      </c>
      <c r="BH127" s="3">
        <v>30</v>
      </c>
      <c r="BI127" s="3">
        <v>70</v>
      </c>
      <c r="BJ127" s="3">
        <v>70</v>
      </c>
      <c r="BK127" s="3" t="s">
        <v>145</v>
      </c>
      <c r="BL127" s="3">
        <v>1</v>
      </c>
      <c r="BM127" s="3" t="s">
        <v>145</v>
      </c>
      <c r="BN127" s="3" t="s">
        <v>145</v>
      </c>
      <c r="BO127" s="3">
        <v>1</v>
      </c>
      <c r="BP127" s="3">
        <v>1</v>
      </c>
      <c r="BQ127" s="3" t="s">
        <v>145</v>
      </c>
      <c r="BR127" s="3">
        <v>3</v>
      </c>
      <c r="BS127" s="3" t="s">
        <v>145</v>
      </c>
      <c r="BT127" s="9" t="s">
        <v>145</v>
      </c>
      <c r="BU127" s="271">
        <v>-9.3999999999999986</v>
      </c>
    </row>
    <row r="128" spans="1:73" x14ac:dyDescent="0.25">
      <c r="A128" s="270" t="s">
        <v>1</v>
      </c>
      <c r="B128" s="6" t="s">
        <v>60</v>
      </c>
      <c r="C128" s="6" t="s">
        <v>61</v>
      </c>
      <c r="D128" s="6" t="s">
        <v>62</v>
      </c>
      <c r="E128" s="6">
        <v>2</v>
      </c>
      <c r="F128" s="6">
        <v>2</v>
      </c>
      <c r="G128" s="125">
        <v>2</v>
      </c>
      <c r="H128" s="128"/>
      <c r="I128" s="136">
        <f t="shared" si="90"/>
        <v>33</v>
      </c>
      <c r="J128" s="139">
        <f t="shared" si="60"/>
        <v>0</v>
      </c>
      <c r="K128" s="7">
        <f t="shared" si="61"/>
        <v>6</v>
      </c>
      <c r="L128" s="7">
        <f t="shared" si="62"/>
        <v>0</v>
      </c>
      <c r="M128" s="7">
        <f t="shared" si="63"/>
        <v>0</v>
      </c>
      <c r="N128" s="94">
        <f t="shared" si="64"/>
        <v>0</v>
      </c>
      <c r="O128" s="136">
        <f t="shared" si="89"/>
        <v>39</v>
      </c>
      <c r="P128" s="106"/>
      <c r="Q128" s="20">
        <f t="shared" si="91"/>
        <v>0.2</v>
      </c>
      <c r="R128" s="8">
        <f t="shared" si="92"/>
        <v>0.2</v>
      </c>
      <c r="S128" s="8">
        <f t="shared" si="93"/>
        <v>0.1</v>
      </c>
      <c r="T128" s="130">
        <f t="shared" si="94"/>
        <v>0.2</v>
      </c>
      <c r="U128" s="133">
        <f t="shared" si="65"/>
        <v>0.7</v>
      </c>
      <c r="V128" s="106"/>
      <c r="W128" s="136">
        <f t="shared" si="66"/>
        <v>5.6</v>
      </c>
      <c r="X128" s="139">
        <f t="shared" si="67"/>
        <v>2.0999999999999996</v>
      </c>
      <c r="Y128" s="7">
        <f t="shared" si="95"/>
        <v>15</v>
      </c>
      <c r="Z128" s="7">
        <f t="shared" si="96"/>
        <v>9</v>
      </c>
      <c r="AA128" s="7">
        <f t="shared" si="97"/>
        <v>2.1</v>
      </c>
      <c r="AB128" s="7">
        <f t="shared" si="68"/>
        <v>0.85</v>
      </c>
      <c r="AC128" s="7">
        <f t="shared" si="69"/>
        <v>0</v>
      </c>
      <c r="AD128" s="7">
        <f>'Fact sheet'!$G$12</f>
        <v>0.08</v>
      </c>
      <c r="AE128" s="7">
        <f t="shared" si="98"/>
        <v>0.39</v>
      </c>
      <c r="AF128" s="7">
        <f t="shared" si="99"/>
        <v>0</v>
      </c>
      <c r="AG128" s="7">
        <f t="shared" si="70"/>
        <v>8.7799999999999994</v>
      </c>
      <c r="AH128" s="7">
        <f t="shared" si="71"/>
        <v>0</v>
      </c>
      <c r="AI128" s="94">
        <f t="shared" si="72"/>
        <v>0</v>
      </c>
      <c r="AJ128" s="99">
        <f t="shared" si="73"/>
        <v>43.9</v>
      </c>
      <c r="AK128" s="96">
        <f t="shared" si="74"/>
        <v>-4.8999999999999986</v>
      </c>
      <c r="AL128" s="106"/>
      <c r="AM128" s="21" t="str">
        <f t="shared" si="75"/>
        <v>LPYN222</v>
      </c>
      <c r="AN128" s="88">
        <f t="shared" si="76"/>
        <v>43.9</v>
      </c>
      <c r="AO128" s="13" t="str">
        <f t="shared" si="77"/>
        <v/>
      </c>
      <c r="AP128" s="8">
        <f t="shared" si="78"/>
        <v>1</v>
      </c>
      <c r="AQ128" s="8" t="str">
        <f t="shared" si="79"/>
        <v/>
      </c>
      <c r="AR128" s="8" t="str">
        <f t="shared" si="80"/>
        <v/>
      </c>
      <c r="AS128" s="8" t="str">
        <f t="shared" si="81"/>
        <v/>
      </c>
      <c r="AT128" s="8" t="str">
        <f t="shared" si="82"/>
        <v/>
      </c>
      <c r="AU128" s="8" t="str">
        <f t="shared" si="83"/>
        <v/>
      </c>
      <c r="AV128" s="8" t="str">
        <f t="shared" si="84"/>
        <v/>
      </c>
      <c r="AW128" s="8" t="str">
        <f t="shared" si="85"/>
        <v/>
      </c>
      <c r="AX128" s="8" t="str">
        <f t="shared" si="86"/>
        <v/>
      </c>
      <c r="AY128" s="8" t="str">
        <f t="shared" si="87"/>
        <v/>
      </c>
      <c r="AZ128" s="8" t="str">
        <f t="shared" si="88"/>
        <v/>
      </c>
      <c r="BA128" s="3" t="s">
        <v>145</v>
      </c>
      <c r="BB128" s="3" t="s">
        <v>145</v>
      </c>
      <c r="BC128" s="3" t="s">
        <v>145</v>
      </c>
      <c r="BD128" s="3">
        <v>0.7</v>
      </c>
      <c r="BE128" s="3">
        <v>60</v>
      </c>
      <c r="BF128" s="3">
        <v>60</v>
      </c>
      <c r="BG128" s="3">
        <v>30</v>
      </c>
      <c r="BH128" s="3">
        <v>30</v>
      </c>
      <c r="BI128" s="3">
        <v>70</v>
      </c>
      <c r="BJ128" s="3">
        <v>70</v>
      </c>
      <c r="BK128" s="3" t="s">
        <v>145</v>
      </c>
      <c r="BL128" s="3">
        <v>1</v>
      </c>
      <c r="BM128" s="3" t="s">
        <v>145</v>
      </c>
      <c r="BN128" s="3" t="s">
        <v>145</v>
      </c>
      <c r="BO128" s="3">
        <v>1</v>
      </c>
      <c r="BP128" s="3">
        <v>1</v>
      </c>
      <c r="BQ128" s="3" t="s">
        <v>145</v>
      </c>
      <c r="BR128" s="3">
        <v>3</v>
      </c>
      <c r="BS128" s="3" t="s">
        <v>145</v>
      </c>
      <c r="BT128" s="9" t="s">
        <v>145</v>
      </c>
      <c r="BU128" s="271">
        <v>-4.8999999999999986</v>
      </c>
    </row>
    <row r="129" spans="1:73" x14ac:dyDescent="0.25">
      <c r="A129" s="270" t="s">
        <v>1</v>
      </c>
      <c r="B129" s="6" t="s">
        <v>60</v>
      </c>
      <c r="C129" s="6" t="s">
        <v>61</v>
      </c>
      <c r="D129" s="6" t="s">
        <v>62</v>
      </c>
      <c r="E129" s="6">
        <v>2</v>
      </c>
      <c r="F129" s="6">
        <v>2</v>
      </c>
      <c r="G129" s="125">
        <v>3</v>
      </c>
      <c r="H129" s="128"/>
      <c r="I129" s="136">
        <f t="shared" si="90"/>
        <v>33</v>
      </c>
      <c r="J129" s="139">
        <f t="shared" si="60"/>
        <v>0</v>
      </c>
      <c r="K129" s="7">
        <f t="shared" si="61"/>
        <v>6</v>
      </c>
      <c r="L129" s="7">
        <f t="shared" si="62"/>
        <v>0</v>
      </c>
      <c r="M129" s="7">
        <f t="shared" si="63"/>
        <v>0</v>
      </c>
      <c r="N129" s="94">
        <f t="shared" si="64"/>
        <v>0</v>
      </c>
      <c r="O129" s="136">
        <f t="shared" si="89"/>
        <v>39</v>
      </c>
      <c r="P129" s="106"/>
      <c r="Q129" s="20">
        <f t="shared" si="91"/>
        <v>0.2</v>
      </c>
      <c r="R129" s="8">
        <f t="shared" si="92"/>
        <v>0.2</v>
      </c>
      <c r="S129" s="8">
        <f t="shared" si="93"/>
        <v>0.1</v>
      </c>
      <c r="T129" s="130">
        <f t="shared" si="94"/>
        <v>0.2</v>
      </c>
      <c r="U129" s="133">
        <f t="shared" si="65"/>
        <v>0.7</v>
      </c>
      <c r="V129" s="106"/>
      <c r="W129" s="136">
        <f t="shared" si="66"/>
        <v>5.6</v>
      </c>
      <c r="X129" s="139">
        <f t="shared" si="67"/>
        <v>2.0999999999999996</v>
      </c>
      <c r="Y129" s="7">
        <f t="shared" si="95"/>
        <v>15</v>
      </c>
      <c r="Z129" s="7">
        <f t="shared" si="96"/>
        <v>9</v>
      </c>
      <c r="AA129" s="7">
        <f t="shared" si="97"/>
        <v>2.1</v>
      </c>
      <c r="AB129" s="7">
        <f t="shared" si="68"/>
        <v>0.85</v>
      </c>
      <c r="AC129" s="7">
        <f t="shared" si="69"/>
        <v>0</v>
      </c>
      <c r="AD129" s="7">
        <f>'Fact sheet'!$G$12</f>
        <v>0.08</v>
      </c>
      <c r="AE129" s="7">
        <f t="shared" si="98"/>
        <v>0.39</v>
      </c>
      <c r="AF129" s="7">
        <f t="shared" si="99"/>
        <v>0</v>
      </c>
      <c r="AG129" s="7">
        <f t="shared" si="70"/>
        <v>8.7799999999999994</v>
      </c>
      <c r="AH129" s="7">
        <f t="shared" si="71"/>
        <v>3.5</v>
      </c>
      <c r="AI129" s="94">
        <f t="shared" si="72"/>
        <v>0</v>
      </c>
      <c r="AJ129" s="99">
        <f t="shared" si="73"/>
        <v>47.4</v>
      </c>
      <c r="AK129" s="96">
        <f t="shared" si="74"/>
        <v>-8.3999999999999986</v>
      </c>
      <c r="AL129" s="106"/>
      <c r="AM129" s="21" t="str">
        <f t="shared" si="75"/>
        <v>LPYN223</v>
      </c>
      <c r="AN129" s="88">
        <f t="shared" si="76"/>
        <v>47.4</v>
      </c>
      <c r="AO129" s="13" t="str">
        <f t="shared" si="77"/>
        <v/>
      </c>
      <c r="AP129" s="8" t="str">
        <f t="shared" si="78"/>
        <v/>
      </c>
      <c r="AQ129" s="8">
        <f t="shared" si="79"/>
        <v>1</v>
      </c>
      <c r="AR129" s="8" t="str">
        <f t="shared" si="80"/>
        <v/>
      </c>
      <c r="AS129" s="8" t="str">
        <f t="shared" si="81"/>
        <v/>
      </c>
      <c r="AT129" s="8" t="str">
        <f t="shared" si="82"/>
        <v/>
      </c>
      <c r="AU129" s="8" t="str">
        <f t="shared" si="83"/>
        <v/>
      </c>
      <c r="AV129" s="8" t="str">
        <f t="shared" si="84"/>
        <v/>
      </c>
      <c r="AW129" s="8" t="str">
        <f t="shared" si="85"/>
        <v/>
      </c>
      <c r="AX129" s="8" t="str">
        <f t="shared" si="86"/>
        <v/>
      </c>
      <c r="AY129" s="8" t="str">
        <f t="shared" si="87"/>
        <v/>
      </c>
      <c r="AZ129" s="8" t="str">
        <f t="shared" si="88"/>
        <v/>
      </c>
      <c r="BA129" s="3" t="s">
        <v>145</v>
      </c>
      <c r="BB129" s="3" t="s">
        <v>145</v>
      </c>
      <c r="BC129" s="3" t="s">
        <v>145</v>
      </c>
      <c r="BD129" s="3">
        <v>0.7</v>
      </c>
      <c r="BE129" s="3">
        <v>60</v>
      </c>
      <c r="BF129" s="3">
        <v>60</v>
      </c>
      <c r="BG129" s="3">
        <v>30</v>
      </c>
      <c r="BH129" s="3">
        <v>30</v>
      </c>
      <c r="BI129" s="3">
        <v>70</v>
      </c>
      <c r="BJ129" s="3">
        <v>70</v>
      </c>
      <c r="BK129" s="3" t="s">
        <v>145</v>
      </c>
      <c r="BL129" s="3">
        <v>1</v>
      </c>
      <c r="BM129" s="3" t="s">
        <v>145</v>
      </c>
      <c r="BN129" s="3" t="s">
        <v>145</v>
      </c>
      <c r="BO129" s="3">
        <v>1</v>
      </c>
      <c r="BP129" s="3">
        <v>1</v>
      </c>
      <c r="BQ129" s="3" t="s">
        <v>145</v>
      </c>
      <c r="BR129" s="3">
        <v>3</v>
      </c>
      <c r="BS129" s="3" t="s">
        <v>145</v>
      </c>
      <c r="BT129" s="9" t="s">
        <v>145</v>
      </c>
      <c r="BU129" s="271">
        <v>-8.3999999999999986</v>
      </c>
    </row>
    <row r="130" spans="1:73" x14ac:dyDescent="0.25">
      <c r="A130" s="270" t="s">
        <v>1</v>
      </c>
      <c r="B130" s="6" t="s">
        <v>60</v>
      </c>
      <c r="C130" s="6" t="s">
        <v>62</v>
      </c>
      <c r="D130" s="6" t="s">
        <v>61</v>
      </c>
      <c r="E130" s="6">
        <v>1</v>
      </c>
      <c r="F130" s="6">
        <v>1</v>
      </c>
      <c r="G130" s="125">
        <v>1</v>
      </c>
      <c r="H130" s="128"/>
      <c r="I130" s="136">
        <f t="shared" si="90"/>
        <v>33</v>
      </c>
      <c r="J130" s="139">
        <f t="shared" si="60"/>
        <v>0</v>
      </c>
      <c r="K130" s="7">
        <f t="shared" si="61"/>
        <v>0</v>
      </c>
      <c r="L130" s="7">
        <f t="shared" si="62"/>
        <v>0</v>
      </c>
      <c r="M130" s="7">
        <f t="shared" si="63"/>
        <v>3.5</v>
      </c>
      <c r="N130" s="94">
        <f t="shared" si="64"/>
        <v>0</v>
      </c>
      <c r="O130" s="136">
        <f t="shared" si="89"/>
        <v>36.5</v>
      </c>
      <c r="P130" s="106"/>
      <c r="Q130" s="20">
        <f t="shared" si="91"/>
        <v>0.2</v>
      </c>
      <c r="R130" s="8">
        <f t="shared" si="92"/>
        <v>0.2</v>
      </c>
      <c r="S130" s="8">
        <f t="shared" si="93"/>
        <v>0.1</v>
      </c>
      <c r="T130" s="130">
        <f t="shared" si="94"/>
        <v>0.2</v>
      </c>
      <c r="U130" s="133">
        <f t="shared" si="65"/>
        <v>0.7</v>
      </c>
      <c r="V130" s="106"/>
      <c r="W130" s="136">
        <f t="shared" si="66"/>
        <v>5.6</v>
      </c>
      <c r="X130" s="139">
        <f t="shared" si="67"/>
        <v>0</v>
      </c>
      <c r="Y130" s="7">
        <f t="shared" si="95"/>
        <v>15</v>
      </c>
      <c r="Z130" s="7">
        <f t="shared" si="96"/>
        <v>9</v>
      </c>
      <c r="AA130" s="7">
        <f t="shared" si="97"/>
        <v>2.1</v>
      </c>
      <c r="AB130" s="7">
        <f t="shared" si="68"/>
        <v>0</v>
      </c>
      <c r="AC130" s="7">
        <f t="shared" si="69"/>
        <v>0.55000000000000004</v>
      </c>
      <c r="AD130" s="7">
        <f>'Fact sheet'!$G$12</f>
        <v>0.08</v>
      </c>
      <c r="AE130" s="7">
        <f t="shared" si="98"/>
        <v>0.39</v>
      </c>
      <c r="AF130" s="7">
        <f t="shared" si="99"/>
        <v>0</v>
      </c>
      <c r="AG130" s="7">
        <f t="shared" si="70"/>
        <v>8.18</v>
      </c>
      <c r="AH130" s="7">
        <f t="shared" si="71"/>
        <v>0</v>
      </c>
      <c r="AI130" s="94">
        <f t="shared" si="72"/>
        <v>0</v>
      </c>
      <c r="AJ130" s="99">
        <f t="shared" si="73"/>
        <v>40.9</v>
      </c>
      <c r="AK130" s="96">
        <f t="shared" si="74"/>
        <v>-4.3999999999999986</v>
      </c>
      <c r="AL130" s="106"/>
      <c r="AM130" s="21" t="str">
        <f t="shared" si="75"/>
        <v>LPNY111</v>
      </c>
      <c r="AN130" s="88">
        <f t="shared" si="76"/>
        <v>40.9</v>
      </c>
      <c r="AO130" s="13">
        <f t="shared" si="77"/>
        <v>1</v>
      </c>
      <c r="AP130" s="8" t="str">
        <f t="shared" si="78"/>
        <v/>
      </c>
      <c r="AQ130" s="8" t="str">
        <f t="shared" si="79"/>
        <v/>
      </c>
      <c r="AR130" s="8" t="str">
        <f t="shared" si="80"/>
        <v/>
      </c>
      <c r="AS130" s="8" t="str">
        <f t="shared" si="81"/>
        <v/>
      </c>
      <c r="AT130" s="8" t="str">
        <f t="shared" si="82"/>
        <v/>
      </c>
      <c r="AU130" s="8" t="str">
        <f t="shared" si="83"/>
        <v/>
      </c>
      <c r="AV130" s="8" t="str">
        <f t="shared" si="84"/>
        <v/>
      </c>
      <c r="AW130" s="8" t="str">
        <f t="shared" si="85"/>
        <v/>
      </c>
      <c r="AX130" s="8" t="str">
        <f t="shared" si="86"/>
        <v/>
      </c>
      <c r="AY130" s="8" t="str">
        <f t="shared" si="87"/>
        <v/>
      </c>
      <c r="AZ130" s="8" t="str">
        <f t="shared" si="88"/>
        <v/>
      </c>
      <c r="BA130" s="3">
        <v>0.7</v>
      </c>
      <c r="BB130" s="3" t="s">
        <v>145</v>
      </c>
      <c r="BC130" s="3" t="s">
        <v>145</v>
      </c>
      <c r="BD130" s="3" t="s">
        <v>145</v>
      </c>
      <c r="BE130" s="3">
        <v>60</v>
      </c>
      <c r="BF130" s="3">
        <v>60</v>
      </c>
      <c r="BG130" s="3">
        <v>30</v>
      </c>
      <c r="BH130" s="3">
        <v>30</v>
      </c>
      <c r="BI130" s="3">
        <v>70</v>
      </c>
      <c r="BJ130" s="3">
        <v>70</v>
      </c>
      <c r="BK130" s="3" t="s">
        <v>145</v>
      </c>
      <c r="BL130" s="3" t="s">
        <v>145</v>
      </c>
      <c r="BM130" s="3">
        <v>1</v>
      </c>
      <c r="BN130" s="3" t="s">
        <v>145</v>
      </c>
      <c r="BO130" s="3">
        <v>1</v>
      </c>
      <c r="BP130" s="3">
        <v>1</v>
      </c>
      <c r="BQ130" s="3">
        <v>3</v>
      </c>
      <c r="BR130" s="3" t="s">
        <v>145</v>
      </c>
      <c r="BS130" s="3" t="s">
        <v>145</v>
      </c>
      <c r="BT130" s="9" t="s">
        <v>145</v>
      </c>
      <c r="BU130" s="271">
        <v>-4.3999999999999986</v>
      </c>
    </row>
    <row r="131" spans="1:73" x14ac:dyDescent="0.25">
      <c r="A131" s="270" t="s">
        <v>1</v>
      </c>
      <c r="B131" s="6" t="s">
        <v>60</v>
      </c>
      <c r="C131" s="6" t="s">
        <v>62</v>
      </c>
      <c r="D131" s="6" t="s">
        <v>61</v>
      </c>
      <c r="E131" s="6">
        <v>1</v>
      </c>
      <c r="F131" s="6">
        <v>1</v>
      </c>
      <c r="G131" s="125">
        <v>2</v>
      </c>
      <c r="H131" s="128"/>
      <c r="I131" s="136">
        <f t="shared" si="90"/>
        <v>33</v>
      </c>
      <c r="J131" s="139">
        <f t="shared" si="60"/>
        <v>0</v>
      </c>
      <c r="K131" s="7">
        <f t="shared" si="61"/>
        <v>0</v>
      </c>
      <c r="L131" s="7">
        <f t="shared" si="62"/>
        <v>0</v>
      </c>
      <c r="M131" s="7">
        <f t="shared" si="63"/>
        <v>3.5</v>
      </c>
      <c r="N131" s="94">
        <f t="shared" si="64"/>
        <v>0</v>
      </c>
      <c r="O131" s="136">
        <f t="shared" si="89"/>
        <v>36.5</v>
      </c>
      <c r="P131" s="106"/>
      <c r="Q131" s="20">
        <f t="shared" si="91"/>
        <v>0.2</v>
      </c>
      <c r="R131" s="8">
        <f t="shared" si="92"/>
        <v>0.2</v>
      </c>
      <c r="S131" s="8">
        <f t="shared" si="93"/>
        <v>0.1</v>
      </c>
      <c r="T131" s="130">
        <f t="shared" si="94"/>
        <v>0.2</v>
      </c>
      <c r="U131" s="133">
        <f t="shared" si="65"/>
        <v>0.7</v>
      </c>
      <c r="V131" s="106"/>
      <c r="W131" s="136">
        <f t="shared" si="66"/>
        <v>5.6</v>
      </c>
      <c r="X131" s="139">
        <f t="shared" si="67"/>
        <v>0</v>
      </c>
      <c r="Y131" s="7">
        <f t="shared" si="95"/>
        <v>15</v>
      </c>
      <c r="Z131" s="7">
        <f t="shared" si="96"/>
        <v>9</v>
      </c>
      <c r="AA131" s="7">
        <f t="shared" si="97"/>
        <v>2.1</v>
      </c>
      <c r="AB131" s="7">
        <f t="shared" si="68"/>
        <v>0</v>
      </c>
      <c r="AC131" s="7">
        <f t="shared" si="69"/>
        <v>0.55000000000000004</v>
      </c>
      <c r="AD131" s="7">
        <f>'Fact sheet'!$G$12</f>
        <v>0.08</v>
      </c>
      <c r="AE131" s="7">
        <f t="shared" si="98"/>
        <v>0.39</v>
      </c>
      <c r="AF131" s="7">
        <f t="shared" si="99"/>
        <v>0</v>
      </c>
      <c r="AG131" s="7">
        <f t="shared" si="70"/>
        <v>8.18</v>
      </c>
      <c r="AH131" s="7">
        <f t="shared" si="71"/>
        <v>3.5</v>
      </c>
      <c r="AI131" s="94">
        <f t="shared" si="72"/>
        <v>0</v>
      </c>
      <c r="AJ131" s="99">
        <f t="shared" si="73"/>
        <v>44.4</v>
      </c>
      <c r="AK131" s="96">
        <f t="shared" si="74"/>
        <v>-7.8999999999999986</v>
      </c>
      <c r="AL131" s="106"/>
      <c r="AM131" s="21" t="str">
        <f t="shared" si="75"/>
        <v>LPNY112</v>
      </c>
      <c r="AN131" s="88">
        <f t="shared" si="76"/>
        <v>44.4</v>
      </c>
      <c r="AO131" s="13" t="str">
        <f t="shared" si="77"/>
        <v/>
      </c>
      <c r="AP131" s="8">
        <f t="shared" si="78"/>
        <v>1</v>
      </c>
      <c r="AQ131" s="8" t="str">
        <f t="shared" si="79"/>
        <v/>
      </c>
      <c r="AR131" s="8" t="str">
        <f t="shared" si="80"/>
        <v/>
      </c>
      <c r="AS131" s="8" t="str">
        <f t="shared" si="81"/>
        <v/>
      </c>
      <c r="AT131" s="8" t="str">
        <f t="shared" si="82"/>
        <v/>
      </c>
      <c r="AU131" s="8" t="str">
        <f t="shared" si="83"/>
        <v/>
      </c>
      <c r="AV131" s="8" t="str">
        <f t="shared" si="84"/>
        <v/>
      </c>
      <c r="AW131" s="8" t="str">
        <f t="shared" si="85"/>
        <v/>
      </c>
      <c r="AX131" s="8" t="str">
        <f t="shared" si="86"/>
        <v/>
      </c>
      <c r="AY131" s="8" t="str">
        <f t="shared" si="87"/>
        <v/>
      </c>
      <c r="AZ131" s="8" t="str">
        <f t="shared" si="88"/>
        <v/>
      </c>
      <c r="BA131" s="3">
        <v>0.7</v>
      </c>
      <c r="BB131" s="3" t="s">
        <v>145</v>
      </c>
      <c r="BC131" s="3" t="s">
        <v>145</v>
      </c>
      <c r="BD131" s="3" t="s">
        <v>145</v>
      </c>
      <c r="BE131" s="3">
        <v>60</v>
      </c>
      <c r="BF131" s="3">
        <v>60</v>
      </c>
      <c r="BG131" s="3">
        <v>30</v>
      </c>
      <c r="BH131" s="3">
        <v>30</v>
      </c>
      <c r="BI131" s="3">
        <v>70</v>
      </c>
      <c r="BJ131" s="3">
        <v>70</v>
      </c>
      <c r="BK131" s="3" t="s">
        <v>145</v>
      </c>
      <c r="BL131" s="3" t="s">
        <v>145</v>
      </c>
      <c r="BM131" s="3">
        <v>1</v>
      </c>
      <c r="BN131" s="3" t="s">
        <v>145</v>
      </c>
      <c r="BO131" s="3">
        <v>1</v>
      </c>
      <c r="BP131" s="3">
        <v>1</v>
      </c>
      <c r="BQ131" s="3">
        <v>3</v>
      </c>
      <c r="BR131" s="3" t="s">
        <v>145</v>
      </c>
      <c r="BS131" s="3" t="s">
        <v>145</v>
      </c>
      <c r="BT131" s="9" t="s">
        <v>145</v>
      </c>
      <c r="BU131" s="271">
        <v>-7.8999999999999986</v>
      </c>
    </row>
    <row r="132" spans="1:73" x14ac:dyDescent="0.25">
      <c r="A132" s="270" t="s">
        <v>1</v>
      </c>
      <c r="B132" s="6" t="s">
        <v>60</v>
      </c>
      <c r="C132" s="6" t="s">
        <v>62</v>
      </c>
      <c r="D132" s="6" t="s">
        <v>61</v>
      </c>
      <c r="E132" s="6">
        <v>1</v>
      </c>
      <c r="F132" s="6">
        <v>1</v>
      </c>
      <c r="G132" s="125">
        <v>3</v>
      </c>
      <c r="H132" s="128"/>
      <c r="I132" s="136">
        <f t="shared" si="90"/>
        <v>33</v>
      </c>
      <c r="J132" s="139">
        <f t="shared" si="60"/>
        <v>0</v>
      </c>
      <c r="K132" s="7">
        <f t="shared" si="61"/>
        <v>0</v>
      </c>
      <c r="L132" s="7">
        <f t="shared" si="62"/>
        <v>0</v>
      </c>
      <c r="M132" s="7">
        <f t="shared" si="63"/>
        <v>3.5</v>
      </c>
      <c r="N132" s="94">
        <f t="shared" si="64"/>
        <v>0</v>
      </c>
      <c r="O132" s="136">
        <f t="shared" si="89"/>
        <v>36.5</v>
      </c>
      <c r="P132" s="106"/>
      <c r="Q132" s="20">
        <f t="shared" si="91"/>
        <v>0.2</v>
      </c>
      <c r="R132" s="8">
        <f t="shared" si="92"/>
        <v>0.2</v>
      </c>
      <c r="S132" s="8">
        <f t="shared" si="93"/>
        <v>0.1</v>
      </c>
      <c r="T132" s="130">
        <f t="shared" si="94"/>
        <v>0.2</v>
      </c>
      <c r="U132" s="133">
        <f t="shared" si="65"/>
        <v>0.7</v>
      </c>
      <c r="V132" s="106"/>
      <c r="W132" s="136">
        <f t="shared" si="66"/>
        <v>5.6</v>
      </c>
      <c r="X132" s="139">
        <f t="shared" si="67"/>
        <v>0</v>
      </c>
      <c r="Y132" s="7">
        <f t="shared" si="95"/>
        <v>15</v>
      </c>
      <c r="Z132" s="7">
        <f t="shared" si="96"/>
        <v>9</v>
      </c>
      <c r="AA132" s="7">
        <f t="shared" si="97"/>
        <v>2.1</v>
      </c>
      <c r="AB132" s="7">
        <f t="shared" si="68"/>
        <v>0</v>
      </c>
      <c r="AC132" s="7">
        <f t="shared" si="69"/>
        <v>0.55000000000000004</v>
      </c>
      <c r="AD132" s="7">
        <f>'Fact sheet'!$G$12</f>
        <v>0.08</v>
      </c>
      <c r="AE132" s="7">
        <f t="shared" si="98"/>
        <v>0.39</v>
      </c>
      <c r="AF132" s="7">
        <f t="shared" si="99"/>
        <v>0</v>
      </c>
      <c r="AG132" s="7">
        <f t="shared" si="70"/>
        <v>8.18</v>
      </c>
      <c r="AH132" s="7">
        <f t="shared" si="71"/>
        <v>7</v>
      </c>
      <c r="AI132" s="94">
        <f t="shared" si="72"/>
        <v>0</v>
      </c>
      <c r="AJ132" s="99">
        <f t="shared" si="73"/>
        <v>47.9</v>
      </c>
      <c r="AK132" s="96">
        <f t="shared" si="74"/>
        <v>-11.399999999999999</v>
      </c>
      <c r="AL132" s="106"/>
      <c r="AM132" s="21" t="str">
        <f t="shared" si="75"/>
        <v>LPNY113</v>
      </c>
      <c r="AN132" s="88">
        <f t="shared" si="76"/>
        <v>47.9</v>
      </c>
      <c r="AO132" s="13" t="str">
        <f t="shared" si="77"/>
        <v/>
      </c>
      <c r="AP132" s="8" t="str">
        <f t="shared" si="78"/>
        <v/>
      </c>
      <c r="AQ132" s="8">
        <f t="shared" si="79"/>
        <v>1</v>
      </c>
      <c r="AR132" s="8" t="str">
        <f t="shared" si="80"/>
        <v/>
      </c>
      <c r="AS132" s="8" t="str">
        <f t="shared" si="81"/>
        <v/>
      </c>
      <c r="AT132" s="8" t="str">
        <f t="shared" si="82"/>
        <v/>
      </c>
      <c r="AU132" s="8" t="str">
        <f t="shared" si="83"/>
        <v/>
      </c>
      <c r="AV132" s="8" t="str">
        <f t="shared" si="84"/>
        <v/>
      </c>
      <c r="AW132" s="8" t="str">
        <f t="shared" si="85"/>
        <v/>
      </c>
      <c r="AX132" s="8" t="str">
        <f t="shared" si="86"/>
        <v/>
      </c>
      <c r="AY132" s="8" t="str">
        <f t="shared" si="87"/>
        <v/>
      </c>
      <c r="AZ132" s="8" t="str">
        <f t="shared" si="88"/>
        <v/>
      </c>
      <c r="BA132" s="3">
        <v>0.7</v>
      </c>
      <c r="BB132" s="3" t="s">
        <v>145</v>
      </c>
      <c r="BC132" s="3" t="s">
        <v>145</v>
      </c>
      <c r="BD132" s="3" t="s">
        <v>145</v>
      </c>
      <c r="BE132" s="3">
        <v>60</v>
      </c>
      <c r="BF132" s="3">
        <v>60</v>
      </c>
      <c r="BG132" s="3">
        <v>30</v>
      </c>
      <c r="BH132" s="3">
        <v>30</v>
      </c>
      <c r="BI132" s="3">
        <v>70</v>
      </c>
      <c r="BJ132" s="3">
        <v>70</v>
      </c>
      <c r="BK132" s="3" t="s">
        <v>145</v>
      </c>
      <c r="BL132" s="3" t="s">
        <v>145</v>
      </c>
      <c r="BM132" s="3">
        <v>1</v>
      </c>
      <c r="BN132" s="3" t="s">
        <v>145</v>
      </c>
      <c r="BO132" s="3">
        <v>1</v>
      </c>
      <c r="BP132" s="3">
        <v>1</v>
      </c>
      <c r="BQ132" s="3">
        <v>3</v>
      </c>
      <c r="BR132" s="3" t="s">
        <v>145</v>
      </c>
      <c r="BS132" s="3" t="s">
        <v>145</v>
      </c>
      <c r="BT132" s="9" t="s">
        <v>145</v>
      </c>
      <c r="BU132" s="271">
        <v>-11.399999999999999</v>
      </c>
    </row>
    <row r="133" spans="1:73" x14ac:dyDescent="0.25">
      <c r="A133" s="270" t="s">
        <v>1</v>
      </c>
      <c r="B133" s="6" t="s">
        <v>60</v>
      </c>
      <c r="C133" s="6" t="s">
        <v>62</v>
      </c>
      <c r="D133" s="6" t="s">
        <v>61</v>
      </c>
      <c r="E133" s="6">
        <v>1</v>
      </c>
      <c r="F133" s="6">
        <v>2</v>
      </c>
      <c r="G133" s="125">
        <v>1</v>
      </c>
      <c r="H133" s="128"/>
      <c r="I133" s="136">
        <f t="shared" si="90"/>
        <v>33</v>
      </c>
      <c r="J133" s="139">
        <f t="shared" si="60"/>
        <v>0</v>
      </c>
      <c r="K133" s="7">
        <f t="shared" si="61"/>
        <v>0</v>
      </c>
      <c r="L133" s="7">
        <f t="shared" si="62"/>
        <v>0</v>
      </c>
      <c r="M133" s="7">
        <f t="shared" si="63"/>
        <v>3.5</v>
      </c>
      <c r="N133" s="94">
        <f t="shared" si="64"/>
        <v>0</v>
      </c>
      <c r="O133" s="136">
        <f t="shared" si="89"/>
        <v>36.5</v>
      </c>
      <c r="P133" s="106"/>
      <c r="Q133" s="20">
        <f t="shared" si="91"/>
        <v>0.2</v>
      </c>
      <c r="R133" s="8">
        <f t="shared" si="92"/>
        <v>0.2</v>
      </c>
      <c r="S133" s="8">
        <f t="shared" si="93"/>
        <v>0.1</v>
      </c>
      <c r="T133" s="130">
        <f t="shared" si="94"/>
        <v>0.2</v>
      </c>
      <c r="U133" s="133">
        <f t="shared" si="65"/>
        <v>0.7</v>
      </c>
      <c r="V133" s="106"/>
      <c r="W133" s="136">
        <f t="shared" si="66"/>
        <v>5.6</v>
      </c>
      <c r="X133" s="139">
        <f t="shared" si="67"/>
        <v>2.0999999999999996</v>
      </c>
      <c r="Y133" s="7">
        <f t="shared" si="95"/>
        <v>15</v>
      </c>
      <c r="Z133" s="7">
        <f t="shared" si="96"/>
        <v>9</v>
      </c>
      <c r="AA133" s="7">
        <f t="shared" si="97"/>
        <v>2.1</v>
      </c>
      <c r="AB133" s="7">
        <f t="shared" si="68"/>
        <v>0</v>
      </c>
      <c r="AC133" s="7">
        <f t="shared" si="69"/>
        <v>0.55000000000000004</v>
      </c>
      <c r="AD133" s="7">
        <f>'Fact sheet'!$G$12</f>
        <v>0.08</v>
      </c>
      <c r="AE133" s="7">
        <f t="shared" si="98"/>
        <v>0.39</v>
      </c>
      <c r="AF133" s="7">
        <f t="shared" si="99"/>
        <v>0</v>
      </c>
      <c r="AG133" s="7">
        <f t="shared" si="70"/>
        <v>8.7049999999999983</v>
      </c>
      <c r="AH133" s="7">
        <f t="shared" si="71"/>
        <v>0</v>
      </c>
      <c r="AI133" s="94">
        <f t="shared" si="72"/>
        <v>0</v>
      </c>
      <c r="AJ133" s="99">
        <f t="shared" si="73"/>
        <v>43.524999999999991</v>
      </c>
      <c r="AK133" s="96">
        <f t="shared" si="74"/>
        <v>-7.0249999999999915</v>
      </c>
      <c r="AL133" s="106"/>
      <c r="AM133" s="21" t="str">
        <f t="shared" si="75"/>
        <v>LPNY121</v>
      </c>
      <c r="AN133" s="88">
        <f t="shared" si="76"/>
        <v>43.524999999999991</v>
      </c>
      <c r="AO133" s="13">
        <f t="shared" si="77"/>
        <v>1</v>
      </c>
      <c r="AP133" s="8" t="str">
        <f t="shared" si="78"/>
        <v/>
      </c>
      <c r="AQ133" s="8" t="str">
        <f t="shared" si="79"/>
        <v/>
      </c>
      <c r="AR133" s="8" t="str">
        <f t="shared" si="80"/>
        <v/>
      </c>
      <c r="AS133" s="8" t="str">
        <f t="shared" si="81"/>
        <v/>
      </c>
      <c r="AT133" s="8" t="str">
        <f t="shared" si="82"/>
        <v/>
      </c>
      <c r="AU133" s="8" t="str">
        <f t="shared" si="83"/>
        <v/>
      </c>
      <c r="AV133" s="8" t="str">
        <f t="shared" si="84"/>
        <v/>
      </c>
      <c r="AW133" s="8" t="str">
        <f t="shared" si="85"/>
        <v/>
      </c>
      <c r="AX133" s="8" t="str">
        <f t="shared" si="86"/>
        <v/>
      </c>
      <c r="AY133" s="8" t="str">
        <f t="shared" si="87"/>
        <v/>
      </c>
      <c r="AZ133" s="8" t="str">
        <f t="shared" si="88"/>
        <v/>
      </c>
      <c r="BA133" s="3" t="s">
        <v>145</v>
      </c>
      <c r="BB133" s="3" t="s">
        <v>145</v>
      </c>
      <c r="BC133" s="3">
        <v>0.7</v>
      </c>
      <c r="BD133" s="3" t="s">
        <v>145</v>
      </c>
      <c r="BE133" s="3">
        <v>60</v>
      </c>
      <c r="BF133" s="3">
        <v>60</v>
      </c>
      <c r="BG133" s="3">
        <v>30</v>
      </c>
      <c r="BH133" s="3">
        <v>30</v>
      </c>
      <c r="BI133" s="3">
        <v>70</v>
      </c>
      <c r="BJ133" s="3">
        <v>70</v>
      </c>
      <c r="BK133" s="3" t="s">
        <v>145</v>
      </c>
      <c r="BL133" s="3" t="s">
        <v>145</v>
      </c>
      <c r="BM133" s="3">
        <v>1</v>
      </c>
      <c r="BN133" s="3" t="s">
        <v>145</v>
      </c>
      <c r="BO133" s="3">
        <v>1</v>
      </c>
      <c r="BP133" s="3">
        <v>1</v>
      </c>
      <c r="BQ133" s="3">
        <v>3</v>
      </c>
      <c r="BR133" s="3" t="s">
        <v>145</v>
      </c>
      <c r="BS133" s="3" t="s">
        <v>145</v>
      </c>
      <c r="BT133" s="9" t="s">
        <v>145</v>
      </c>
      <c r="BU133" s="271">
        <v>-7.0249999999999915</v>
      </c>
    </row>
    <row r="134" spans="1:73" x14ac:dyDescent="0.25">
      <c r="A134" s="270" t="s">
        <v>1</v>
      </c>
      <c r="B134" s="6" t="s">
        <v>60</v>
      </c>
      <c r="C134" s="6" t="s">
        <v>62</v>
      </c>
      <c r="D134" s="6" t="s">
        <v>61</v>
      </c>
      <c r="E134" s="6">
        <v>1</v>
      </c>
      <c r="F134" s="6">
        <v>2</v>
      </c>
      <c r="G134" s="125">
        <v>2</v>
      </c>
      <c r="H134" s="128"/>
      <c r="I134" s="136">
        <f t="shared" si="90"/>
        <v>33</v>
      </c>
      <c r="J134" s="139">
        <f t="shared" si="60"/>
        <v>0</v>
      </c>
      <c r="K134" s="7">
        <f t="shared" si="61"/>
        <v>0</v>
      </c>
      <c r="L134" s="7">
        <f t="shared" si="62"/>
        <v>0</v>
      </c>
      <c r="M134" s="7">
        <f t="shared" si="63"/>
        <v>3.5</v>
      </c>
      <c r="N134" s="94">
        <f t="shared" si="64"/>
        <v>0</v>
      </c>
      <c r="O134" s="136">
        <f t="shared" si="89"/>
        <v>36.5</v>
      </c>
      <c r="P134" s="106"/>
      <c r="Q134" s="20">
        <f t="shared" si="91"/>
        <v>0.2</v>
      </c>
      <c r="R134" s="8">
        <f t="shared" si="92"/>
        <v>0.2</v>
      </c>
      <c r="S134" s="8">
        <f t="shared" si="93"/>
        <v>0.1</v>
      </c>
      <c r="T134" s="130">
        <f t="shared" si="94"/>
        <v>0.2</v>
      </c>
      <c r="U134" s="133">
        <f t="shared" si="65"/>
        <v>0.7</v>
      </c>
      <c r="V134" s="106"/>
      <c r="W134" s="136">
        <f t="shared" si="66"/>
        <v>5.6</v>
      </c>
      <c r="X134" s="139">
        <f t="shared" si="67"/>
        <v>2.0999999999999996</v>
      </c>
      <c r="Y134" s="7">
        <f t="shared" si="95"/>
        <v>15</v>
      </c>
      <c r="Z134" s="7">
        <f t="shared" si="96"/>
        <v>9</v>
      </c>
      <c r="AA134" s="7">
        <f t="shared" si="97"/>
        <v>2.1</v>
      </c>
      <c r="AB134" s="7">
        <f t="shared" si="68"/>
        <v>0</v>
      </c>
      <c r="AC134" s="7">
        <f t="shared" si="69"/>
        <v>0.55000000000000004</v>
      </c>
      <c r="AD134" s="7">
        <f>'Fact sheet'!$G$12</f>
        <v>0.08</v>
      </c>
      <c r="AE134" s="7">
        <f t="shared" si="98"/>
        <v>0.39</v>
      </c>
      <c r="AF134" s="7">
        <f t="shared" si="99"/>
        <v>0</v>
      </c>
      <c r="AG134" s="7">
        <f t="shared" si="70"/>
        <v>8.7049999999999983</v>
      </c>
      <c r="AH134" s="7">
        <f t="shared" si="71"/>
        <v>3.5</v>
      </c>
      <c r="AI134" s="94">
        <f t="shared" si="72"/>
        <v>0</v>
      </c>
      <c r="AJ134" s="99">
        <f t="shared" si="73"/>
        <v>47.024999999999991</v>
      </c>
      <c r="AK134" s="96">
        <f t="shared" si="74"/>
        <v>-10.524999999999991</v>
      </c>
      <c r="AL134" s="106"/>
      <c r="AM134" s="21" t="str">
        <f t="shared" si="75"/>
        <v>LPNY122</v>
      </c>
      <c r="AN134" s="88">
        <f t="shared" si="76"/>
        <v>47.024999999999991</v>
      </c>
      <c r="AO134" s="13" t="str">
        <f t="shared" si="77"/>
        <v/>
      </c>
      <c r="AP134" s="8">
        <f t="shared" si="78"/>
        <v>1</v>
      </c>
      <c r="AQ134" s="8" t="str">
        <f t="shared" si="79"/>
        <v/>
      </c>
      <c r="AR134" s="8" t="str">
        <f t="shared" si="80"/>
        <v/>
      </c>
      <c r="AS134" s="8" t="str">
        <f t="shared" si="81"/>
        <v/>
      </c>
      <c r="AT134" s="8" t="str">
        <f t="shared" si="82"/>
        <v/>
      </c>
      <c r="AU134" s="8" t="str">
        <f t="shared" si="83"/>
        <v/>
      </c>
      <c r="AV134" s="8" t="str">
        <f t="shared" si="84"/>
        <v/>
      </c>
      <c r="AW134" s="8" t="str">
        <f t="shared" si="85"/>
        <v/>
      </c>
      <c r="AX134" s="8" t="str">
        <f t="shared" si="86"/>
        <v/>
      </c>
      <c r="AY134" s="8" t="str">
        <f t="shared" si="87"/>
        <v/>
      </c>
      <c r="AZ134" s="8" t="str">
        <f t="shared" si="88"/>
        <v/>
      </c>
      <c r="BA134" s="3" t="s">
        <v>145</v>
      </c>
      <c r="BB134" s="3" t="s">
        <v>145</v>
      </c>
      <c r="BC134" s="3">
        <v>0.7</v>
      </c>
      <c r="BD134" s="3" t="s">
        <v>145</v>
      </c>
      <c r="BE134" s="3">
        <v>60</v>
      </c>
      <c r="BF134" s="3">
        <v>60</v>
      </c>
      <c r="BG134" s="3">
        <v>30</v>
      </c>
      <c r="BH134" s="3">
        <v>30</v>
      </c>
      <c r="BI134" s="3">
        <v>70</v>
      </c>
      <c r="BJ134" s="3">
        <v>70</v>
      </c>
      <c r="BK134" s="3" t="s">
        <v>145</v>
      </c>
      <c r="BL134" s="3" t="s">
        <v>145</v>
      </c>
      <c r="BM134" s="3">
        <v>1</v>
      </c>
      <c r="BN134" s="3" t="s">
        <v>145</v>
      </c>
      <c r="BO134" s="3">
        <v>1</v>
      </c>
      <c r="BP134" s="3">
        <v>1</v>
      </c>
      <c r="BQ134" s="3">
        <v>3</v>
      </c>
      <c r="BR134" s="3" t="s">
        <v>145</v>
      </c>
      <c r="BS134" s="3" t="s">
        <v>145</v>
      </c>
      <c r="BT134" s="9" t="s">
        <v>145</v>
      </c>
      <c r="BU134" s="271">
        <v>-10.524999999999991</v>
      </c>
    </row>
    <row r="135" spans="1:73" x14ac:dyDescent="0.25">
      <c r="A135" s="270" t="s">
        <v>1</v>
      </c>
      <c r="B135" s="6" t="s">
        <v>60</v>
      </c>
      <c r="C135" s="6" t="s">
        <v>62</v>
      </c>
      <c r="D135" s="6" t="s">
        <v>61</v>
      </c>
      <c r="E135" s="6">
        <v>1</v>
      </c>
      <c r="F135" s="6">
        <v>2</v>
      </c>
      <c r="G135" s="125">
        <v>3</v>
      </c>
      <c r="H135" s="128"/>
      <c r="I135" s="136">
        <f t="shared" si="90"/>
        <v>33</v>
      </c>
      <c r="J135" s="139">
        <f t="shared" si="60"/>
        <v>0</v>
      </c>
      <c r="K135" s="7">
        <f t="shared" si="61"/>
        <v>0</v>
      </c>
      <c r="L135" s="7">
        <f t="shared" si="62"/>
        <v>0</v>
      </c>
      <c r="M135" s="7">
        <f t="shared" si="63"/>
        <v>3.5</v>
      </c>
      <c r="N135" s="94">
        <f t="shared" si="64"/>
        <v>0</v>
      </c>
      <c r="O135" s="136">
        <f t="shared" si="89"/>
        <v>36.5</v>
      </c>
      <c r="P135" s="106"/>
      <c r="Q135" s="20">
        <f t="shared" si="91"/>
        <v>0.2</v>
      </c>
      <c r="R135" s="8">
        <f t="shared" si="92"/>
        <v>0.2</v>
      </c>
      <c r="S135" s="8">
        <f t="shared" si="93"/>
        <v>0.1</v>
      </c>
      <c r="T135" s="130">
        <f t="shared" si="94"/>
        <v>0.2</v>
      </c>
      <c r="U135" s="133">
        <f t="shared" si="65"/>
        <v>0.7</v>
      </c>
      <c r="V135" s="106"/>
      <c r="W135" s="136">
        <f t="shared" si="66"/>
        <v>5.6</v>
      </c>
      <c r="X135" s="139">
        <f t="shared" si="67"/>
        <v>2.0999999999999996</v>
      </c>
      <c r="Y135" s="7">
        <f t="shared" si="95"/>
        <v>15</v>
      </c>
      <c r="Z135" s="7">
        <f t="shared" si="96"/>
        <v>9</v>
      </c>
      <c r="AA135" s="7">
        <f t="shared" si="97"/>
        <v>2.1</v>
      </c>
      <c r="AB135" s="7">
        <f t="shared" si="68"/>
        <v>0</v>
      </c>
      <c r="AC135" s="7">
        <f t="shared" si="69"/>
        <v>0.55000000000000004</v>
      </c>
      <c r="AD135" s="7">
        <f>'Fact sheet'!$G$12</f>
        <v>0.08</v>
      </c>
      <c r="AE135" s="7">
        <f t="shared" si="98"/>
        <v>0.39</v>
      </c>
      <c r="AF135" s="7">
        <f t="shared" si="99"/>
        <v>0</v>
      </c>
      <c r="AG135" s="7">
        <f t="shared" si="70"/>
        <v>8.7049999999999983</v>
      </c>
      <c r="AH135" s="7">
        <f t="shared" si="71"/>
        <v>7</v>
      </c>
      <c r="AI135" s="94">
        <f t="shared" si="72"/>
        <v>0</v>
      </c>
      <c r="AJ135" s="99">
        <f t="shared" si="73"/>
        <v>50.524999999999991</v>
      </c>
      <c r="AK135" s="96">
        <f t="shared" si="74"/>
        <v>-14.024999999999991</v>
      </c>
      <c r="AL135" s="106"/>
      <c r="AM135" s="21" t="str">
        <f t="shared" si="75"/>
        <v>LPNY123</v>
      </c>
      <c r="AN135" s="88">
        <f t="shared" si="76"/>
        <v>50.524999999999991</v>
      </c>
      <c r="AO135" s="13" t="str">
        <f t="shared" si="77"/>
        <v/>
      </c>
      <c r="AP135" s="8" t="str">
        <f t="shared" si="78"/>
        <v/>
      </c>
      <c r="AQ135" s="8">
        <f t="shared" si="79"/>
        <v>1</v>
      </c>
      <c r="AR135" s="8" t="str">
        <f t="shared" si="80"/>
        <v/>
      </c>
      <c r="AS135" s="8" t="str">
        <f t="shared" si="81"/>
        <v/>
      </c>
      <c r="AT135" s="8" t="str">
        <f t="shared" si="82"/>
        <v/>
      </c>
      <c r="AU135" s="8" t="str">
        <f t="shared" si="83"/>
        <v/>
      </c>
      <c r="AV135" s="8" t="str">
        <f t="shared" si="84"/>
        <v/>
      </c>
      <c r="AW135" s="8" t="str">
        <f t="shared" si="85"/>
        <v/>
      </c>
      <c r="AX135" s="8" t="str">
        <f t="shared" si="86"/>
        <v/>
      </c>
      <c r="AY135" s="8" t="str">
        <f t="shared" si="87"/>
        <v/>
      </c>
      <c r="AZ135" s="8" t="str">
        <f t="shared" si="88"/>
        <v/>
      </c>
      <c r="BA135" s="3" t="s">
        <v>145</v>
      </c>
      <c r="BB135" s="3" t="s">
        <v>145</v>
      </c>
      <c r="BC135" s="3">
        <v>0.7</v>
      </c>
      <c r="BD135" s="3" t="s">
        <v>145</v>
      </c>
      <c r="BE135" s="3">
        <v>60</v>
      </c>
      <c r="BF135" s="3">
        <v>60</v>
      </c>
      <c r="BG135" s="3">
        <v>30</v>
      </c>
      <c r="BH135" s="3">
        <v>30</v>
      </c>
      <c r="BI135" s="3">
        <v>70</v>
      </c>
      <c r="BJ135" s="3">
        <v>70</v>
      </c>
      <c r="BK135" s="3" t="s">
        <v>145</v>
      </c>
      <c r="BL135" s="3" t="s">
        <v>145</v>
      </c>
      <c r="BM135" s="3">
        <v>1</v>
      </c>
      <c r="BN135" s="3" t="s">
        <v>145</v>
      </c>
      <c r="BO135" s="3">
        <v>1</v>
      </c>
      <c r="BP135" s="3">
        <v>1</v>
      </c>
      <c r="BQ135" s="3">
        <v>3</v>
      </c>
      <c r="BR135" s="3" t="s">
        <v>145</v>
      </c>
      <c r="BS135" s="3" t="s">
        <v>145</v>
      </c>
      <c r="BT135" s="9" t="s">
        <v>145</v>
      </c>
      <c r="BU135" s="271">
        <v>-14.024999999999991</v>
      </c>
    </row>
    <row r="136" spans="1:73" x14ac:dyDescent="0.25">
      <c r="A136" s="270" t="s">
        <v>1</v>
      </c>
      <c r="B136" s="6" t="s">
        <v>60</v>
      </c>
      <c r="C136" s="6" t="s">
        <v>62</v>
      </c>
      <c r="D136" s="6" t="s">
        <v>61</v>
      </c>
      <c r="E136" s="6">
        <v>2</v>
      </c>
      <c r="F136" s="6">
        <v>1</v>
      </c>
      <c r="G136" s="125">
        <v>1</v>
      </c>
      <c r="H136" s="128"/>
      <c r="I136" s="136">
        <f t="shared" si="90"/>
        <v>33</v>
      </c>
      <c r="J136" s="139">
        <f t="shared" si="60"/>
        <v>0</v>
      </c>
      <c r="K136" s="7">
        <f t="shared" si="61"/>
        <v>0</v>
      </c>
      <c r="L136" s="7">
        <f t="shared" si="62"/>
        <v>0</v>
      </c>
      <c r="M136" s="7">
        <f t="shared" si="63"/>
        <v>3.5</v>
      </c>
      <c r="N136" s="94">
        <f t="shared" si="64"/>
        <v>0</v>
      </c>
      <c r="O136" s="136">
        <f t="shared" si="89"/>
        <v>36.5</v>
      </c>
      <c r="P136" s="106"/>
      <c r="Q136" s="20">
        <f t="shared" si="91"/>
        <v>0.2</v>
      </c>
      <c r="R136" s="8">
        <f t="shared" si="92"/>
        <v>0.2</v>
      </c>
      <c r="S136" s="8">
        <f t="shared" si="93"/>
        <v>0.1</v>
      </c>
      <c r="T136" s="130">
        <f t="shared" si="94"/>
        <v>0.2</v>
      </c>
      <c r="U136" s="133">
        <f t="shared" si="65"/>
        <v>0.7</v>
      </c>
      <c r="V136" s="106"/>
      <c r="W136" s="136">
        <f t="shared" si="66"/>
        <v>5.6</v>
      </c>
      <c r="X136" s="139">
        <f t="shared" si="67"/>
        <v>0</v>
      </c>
      <c r="Y136" s="7">
        <f t="shared" si="95"/>
        <v>15</v>
      </c>
      <c r="Z136" s="7">
        <f t="shared" si="96"/>
        <v>9</v>
      </c>
      <c r="AA136" s="7">
        <f t="shared" si="97"/>
        <v>2.1</v>
      </c>
      <c r="AB136" s="7">
        <f t="shared" si="68"/>
        <v>0</v>
      </c>
      <c r="AC136" s="7">
        <f t="shared" si="69"/>
        <v>0.55000000000000004</v>
      </c>
      <c r="AD136" s="7">
        <f>'Fact sheet'!$G$12</f>
        <v>0.08</v>
      </c>
      <c r="AE136" s="7">
        <f t="shared" si="98"/>
        <v>0.39</v>
      </c>
      <c r="AF136" s="7">
        <f t="shared" si="99"/>
        <v>0</v>
      </c>
      <c r="AG136" s="7">
        <f t="shared" si="70"/>
        <v>8.18</v>
      </c>
      <c r="AH136" s="7">
        <f t="shared" si="71"/>
        <v>0</v>
      </c>
      <c r="AI136" s="94">
        <f t="shared" si="72"/>
        <v>4.5</v>
      </c>
      <c r="AJ136" s="99">
        <f t="shared" si="73"/>
        <v>45.4</v>
      </c>
      <c r="AK136" s="96">
        <f t="shared" si="74"/>
        <v>-8.8999999999999986</v>
      </c>
      <c r="AL136" s="106"/>
      <c r="AM136" s="21" t="str">
        <f t="shared" si="75"/>
        <v>LPNY211</v>
      </c>
      <c r="AN136" s="88">
        <f t="shared" si="76"/>
        <v>45.4</v>
      </c>
      <c r="AO136" s="13">
        <f t="shared" si="77"/>
        <v>1</v>
      </c>
      <c r="AP136" s="8" t="str">
        <f t="shared" si="78"/>
        <v/>
      </c>
      <c r="AQ136" s="8" t="str">
        <f t="shared" si="79"/>
        <v/>
      </c>
      <c r="AR136" s="8" t="str">
        <f t="shared" si="80"/>
        <v/>
      </c>
      <c r="AS136" s="8" t="str">
        <f t="shared" si="81"/>
        <v/>
      </c>
      <c r="AT136" s="8" t="str">
        <f t="shared" si="82"/>
        <v/>
      </c>
      <c r="AU136" s="8" t="str">
        <f t="shared" si="83"/>
        <v/>
      </c>
      <c r="AV136" s="8" t="str">
        <f t="shared" si="84"/>
        <v/>
      </c>
      <c r="AW136" s="8" t="str">
        <f t="shared" si="85"/>
        <v/>
      </c>
      <c r="AX136" s="8" t="str">
        <f t="shared" si="86"/>
        <v/>
      </c>
      <c r="AY136" s="8" t="str">
        <f t="shared" si="87"/>
        <v/>
      </c>
      <c r="AZ136" s="8" t="str">
        <f t="shared" si="88"/>
        <v/>
      </c>
      <c r="BA136" s="3" t="s">
        <v>145</v>
      </c>
      <c r="BB136" s="3">
        <v>0.7</v>
      </c>
      <c r="BC136" s="3" t="s">
        <v>145</v>
      </c>
      <c r="BD136" s="3" t="s">
        <v>145</v>
      </c>
      <c r="BE136" s="3">
        <v>60</v>
      </c>
      <c r="BF136" s="3">
        <v>60</v>
      </c>
      <c r="BG136" s="3">
        <v>30</v>
      </c>
      <c r="BH136" s="3">
        <v>30</v>
      </c>
      <c r="BI136" s="3">
        <v>70</v>
      </c>
      <c r="BJ136" s="3">
        <v>70</v>
      </c>
      <c r="BK136" s="3" t="s">
        <v>145</v>
      </c>
      <c r="BL136" s="3" t="s">
        <v>145</v>
      </c>
      <c r="BM136" s="3" t="s">
        <v>145</v>
      </c>
      <c r="BN136" s="3">
        <v>1</v>
      </c>
      <c r="BO136" s="3">
        <v>1</v>
      </c>
      <c r="BP136" s="3">
        <v>1</v>
      </c>
      <c r="BQ136" s="3" t="s">
        <v>145</v>
      </c>
      <c r="BR136" s="3">
        <v>3</v>
      </c>
      <c r="BS136" s="3" t="s">
        <v>145</v>
      </c>
      <c r="BT136" s="9" t="s">
        <v>145</v>
      </c>
      <c r="BU136" s="271">
        <v>-8.8999999999999986</v>
      </c>
    </row>
    <row r="137" spans="1:73" x14ac:dyDescent="0.25">
      <c r="A137" s="270" t="s">
        <v>1</v>
      </c>
      <c r="B137" s="6" t="s">
        <v>60</v>
      </c>
      <c r="C137" s="6" t="s">
        <v>62</v>
      </c>
      <c r="D137" s="6" t="s">
        <v>61</v>
      </c>
      <c r="E137" s="6">
        <v>2</v>
      </c>
      <c r="F137" s="6">
        <v>1</v>
      </c>
      <c r="G137" s="125">
        <v>2</v>
      </c>
      <c r="H137" s="128"/>
      <c r="I137" s="136">
        <f t="shared" si="90"/>
        <v>33</v>
      </c>
      <c r="J137" s="139">
        <f t="shared" si="60"/>
        <v>0</v>
      </c>
      <c r="K137" s="7">
        <f t="shared" si="61"/>
        <v>0</v>
      </c>
      <c r="L137" s="7">
        <f t="shared" si="62"/>
        <v>0</v>
      </c>
      <c r="M137" s="7">
        <f t="shared" si="63"/>
        <v>3.5</v>
      </c>
      <c r="N137" s="94">
        <f t="shared" si="64"/>
        <v>0</v>
      </c>
      <c r="O137" s="136">
        <f t="shared" si="89"/>
        <v>36.5</v>
      </c>
      <c r="P137" s="106"/>
      <c r="Q137" s="20">
        <f t="shared" si="91"/>
        <v>0.2</v>
      </c>
      <c r="R137" s="8">
        <f t="shared" si="92"/>
        <v>0.2</v>
      </c>
      <c r="S137" s="8">
        <f t="shared" si="93"/>
        <v>0.1</v>
      </c>
      <c r="T137" s="130">
        <f t="shared" si="94"/>
        <v>0.2</v>
      </c>
      <c r="U137" s="133">
        <f t="shared" si="65"/>
        <v>0.7</v>
      </c>
      <c r="V137" s="106"/>
      <c r="W137" s="136">
        <f t="shared" si="66"/>
        <v>5.6</v>
      </c>
      <c r="X137" s="139">
        <f t="shared" si="67"/>
        <v>0</v>
      </c>
      <c r="Y137" s="7">
        <f t="shared" si="95"/>
        <v>15</v>
      </c>
      <c r="Z137" s="7">
        <f t="shared" si="96"/>
        <v>9</v>
      </c>
      <c r="AA137" s="7">
        <f t="shared" si="97"/>
        <v>2.1</v>
      </c>
      <c r="AB137" s="7">
        <f t="shared" si="68"/>
        <v>0</v>
      </c>
      <c r="AC137" s="7">
        <f t="shared" si="69"/>
        <v>0.55000000000000004</v>
      </c>
      <c r="AD137" s="7">
        <f>'Fact sheet'!$G$12</f>
        <v>0.08</v>
      </c>
      <c r="AE137" s="7">
        <f t="shared" si="98"/>
        <v>0.39</v>
      </c>
      <c r="AF137" s="7">
        <f t="shared" si="99"/>
        <v>0</v>
      </c>
      <c r="AG137" s="7">
        <f t="shared" si="70"/>
        <v>8.18</v>
      </c>
      <c r="AH137" s="7">
        <f t="shared" si="71"/>
        <v>0</v>
      </c>
      <c r="AI137" s="94">
        <f t="shared" si="72"/>
        <v>0</v>
      </c>
      <c r="AJ137" s="99">
        <f t="shared" si="73"/>
        <v>40.9</v>
      </c>
      <c r="AK137" s="96">
        <f t="shared" si="74"/>
        <v>-4.3999999999999986</v>
      </c>
      <c r="AL137" s="106"/>
      <c r="AM137" s="21" t="str">
        <f t="shared" si="75"/>
        <v>LPNY212</v>
      </c>
      <c r="AN137" s="88">
        <f t="shared" si="76"/>
        <v>40.9</v>
      </c>
      <c r="AO137" s="13" t="str">
        <f t="shared" si="77"/>
        <v/>
      </c>
      <c r="AP137" s="8">
        <f t="shared" si="78"/>
        <v>1</v>
      </c>
      <c r="AQ137" s="8" t="str">
        <f t="shared" si="79"/>
        <v/>
      </c>
      <c r="AR137" s="8" t="str">
        <f t="shared" si="80"/>
        <v/>
      </c>
      <c r="AS137" s="8" t="str">
        <f t="shared" si="81"/>
        <v/>
      </c>
      <c r="AT137" s="8" t="str">
        <f t="shared" si="82"/>
        <v/>
      </c>
      <c r="AU137" s="8" t="str">
        <f t="shared" si="83"/>
        <v/>
      </c>
      <c r="AV137" s="8" t="str">
        <f t="shared" si="84"/>
        <v/>
      </c>
      <c r="AW137" s="8" t="str">
        <f t="shared" si="85"/>
        <v/>
      </c>
      <c r="AX137" s="8" t="str">
        <f t="shared" si="86"/>
        <v/>
      </c>
      <c r="AY137" s="8" t="str">
        <f t="shared" si="87"/>
        <v/>
      </c>
      <c r="AZ137" s="8" t="str">
        <f t="shared" si="88"/>
        <v/>
      </c>
      <c r="BA137" s="3" t="s">
        <v>145</v>
      </c>
      <c r="BB137" s="3">
        <v>0.7</v>
      </c>
      <c r="BC137" s="3" t="s">
        <v>145</v>
      </c>
      <c r="BD137" s="3" t="s">
        <v>145</v>
      </c>
      <c r="BE137" s="3">
        <v>60</v>
      </c>
      <c r="BF137" s="3">
        <v>60</v>
      </c>
      <c r="BG137" s="3">
        <v>30</v>
      </c>
      <c r="BH137" s="3">
        <v>30</v>
      </c>
      <c r="BI137" s="3">
        <v>70</v>
      </c>
      <c r="BJ137" s="3">
        <v>70</v>
      </c>
      <c r="BK137" s="3" t="s">
        <v>145</v>
      </c>
      <c r="BL137" s="3" t="s">
        <v>145</v>
      </c>
      <c r="BM137" s="3" t="s">
        <v>145</v>
      </c>
      <c r="BN137" s="3">
        <v>1</v>
      </c>
      <c r="BO137" s="3">
        <v>1</v>
      </c>
      <c r="BP137" s="3">
        <v>1</v>
      </c>
      <c r="BQ137" s="3" t="s">
        <v>145</v>
      </c>
      <c r="BR137" s="3">
        <v>3</v>
      </c>
      <c r="BS137" s="3" t="s">
        <v>145</v>
      </c>
      <c r="BT137" s="9" t="s">
        <v>145</v>
      </c>
      <c r="BU137" s="271">
        <v>-4.3999999999999986</v>
      </c>
    </row>
    <row r="138" spans="1:73" x14ac:dyDescent="0.25">
      <c r="A138" s="270" t="s">
        <v>1</v>
      </c>
      <c r="B138" s="6" t="s">
        <v>60</v>
      </c>
      <c r="C138" s="6" t="s">
        <v>62</v>
      </c>
      <c r="D138" s="6" t="s">
        <v>61</v>
      </c>
      <c r="E138" s="6">
        <v>2</v>
      </c>
      <c r="F138" s="6">
        <v>1</v>
      </c>
      <c r="G138" s="125">
        <v>3</v>
      </c>
      <c r="H138" s="128"/>
      <c r="I138" s="136">
        <f t="shared" ref="I138:I169" si="100">VLOOKUP($A$10:$A$201,$H$3:$I$4,2)</f>
        <v>33</v>
      </c>
      <c r="J138" s="139">
        <f t="shared" si="60"/>
        <v>0</v>
      </c>
      <c r="K138" s="7">
        <f t="shared" si="61"/>
        <v>0</v>
      </c>
      <c r="L138" s="7">
        <f t="shared" si="62"/>
        <v>0</v>
      </c>
      <c r="M138" s="7">
        <f t="shared" si="63"/>
        <v>3.5</v>
      </c>
      <c r="N138" s="94">
        <f t="shared" si="64"/>
        <v>0</v>
      </c>
      <c r="O138" s="136">
        <f t="shared" si="89"/>
        <v>36.5</v>
      </c>
      <c r="P138" s="106"/>
      <c r="Q138" s="20">
        <f t="shared" ref="Q138:Q169" si="101">VLOOKUP($A$10:$A$201,$H$3:$J$4,3)</f>
        <v>0.2</v>
      </c>
      <c r="R138" s="8">
        <f t="shared" ref="R138:R169" si="102">VLOOKUP($A$10:$A$201,$H$3:$K$4,4)</f>
        <v>0.2</v>
      </c>
      <c r="S138" s="8">
        <f t="shared" ref="S138:S169" si="103">VLOOKUP($A$10:$A$201,$H$3:$L$4,5)</f>
        <v>0.1</v>
      </c>
      <c r="T138" s="130">
        <f t="shared" ref="T138:T169" si="104">VLOOKUP($A$10:$A$201,$H$3:$M$4,6)</f>
        <v>0.2</v>
      </c>
      <c r="U138" s="133">
        <f t="shared" si="65"/>
        <v>0.7</v>
      </c>
      <c r="V138" s="106"/>
      <c r="W138" s="136">
        <f t="shared" si="66"/>
        <v>5.6</v>
      </c>
      <c r="X138" s="139">
        <f t="shared" si="67"/>
        <v>0</v>
      </c>
      <c r="Y138" s="7">
        <f t="shared" ref="Y138:Y169" si="105">VLOOKUP($A$10:$A$201,$H$3:$N$4,7)*$Y$8</f>
        <v>15</v>
      </c>
      <c r="Z138" s="7">
        <f t="shared" ref="Z138:Z169" si="106">VLOOKUP($A$10:$A$201,$H$3:$O$4,8)*$Z$8</f>
        <v>9</v>
      </c>
      <c r="AA138" s="7">
        <f t="shared" ref="AA138:AA169" si="107">VLOOKUP($A$10:$A$201,$H$3:$P$4,9)*$AA$8</f>
        <v>2.1</v>
      </c>
      <c r="AB138" s="7">
        <f t="shared" si="68"/>
        <v>0</v>
      </c>
      <c r="AC138" s="7">
        <f t="shared" si="69"/>
        <v>0.55000000000000004</v>
      </c>
      <c r="AD138" s="7">
        <f>'Fact sheet'!$G$12</f>
        <v>0.08</v>
      </c>
      <c r="AE138" s="7">
        <f t="shared" ref="AE138:AE169" si="108">IF(B138:B329=$B$10,VLOOKUP($A$10:$A$201,$H$3:$Q$4,10)*$AE$8,0)</f>
        <v>0.39</v>
      </c>
      <c r="AF138" s="7">
        <f t="shared" ref="AF138:AF169" si="109">IF(B138:B329=$B$58,VLOOKUP($A$10:$A$201,$H$3:$Q$4,10)*$AF$8,0)</f>
        <v>0</v>
      </c>
      <c r="AG138" s="7">
        <f t="shared" si="70"/>
        <v>8.18</v>
      </c>
      <c r="AH138" s="7">
        <f t="shared" si="71"/>
        <v>3.5</v>
      </c>
      <c r="AI138" s="94">
        <f t="shared" si="72"/>
        <v>0</v>
      </c>
      <c r="AJ138" s="99">
        <f t="shared" si="73"/>
        <v>44.4</v>
      </c>
      <c r="AK138" s="96">
        <f t="shared" si="74"/>
        <v>-7.8999999999999986</v>
      </c>
      <c r="AL138" s="106"/>
      <c r="AM138" s="21" t="str">
        <f t="shared" si="75"/>
        <v>LPNY213</v>
      </c>
      <c r="AN138" s="88">
        <f t="shared" si="76"/>
        <v>44.4</v>
      </c>
      <c r="AO138" s="13" t="str">
        <f t="shared" si="77"/>
        <v/>
      </c>
      <c r="AP138" s="8" t="str">
        <f t="shared" si="78"/>
        <v/>
      </c>
      <c r="AQ138" s="8">
        <f t="shared" si="79"/>
        <v>1</v>
      </c>
      <c r="AR138" s="8" t="str">
        <f t="shared" si="80"/>
        <v/>
      </c>
      <c r="AS138" s="8" t="str">
        <f t="shared" si="81"/>
        <v/>
      </c>
      <c r="AT138" s="8" t="str">
        <f t="shared" si="82"/>
        <v/>
      </c>
      <c r="AU138" s="8" t="str">
        <f t="shared" si="83"/>
        <v/>
      </c>
      <c r="AV138" s="8" t="str">
        <f t="shared" si="84"/>
        <v/>
      </c>
      <c r="AW138" s="8" t="str">
        <f t="shared" si="85"/>
        <v/>
      </c>
      <c r="AX138" s="8" t="str">
        <f t="shared" si="86"/>
        <v/>
      </c>
      <c r="AY138" s="8" t="str">
        <f t="shared" si="87"/>
        <v/>
      </c>
      <c r="AZ138" s="8" t="str">
        <f t="shared" si="88"/>
        <v/>
      </c>
      <c r="BA138" s="3" t="s">
        <v>145</v>
      </c>
      <c r="BB138" s="3">
        <v>0.7</v>
      </c>
      <c r="BC138" s="3" t="s">
        <v>145</v>
      </c>
      <c r="BD138" s="3" t="s">
        <v>145</v>
      </c>
      <c r="BE138" s="3">
        <v>60</v>
      </c>
      <c r="BF138" s="3">
        <v>60</v>
      </c>
      <c r="BG138" s="3">
        <v>30</v>
      </c>
      <c r="BH138" s="3">
        <v>30</v>
      </c>
      <c r="BI138" s="3">
        <v>70</v>
      </c>
      <c r="BJ138" s="3">
        <v>70</v>
      </c>
      <c r="BK138" s="3" t="s">
        <v>145</v>
      </c>
      <c r="BL138" s="3" t="s">
        <v>145</v>
      </c>
      <c r="BM138" s="3" t="s">
        <v>145</v>
      </c>
      <c r="BN138" s="3">
        <v>1</v>
      </c>
      <c r="BO138" s="3">
        <v>1</v>
      </c>
      <c r="BP138" s="3">
        <v>1</v>
      </c>
      <c r="BQ138" s="3" t="s">
        <v>145</v>
      </c>
      <c r="BR138" s="3">
        <v>3</v>
      </c>
      <c r="BS138" s="3" t="s">
        <v>145</v>
      </c>
      <c r="BT138" s="9" t="s">
        <v>145</v>
      </c>
      <c r="BU138" s="271">
        <v>-7.8999999999999986</v>
      </c>
    </row>
    <row r="139" spans="1:73" x14ac:dyDescent="0.25">
      <c r="A139" s="270" t="s">
        <v>1</v>
      </c>
      <c r="B139" s="6" t="s">
        <v>60</v>
      </c>
      <c r="C139" s="6" t="s">
        <v>62</v>
      </c>
      <c r="D139" s="6" t="s">
        <v>61</v>
      </c>
      <c r="E139" s="6">
        <v>2</v>
      </c>
      <c r="F139" s="6">
        <v>2</v>
      </c>
      <c r="G139" s="125">
        <v>1</v>
      </c>
      <c r="H139" s="128"/>
      <c r="I139" s="136">
        <f t="shared" si="100"/>
        <v>33</v>
      </c>
      <c r="J139" s="139">
        <f t="shared" ref="J139:J201" si="110">IF(B139:B330=$B$58,$J$8*I139:I330,0)</f>
        <v>0</v>
      </c>
      <c r="K139" s="7">
        <f t="shared" ref="K139:K201" si="111">IF(AND(A139:A330=$A$106,C139:C330=$C$106),$K$8,0)</f>
        <v>0</v>
      </c>
      <c r="L139" s="7">
        <f t="shared" ref="L139:L201" si="112">IF(AND(A139:A330=$A$10,C139:C330=$C$10),$L$8,0)</f>
        <v>0</v>
      </c>
      <c r="M139" s="7">
        <f t="shared" ref="M139:M201" si="113">IF(AND(A139:A330=$A$106,D139:D330=$D$106),$M$8,0)</f>
        <v>3.5</v>
      </c>
      <c r="N139" s="94">
        <f t="shared" ref="N139:N201" si="114">IF(AND(A139:A330=$A$10,D139:D330=$D$10),$N$8,0)</f>
        <v>0</v>
      </c>
      <c r="O139" s="136">
        <f t="shared" si="89"/>
        <v>36.5</v>
      </c>
      <c r="P139" s="106"/>
      <c r="Q139" s="20">
        <f t="shared" si="101"/>
        <v>0.2</v>
      </c>
      <c r="R139" s="8">
        <f t="shared" si="102"/>
        <v>0.2</v>
      </c>
      <c r="S139" s="8">
        <f t="shared" si="103"/>
        <v>0.1</v>
      </c>
      <c r="T139" s="130">
        <f t="shared" si="104"/>
        <v>0.2</v>
      </c>
      <c r="U139" s="133">
        <f t="shared" ref="U139:U201" si="115">SUM(Q139:T139)</f>
        <v>0.7</v>
      </c>
      <c r="V139" s="106"/>
      <c r="W139" s="136">
        <f t="shared" ref="W139:W200" si="116">U139*$W$8</f>
        <v>5.6</v>
      </c>
      <c r="X139" s="139">
        <f t="shared" ref="X139:X201" si="117">IF(F139:F330=$F$13,$X$8*U139,0)</f>
        <v>2.0999999999999996</v>
      </c>
      <c r="Y139" s="7">
        <f t="shared" si="105"/>
        <v>15</v>
      </c>
      <c r="Z139" s="7">
        <f t="shared" si="106"/>
        <v>9</v>
      </c>
      <c r="AA139" s="7">
        <f t="shared" si="107"/>
        <v>2.1</v>
      </c>
      <c r="AB139" s="7">
        <f t="shared" ref="AB139:AB201" si="118">IF(C139:C330=$C$10,$AB$8,0)</f>
        <v>0</v>
      </c>
      <c r="AC139" s="7">
        <f t="shared" ref="AC139:AC201" si="119">IF(D139:D330=$D$10,$AC$8,0)</f>
        <v>0.55000000000000004</v>
      </c>
      <c r="AD139" s="7">
        <f>'Fact sheet'!$G$12</f>
        <v>0.08</v>
      </c>
      <c r="AE139" s="7">
        <f t="shared" si="108"/>
        <v>0.39</v>
      </c>
      <c r="AF139" s="7">
        <f t="shared" si="109"/>
        <v>0</v>
      </c>
      <c r="AG139" s="7">
        <f t="shared" ref="AG139:AG201" si="120">SUM(W139:AF139)*$AG$8</f>
        <v>8.7049999999999983</v>
      </c>
      <c r="AH139" s="7">
        <f t="shared" ref="AH139:AH201" si="121">IF(G139&gt;E139,(G139-E139)*$AH$8,0)</f>
        <v>0</v>
      </c>
      <c r="AI139" s="94">
        <f t="shared" ref="AI139:AI201" si="122">IF(G139&lt;E139,(E139-G139)*$AI$8,0)</f>
        <v>4.5</v>
      </c>
      <c r="AJ139" s="99">
        <f t="shared" ref="AJ139:AJ201" si="123">SUM(W139:AI139)</f>
        <v>48.024999999999991</v>
      </c>
      <c r="AK139" s="96">
        <f t="shared" ref="AK139:AK201" si="124">O139:O330-AJ139:AJ330</f>
        <v>-11.524999999999991</v>
      </c>
      <c r="AL139" s="106"/>
      <c r="AM139" s="21" t="str">
        <f t="shared" ref="AM139:AM201" si="125">CONCATENATE(A139,B139,C139,D139,E139,F139,G139)</f>
        <v>LPNY221</v>
      </c>
      <c r="AN139" s="88">
        <f t="shared" ref="AN139:AN201" si="126">AJ139</f>
        <v>48.024999999999991</v>
      </c>
      <c r="AO139" s="13">
        <f t="shared" ref="AO139:AO201" si="127">IF(AND($A139="L",$B139="P",$G139=1),1,"")</f>
        <v>1</v>
      </c>
      <c r="AP139" s="8" t="str">
        <f t="shared" ref="AP139:AP201" si="128">IF(AND($A139="L",$B139="P",$G139=2),1,"")</f>
        <v/>
      </c>
      <c r="AQ139" s="8" t="str">
        <f t="shared" ref="AQ139:AQ201" si="129">IF(AND($A139="L",$B139="P",$G139=3),1,"")</f>
        <v/>
      </c>
      <c r="AR139" s="8" t="str">
        <f t="shared" ref="AR139:AR201" si="130">IF(AND($A139="S",$B139="P",$G139=1),1,"")</f>
        <v/>
      </c>
      <c r="AS139" s="8" t="str">
        <f t="shared" ref="AS139:AS201" si="131">IF(AND($A139="S",$B139="P",$G139=2),1,"")</f>
        <v/>
      </c>
      <c r="AT139" s="8" t="str">
        <f t="shared" ref="AT139:AT201" si="132">IF(AND($A139="S",$B139="P",$G139=3),1,"")</f>
        <v/>
      </c>
      <c r="AU139" s="8" t="str">
        <f t="shared" ref="AU139:AU201" si="133">IF(AND($A139="L",$B139="B",$G139=1),1,"")</f>
        <v/>
      </c>
      <c r="AV139" s="8" t="str">
        <f t="shared" ref="AV139:AV201" si="134">IF(AND($A139="L",$B139="B",$G139=2),1,"")</f>
        <v/>
      </c>
      <c r="AW139" s="8" t="str">
        <f t="shared" ref="AW139:AW201" si="135">IF(AND($A139="L",$B139="B",$G139=3),1,"")</f>
        <v/>
      </c>
      <c r="AX139" s="8" t="str">
        <f t="shared" ref="AX139:AX201" si="136">IF(AND($A139="S",$B139="B",$G139=1),1,"")</f>
        <v/>
      </c>
      <c r="AY139" s="8" t="str">
        <f t="shared" ref="AY139:AY201" si="137">IF(AND($A139="S",$B139="B",$G139=2),1,"")</f>
        <v/>
      </c>
      <c r="AZ139" s="8" t="str">
        <f t="shared" ref="AZ139:AZ201" si="138">IF(AND($A139="S",$B139="B",$G139=3),1,"")</f>
        <v/>
      </c>
      <c r="BA139" s="3" t="s">
        <v>145</v>
      </c>
      <c r="BB139" s="3" t="s">
        <v>145</v>
      </c>
      <c r="BC139" s="3" t="s">
        <v>145</v>
      </c>
      <c r="BD139" s="3">
        <v>0.7</v>
      </c>
      <c r="BE139" s="3">
        <v>60</v>
      </c>
      <c r="BF139" s="3">
        <v>60</v>
      </c>
      <c r="BG139" s="3">
        <v>30</v>
      </c>
      <c r="BH139" s="3">
        <v>30</v>
      </c>
      <c r="BI139" s="3">
        <v>70</v>
      </c>
      <c r="BJ139" s="3">
        <v>70</v>
      </c>
      <c r="BK139" s="3" t="s">
        <v>145</v>
      </c>
      <c r="BL139" s="3" t="s">
        <v>145</v>
      </c>
      <c r="BM139" s="3" t="s">
        <v>145</v>
      </c>
      <c r="BN139" s="3">
        <v>1</v>
      </c>
      <c r="BO139" s="3">
        <v>1</v>
      </c>
      <c r="BP139" s="3">
        <v>1</v>
      </c>
      <c r="BQ139" s="3" t="s">
        <v>145</v>
      </c>
      <c r="BR139" s="3">
        <v>3</v>
      </c>
      <c r="BS139" s="3" t="s">
        <v>145</v>
      </c>
      <c r="BT139" s="9" t="s">
        <v>145</v>
      </c>
      <c r="BU139" s="271">
        <v>-11.524999999999991</v>
      </c>
    </row>
    <row r="140" spans="1:73" x14ac:dyDescent="0.25">
      <c r="A140" s="270" t="s">
        <v>1</v>
      </c>
      <c r="B140" s="6" t="s">
        <v>60</v>
      </c>
      <c r="C140" s="6" t="s">
        <v>62</v>
      </c>
      <c r="D140" s="6" t="s">
        <v>61</v>
      </c>
      <c r="E140" s="6">
        <v>2</v>
      </c>
      <c r="F140" s="6">
        <v>2</v>
      </c>
      <c r="G140" s="125">
        <v>2</v>
      </c>
      <c r="H140" s="128"/>
      <c r="I140" s="136">
        <f t="shared" si="100"/>
        <v>33</v>
      </c>
      <c r="J140" s="139">
        <f t="shared" si="110"/>
        <v>0</v>
      </c>
      <c r="K140" s="7">
        <f t="shared" si="111"/>
        <v>0</v>
      </c>
      <c r="L140" s="7">
        <f t="shared" si="112"/>
        <v>0</v>
      </c>
      <c r="M140" s="7">
        <f t="shared" si="113"/>
        <v>3.5</v>
      </c>
      <c r="N140" s="94">
        <f t="shared" si="114"/>
        <v>0</v>
      </c>
      <c r="O140" s="136">
        <f t="shared" ref="O140:O201" si="139">SUM(I140:N140)</f>
        <v>36.5</v>
      </c>
      <c r="P140" s="106"/>
      <c r="Q140" s="20">
        <f t="shared" si="101"/>
        <v>0.2</v>
      </c>
      <c r="R140" s="8">
        <f t="shared" si="102"/>
        <v>0.2</v>
      </c>
      <c r="S140" s="8">
        <f t="shared" si="103"/>
        <v>0.1</v>
      </c>
      <c r="T140" s="130">
        <f t="shared" si="104"/>
        <v>0.2</v>
      </c>
      <c r="U140" s="133">
        <f t="shared" si="115"/>
        <v>0.7</v>
      </c>
      <c r="V140" s="106"/>
      <c r="W140" s="136">
        <f t="shared" si="116"/>
        <v>5.6</v>
      </c>
      <c r="X140" s="139">
        <f t="shared" si="117"/>
        <v>2.0999999999999996</v>
      </c>
      <c r="Y140" s="7">
        <f t="shared" si="105"/>
        <v>15</v>
      </c>
      <c r="Z140" s="7">
        <f t="shared" si="106"/>
        <v>9</v>
      </c>
      <c r="AA140" s="7">
        <f t="shared" si="107"/>
        <v>2.1</v>
      </c>
      <c r="AB140" s="7">
        <f t="shared" si="118"/>
        <v>0</v>
      </c>
      <c r="AC140" s="7">
        <f t="shared" si="119"/>
        <v>0.55000000000000004</v>
      </c>
      <c r="AD140" s="7">
        <f>'Fact sheet'!$G$12</f>
        <v>0.08</v>
      </c>
      <c r="AE140" s="7">
        <f t="shared" si="108"/>
        <v>0.39</v>
      </c>
      <c r="AF140" s="7">
        <f t="shared" si="109"/>
        <v>0</v>
      </c>
      <c r="AG140" s="7">
        <f t="shared" si="120"/>
        <v>8.7049999999999983</v>
      </c>
      <c r="AH140" s="7">
        <f t="shared" si="121"/>
        <v>0</v>
      </c>
      <c r="AI140" s="94">
        <f t="shared" si="122"/>
        <v>0</v>
      </c>
      <c r="AJ140" s="99">
        <f t="shared" si="123"/>
        <v>43.524999999999991</v>
      </c>
      <c r="AK140" s="96">
        <f t="shared" si="124"/>
        <v>-7.0249999999999915</v>
      </c>
      <c r="AL140" s="106"/>
      <c r="AM140" s="21" t="str">
        <f t="shared" si="125"/>
        <v>LPNY222</v>
      </c>
      <c r="AN140" s="88">
        <f t="shared" si="126"/>
        <v>43.524999999999991</v>
      </c>
      <c r="AO140" s="13" t="str">
        <f t="shared" si="127"/>
        <v/>
      </c>
      <c r="AP140" s="8">
        <f t="shared" si="128"/>
        <v>1</v>
      </c>
      <c r="AQ140" s="8" t="str">
        <f t="shared" si="129"/>
        <v/>
      </c>
      <c r="AR140" s="8" t="str">
        <f t="shared" si="130"/>
        <v/>
      </c>
      <c r="AS140" s="8" t="str">
        <f t="shared" si="131"/>
        <v/>
      </c>
      <c r="AT140" s="8" t="str">
        <f t="shared" si="132"/>
        <v/>
      </c>
      <c r="AU140" s="8" t="str">
        <f t="shared" si="133"/>
        <v/>
      </c>
      <c r="AV140" s="8" t="str">
        <f t="shared" si="134"/>
        <v/>
      </c>
      <c r="AW140" s="8" t="str">
        <f t="shared" si="135"/>
        <v/>
      </c>
      <c r="AX140" s="8" t="str">
        <f t="shared" si="136"/>
        <v/>
      </c>
      <c r="AY140" s="8" t="str">
        <f t="shared" si="137"/>
        <v/>
      </c>
      <c r="AZ140" s="8" t="str">
        <f t="shared" si="138"/>
        <v/>
      </c>
      <c r="BA140" s="3" t="s">
        <v>145</v>
      </c>
      <c r="BB140" s="3" t="s">
        <v>145</v>
      </c>
      <c r="BC140" s="3" t="s">
        <v>145</v>
      </c>
      <c r="BD140" s="3">
        <v>0.7</v>
      </c>
      <c r="BE140" s="3">
        <v>60</v>
      </c>
      <c r="BF140" s="3">
        <v>60</v>
      </c>
      <c r="BG140" s="3">
        <v>30</v>
      </c>
      <c r="BH140" s="3">
        <v>30</v>
      </c>
      <c r="BI140" s="3">
        <v>70</v>
      </c>
      <c r="BJ140" s="3">
        <v>70</v>
      </c>
      <c r="BK140" s="3" t="s">
        <v>145</v>
      </c>
      <c r="BL140" s="3" t="s">
        <v>145</v>
      </c>
      <c r="BM140" s="3" t="s">
        <v>145</v>
      </c>
      <c r="BN140" s="3">
        <v>1</v>
      </c>
      <c r="BO140" s="3">
        <v>1</v>
      </c>
      <c r="BP140" s="3">
        <v>1</v>
      </c>
      <c r="BQ140" s="3" t="s">
        <v>145</v>
      </c>
      <c r="BR140" s="3">
        <v>3</v>
      </c>
      <c r="BS140" s="3" t="s">
        <v>145</v>
      </c>
      <c r="BT140" s="9" t="s">
        <v>145</v>
      </c>
      <c r="BU140" s="271">
        <v>-7.0249999999999915</v>
      </c>
    </row>
    <row r="141" spans="1:73" x14ac:dyDescent="0.25">
      <c r="A141" s="270" t="s">
        <v>1</v>
      </c>
      <c r="B141" s="6" t="s">
        <v>60</v>
      </c>
      <c r="C141" s="6" t="s">
        <v>62</v>
      </c>
      <c r="D141" s="6" t="s">
        <v>61</v>
      </c>
      <c r="E141" s="6">
        <v>2</v>
      </c>
      <c r="F141" s="6">
        <v>2</v>
      </c>
      <c r="G141" s="125">
        <v>3</v>
      </c>
      <c r="H141" s="128"/>
      <c r="I141" s="136">
        <f t="shared" si="100"/>
        <v>33</v>
      </c>
      <c r="J141" s="139">
        <f t="shared" si="110"/>
        <v>0</v>
      </c>
      <c r="K141" s="7">
        <f t="shared" si="111"/>
        <v>0</v>
      </c>
      <c r="L141" s="7">
        <f t="shared" si="112"/>
        <v>0</v>
      </c>
      <c r="M141" s="7">
        <f t="shared" si="113"/>
        <v>3.5</v>
      </c>
      <c r="N141" s="94">
        <f t="shared" si="114"/>
        <v>0</v>
      </c>
      <c r="O141" s="136">
        <f t="shared" si="139"/>
        <v>36.5</v>
      </c>
      <c r="P141" s="106"/>
      <c r="Q141" s="20">
        <f t="shared" si="101"/>
        <v>0.2</v>
      </c>
      <c r="R141" s="8">
        <f t="shared" si="102"/>
        <v>0.2</v>
      </c>
      <c r="S141" s="8">
        <f t="shared" si="103"/>
        <v>0.1</v>
      </c>
      <c r="T141" s="130">
        <f t="shared" si="104"/>
        <v>0.2</v>
      </c>
      <c r="U141" s="133">
        <f t="shared" si="115"/>
        <v>0.7</v>
      </c>
      <c r="V141" s="106"/>
      <c r="W141" s="136">
        <f t="shared" si="116"/>
        <v>5.6</v>
      </c>
      <c r="X141" s="139">
        <f t="shared" si="117"/>
        <v>2.0999999999999996</v>
      </c>
      <c r="Y141" s="7">
        <f t="shared" si="105"/>
        <v>15</v>
      </c>
      <c r="Z141" s="7">
        <f t="shared" si="106"/>
        <v>9</v>
      </c>
      <c r="AA141" s="7">
        <f t="shared" si="107"/>
        <v>2.1</v>
      </c>
      <c r="AB141" s="7">
        <f t="shared" si="118"/>
        <v>0</v>
      </c>
      <c r="AC141" s="7">
        <f t="shared" si="119"/>
        <v>0.55000000000000004</v>
      </c>
      <c r="AD141" s="7">
        <f>'Fact sheet'!$G$12</f>
        <v>0.08</v>
      </c>
      <c r="AE141" s="7">
        <f t="shared" si="108"/>
        <v>0.39</v>
      </c>
      <c r="AF141" s="7">
        <f t="shared" si="109"/>
        <v>0</v>
      </c>
      <c r="AG141" s="7">
        <f t="shared" si="120"/>
        <v>8.7049999999999983</v>
      </c>
      <c r="AH141" s="7">
        <f t="shared" si="121"/>
        <v>3.5</v>
      </c>
      <c r="AI141" s="94">
        <f t="shared" si="122"/>
        <v>0</v>
      </c>
      <c r="AJ141" s="99">
        <f t="shared" si="123"/>
        <v>47.024999999999991</v>
      </c>
      <c r="AK141" s="96">
        <f t="shared" si="124"/>
        <v>-10.524999999999991</v>
      </c>
      <c r="AL141" s="106"/>
      <c r="AM141" s="21" t="str">
        <f t="shared" si="125"/>
        <v>LPNY223</v>
      </c>
      <c r="AN141" s="88">
        <f t="shared" si="126"/>
        <v>47.024999999999991</v>
      </c>
      <c r="AO141" s="13" t="str">
        <f t="shared" si="127"/>
        <v/>
      </c>
      <c r="AP141" s="8" t="str">
        <f t="shared" si="128"/>
        <v/>
      </c>
      <c r="AQ141" s="8">
        <f t="shared" si="129"/>
        <v>1</v>
      </c>
      <c r="AR141" s="8" t="str">
        <f t="shared" si="130"/>
        <v/>
      </c>
      <c r="AS141" s="8" t="str">
        <f t="shared" si="131"/>
        <v/>
      </c>
      <c r="AT141" s="8" t="str">
        <f t="shared" si="132"/>
        <v/>
      </c>
      <c r="AU141" s="8" t="str">
        <f t="shared" si="133"/>
        <v/>
      </c>
      <c r="AV141" s="8" t="str">
        <f t="shared" si="134"/>
        <v/>
      </c>
      <c r="AW141" s="8" t="str">
        <f t="shared" si="135"/>
        <v/>
      </c>
      <c r="AX141" s="8" t="str">
        <f t="shared" si="136"/>
        <v/>
      </c>
      <c r="AY141" s="8" t="str">
        <f t="shared" si="137"/>
        <v/>
      </c>
      <c r="AZ141" s="8" t="str">
        <f t="shared" si="138"/>
        <v/>
      </c>
      <c r="BA141" s="3" t="s">
        <v>145</v>
      </c>
      <c r="BB141" s="3" t="s">
        <v>145</v>
      </c>
      <c r="BC141" s="3" t="s">
        <v>145</v>
      </c>
      <c r="BD141" s="3">
        <v>0.7</v>
      </c>
      <c r="BE141" s="3">
        <v>60</v>
      </c>
      <c r="BF141" s="3">
        <v>60</v>
      </c>
      <c r="BG141" s="3">
        <v>30</v>
      </c>
      <c r="BH141" s="3">
        <v>30</v>
      </c>
      <c r="BI141" s="3">
        <v>70</v>
      </c>
      <c r="BJ141" s="3">
        <v>70</v>
      </c>
      <c r="BK141" s="3" t="s">
        <v>145</v>
      </c>
      <c r="BL141" s="3" t="s">
        <v>145</v>
      </c>
      <c r="BM141" s="3" t="s">
        <v>145</v>
      </c>
      <c r="BN141" s="3">
        <v>1</v>
      </c>
      <c r="BO141" s="3">
        <v>1</v>
      </c>
      <c r="BP141" s="3">
        <v>1</v>
      </c>
      <c r="BQ141" s="3" t="s">
        <v>145</v>
      </c>
      <c r="BR141" s="3">
        <v>3</v>
      </c>
      <c r="BS141" s="3" t="s">
        <v>145</v>
      </c>
      <c r="BT141" s="9" t="s">
        <v>145</v>
      </c>
      <c r="BU141" s="271">
        <v>-10.524999999999991</v>
      </c>
    </row>
    <row r="142" spans="1:73" x14ac:dyDescent="0.25">
      <c r="A142" s="270" t="s">
        <v>1</v>
      </c>
      <c r="B142" s="6" t="s">
        <v>60</v>
      </c>
      <c r="C142" s="6" t="s">
        <v>62</v>
      </c>
      <c r="D142" s="6" t="s">
        <v>62</v>
      </c>
      <c r="E142" s="6">
        <v>1</v>
      </c>
      <c r="F142" s="6">
        <v>1</v>
      </c>
      <c r="G142" s="125">
        <v>1</v>
      </c>
      <c r="H142" s="128"/>
      <c r="I142" s="136">
        <f t="shared" si="100"/>
        <v>33</v>
      </c>
      <c r="J142" s="139">
        <f t="shared" si="110"/>
        <v>0</v>
      </c>
      <c r="K142" s="7">
        <f t="shared" si="111"/>
        <v>0</v>
      </c>
      <c r="L142" s="7">
        <f t="shared" si="112"/>
        <v>0</v>
      </c>
      <c r="M142" s="7">
        <f t="shared" si="113"/>
        <v>0</v>
      </c>
      <c r="N142" s="94">
        <f t="shared" si="114"/>
        <v>0</v>
      </c>
      <c r="O142" s="136">
        <f t="shared" si="139"/>
        <v>33</v>
      </c>
      <c r="P142" s="106"/>
      <c r="Q142" s="20">
        <f t="shared" si="101"/>
        <v>0.2</v>
      </c>
      <c r="R142" s="8">
        <f t="shared" si="102"/>
        <v>0.2</v>
      </c>
      <c r="S142" s="8">
        <f t="shared" si="103"/>
        <v>0.1</v>
      </c>
      <c r="T142" s="130">
        <f t="shared" si="104"/>
        <v>0.2</v>
      </c>
      <c r="U142" s="133">
        <f t="shared" si="115"/>
        <v>0.7</v>
      </c>
      <c r="V142" s="106"/>
      <c r="W142" s="136">
        <f t="shared" si="116"/>
        <v>5.6</v>
      </c>
      <c r="X142" s="139">
        <f t="shared" si="117"/>
        <v>0</v>
      </c>
      <c r="Y142" s="7">
        <f t="shared" si="105"/>
        <v>15</v>
      </c>
      <c r="Z142" s="7">
        <f t="shared" si="106"/>
        <v>9</v>
      </c>
      <c r="AA142" s="7">
        <f t="shared" si="107"/>
        <v>2.1</v>
      </c>
      <c r="AB142" s="7">
        <f t="shared" si="118"/>
        <v>0</v>
      </c>
      <c r="AC142" s="7">
        <f t="shared" si="119"/>
        <v>0</v>
      </c>
      <c r="AD142" s="7">
        <f>'Fact sheet'!$G$12</f>
        <v>0.08</v>
      </c>
      <c r="AE142" s="7">
        <f t="shared" si="108"/>
        <v>0.39</v>
      </c>
      <c r="AF142" s="7">
        <f t="shared" si="109"/>
        <v>0</v>
      </c>
      <c r="AG142" s="7">
        <f t="shared" si="120"/>
        <v>8.0425000000000004</v>
      </c>
      <c r="AH142" s="7">
        <f t="shared" si="121"/>
        <v>0</v>
      </c>
      <c r="AI142" s="94">
        <f t="shared" si="122"/>
        <v>0</v>
      </c>
      <c r="AJ142" s="99">
        <f t="shared" si="123"/>
        <v>40.212500000000006</v>
      </c>
      <c r="AK142" s="96">
        <f t="shared" si="124"/>
        <v>-7.2125000000000057</v>
      </c>
      <c r="AL142" s="106"/>
      <c r="AM142" s="21" t="str">
        <f t="shared" si="125"/>
        <v>LPNN111</v>
      </c>
      <c r="AN142" s="88">
        <f t="shared" si="126"/>
        <v>40.212500000000006</v>
      </c>
      <c r="AO142" s="13">
        <f t="shared" si="127"/>
        <v>1</v>
      </c>
      <c r="AP142" s="8" t="str">
        <f t="shared" si="128"/>
        <v/>
      </c>
      <c r="AQ142" s="8" t="str">
        <f t="shared" si="129"/>
        <v/>
      </c>
      <c r="AR142" s="8" t="str">
        <f t="shared" si="130"/>
        <v/>
      </c>
      <c r="AS142" s="8" t="str">
        <f t="shared" si="131"/>
        <v/>
      </c>
      <c r="AT142" s="8" t="str">
        <f t="shared" si="132"/>
        <v/>
      </c>
      <c r="AU142" s="8" t="str">
        <f t="shared" si="133"/>
        <v/>
      </c>
      <c r="AV142" s="8" t="str">
        <f t="shared" si="134"/>
        <v/>
      </c>
      <c r="AW142" s="8" t="str">
        <f t="shared" si="135"/>
        <v/>
      </c>
      <c r="AX142" s="8" t="str">
        <f t="shared" si="136"/>
        <v/>
      </c>
      <c r="AY142" s="8" t="str">
        <f t="shared" si="137"/>
        <v/>
      </c>
      <c r="AZ142" s="8" t="str">
        <f t="shared" si="138"/>
        <v/>
      </c>
      <c r="BA142" s="3">
        <v>0.7</v>
      </c>
      <c r="BB142" s="3" t="s">
        <v>145</v>
      </c>
      <c r="BC142" s="3" t="s">
        <v>145</v>
      </c>
      <c r="BD142" s="3" t="s">
        <v>145</v>
      </c>
      <c r="BE142" s="3">
        <v>60</v>
      </c>
      <c r="BF142" s="3">
        <v>60</v>
      </c>
      <c r="BG142" s="3">
        <v>30</v>
      </c>
      <c r="BH142" s="3">
        <v>30</v>
      </c>
      <c r="BI142" s="3">
        <v>70</v>
      </c>
      <c r="BJ142" s="3">
        <v>70</v>
      </c>
      <c r="BK142" s="3" t="s">
        <v>145</v>
      </c>
      <c r="BL142" s="3" t="s">
        <v>145</v>
      </c>
      <c r="BM142" s="3" t="s">
        <v>145</v>
      </c>
      <c r="BN142" s="3" t="s">
        <v>145</v>
      </c>
      <c r="BO142" s="3">
        <v>1</v>
      </c>
      <c r="BP142" s="3">
        <v>1</v>
      </c>
      <c r="BQ142" s="3">
        <v>3</v>
      </c>
      <c r="BR142" s="3" t="s">
        <v>145</v>
      </c>
      <c r="BS142" s="3" t="s">
        <v>145</v>
      </c>
      <c r="BT142" s="9" t="s">
        <v>145</v>
      </c>
      <c r="BU142" s="271">
        <v>-7.2125000000000057</v>
      </c>
    </row>
    <row r="143" spans="1:73" x14ac:dyDescent="0.25">
      <c r="A143" s="270" t="s">
        <v>1</v>
      </c>
      <c r="B143" s="6" t="s">
        <v>60</v>
      </c>
      <c r="C143" s="6" t="s">
        <v>62</v>
      </c>
      <c r="D143" s="6" t="s">
        <v>62</v>
      </c>
      <c r="E143" s="6">
        <v>1</v>
      </c>
      <c r="F143" s="6">
        <v>1</v>
      </c>
      <c r="G143" s="125">
        <v>2</v>
      </c>
      <c r="H143" s="128"/>
      <c r="I143" s="136">
        <f t="shared" si="100"/>
        <v>33</v>
      </c>
      <c r="J143" s="139">
        <f t="shared" si="110"/>
        <v>0</v>
      </c>
      <c r="K143" s="7">
        <f t="shared" si="111"/>
        <v>0</v>
      </c>
      <c r="L143" s="7">
        <f t="shared" si="112"/>
        <v>0</v>
      </c>
      <c r="M143" s="7">
        <f t="shared" si="113"/>
        <v>0</v>
      </c>
      <c r="N143" s="94">
        <f t="shared" si="114"/>
        <v>0</v>
      </c>
      <c r="O143" s="136">
        <f t="shared" si="139"/>
        <v>33</v>
      </c>
      <c r="P143" s="106"/>
      <c r="Q143" s="20">
        <f t="shared" si="101"/>
        <v>0.2</v>
      </c>
      <c r="R143" s="8">
        <f t="shared" si="102"/>
        <v>0.2</v>
      </c>
      <c r="S143" s="8">
        <f t="shared" si="103"/>
        <v>0.1</v>
      </c>
      <c r="T143" s="130">
        <f t="shared" si="104"/>
        <v>0.2</v>
      </c>
      <c r="U143" s="133">
        <f t="shared" si="115"/>
        <v>0.7</v>
      </c>
      <c r="V143" s="106"/>
      <c r="W143" s="136">
        <f t="shared" si="116"/>
        <v>5.6</v>
      </c>
      <c r="X143" s="139">
        <f t="shared" si="117"/>
        <v>0</v>
      </c>
      <c r="Y143" s="7">
        <f t="shared" si="105"/>
        <v>15</v>
      </c>
      <c r="Z143" s="7">
        <f t="shared" si="106"/>
        <v>9</v>
      </c>
      <c r="AA143" s="7">
        <f t="shared" si="107"/>
        <v>2.1</v>
      </c>
      <c r="AB143" s="7">
        <f t="shared" si="118"/>
        <v>0</v>
      </c>
      <c r="AC143" s="7">
        <f t="shared" si="119"/>
        <v>0</v>
      </c>
      <c r="AD143" s="7">
        <f>'Fact sheet'!$G$12</f>
        <v>0.08</v>
      </c>
      <c r="AE143" s="7">
        <f t="shared" si="108"/>
        <v>0.39</v>
      </c>
      <c r="AF143" s="7">
        <f t="shared" si="109"/>
        <v>0</v>
      </c>
      <c r="AG143" s="7">
        <f t="shared" si="120"/>
        <v>8.0425000000000004</v>
      </c>
      <c r="AH143" s="7">
        <f t="shared" si="121"/>
        <v>3.5</v>
      </c>
      <c r="AI143" s="94">
        <f t="shared" si="122"/>
        <v>0</v>
      </c>
      <c r="AJ143" s="99">
        <f t="shared" si="123"/>
        <v>43.712500000000006</v>
      </c>
      <c r="AK143" s="96">
        <f t="shared" si="124"/>
        <v>-10.712500000000006</v>
      </c>
      <c r="AL143" s="106"/>
      <c r="AM143" s="21" t="str">
        <f t="shared" si="125"/>
        <v>LPNN112</v>
      </c>
      <c r="AN143" s="88">
        <f t="shared" si="126"/>
        <v>43.712500000000006</v>
      </c>
      <c r="AO143" s="13" t="str">
        <f t="shared" si="127"/>
        <v/>
      </c>
      <c r="AP143" s="8">
        <f t="shared" si="128"/>
        <v>1</v>
      </c>
      <c r="AQ143" s="8" t="str">
        <f t="shared" si="129"/>
        <v/>
      </c>
      <c r="AR143" s="8" t="str">
        <f t="shared" si="130"/>
        <v/>
      </c>
      <c r="AS143" s="8" t="str">
        <f t="shared" si="131"/>
        <v/>
      </c>
      <c r="AT143" s="8" t="str">
        <f t="shared" si="132"/>
        <v/>
      </c>
      <c r="AU143" s="8" t="str">
        <f t="shared" si="133"/>
        <v/>
      </c>
      <c r="AV143" s="8" t="str">
        <f t="shared" si="134"/>
        <v/>
      </c>
      <c r="AW143" s="8" t="str">
        <f t="shared" si="135"/>
        <v/>
      </c>
      <c r="AX143" s="8" t="str">
        <f t="shared" si="136"/>
        <v/>
      </c>
      <c r="AY143" s="8" t="str">
        <f t="shared" si="137"/>
        <v/>
      </c>
      <c r="AZ143" s="8" t="str">
        <f t="shared" si="138"/>
        <v/>
      </c>
      <c r="BA143" s="3">
        <v>0.7</v>
      </c>
      <c r="BB143" s="3" t="s">
        <v>145</v>
      </c>
      <c r="BC143" s="3" t="s">
        <v>145</v>
      </c>
      <c r="BD143" s="3" t="s">
        <v>145</v>
      </c>
      <c r="BE143" s="3">
        <v>60</v>
      </c>
      <c r="BF143" s="3">
        <v>60</v>
      </c>
      <c r="BG143" s="3">
        <v>30</v>
      </c>
      <c r="BH143" s="3">
        <v>30</v>
      </c>
      <c r="BI143" s="3">
        <v>70</v>
      </c>
      <c r="BJ143" s="3">
        <v>70</v>
      </c>
      <c r="BK143" s="3" t="s">
        <v>145</v>
      </c>
      <c r="BL143" s="3" t="s">
        <v>145</v>
      </c>
      <c r="BM143" s="3" t="s">
        <v>145</v>
      </c>
      <c r="BN143" s="3" t="s">
        <v>145</v>
      </c>
      <c r="BO143" s="3">
        <v>1</v>
      </c>
      <c r="BP143" s="3">
        <v>1</v>
      </c>
      <c r="BQ143" s="3">
        <v>3</v>
      </c>
      <c r="BR143" s="3" t="s">
        <v>145</v>
      </c>
      <c r="BS143" s="3" t="s">
        <v>145</v>
      </c>
      <c r="BT143" s="9" t="s">
        <v>145</v>
      </c>
      <c r="BU143" s="271">
        <v>-10.712500000000006</v>
      </c>
    </row>
    <row r="144" spans="1:73" x14ac:dyDescent="0.25">
      <c r="A144" s="270" t="s">
        <v>1</v>
      </c>
      <c r="B144" s="6" t="s">
        <v>60</v>
      </c>
      <c r="C144" s="6" t="s">
        <v>62</v>
      </c>
      <c r="D144" s="6" t="s">
        <v>62</v>
      </c>
      <c r="E144" s="6">
        <v>1</v>
      </c>
      <c r="F144" s="6">
        <v>1</v>
      </c>
      <c r="G144" s="125">
        <v>3</v>
      </c>
      <c r="H144" s="128"/>
      <c r="I144" s="136">
        <f t="shared" si="100"/>
        <v>33</v>
      </c>
      <c r="J144" s="139">
        <f t="shared" si="110"/>
        <v>0</v>
      </c>
      <c r="K144" s="7">
        <f t="shared" si="111"/>
        <v>0</v>
      </c>
      <c r="L144" s="7">
        <f t="shared" si="112"/>
        <v>0</v>
      </c>
      <c r="M144" s="7">
        <f t="shared" si="113"/>
        <v>0</v>
      </c>
      <c r="N144" s="94">
        <f t="shared" si="114"/>
        <v>0</v>
      </c>
      <c r="O144" s="136">
        <f t="shared" si="139"/>
        <v>33</v>
      </c>
      <c r="P144" s="106"/>
      <c r="Q144" s="20">
        <f t="shared" si="101"/>
        <v>0.2</v>
      </c>
      <c r="R144" s="8">
        <f t="shared" si="102"/>
        <v>0.2</v>
      </c>
      <c r="S144" s="8">
        <f t="shared" si="103"/>
        <v>0.1</v>
      </c>
      <c r="T144" s="130">
        <f t="shared" si="104"/>
        <v>0.2</v>
      </c>
      <c r="U144" s="133">
        <f t="shared" si="115"/>
        <v>0.7</v>
      </c>
      <c r="V144" s="106"/>
      <c r="W144" s="136">
        <f t="shared" si="116"/>
        <v>5.6</v>
      </c>
      <c r="X144" s="139">
        <f t="shared" si="117"/>
        <v>0</v>
      </c>
      <c r="Y144" s="7">
        <f t="shared" si="105"/>
        <v>15</v>
      </c>
      <c r="Z144" s="7">
        <f t="shared" si="106"/>
        <v>9</v>
      </c>
      <c r="AA144" s="7">
        <f t="shared" si="107"/>
        <v>2.1</v>
      </c>
      <c r="AB144" s="7">
        <f t="shared" si="118"/>
        <v>0</v>
      </c>
      <c r="AC144" s="7">
        <f t="shared" si="119"/>
        <v>0</v>
      </c>
      <c r="AD144" s="7">
        <f>'Fact sheet'!$G$12</f>
        <v>0.08</v>
      </c>
      <c r="AE144" s="7">
        <f t="shared" si="108"/>
        <v>0.39</v>
      </c>
      <c r="AF144" s="7">
        <f t="shared" si="109"/>
        <v>0</v>
      </c>
      <c r="AG144" s="7">
        <f t="shared" si="120"/>
        <v>8.0425000000000004</v>
      </c>
      <c r="AH144" s="7">
        <f t="shared" si="121"/>
        <v>7</v>
      </c>
      <c r="AI144" s="94">
        <f t="shared" si="122"/>
        <v>0</v>
      </c>
      <c r="AJ144" s="99">
        <f t="shared" si="123"/>
        <v>47.212500000000006</v>
      </c>
      <c r="AK144" s="96">
        <f t="shared" si="124"/>
        <v>-14.212500000000006</v>
      </c>
      <c r="AL144" s="106"/>
      <c r="AM144" s="21" t="str">
        <f t="shared" si="125"/>
        <v>LPNN113</v>
      </c>
      <c r="AN144" s="88">
        <f t="shared" si="126"/>
        <v>47.212500000000006</v>
      </c>
      <c r="AO144" s="13" t="str">
        <f t="shared" si="127"/>
        <v/>
      </c>
      <c r="AP144" s="8" t="str">
        <f t="shared" si="128"/>
        <v/>
      </c>
      <c r="AQ144" s="8">
        <f t="shared" si="129"/>
        <v>1</v>
      </c>
      <c r="AR144" s="8" t="str">
        <f t="shared" si="130"/>
        <v/>
      </c>
      <c r="AS144" s="8" t="str">
        <f t="shared" si="131"/>
        <v/>
      </c>
      <c r="AT144" s="8" t="str">
        <f t="shared" si="132"/>
        <v/>
      </c>
      <c r="AU144" s="8" t="str">
        <f t="shared" si="133"/>
        <v/>
      </c>
      <c r="AV144" s="8" t="str">
        <f t="shared" si="134"/>
        <v/>
      </c>
      <c r="AW144" s="8" t="str">
        <f t="shared" si="135"/>
        <v/>
      </c>
      <c r="AX144" s="8" t="str">
        <f t="shared" si="136"/>
        <v/>
      </c>
      <c r="AY144" s="8" t="str">
        <f t="shared" si="137"/>
        <v/>
      </c>
      <c r="AZ144" s="8" t="str">
        <f t="shared" si="138"/>
        <v/>
      </c>
      <c r="BA144" s="3">
        <v>0.7</v>
      </c>
      <c r="BB144" s="3" t="s">
        <v>145</v>
      </c>
      <c r="BC144" s="3" t="s">
        <v>145</v>
      </c>
      <c r="BD144" s="3" t="s">
        <v>145</v>
      </c>
      <c r="BE144" s="3">
        <v>60</v>
      </c>
      <c r="BF144" s="3">
        <v>60</v>
      </c>
      <c r="BG144" s="3">
        <v>30</v>
      </c>
      <c r="BH144" s="3">
        <v>30</v>
      </c>
      <c r="BI144" s="3">
        <v>70</v>
      </c>
      <c r="BJ144" s="3">
        <v>70</v>
      </c>
      <c r="BK144" s="3" t="s">
        <v>145</v>
      </c>
      <c r="BL144" s="3" t="s">
        <v>145</v>
      </c>
      <c r="BM144" s="3" t="s">
        <v>145</v>
      </c>
      <c r="BN144" s="3" t="s">
        <v>145</v>
      </c>
      <c r="BO144" s="3">
        <v>1</v>
      </c>
      <c r="BP144" s="3">
        <v>1</v>
      </c>
      <c r="BQ144" s="3">
        <v>3</v>
      </c>
      <c r="BR144" s="3" t="s">
        <v>145</v>
      </c>
      <c r="BS144" s="3" t="s">
        <v>145</v>
      </c>
      <c r="BT144" s="9" t="s">
        <v>145</v>
      </c>
      <c r="BU144" s="271">
        <v>-14.212500000000006</v>
      </c>
    </row>
    <row r="145" spans="1:73" x14ac:dyDescent="0.25">
      <c r="A145" s="270" t="s">
        <v>1</v>
      </c>
      <c r="B145" s="6" t="s">
        <v>60</v>
      </c>
      <c r="C145" s="6" t="s">
        <v>62</v>
      </c>
      <c r="D145" s="6" t="s">
        <v>62</v>
      </c>
      <c r="E145" s="6">
        <v>1</v>
      </c>
      <c r="F145" s="6">
        <v>2</v>
      </c>
      <c r="G145" s="125">
        <v>1</v>
      </c>
      <c r="H145" s="128"/>
      <c r="I145" s="136">
        <f t="shared" si="100"/>
        <v>33</v>
      </c>
      <c r="J145" s="139">
        <f t="shared" si="110"/>
        <v>0</v>
      </c>
      <c r="K145" s="7">
        <f t="shared" si="111"/>
        <v>0</v>
      </c>
      <c r="L145" s="7">
        <f t="shared" si="112"/>
        <v>0</v>
      </c>
      <c r="M145" s="7">
        <f t="shared" si="113"/>
        <v>0</v>
      </c>
      <c r="N145" s="94">
        <f t="shared" si="114"/>
        <v>0</v>
      </c>
      <c r="O145" s="136">
        <f t="shared" si="139"/>
        <v>33</v>
      </c>
      <c r="P145" s="106"/>
      <c r="Q145" s="20">
        <f t="shared" si="101"/>
        <v>0.2</v>
      </c>
      <c r="R145" s="8">
        <f t="shared" si="102"/>
        <v>0.2</v>
      </c>
      <c r="S145" s="8">
        <f t="shared" si="103"/>
        <v>0.1</v>
      </c>
      <c r="T145" s="130">
        <f t="shared" si="104"/>
        <v>0.2</v>
      </c>
      <c r="U145" s="133">
        <f t="shared" si="115"/>
        <v>0.7</v>
      </c>
      <c r="V145" s="106"/>
      <c r="W145" s="136">
        <f t="shared" si="116"/>
        <v>5.6</v>
      </c>
      <c r="X145" s="139">
        <f t="shared" si="117"/>
        <v>2.0999999999999996</v>
      </c>
      <c r="Y145" s="7">
        <f t="shared" si="105"/>
        <v>15</v>
      </c>
      <c r="Z145" s="7">
        <f t="shared" si="106"/>
        <v>9</v>
      </c>
      <c r="AA145" s="7">
        <f t="shared" si="107"/>
        <v>2.1</v>
      </c>
      <c r="AB145" s="7">
        <f t="shared" si="118"/>
        <v>0</v>
      </c>
      <c r="AC145" s="7">
        <f t="shared" si="119"/>
        <v>0</v>
      </c>
      <c r="AD145" s="7">
        <f>'Fact sheet'!$G$12</f>
        <v>0.08</v>
      </c>
      <c r="AE145" s="7">
        <f t="shared" si="108"/>
        <v>0.39</v>
      </c>
      <c r="AF145" s="7">
        <f t="shared" si="109"/>
        <v>0</v>
      </c>
      <c r="AG145" s="7">
        <f t="shared" si="120"/>
        <v>8.567499999999999</v>
      </c>
      <c r="AH145" s="7">
        <f t="shared" si="121"/>
        <v>0</v>
      </c>
      <c r="AI145" s="94">
        <f t="shared" si="122"/>
        <v>0</v>
      </c>
      <c r="AJ145" s="99">
        <f t="shared" si="123"/>
        <v>42.837499999999991</v>
      </c>
      <c r="AK145" s="96">
        <f t="shared" si="124"/>
        <v>-9.8374999999999915</v>
      </c>
      <c r="AL145" s="106"/>
      <c r="AM145" s="21" t="str">
        <f t="shared" si="125"/>
        <v>LPNN121</v>
      </c>
      <c r="AN145" s="88">
        <f t="shared" si="126"/>
        <v>42.837499999999991</v>
      </c>
      <c r="AO145" s="13">
        <f t="shared" si="127"/>
        <v>1</v>
      </c>
      <c r="AP145" s="8" t="str">
        <f t="shared" si="128"/>
        <v/>
      </c>
      <c r="AQ145" s="8" t="str">
        <f t="shared" si="129"/>
        <v/>
      </c>
      <c r="AR145" s="8" t="str">
        <f t="shared" si="130"/>
        <v/>
      </c>
      <c r="AS145" s="8" t="str">
        <f t="shared" si="131"/>
        <v/>
      </c>
      <c r="AT145" s="8" t="str">
        <f t="shared" si="132"/>
        <v/>
      </c>
      <c r="AU145" s="8" t="str">
        <f t="shared" si="133"/>
        <v/>
      </c>
      <c r="AV145" s="8" t="str">
        <f t="shared" si="134"/>
        <v/>
      </c>
      <c r="AW145" s="8" t="str">
        <f t="shared" si="135"/>
        <v/>
      </c>
      <c r="AX145" s="8" t="str">
        <f t="shared" si="136"/>
        <v/>
      </c>
      <c r="AY145" s="8" t="str">
        <f t="shared" si="137"/>
        <v/>
      </c>
      <c r="AZ145" s="8" t="str">
        <f t="shared" si="138"/>
        <v/>
      </c>
      <c r="BA145" s="3" t="s">
        <v>145</v>
      </c>
      <c r="BB145" s="3" t="s">
        <v>145</v>
      </c>
      <c r="BC145" s="3">
        <v>0.7</v>
      </c>
      <c r="BD145" s="3" t="s">
        <v>145</v>
      </c>
      <c r="BE145" s="3">
        <v>60</v>
      </c>
      <c r="BF145" s="3">
        <v>60</v>
      </c>
      <c r="BG145" s="3">
        <v>30</v>
      </c>
      <c r="BH145" s="3">
        <v>30</v>
      </c>
      <c r="BI145" s="3">
        <v>70</v>
      </c>
      <c r="BJ145" s="3">
        <v>70</v>
      </c>
      <c r="BK145" s="3" t="s">
        <v>145</v>
      </c>
      <c r="BL145" s="3" t="s">
        <v>145</v>
      </c>
      <c r="BM145" s="3" t="s">
        <v>145</v>
      </c>
      <c r="BN145" s="3" t="s">
        <v>145</v>
      </c>
      <c r="BO145" s="3">
        <v>1</v>
      </c>
      <c r="BP145" s="3">
        <v>1</v>
      </c>
      <c r="BQ145" s="3">
        <v>3</v>
      </c>
      <c r="BR145" s="3" t="s">
        <v>145</v>
      </c>
      <c r="BS145" s="3" t="s">
        <v>145</v>
      </c>
      <c r="BT145" s="9" t="s">
        <v>145</v>
      </c>
      <c r="BU145" s="271">
        <v>-9.8374999999999915</v>
      </c>
    </row>
    <row r="146" spans="1:73" x14ac:dyDescent="0.25">
      <c r="A146" s="270" t="s">
        <v>1</v>
      </c>
      <c r="B146" s="6" t="s">
        <v>60</v>
      </c>
      <c r="C146" s="6" t="s">
        <v>62</v>
      </c>
      <c r="D146" s="6" t="s">
        <v>62</v>
      </c>
      <c r="E146" s="6">
        <v>1</v>
      </c>
      <c r="F146" s="6">
        <v>2</v>
      </c>
      <c r="G146" s="125">
        <v>2</v>
      </c>
      <c r="H146" s="128"/>
      <c r="I146" s="136">
        <f t="shared" si="100"/>
        <v>33</v>
      </c>
      <c r="J146" s="139">
        <f t="shared" si="110"/>
        <v>0</v>
      </c>
      <c r="K146" s="7">
        <f t="shared" si="111"/>
        <v>0</v>
      </c>
      <c r="L146" s="7">
        <f t="shared" si="112"/>
        <v>0</v>
      </c>
      <c r="M146" s="7">
        <f t="shared" si="113"/>
        <v>0</v>
      </c>
      <c r="N146" s="94">
        <f t="shared" si="114"/>
        <v>0</v>
      </c>
      <c r="O146" s="136">
        <f t="shared" si="139"/>
        <v>33</v>
      </c>
      <c r="P146" s="106"/>
      <c r="Q146" s="20">
        <f t="shared" si="101"/>
        <v>0.2</v>
      </c>
      <c r="R146" s="8">
        <f t="shared" si="102"/>
        <v>0.2</v>
      </c>
      <c r="S146" s="8">
        <f t="shared" si="103"/>
        <v>0.1</v>
      </c>
      <c r="T146" s="130">
        <f t="shared" si="104"/>
        <v>0.2</v>
      </c>
      <c r="U146" s="133">
        <f t="shared" si="115"/>
        <v>0.7</v>
      </c>
      <c r="V146" s="106"/>
      <c r="W146" s="136">
        <f t="shared" si="116"/>
        <v>5.6</v>
      </c>
      <c r="X146" s="139">
        <f t="shared" si="117"/>
        <v>2.0999999999999996</v>
      </c>
      <c r="Y146" s="7">
        <f t="shared" si="105"/>
        <v>15</v>
      </c>
      <c r="Z146" s="7">
        <f t="shared" si="106"/>
        <v>9</v>
      </c>
      <c r="AA146" s="7">
        <f t="shared" si="107"/>
        <v>2.1</v>
      </c>
      <c r="AB146" s="7">
        <f t="shared" si="118"/>
        <v>0</v>
      </c>
      <c r="AC146" s="7">
        <f t="shared" si="119"/>
        <v>0</v>
      </c>
      <c r="AD146" s="7">
        <f>'Fact sheet'!$G$12</f>
        <v>0.08</v>
      </c>
      <c r="AE146" s="7">
        <f t="shared" si="108"/>
        <v>0.39</v>
      </c>
      <c r="AF146" s="7">
        <f t="shared" si="109"/>
        <v>0</v>
      </c>
      <c r="AG146" s="7">
        <f t="shared" si="120"/>
        <v>8.567499999999999</v>
      </c>
      <c r="AH146" s="7">
        <f t="shared" si="121"/>
        <v>3.5</v>
      </c>
      <c r="AI146" s="94">
        <f t="shared" si="122"/>
        <v>0</v>
      </c>
      <c r="AJ146" s="99">
        <f t="shared" si="123"/>
        <v>46.337499999999991</v>
      </c>
      <c r="AK146" s="96">
        <f t="shared" si="124"/>
        <v>-13.337499999999991</v>
      </c>
      <c r="AL146" s="106"/>
      <c r="AM146" s="21" t="str">
        <f t="shared" si="125"/>
        <v>LPNN122</v>
      </c>
      <c r="AN146" s="88">
        <f t="shared" si="126"/>
        <v>46.337499999999991</v>
      </c>
      <c r="AO146" s="13" t="str">
        <f t="shared" si="127"/>
        <v/>
      </c>
      <c r="AP146" s="8">
        <f t="shared" si="128"/>
        <v>1</v>
      </c>
      <c r="AQ146" s="8" t="str">
        <f t="shared" si="129"/>
        <v/>
      </c>
      <c r="AR146" s="8" t="str">
        <f t="shared" si="130"/>
        <v/>
      </c>
      <c r="AS146" s="8" t="str">
        <f t="shared" si="131"/>
        <v/>
      </c>
      <c r="AT146" s="8" t="str">
        <f t="shared" si="132"/>
        <v/>
      </c>
      <c r="AU146" s="8" t="str">
        <f t="shared" si="133"/>
        <v/>
      </c>
      <c r="AV146" s="8" t="str">
        <f t="shared" si="134"/>
        <v/>
      </c>
      <c r="AW146" s="8" t="str">
        <f t="shared" si="135"/>
        <v/>
      </c>
      <c r="AX146" s="8" t="str">
        <f t="shared" si="136"/>
        <v/>
      </c>
      <c r="AY146" s="8" t="str">
        <f t="shared" si="137"/>
        <v/>
      </c>
      <c r="AZ146" s="8" t="str">
        <f t="shared" si="138"/>
        <v/>
      </c>
      <c r="BA146" s="3" t="s">
        <v>145</v>
      </c>
      <c r="BB146" s="3" t="s">
        <v>145</v>
      </c>
      <c r="BC146" s="3">
        <v>0.7</v>
      </c>
      <c r="BD146" s="3" t="s">
        <v>145</v>
      </c>
      <c r="BE146" s="3">
        <v>60</v>
      </c>
      <c r="BF146" s="3">
        <v>60</v>
      </c>
      <c r="BG146" s="3">
        <v>30</v>
      </c>
      <c r="BH146" s="3">
        <v>30</v>
      </c>
      <c r="BI146" s="3">
        <v>70</v>
      </c>
      <c r="BJ146" s="3">
        <v>70</v>
      </c>
      <c r="BK146" s="3" t="s">
        <v>145</v>
      </c>
      <c r="BL146" s="3" t="s">
        <v>145</v>
      </c>
      <c r="BM146" s="3" t="s">
        <v>145</v>
      </c>
      <c r="BN146" s="3" t="s">
        <v>145</v>
      </c>
      <c r="BO146" s="3">
        <v>1</v>
      </c>
      <c r="BP146" s="3">
        <v>1</v>
      </c>
      <c r="BQ146" s="3">
        <v>3</v>
      </c>
      <c r="BR146" s="3" t="s">
        <v>145</v>
      </c>
      <c r="BS146" s="3" t="s">
        <v>145</v>
      </c>
      <c r="BT146" s="9" t="s">
        <v>145</v>
      </c>
      <c r="BU146" s="271">
        <v>-13.337499999999991</v>
      </c>
    </row>
    <row r="147" spans="1:73" x14ac:dyDescent="0.25">
      <c r="A147" s="270" t="s">
        <v>1</v>
      </c>
      <c r="B147" s="6" t="s">
        <v>60</v>
      </c>
      <c r="C147" s="6" t="s">
        <v>62</v>
      </c>
      <c r="D147" s="6" t="s">
        <v>62</v>
      </c>
      <c r="E147" s="6">
        <v>1</v>
      </c>
      <c r="F147" s="6">
        <v>2</v>
      </c>
      <c r="G147" s="125">
        <v>3</v>
      </c>
      <c r="H147" s="128"/>
      <c r="I147" s="136">
        <f t="shared" si="100"/>
        <v>33</v>
      </c>
      <c r="J147" s="139">
        <f t="shared" si="110"/>
        <v>0</v>
      </c>
      <c r="K147" s="7">
        <f t="shared" si="111"/>
        <v>0</v>
      </c>
      <c r="L147" s="7">
        <f t="shared" si="112"/>
        <v>0</v>
      </c>
      <c r="M147" s="7">
        <f t="shared" si="113"/>
        <v>0</v>
      </c>
      <c r="N147" s="94">
        <f t="shared" si="114"/>
        <v>0</v>
      </c>
      <c r="O147" s="136">
        <f t="shared" si="139"/>
        <v>33</v>
      </c>
      <c r="P147" s="106"/>
      <c r="Q147" s="20">
        <f t="shared" si="101"/>
        <v>0.2</v>
      </c>
      <c r="R147" s="8">
        <f t="shared" si="102"/>
        <v>0.2</v>
      </c>
      <c r="S147" s="8">
        <f t="shared" si="103"/>
        <v>0.1</v>
      </c>
      <c r="T147" s="130">
        <f t="shared" si="104"/>
        <v>0.2</v>
      </c>
      <c r="U147" s="133">
        <f t="shared" si="115"/>
        <v>0.7</v>
      </c>
      <c r="V147" s="106"/>
      <c r="W147" s="136">
        <f t="shared" si="116"/>
        <v>5.6</v>
      </c>
      <c r="X147" s="139">
        <f t="shared" si="117"/>
        <v>2.0999999999999996</v>
      </c>
      <c r="Y147" s="7">
        <f t="shared" si="105"/>
        <v>15</v>
      </c>
      <c r="Z147" s="7">
        <f t="shared" si="106"/>
        <v>9</v>
      </c>
      <c r="AA147" s="7">
        <f t="shared" si="107"/>
        <v>2.1</v>
      </c>
      <c r="AB147" s="7">
        <f t="shared" si="118"/>
        <v>0</v>
      </c>
      <c r="AC147" s="7">
        <f t="shared" si="119"/>
        <v>0</v>
      </c>
      <c r="AD147" s="7">
        <f>'Fact sheet'!$G$12</f>
        <v>0.08</v>
      </c>
      <c r="AE147" s="7">
        <f t="shared" si="108"/>
        <v>0.39</v>
      </c>
      <c r="AF147" s="7">
        <f t="shared" si="109"/>
        <v>0</v>
      </c>
      <c r="AG147" s="7">
        <f t="shared" si="120"/>
        <v>8.567499999999999</v>
      </c>
      <c r="AH147" s="7">
        <f t="shared" si="121"/>
        <v>7</v>
      </c>
      <c r="AI147" s="94">
        <f t="shared" si="122"/>
        <v>0</v>
      </c>
      <c r="AJ147" s="99">
        <f t="shared" si="123"/>
        <v>49.837499999999991</v>
      </c>
      <c r="AK147" s="96">
        <f t="shared" si="124"/>
        <v>-16.837499999999991</v>
      </c>
      <c r="AL147" s="106"/>
      <c r="AM147" s="21" t="str">
        <f t="shared" si="125"/>
        <v>LPNN123</v>
      </c>
      <c r="AN147" s="88">
        <f t="shared" si="126"/>
        <v>49.837499999999991</v>
      </c>
      <c r="AO147" s="13" t="str">
        <f t="shared" si="127"/>
        <v/>
      </c>
      <c r="AP147" s="8" t="str">
        <f t="shared" si="128"/>
        <v/>
      </c>
      <c r="AQ147" s="8">
        <f t="shared" si="129"/>
        <v>1</v>
      </c>
      <c r="AR147" s="8" t="str">
        <f t="shared" si="130"/>
        <v/>
      </c>
      <c r="AS147" s="8" t="str">
        <f t="shared" si="131"/>
        <v/>
      </c>
      <c r="AT147" s="8" t="str">
        <f t="shared" si="132"/>
        <v/>
      </c>
      <c r="AU147" s="8" t="str">
        <f t="shared" si="133"/>
        <v/>
      </c>
      <c r="AV147" s="8" t="str">
        <f t="shared" si="134"/>
        <v/>
      </c>
      <c r="AW147" s="8" t="str">
        <f t="shared" si="135"/>
        <v/>
      </c>
      <c r="AX147" s="8" t="str">
        <f t="shared" si="136"/>
        <v/>
      </c>
      <c r="AY147" s="8" t="str">
        <f t="shared" si="137"/>
        <v/>
      </c>
      <c r="AZ147" s="8" t="str">
        <f t="shared" si="138"/>
        <v/>
      </c>
      <c r="BA147" s="3" t="s">
        <v>145</v>
      </c>
      <c r="BB147" s="3" t="s">
        <v>145</v>
      </c>
      <c r="BC147" s="3">
        <v>0.7</v>
      </c>
      <c r="BD147" s="3" t="s">
        <v>145</v>
      </c>
      <c r="BE147" s="3">
        <v>60</v>
      </c>
      <c r="BF147" s="3">
        <v>60</v>
      </c>
      <c r="BG147" s="3">
        <v>30</v>
      </c>
      <c r="BH147" s="3">
        <v>30</v>
      </c>
      <c r="BI147" s="3">
        <v>70</v>
      </c>
      <c r="BJ147" s="3">
        <v>70</v>
      </c>
      <c r="BK147" s="3" t="s">
        <v>145</v>
      </c>
      <c r="BL147" s="3" t="s">
        <v>145</v>
      </c>
      <c r="BM147" s="3" t="s">
        <v>145</v>
      </c>
      <c r="BN147" s="3" t="s">
        <v>145</v>
      </c>
      <c r="BO147" s="3">
        <v>1</v>
      </c>
      <c r="BP147" s="3">
        <v>1</v>
      </c>
      <c r="BQ147" s="3">
        <v>3</v>
      </c>
      <c r="BR147" s="3" t="s">
        <v>145</v>
      </c>
      <c r="BS147" s="3" t="s">
        <v>145</v>
      </c>
      <c r="BT147" s="9" t="s">
        <v>145</v>
      </c>
      <c r="BU147" s="271">
        <v>-16.837499999999991</v>
      </c>
    </row>
    <row r="148" spans="1:73" x14ac:dyDescent="0.25">
      <c r="A148" s="270" t="s">
        <v>1</v>
      </c>
      <c r="B148" s="6" t="s">
        <v>60</v>
      </c>
      <c r="C148" s="6" t="s">
        <v>62</v>
      </c>
      <c r="D148" s="6" t="s">
        <v>62</v>
      </c>
      <c r="E148" s="6">
        <v>2</v>
      </c>
      <c r="F148" s="6">
        <v>1</v>
      </c>
      <c r="G148" s="125">
        <v>1</v>
      </c>
      <c r="H148" s="128"/>
      <c r="I148" s="136">
        <f t="shared" si="100"/>
        <v>33</v>
      </c>
      <c r="J148" s="139">
        <f t="shared" si="110"/>
        <v>0</v>
      </c>
      <c r="K148" s="7">
        <f t="shared" si="111"/>
        <v>0</v>
      </c>
      <c r="L148" s="7">
        <f t="shared" si="112"/>
        <v>0</v>
      </c>
      <c r="M148" s="7">
        <f t="shared" si="113"/>
        <v>0</v>
      </c>
      <c r="N148" s="94">
        <f t="shared" si="114"/>
        <v>0</v>
      </c>
      <c r="O148" s="136">
        <f t="shared" si="139"/>
        <v>33</v>
      </c>
      <c r="P148" s="106"/>
      <c r="Q148" s="20">
        <f t="shared" si="101"/>
        <v>0.2</v>
      </c>
      <c r="R148" s="8">
        <f t="shared" si="102"/>
        <v>0.2</v>
      </c>
      <c r="S148" s="8">
        <f t="shared" si="103"/>
        <v>0.1</v>
      </c>
      <c r="T148" s="130">
        <f t="shared" si="104"/>
        <v>0.2</v>
      </c>
      <c r="U148" s="133">
        <f t="shared" si="115"/>
        <v>0.7</v>
      </c>
      <c r="V148" s="106"/>
      <c r="W148" s="136">
        <f t="shared" si="116"/>
        <v>5.6</v>
      </c>
      <c r="X148" s="139">
        <f t="shared" si="117"/>
        <v>0</v>
      </c>
      <c r="Y148" s="7">
        <f t="shared" si="105"/>
        <v>15</v>
      </c>
      <c r="Z148" s="7">
        <f t="shared" si="106"/>
        <v>9</v>
      </c>
      <c r="AA148" s="7">
        <f t="shared" si="107"/>
        <v>2.1</v>
      </c>
      <c r="AB148" s="7">
        <f t="shared" si="118"/>
        <v>0</v>
      </c>
      <c r="AC148" s="7">
        <f t="shared" si="119"/>
        <v>0</v>
      </c>
      <c r="AD148" s="7">
        <f>'Fact sheet'!$G$12</f>
        <v>0.08</v>
      </c>
      <c r="AE148" s="7">
        <f t="shared" si="108"/>
        <v>0.39</v>
      </c>
      <c r="AF148" s="7">
        <f t="shared" si="109"/>
        <v>0</v>
      </c>
      <c r="AG148" s="7">
        <f t="shared" si="120"/>
        <v>8.0425000000000004</v>
      </c>
      <c r="AH148" s="7">
        <f t="shared" si="121"/>
        <v>0</v>
      </c>
      <c r="AI148" s="94">
        <f t="shared" si="122"/>
        <v>4.5</v>
      </c>
      <c r="AJ148" s="99">
        <f t="shared" si="123"/>
        <v>44.712500000000006</v>
      </c>
      <c r="AK148" s="96">
        <f t="shared" si="124"/>
        <v>-11.712500000000006</v>
      </c>
      <c r="AL148" s="106"/>
      <c r="AM148" s="21" t="str">
        <f t="shared" si="125"/>
        <v>LPNN211</v>
      </c>
      <c r="AN148" s="88">
        <f t="shared" si="126"/>
        <v>44.712500000000006</v>
      </c>
      <c r="AO148" s="13">
        <f t="shared" si="127"/>
        <v>1</v>
      </c>
      <c r="AP148" s="8" t="str">
        <f t="shared" si="128"/>
        <v/>
      </c>
      <c r="AQ148" s="8" t="str">
        <f t="shared" si="129"/>
        <v/>
      </c>
      <c r="AR148" s="8" t="str">
        <f t="shared" si="130"/>
        <v/>
      </c>
      <c r="AS148" s="8" t="str">
        <f t="shared" si="131"/>
        <v/>
      </c>
      <c r="AT148" s="8" t="str">
        <f t="shared" si="132"/>
        <v/>
      </c>
      <c r="AU148" s="8" t="str">
        <f t="shared" si="133"/>
        <v/>
      </c>
      <c r="AV148" s="8" t="str">
        <f t="shared" si="134"/>
        <v/>
      </c>
      <c r="AW148" s="8" t="str">
        <f t="shared" si="135"/>
        <v/>
      </c>
      <c r="AX148" s="8" t="str">
        <f t="shared" si="136"/>
        <v/>
      </c>
      <c r="AY148" s="8" t="str">
        <f t="shared" si="137"/>
        <v/>
      </c>
      <c r="AZ148" s="8" t="str">
        <f t="shared" si="138"/>
        <v/>
      </c>
      <c r="BA148" s="3" t="s">
        <v>145</v>
      </c>
      <c r="BB148" s="3">
        <v>0.7</v>
      </c>
      <c r="BC148" s="3" t="s">
        <v>145</v>
      </c>
      <c r="BD148" s="3" t="s">
        <v>145</v>
      </c>
      <c r="BE148" s="3">
        <v>60</v>
      </c>
      <c r="BF148" s="3">
        <v>60</v>
      </c>
      <c r="BG148" s="3">
        <v>30</v>
      </c>
      <c r="BH148" s="3">
        <v>30</v>
      </c>
      <c r="BI148" s="3">
        <v>70</v>
      </c>
      <c r="BJ148" s="3">
        <v>70</v>
      </c>
      <c r="BK148" s="3" t="s">
        <v>145</v>
      </c>
      <c r="BL148" s="3" t="s">
        <v>145</v>
      </c>
      <c r="BM148" s="3" t="s">
        <v>145</v>
      </c>
      <c r="BN148" s="3" t="s">
        <v>145</v>
      </c>
      <c r="BO148" s="3">
        <v>1</v>
      </c>
      <c r="BP148" s="3">
        <v>1</v>
      </c>
      <c r="BQ148" s="3" t="s">
        <v>145</v>
      </c>
      <c r="BR148" s="3">
        <v>3</v>
      </c>
      <c r="BS148" s="3" t="s">
        <v>145</v>
      </c>
      <c r="BT148" s="9" t="s">
        <v>145</v>
      </c>
      <c r="BU148" s="271">
        <v>-11.712500000000006</v>
      </c>
    </row>
    <row r="149" spans="1:73" x14ac:dyDescent="0.25">
      <c r="A149" s="270" t="s">
        <v>1</v>
      </c>
      <c r="B149" s="6" t="s">
        <v>60</v>
      </c>
      <c r="C149" s="6" t="s">
        <v>62</v>
      </c>
      <c r="D149" s="6" t="s">
        <v>62</v>
      </c>
      <c r="E149" s="6">
        <v>2</v>
      </c>
      <c r="F149" s="6">
        <v>1</v>
      </c>
      <c r="G149" s="125">
        <v>2</v>
      </c>
      <c r="H149" s="128"/>
      <c r="I149" s="136">
        <f t="shared" si="100"/>
        <v>33</v>
      </c>
      <c r="J149" s="139">
        <f t="shared" si="110"/>
        <v>0</v>
      </c>
      <c r="K149" s="7">
        <f t="shared" si="111"/>
        <v>0</v>
      </c>
      <c r="L149" s="7">
        <f t="shared" si="112"/>
        <v>0</v>
      </c>
      <c r="M149" s="7">
        <f t="shared" si="113"/>
        <v>0</v>
      </c>
      <c r="N149" s="94">
        <f t="shared" si="114"/>
        <v>0</v>
      </c>
      <c r="O149" s="136">
        <f t="shared" si="139"/>
        <v>33</v>
      </c>
      <c r="P149" s="106"/>
      <c r="Q149" s="20">
        <f t="shared" si="101"/>
        <v>0.2</v>
      </c>
      <c r="R149" s="8">
        <f t="shared" si="102"/>
        <v>0.2</v>
      </c>
      <c r="S149" s="8">
        <f t="shared" si="103"/>
        <v>0.1</v>
      </c>
      <c r="T149" s="130">
        <f t="shared" si="104"/>
        <v>0.2</v>
      </c>
      <c r="U149" s="133">
        <f t="shared" si="115"/>
        <v>0.7</v>
      </c>
      <c r="V149" s="106"/>
      <c r="W149" s="136">
        <f t="shared" si="116"/>
        <v>5.6</v>
      </c>
      <c r="X149" s="139">
        <f t="shared" si="117"/>
        <v>0</v>
      </c>
      <c r="Y149" s="7">
        <f t="shared" si="105"/>
        <v>15</v>
      </c>
      <c r="Z149" s="7">
        <f t="shared" si="106"/>
        <v>9</v>
      </c>
      <c r="AA149" s="7">
        <f t="shared" si="107"/>
        <v>2.1</v>
      </c>
      <c r="AB149" s="7">
        <f t="shared" si="118"/>
        <v>0</v>
      </c>
      <c r="AC149" s="7">
        <f t="shared" si="119"/>
        <v>0</v>
      </c>
      <c r="AD149" s="7">
        <f>'Fact sheet'!$G$12</f>
        <v>0.08</v>
      </c>
      <c r="AE149" s="7">
        <f t="shared" si="108"/>
        <v>0.39</v>
      </c>
      <c r="AF149" s="7">
        <f t="shared" si="109"/>
        <v>0</v>
      </c>
      <c r="AG149" s="7">
        <f t="shared" si="120"/>
        <v>8.0425000000000004</v>
      </c>
      <c r="AH149" s="7">
        <f t="shared" si="121"/>
        <v>0</v>
      </c>
      <c r="AI149" s="94">
        <f t="shared" si="122"/>
        <v>0</v>
      </c>
      <c r="AJ149" s="99">
        <f t="shared" si="123"/>
        <v>40.212500000000006</v>
      </c>
      <c r="AK149" s="96">
        <f t="shared" si="124"/>
        <v>-7.2125000000000057</v>
      </c>
      <c r="AL149" s="106"/>
      <c r="AM149" s="21" t="str">
        <f t="shared" si="125"/>
        <v>LPNN212</v>
      </c>
      <c r="AN149" s="88">
        <f t="shared" si="126"/>
        <v>40.212500000000006</v>
      </c>
      <c r="AO149" s="13" t="str">
        <f t="shared" si="127"/>
        <v/>
      </c>
      <c r="AP149" s="8">
        <f t="shared" si="128"/>
        <v>1</v>
      </c>
      <c r="AQ149" s="8" t="str">
        <f t="shared" si="129"/>
        <v/>
      </c>
      <c r="AR149" s="8" t="str">
        <f t="shared" si="130"/>
        <v/>
      </c>
      <c r="AS149" s="8" t="str">
        <f t="shared" si="131"/>
        <v/>
      </c>
      <c r="AT149" s="8" t="str">
        <f t="shared" si="132"/>
        <v/>
      </c>
      <c r="AU149" s="8" t="str">
        <f t="shared" si="133"/>
        <v/>
      </c>
      <c r="AV149" s="8" t="str">
        <f t="shared" si="134"/>
        <v/>
      </c>
      <c r="AW149" s="8" t="str">
        <f t="shared" si="135"/>
        <v/>
      </c>
      <c r="AX149" s="8" t="str">
        <f t="shared" si="136"/>
        <v/>
      </c>
      <c r="AY149" s="8" t="str">
        <f t="shared" si="137"/>
        <v/>
      </c>
      <c r="AZ149" s="8" t="str">
        <f t="shared" si="138"/>
        <v/>
      </c>
      <c r="BA149" s="3" t="s">
        <v>145</v>
      </c>
      <c r="BB149" s="3">
        <v>0.7</v>
      </c>
      <c r="BC149" s="3" t="s">
        <v>145</v>
      </c>
      <c r="BD149" s="3" t="s">
        <v>145</v>
      </c>
      <c r="BE149" s="3">
        <v>60</v>
      </c>
      <c r="BF149" s="3">
        <v>60</v>
      </c>
      <c r="BG149" s="3">
        <v>30</v>
      </c>
      <c r="BH149" s="3">
        <v>30</v>
      </c>
      <c r="BI149" s="3">
        <v>70</v>
      </c>
      <c r="BJ149" s="3">
        <v>70</v>
      </c>
      <c r="BK149" s="3" t="s">
        <v>145</v>
      </c>
      <c r="BL149" s="3" t="s">
        <v>145</v>
      </c>
      <c r="BM149" s="3" t="s">
        <v>145</v>
      </c>
      <c r="BN149" s="3" t="s">
        <v>145</v>
      </c>
      <c r="BO149" s="3">
        <v>1</v>
      </c>
      <c r="BP149" s="3">
        <v>1</v>
      </c>
      <c r="BQ149" s="3" t="s">
        <v>145</v>
      </c>
      <c r="BR149" s="3">
        <v>3</v>
      </c>
      <c r="BS149" s="3" t="s">
        <v>145</v>
      </c>
      <c r="BT149" s="9" t="s">
        <v>145</v>
      </c>
      <c r="BU149" s="271">
        <v>-7.2125000000000057</v>
      </c>
    </row>
    <row r="150" spans="1:73" x14ac:dyDescent="0.25">
      <c r="A150" s="270" t="s">
        <v>1</v>
      </c>
      <c r="B150" s="6" t="s">
        <v>60</v>
      </c>
      <c r="C150" s="6" t="s">
        <v>62</v>
      </c>
      <c r="D150" s="6" t="s">
        <v>62</v>
      </c>
      <c r="E150" s="6">
        <v>2</v>
      </c>
      <c r="F150" s="6">
        <v>1</v>
      </c>
      <c r="G150" s="125">
        <v>3</v>
      </c>
      <c r="H150" s="128"/>
      <c r="I150" s="136">
        <f t="shared" si="100"/>
        <v>33</v>
      </c>
      <c r="J150" s="139">
        <f t="shared" si="110"/>
        <v>0</v>
      </c>
      <c r="K150" s="7">
        <f t="shared" si="111"/>
        <v>0</v>
      </c>
      <c r="L150" s="7">
        <f t="shared" si="112"/>
        <v>0</v>
      </c>
      <c r="M150" s="7">
        <f t="shared" si="113"/>
        <v>0</v>
      </c>
      <c r="N150" s="94">
        <f t="shared" si="114"/>
        <v>0</v>
      </c>
      <c r="O150" s="136">
        <f t="shared" si="139"/>
        <v>33</v>
      </c>
      <c r="P150" s="106"/>
      <c r="Q150" s="20">
        <f t="shared" si="101"/>
        <v>0.2</v>
      </c>
      <c r="R150" s="8">
        <f t="shared" si="102"/>
        <v>0.2</v>
      </c>
      <c r="S150" s="8">
        <f t="shared" si="103"/>
        <v>0.1</v>
      </c>
      <c r="T150" s="130">
        <f t="shared" si="104"/>
        <v>0.2</v>
      </c>
      <c r="U150" s="133">
        <f t="shared" si="115"/>
        <v>0.7</v>
      </c>
      <c r="V150" s="106"/>
      <c r="W150" s="136">
        <f t="shared" si="116"/>
        <v>5.6</v>
      </c>
      <c r="X150" s="139">
        <f t="shared" si="117"/>
        <v>0</v>
      </c>
      <c r="Y150" s="7">
        <f t="shared" si="105"/>
        <v>15</v>
      </c>
      <c r="Z150" s="7">
        <f t="shared" si="106"/>
        <v>9</v>
      </c>
      <c r="AA150" s="7">
        <f t="shared" si="107"/>
        <v>2.1</v>
      </c>
      <c r="AB150" s="7">
        <f t="shared" si="118"/>
        <v>0</v>
      </c>
      <c r="AC150" s="7">
        <f t="shared" si="119"/>
        <v>0</v>
      </c>
      <c r="AD150" s="7">
        <f>'Fact sheet'!$G$12</f>
        <v>0.08</v>
      </c>
      <c r="AE150" s="7">
        <f t="shared" si="108"/>
        <v>0.39</v>
      </c>
      <c r="AF150" s="7">
        <f t="shared" si="109"/>
        <v>0</v>
      </c>
      <c r="AG150" s="7">
        <f t="shared" si="120"/>
        <v>8.0425000000000004</v>
      </c>
      <c r="AH150" s="7">
        <f t="shared" si="121"/>
        <v>3.5</v>
      </c>
      <c r="AI150" s="94">
        <f t="shared" si="122"/>
        <v>0</v>
      </c>
      <c r="AJ150" s="99">
        <f t="shared" si="123"/>
        <v>43.712500000000006</v>
      </c>
      <c r="AK150" s="96">
        <f t="shared" si="124"/>
        <v>-10.712500000000006</v>
      </c>
      <c r="AL150" s="106"/>
      <c r="AM150" s="21" t="str">
        <f t="shared" si="125"/>
        <v>LPNN213</v>
      </c>
      <c r="AN150" s="88">
        <f t="shared" si="126"/>
        <v>43.712500000000006</v>
      </c>
      <c r="AO150" s="13" t="str">
        <f t="shared" si="127"/>
        <v/>
      </c>
      <c r="AP150" s="8" t="str">
        <f t="shared" si="128"/>
        <v/>
      </c>
      <c r="AQ150" s="8">
        <f t="shared" si="129"/>
        <v>1</v>
      </c>
      <c r="AR150" s="8" t="str">
        <f t="shared" si="130"/>
        <v/>
      </c>
      <c r="AS150" s="8" t="str">
        <f t="shared" si="131"/>
        <v/>
      </c>
      <c r="AT150" s="8" t="str">
        <f t="shared" si="132"/>
        <v/>
      </c>
      <c r="AU150" s="8" t="str">
        <f t="shared" si="133"/>
        <v/>
      </c>
      <c r="AV150" s="8" t="str">
        <f t="shared" si="134"/>
        <v/>
      </c>
      <c r="AW150" s="8" t="str">
        <f t="shared" si="135"/>
        <v/>
      </c>
      <c r="AX150" s="8" t="str">
        <f t="shared" si="136"/>
        <v/>
      </c>
      <c r="AY150" s="8" t="str">
        <f t="shared" si="137"/>
        <v/>
      </c>
      <c r="AZ150" s="8" t="str">
        <f t="shared" si="138"/>
        <v/>
      </c>
      <c r="BA150" s="3" t="s">
        <v>145</v>
      </c>
      <c r="BB150" s="3">
        <v>0.7</v>
      </c>
      <c r="BC150" s="3" t="s">
        <v>145</v>
      </c>
      <c r="BD150" s="3" t="s">
        <v>145</v>
      </c>
      <c r="BE150" s="3">
        <v>60</v>
      </c>
      <c r="BF150" s="3">
        <v>60</v>
      </c>
      <c r="BG150" s="3">
        <v>30</v>
      </c>
      <c r="BH150" s="3">
        <v>30</v>
      </c>
      <c r="BI150" s="3">
        <v>70</v>
      </c>
      <c r="BJ150" s="3">
        <v>70</v>
      </c>
      <c r="BK150" s="3" t="s">
        <v>145</v>
      </c>
      <c r="BL150" s="3" t="s">
        <v>145</v>
      </c>
      <c r="BM150" s="3" t="s">
        <v>145</v>
      </c>
      <c r="BN150" s="3" t="s">
        <v>145</v>
      </c>
      <c r="BO150" s="3">
        <v>1</v>
      </c>
      <c r="BP150" s="3">
        <v>1</v>
      </c>
      <c r="BQ150" s="3" t="s">
        <v>145</v>
      </c>
      <c r="BR150" s="3">
        <v>3</v>
      </c>
      <c r="BS150" s="3" t="s">
        <v>145</v>
      </c>
      <c r="BT150" s="9" t="s">
        <v>145</v>
      </c>
      <c r="BU150" s="271">
        <v>-10.712500000000006</v>
      </c>
    </row>
    <row r="151" spans="1:73" x14ac:dyDescent="0.25">
      <c r="A151" s="270" t="s">
        <v>1</v>
      </c>
      <c r="B151" s="6" t="s">
        <v>60</v>
      </c>
      <c r="C151" s="6" t="s">
        <v>62</v>
      </c>
      <c r="D151" s="6" t="s">
        <v>62</v>
      </c>
      <c r="E151" s="6">
        <v>2</v>
      </c>
      <c r="F151" s="6">
        <v>2</v>
      </c>
      <c r="G151" s="125">
        <v>1</v>
      </c>
      <c r="H151" s="128"/>
      <c r="I151" s="136">
        <f t="shared" si="100"/>
        <v>33</v>
      </c>
      <c r="J151" s="139">
        <f t="shared" si="110"/>
        <v>0</v>
      </c>
      <c r="K151" s="7">
        <f t="shared" si="111"/>
        <v>0</v>
      </c>
      <c r="L151" s="7">
        <f t="shared" si="112"/>
        <v>0</v>
      </c>
      <c r="M151" s="7">
        <f t="shared" si="113"/>
        <v>0</v>
      </c>
      <c r="N151" s="94">
        <f t="shared" si="114"/>
        <v>0</v>
      </c>
      <c r="O151" s="136">
        <f t="shared" si="139"/>
        <v>33</v>
      </c>
      <c r="P151" s="106"/>
      <c r="Q151" s="20">
        <f t="shared" si="101"/>
        <v>0.2</v>
      </c>
      <c r="R151" s="8">
        <f t="shared" si="102"/>
        <v>0.2</v>
      </c>
      <c r="S151" s="8">
        <f t="shared" si="103"/>
        <v>0.1</v>
      </c>
      <c r="T151" s="130">
        <f t="shared" si="104"/>
        <v>0.2</v>
      </c>
      <c r="U151" s="133">
        <f t="shared" si="115"/>
        <v>0.7</v>
      </c>
      <c r="V151" s="106"/>
      <c r="W151" s="136">
        <f t="shared" si="116"/>
        <v>5.6</v>
      </c>
      <c r="X151" s="139">
        <f t="shared" si="117"/>
        <v>2.0999999999999996</v>
      </c>
      <c r="Y151" s="7">
        <f t="shared" si="105"/>
        <v>15</v>
      </c>
      <c r="Z151" s="7">
        <f t="shared" si="106"/>
        <v>9</v>
      </c>
      <c r="AA151" s="7">
        <f t="shared" si="107"/>
        <v>2.1</v>
      </c>
      <c r="AB151" s="7">
        <f t="shared" si="118"/>
        <v>0</v>
      </c>
      <c r="AC151" s="7">
        <f t="shared" si="119"/>
        <v>0</v>
      </c>
      <c r="AD151" s="7">
        <f>'Fact sheet'!$G$12</f>
        <v>0.08</v>
      </c>
      <c r="AE151" s="7">
        <f t="shared" si="108"/>
        <v>0.39</v>
      </c>
      <c r="AF151" s="7">
        <f t="shared" si="109"/>
        <v>0</v>
      </c>
      <c r="AG151" s="7">
        <f t="shared" si="120"/>
        <v>8.567499999999999</v>
      </c>
      <c r="AH151" s="7">
        <f t="shared" si="121"/>
        <v>0</v>
      </c>
      <c r="AI151" s="94">
        <f t="shared" si="122"/>
        <v>4.5</v>
      </c>
      <c r="AJ151" s="99">
        <f t="shared" si="123"/>
        <v>47.337499999999991</v>
      </c>
      <c r="AK151" s="96">
        <f t="shared" si="124"/>
        <v>-14.337499999999991</v>
      </c>
      <c r="AL151" s="106"/>
      <c r="AM151" s="21" t="str">
        <f t="shared" si="125"/>
        <v>LPNN221</v>
      </c>
      <c r="AN151" s="88">
        <f t="shared" si="126"/>
        <v>47.337499999999991</v>
      </c>
      <c r="AO151" s="13">
        <f t="shared" si="127"/>
        <v>1</v>
      </c>
      <c r="AP151" s="8" t="str">
        <f t="shared" si="128"/>
        <v/>
      </c>
      <c r="AQ151" s="8" t="str">
        <f t="shared" si="129"/>
        <v/>
      </c>
      <c r="AR151" s="8" t="str">
        <f t="shared" si="130"/>
        <v/>
      </c>
      <c r="AS151" s="8" t="str">
        <f t="shared" si="131"/>
        <v/>
      </c>
      <c r="AT151" s="8" t="str">
        <f t="shared" si="132"/>
        <v/>
      </c>
      <c r="AU151" s="8" t="str">
        <f t="shared" si="133"/>
        <v/>
      </c>
      <c r="AV151" s="8" t="str">
        <f t="shared" si="134"/>
        <v/>
      </c>
      <c r="AW151" s="8" t="str">
        <f t="shared" si="135"/>
        <v/>
      </c>
      <c r="AX151" s="8" t="str">
        <f t="shared" si="136"/>
        <v/>
      </c>
      <c r="AY151" s="8" t="str">
        <f t="shared" si="137"/>
        <v/>
      </c>
      <c r="AZ151" s="8" t="str">
        <f t="shared" si="138"/>
        <v/>
      </c>
      <c r="BA151" s="3" t="s">
        <v>145</v>
      </c>
      <c r="BB151" s="3" t="s">
        <v>145</v>
      </c>
      <c r="BC151" s="3" t="s">
        <v>145</v>
      </c>
      <c r="BD151" s="3">
        <v>0.7</v>
      </c>
      <c r="BE151" s="3">
        <v>60</v>
      </c>
      <c r="BF151" s="3">
        <v>60</v>
      </c>
      <c r="BG151" s="3">
        <v>30</v>
      </c>
      <c r="BH151" s="3">
        <v>30</v>
      </c>
      <c r="BI151" s="3">
        <v>70</v>
      </c>
      <c r="BJ151" s="3">
        <v>70</v>
      </c>
      <c r="BK151" s="3" t="s">
        <v>145</v>
      </c>
      <c r="BL151" s="3" t="s">
        <v>145</v>
      </c>
      <c r="BM151" s="3" t="s">
        <v>145</v>
      </c>
      <c r="BN151" s="3" t="s">
        <v>145</v>
      </c>
      <c r="BO151" s="3">
        <v>1</v>
      </c>
      <c r="BP151" s="3">
        <v>1</v>
      </c>
      <c r="BQ151" s="3" t="s">
        <v>145</v>
      </c>
      <c r="BR151" s="3">
        <v>3</v>
      </c>
      <c r="BS151" s="3" t="s">
        <v>145</v>
      </c>
      <c r="BT151" s="9" t="s">
        <v>145</v>
      </c>
      <c r="BU151" s="271">
        <v>-14.337499999999991</v>
      </c>
    </row>
    <row r="152" spans="1:73" x14ac:dyDescent="0.25">
      <c r="A152" s="270" t="s">
        <v>1</v>
      </c>
      <c r="B152" s="6" t="s">
        <v>60</v>
      </c>
      <c r="C152" s="6" t="s">
        <v>62</v>
      </c>
      <c r="D152" s="6" t="s">
        <v>62</v>
      </c>
      <c r="E152" s="6">
        <v>2</v>
      </c>
      <c r="F152" s="6">
        <v>2</v>
      </c>
      <c r="G152" s="125">
        <v>2</v>
      </c>
      <c r="H152" s="128"/>
      <c r="I152" s="136">
        <f t="shared" si="100"/>
        <v>33</v>
      </c>
      <c r="J152" s="139">
        <f t="shared" si="110"/>
        <v>0</v>
      </c>
      <c r="K152" s="7">
        <f t="shared" si="111"/>
        <v>0</v>
      </c>
      <c r="L152" s="7">
        <f t="shared" si="112"/>
        <v>0</v>
      </c>
      <c r="M152" s="7">
        <f t="shared" si="113"/>
        <v>0</v>
      </c>
      <c r="N152" s="94">
        <f t="shared" si="114"/>
        <v>0</v>
      </c>
      <c r="O152" s="136">
        <f t="shared" si="139"/>
        <v>33</v>
      </c>
      <c r="P152" s="106"/>
      <c r="Q152" s="20">
        <f t="shared" si="101"/>
        <v>0.2</v>
      </c>
      <c r="R152" s="8">
        <f t="shared" si="102"/>
        <v>0.2</v>
      </c>
      <c r="S152" s="8">
        <f t="shared" si="103"/>
        <v>0.1</v>
      </c>
      <c r="T152" s="130">
        <f t="shared" si="104"/>
        <v>0.2</v>
      </c>
      <c r="U152" s="133">
        <f t="shared" si="115"/>
        <v>0.7</v>
      </c>
      <c r="V152" s="106"/>
      <c r="W152" s="136">
        <f t="shared" si="116"/>
        <v>5.6</v>
      </c>
      <c r="X152" s="139">
        <f t="shared" si="117"/>
        <v>2.0999999999999996</v>
      </c>
      <c r="Y152" s="7">
        <f t="shared" si="105"/>
        <v>15</v>
      </c>
      <c r="Z152" s="7">
        <f t="shared" si="106"/>
        <v>9</v>
      </c>
      <c r="AA152" s="7">
        <f t="shared" si="107"/>
        <v>2.1</v>
      </c>
      <c r="AB152" s="7">
        <f t="shared" si="118"/>
        <v>0</v>
      </c>
      <c r="AC152" s="7">
        <f t="shared" si="119"/>
        <v>0</v>
      </c>
      <c r="AD152" s="7">
        <f>'Fact sheet'!$G$12</f>
        <v>0.08</v>
      </c>
      <c r="AE152" s="7">
        <f t="shared" si="108"/>
        <v>0.39</v>
      </c>
      <c r="AF152" s="7">
        <f t="shared" si="109"/>
        <v>0</v>
      </c>
      <c r="AG152" s="7">
        <f t="shared" si="120"/>
        <v>8.567499999999999</v>
      </c>
      <c r="AH152" s="7">
        <f t="shared" si="121"/>
        <v>0</v>
      </c>
      <c r="AI152" s="94">
        <f t="shared" si="122"/>
        <v>0</v>
      </c>
      <c r="AJ152" s="99">
        <f t="shared" si="123"/>
        <v>42.837499999999991</v>
      </c>
      <c r="AK152" s="96">
        <f t="shared" si="124"/>
        <v>-9.8374999999999915</v>
      </c>
      <c r="AL152" s="106"/>
      <c r="AM152" s="21" t="str">
        <f t="shared" si="125"/>
        <v>LPNN222</v>
      </c>
      <c r="AN152" s="88">
        <f t="shared" si="126"/>
        <v>42.837499999999991</v>
      </c>
      <c r="AO152" s="13" t="str">
        <f t="shared" si="127"/>
        <v/>
      </c>
      <c r="AP152" s="8">
        <f t="shared" si="128"/>
        <v>1</v>
      </c>
      <c r="AQ152" s="8" t="str">
        <f t="shared" si="129"/>
        <v/>
      </c>
      <c r="AR152" s="8" t="str">
        <f t="shared" si="130"/>
        <v/>
      </c>
      <c r="AS152" s="8" t="str">
        <f t="shared" si="131"/>
        <v/>
      </c>
      <c r="AT152" s="8" t="str">
        <f t="shared" si="132"/>
        <v/>
      </c>
      <c r="AU152" s="8" t="str">
        <f t="shared" si="133"/>
        <v/>
      </c>
      <c r="AV152" s="8" t="str">
        <f t="shared" si="134"/>
        <v/>
      </c>
      <c r="AW152" s="8" t="str">
        <f t="shared" si="135"/>
        <v/>
      </c>
      <c r="AX152" s="8" t="str">
        <f t="shared" si="136"/>
        <v/>
      </c>
      <c r="AY152" s="8" t="str">
        <f t="shared" si="137"/>
        <v/>
      </c>
      <c r="AZ152" s="8" t="str">
        <f t="shared" si="138"/>
        <v/>
      </c>
      <c r="BA152" s="3" t="s">
        <v>145</v>
      </c>
      <c r="BB152" s="3" t="s">
        <v>145</v>
      </c>
      <c r="BC152" s="3" t="s">
        <v>145</v>
      </c>
      <c r="BD152" s="3">
        <v>0.7</v>
      </c>
      <c r="BE152" s="3">
        <v>60</v>
      </c>
      <c r="BF152" s="3">
        <v>60</v>
      </c>
      <c r="BG152" s="3">
        <v>30</v>
      </c>
      <c r="BH152" s="3">
        <v>30</v>
      </c>
      <c r="BI152" s="3">
        <v>70</v>
      </c>
      <c r="BJ152" s="3">
        <v>70</v>
      </c>
      <c r="BK152" s="3" t="s">
        <v>145</v>
      </c>
      <c r="BL152" s="3" t="s">
        <v>145</v>
      </c>
      <c r="BM152" s="3" t="s">
        <v>145</v>
      </c>
      <c r="BN152" s="3" t="s">
        <v>145</v>
      </c>
      <c r="BO152" s="3">
        <v>1</v>
      </c>
      <c r="BP152" s="3">
        <v>1</v>
      </c>
      <c r="BQ152" s="3" t="s">
        <v>145</v>
      </c>
      <c r="BR152" s="3">
        <v>3</v>
      </c>
      <c r="BS152" s="3" t="s">
        <v>145</v>
      </c>
      <c r="BT152" s="9" t="s">
        <v>145</v>
      </c>
      <c r="BU152" s="271">
        <v>-9.8374999999999915</v>
      </c>
    </row>
    <row r="153" spans="1:73" x14ac:dyDescent="0.25">
      <c r="A153" s="270" t="s">
        <v>1</v>
      </c>
      <c r="B153" s="6" t="s">
        <v>60</v>
      </c>
      <c r="C153" s="6" t="s">
        <v>62</v>
      </c>
      <c r="D153" s="6" t="s">
        <v>62</v>
      </c>
      <c r="E153" s="6">
        <v>2</v>
      </c>
      <c r="F153" s="6">
        <v>2</v>
      </c>
      <c r="G153" s="125">
        <v>3</v>
      </c>
      <c r="H153" s="128"/>
      <c r="I153" s="136">
        <f t="shared" si="100"/>
        <v>33</v>
      </c>
      <c r="J153" s="139">
        <f t="shared" si="110"/>
        <v>0</v>
      </c>
      <c r="K153" s="7">
        <f t="shared" si="111"/>
        <v>0</v>
      </c>
      <c r="L153" s="7">
        <f t="shared" si="112"/>
        <v>0</v>
      </c>
      <c r="M153" s="7">
        <f t="shared" si="113"/>
        <v>0</v>
      </c>
      <c r="N153" s="94">
        <f t="shared" si="114"/>
        <v>0</v>
      </c>
      <c r="O153" s="136">
        <f t="shared" si="139"/>
        <v>33</v>
      </c>
      <c r="P153" s="106"/>
      <c r="Q153" s="20">
        <f t="shared" si="101"/>
        <v>0.2</v>
      </c>
      <c r="R153" s="8">
        <f t="shared" si="102"/>
        <v>0.2</v>
      </c>
      <c r="S153" s="8">
        <f t="shared" si="103"/>
        <v>0.1</v>
      </c>
      <c r="T153" s="130">
        <f t="shared" si="104"/>
        <v>0.2</v>
      </c>
      <c r="U153" s="133">
        <f t="shared" si="115"/>
        <v>0.7</v>
      </c>
      <c r="V153" s="106"/>
      <c r="W153" s="136">
        <f t="shared" si="116"/>
        <v>5.6</v>
      </c>
      <c r="X153" s="139">
        <f t="shared" si="117"/>
        <v>2.0999999999999996</v>
      </c>
      <c r="Y153" s="7">
        <f t="shared" si="105"/>
        <v>15</v>
      </c>
      <c r="Z153" s="7">
        <f t="shared" si="106"/>
        <v>9</v>
      </c>
      <c r="AA153" s="7">
        <f t="shared" si="107"/>
        <v>2.1</v>
      </c>
      <c r="AB153" s="7">
        <f t="shared" si="118"/>
        <v>0</v>
      </c>
      <c r="AC153" s="7">
        <f t="shared" si="119"/>
        <v>0</v>
      </c>
      <c r="AD153" s="7">
        <f>'Fact sheet'!$G$12</f>
        <v>0.08</v>
      </c>
      <c r="AE153" s="7">
        <f t="shared" si="108"/>
        <v>0.39</v>
      </c>
      <c r="AF153" s="7">
        <f t="shared" si="109"/>
        <v>0</v>
      </c>
      <c r="AG153" s="7">
        <f t="shared" si="120"/>
        <v>8.567499999999999</v>
      </c>
      <c r="AH153" s="7">
        <f t="shared" si="121"/>
        <v>3.5</v>
      </c>
      <c r="AI153" s="94">
        <f t="shared" si="122"/>
        <v>0</v>
      </c>
      <c r="AJ153" s="99">
        <f t="shared" si="123"/>
        <v>46.337499999999991</v>
      </c>
      <c r="AK153" s="96">
        <f t="shared" si="124"/>
        <v>-13.337499999999991</v>
      </c>
      <c r="AL153" s="106"/>
      <c r="AM153" s="21" t="str">
        <f t="shared" si="125"/>
        <v>LPNN223</v>
      </c>
      <c r="AN153" s="88">
        <f t="shared" si="126"/>
        <v>46.337499999999991</v>
      </c>
      <c r="AO153" s="13" t="str">
        <f t="shared" si="127"/>
        <v/>
      </c>
      <c r="AP153" s="8" t="str">
        <f t="shared" si="128"/>
        <v/>
      </c>
      <c r="AQ153" s="8">
        <f t="shared" si="129"/>
        <v>1</v>
      </c>
      <c r="AR153" s="8" t="str">
        <f t="shared" si="130"/>
        <v/>
      </c>
      <c r="AS153" s="8" t="str">
        <f t="shared" si="131"/>
        <v/>
      </c>
      <c r="AT153" s="8" t="str">
        <f t="shared" si="132"/>
        <v/>
      </c>
      <c r="AU153" s="8" t="str">
        <f t="shared" si="133"/>
        <v/>
      </c>
      <c r="AV153" s="8" t="str">
        <f t="shared" si="134"/>
        <v/>
      </c>
      <c r="AW153" s="8" t="str">
        <f t="shared" si="135"/>
        <v/>
      </c>
      <c r="AX153" s="8" t="str">
        <f t="shared" si="136"/>
        <v/>
      </c>
      <c r="AY153" s="8" t="str">
        <f t="shared" si="137"/>
        <v/>
      </c>
      <c r="AZ153" s="8" t="str">
        <f t="shared" si="138"/>
        <v/>
      </c>
      <c r="BA153" s="3" t="s">
        <v>145</v>
      </c>
      <c r="BB153" s="3" t="s">
        <v>145</v>
      </c>
      <c r="BC153" s="3" t="s">
        <v>145</v>
      </c>
      <c r="BD153" s="3">
        <v>0.7</v>
      </c>
      <c r="BE153" s="3">
        <v>60</v>
      </c>
      <c r="BF153" s="3">
        <v>60</v>
      </c>
      <c r="BG153" s="3">
        <v>30</v>
      </c>
      <c r="BH153" s="3">
        <v>30</v>
      </c>
      <c r="BI153" s="3">
        <v>70</v>
      </c>
      <c r="BJ153" s="3">
        <v>70</v>
      </c>
      <c r="BK153" s="3" t="s">
        <v>145</v>
      </c>
      <c r="BL153" s="3" t="s">
        <v>145</v>
      </c>
      <c r="BM153" s="3" t="s">
        <v>145</v>
      </c>
      <c r="BN153" s="3" t="s">
        <v>145</v>
      </c>
      <c r="BO153" s="3">
        <v>1</v>
      </c>
      <c r="BP153" s="3">
        <v>1</v>
      </c>
      <c r="BQ153" s="3" t="s">
        <v>145</v>
      </c>
      <c r="BR153" s="3">
        <v>3</v>
      </c>
      <c r="BS153" s="3" t="s">
        <v>145</v>
      </c>
      <c r="BT153" s="9" t="s">
        <v>145</v>
      </c>
      <c r="BU153" s="271">
        <v>-13.337499999999991</v>
      </c>
    </row>
    <row r="154" spans="1:73" x14ac:dyDescent="0.25">
      <c r="A154" s="270" t="s">
        <v>1</v>
      </c>
      <c r="B154" s="6" t="s">
        <v>63</v>
      </c>
      <c r="C154" s="6" t="s">
        <v>61</v>
      </c>
      <c r="D154" s="6" t="s">
        <v>61</v>
      </c>
      <c r="E154" s="6">
        <v>1</v>
      </c>
      <c r="F154" s="6">
        <v>1</v>
      </c>
      <c r="G154" s="125">
        <v>1</v>
      </c>
      <c r="H154" s="128"/>
      <c r="I154" s="136">
        <f t="shared" si="100"/>
        <v>33</v>
      </c>
      <c r="J154" s="139">
        <f t="shared" si="110"/>
        <v>4.95</v>
      </c>
      <c r="K154" s="7">
        <f t="shared" si="111"/>
        <v>6</v>
      </c>
      <c r="L154" s="7">
        <f t="shared" si="112"/>
        <v>0</v>
      </c>
      <c r="M154" s="7">
        <f t="shared" si="113"/>
        <v>3.5</v>
      </c>
      <c r="N154" s="94">
        <f t="shared" si="114"/>
        <v>0</v>
      </c>
      <c r="O154" s="136">
        <f t="shared" si="139"/>
        <v>47.45</v>
      </c>
      <c r="P154" s="106"/>
      <c r="Q154" s="20">
        <f t="shared" si="101"/>
        <v>0.2</v>
      </c>
      <c r="R154" s="8">
        <f t="shared" si="102"/>
        <v>0.2</v>
      </c>
      <c r="S154" s="8">
        <f t="shared" si="103"/>
        <v>0.1</v>
      </c>
      <c r="T154" s="130">
        <f t="shared" si="104"/>
        <v>0.2</v>
      </c>
      <c r="U154" s="133">
        <f t="shared" si="115"/>
        <v>0.7</v>
      </c>
      <c r="V154" s="106"/>
      <c r="W154" s="136">
        <f t="shared" si="116"/>
        <v>5.6</v>
      </c>
      <c r="X154" s="139">
        <f t="shared" si="117"/>
        <v>0</v>
      </c>
      <c r="Y154" s="7">
        <f t="shared" si="105"/>
        <v>15</v>
      </c>
      <c r="Z154" s="7">
        <f t="shared" si="106"/>
        <v>9</v>
      </c>
      <c r="AA154" s="7">
        <f t="shared" si="107"/>
        <v>2.1</v>
      </c>
      <c r="AB154" s="7">
        <f t="shared" si="118"/>
        <v>0.85</v>
      </c>
      <c r="AC154" s="7">
        <f t="shared" si="119"/>
        <v>0.55000000000000004</v>
      </c>
      <c r="AD154" s="7">
        <f>'Fact sheet'!$G$12</f>
        <v>0.08</v>
      </c>
      <c r="AE154" s="7">
        <f t="shared" si="108"/>
        <v>0</v>
      </c>
      <c r="AF154" s="7">
        <f t="shared" si="109"/>
        <v>0.51</v>
      </c>
      <c r="AG154" s="7">
        <f t="shared" si="120"/>
        <v>8.4224999999999994</v>
      </c>
      <c r="AH154" s="7">
        <f t="shared" si="121"/>
        <v>0</v>
      </c>
      <c r="AI154" s="94">
        <f t="shared" si="122"/>
        <v>0</v>
      </c>
      <c r="AJ154" s="99">
        <f t="shared" si="123"/>
        <v>42.112499999999997</v>
      </c>
      <c r="AK154" s="96">
        <f t="shared" si="124"/>
        <v>5.3375000000000057</v>
      </c>
      <c r="AL154" s="106"/>
      <c r="AM154" s="21" t="str">
        <f t="shared" si="125"/>
        <v>LBYY111</v>
      </c>
      <c r="AN154" s="88">
        <f t="shared" si="126"/>
        <v>42.112499999999997</v>
      </c>
      <c r="AO154" s="13" t="str">
        <f t="shared" si="127"/>
        <v/>
      </c>
      <c r="AP154" s="8" t="str">
        <f t="shared" si="128"/>
        <v/>
      </c>
      <c r="AQ154" s="8" t="str">
        <f t="shared" si="129"/>
        <v/>
      </c>
      <c r="AR154" s="8" t="str">
        <f t="shared" si="130"/>
        <v/>
      </c>
      <c r="AS154" s="8" t="str">
        <f t="shared" si="131"/>
        <v/>
      </c>
      <c r="AT154" s="8" t="str">
        <f t="shared" si="132"/>
        <v/>
      </c>
      <c r="AU154" s="8">
        <f t="shared" si="133"/>
        <v>1</v>
      </c>
      <c r="AV154" s="8" t="str">
        <f t="shared" si="134"/>
        <v/>
      </c>
      <c r="AW154" s="8" t="str">
        <f t="shared" si="135"/>
        <v/>
      </c>
      <c r="AX154" s="8" t="str">
        <f t="shared" si="136"/>
        <v/>
      </c>
      <c r="AY154" s="8" t="str">
        <f t="shared" si="137"/>
        <v/>
      </c>
      <c r="AZ154" s="8" t="str">
        <f t="shared" si="138"/>
        <v/>
      </c>
      <c r="BA154" s="3">
        <v>0.7</v>
      </c>
      <c r="BB154" s="3" t="s">
        <v>145</v>
      </c>
      <c r="BC154" s="3" t="s">
        <v>145</v>
      </c>
      <c r="BD154" s="3" t="s">
        <v>145</v>
      </c>
      <c r="BE154" s="3">
        <v>60</v>
      </c>
      <c r="BF154" s="3">
        <v>60</v>
      </c>
      <c r="BG154" s="3">
        <v>30</v>
      </c>
      <c r="BH154" s="3">
        <v>30</v>
      </c>
      <c r="BI154" s="3">
        <v>70</v>
      </c>
      <c r="BJ154" s="3">
        <v>70</v>
      </c>
      <c r="BK154" s="3">
        <v>1</v>
      </c>
      <c r="BL154" s="3" t="s">
        <v>145</v>
      </c>
      <c r="BM154" s="3">
        <v>1</v>
      </c>
      <c r="BN154" s="3" t="s">
        <v>145</v>
      </c>
      <c r="BO154" s="3">
        <v>1</v>
      </c>
      <c r="BP154" s="3">
        <v>1</v>
      </c>
      <c r="BQ154" s="3" t="s">
        <v>145</v>
      </c>
      <c r="BR154" s="3" t="s">
        <v>145</v>
      </c>
      <c r="BS154" s="3">
        <v>3</v>
      </c>
      <c r="BT154" s="9" t="s">
        <v>145</v>
      </c>
      <c r="BU154" s="271">
        <v>5.3375000000000057</v>
      </c>
    </row>
    <row r="155" spans="1:73" x14ac:dyDescent="0.25">
      <c r="A155" s="270" t="s">
        <v>1</v>
      </c>
      <c r="B155" s="6" t="s">
        <v>63</v>
      </c>
      <c r="C155" s="6" t="s">
        <v>61</v>
      </c>
      <c r="D155" s="6" t="s">
        <v>61</v>
      </c>
      <c r="E155" s="6">
        <v>1</v>
      </c>
      <c r="F155" s="6">
        <v>1</v>
      </c>
      <c r="G155" s="125">
        <v>2</v>
      </c>
      <c r="H155" s="128"/>
      <c r="I155" s="136">
        <f t="shared" si="100"/>
        <v>33</v>
      </c>
      <c r="J155" s="139">
        <f t="shared" si="110"/>
        <v>4.95</v>
      </c>
      <c r="K155" s="7">
        <f t="shared" si="111"/>
        <v>6</v>
      </c>
      <c r="L155" s="7">
        <f t="shared" si="112"/>
        <v>0</v>
      </c>
      <c r="M155" s="7">
        <f t="shared" si="113"/>
        <v>3.5</v>
      </c>
      <c r="N155" s="94">
        <f t="shared" si="114"/>
        <v>0</v>
      </c>
      <c r="O155" s="136">
        <f t="shared" si="139"/>
        <v>47.45</v>
      </c>
      <c r="P155" s="106"/>
      <c r="Q155" s="20">
        <f t="shared" si="101"/>
        <v>0.2</v>
      </c>
      <c r="R155" s="8">
        <f t="shared" si="102"/>
        <v>0.2</v>
      </c>
      <c r="S155" s="8">
        <f t="shared" si="103"/>
        <v>0.1</v>
      </c>
      <c r="T155" s="130">
        <f t="shared" si="104"/>
        <v>0.2</v>
      </c>
      <c r="U155" s="133">
        <f t="shared" si="115"/>
        <v>0.7</v>
      </c>
      <c r="V155" s="106"/>
      <c r="W155" s="136">
        <f t="shared" si="116"/>
        <v>5.6</v>
      </c>
      <c r="X155" s="139">
        <f t="shared" si="117"/>
        <v>0</v>
      </c>
      <c r="Y155" s="7">
        <f t="shared" si="105"/>
        <v>15</v>
      </c>
      <c r="Z155" s="7">
        <f t="shared" si="106"/>
        <v>9</v>
      </c>
      <c r="AA155" s="7">
        <f t="shared" si="107"/>
        <v>2.1</v>
      </c>
      <c r="AB155" s="7">
        <f t="shared" si="118"/>
        <v>0.85</v>
      </c>
      <c r="AC155" s="7">
        <f t="shared" si="119"/>
        <v>0.55000000000000004</v>
      </c>
      <c r="AD155" s="7">
        <f>'Fact sheet'!$G$12</f>
        <v>0.08</v>
      </c>
      <c r="AE155" s="7">
        <f t="shared" si="108"/>
        <v>0</v>
      </c>
      <c r="AF155" s="7">
        <f t="shared" si="109"/>
        <v>0.51</v>
      </c>
      <c r="AG155" s="7">
        <f t="shared" si="120"/>
        <v>8.4224999999999994</v>
      </c>
      <c r="AH155" s="7">
        <f t="shared" si="121"/>
        <v>3.5</v>
      </c>
      <c r="AI155" s="94">
        <f t="shared" si="122"/>
        <v>0</v>
      </c>
      <c r="AJ155" s="99">
        <f t="shared" si="123"/>
        <v>45.612499999999997</v>
      </c>
      <c r="AK155" s="96">
        <f t="shared" si="124"/>
        <v>1.8375000000000057</v>
      </c>
      <c r="AL155" s="106"/>
      <c r="AM155" s="21" t="str">
        <f t="shared" si="125"/>
        <v>LBYY112</v>
      </c>
      <c r="AN155" s="88">
        <f t="shared" si="126"/>
        <v>45.612499999999997</v>
      </c>
      <c r="AO155" s="13" t="str">
        <f t="shared" si="127"/>
        <v/>
      </c>
      <c r="AP155" s="8" t="str">
        <f t="shared" si="128"/>
        <v/>
      </c>
      <c r="AQ155" s="8" t="str">
        <f t="shared" si="129"/>
        <v/>
      </c>
      <c r="AR155" s="8" t="str">
        <f t="shared" si="130"/>
        <v/>
      </c>
      <c r="AS155" s="8" t="str">
        <f t="shared" si="131"/>
        <v/>
      </c>
      <c r="AT155" s="8" t="str">
        <f t="shared" si="132"/>
        <v/>
      </c>
      <c r="AU155" s="8" t="str">
        <f t="shared" si="133"/>
        <v/>
      </c>
      <c r="AV155" s="8">
        <f t="shared" si="134"/>
        <v>1</v>
      </c>
      <c r="AW155" s="8" t="str">
        <f t="shared" si="135"/>
        <v/>
      </c>
      <c r="AX155" s="8" t="str">
        <f t="shared" si="136"/>
        <v/>
      </c>
      <c r="AY155" s="8" t="str">
        <f t="shared" si="137"/>
        <v/>
      </c>
      <c r="AZ155" s="8" t="str">
        <f t="shared" si="138"/>
        <v/>
      </c>
      <c r="BA155" s="3">
        <v>0.7</v>
      </c>
      <c r="BB155" s="3" t="s">
        <v>145</v>
      </c>
      <c r="BC155" s="3" t="s">
        <v>145</v>
      </c>
      <c r="BD155" s="3" t="s">
        <v>145</v>
      </c>
      <c r="BE155" s="3">
        <v>60</v>
      </c>
      <c r="BF155" s="3">
        <v>60</v>
      </c>
      <c r="BG155" s="3">
        <v>30</v>
      </c>
      <c r="BH155" s="3">
        <v>30</v>
      </c>
      <c r="BI155" s="3">
        <v>70</v>
      </c>
      <c r="BJ155" s="3">
        <v>70</v>
      </c>
      <c r="BK155" s="3">
        <v>1</v>
      </c>
      <c r="BL155" s="3" t="s">
        <v>145</v>
      </c>
      <c r="BM155" s="3">
        <v>1</v>
      </c>
      <c r="BN155" s="3" t="s">
        <v>145</v>
      </c>
      <c r="BO155" s="3">
        <v>1</v>
      </c>
      <c r="BP155" s="3">
        <v>1</v>
      </c>
      <c r="BQ155" s="3" t="s">
        <v>145</v>
      </c>
      <c r="BR155" s="3" t="s">
        <v>145</v>
      </c>
      <c r="BS155" s="3">
        <v>3</v>
      </c>
      <c r="BT155" s="9" t="s">
        <v>145</v>
      </c>
      <c r="BU155" s="271">
        <v>1.8375000000000057</v>
      </c>
    </row>
    <row r="156" spans="1:73" x14ac:dyDescent="0.25">
      <c r="A156" s="270" t="s">
        <v>1</v>
      </c>
      <c r="B156" s="6" t="s">
        <v>63</v>
      </c>
      <c r="C156" s="6" t="s">
        <v>61</v>
      </c>
      <c r="D156" s="6" t="s">
        <v>61</v>
      </c>
      <c r="E156" s="6">
        <v>1</v>
      </c>
      <c r="F156" s="6">
        <v>1</v>
      </c>
      <c r="G156" s="125">
        <v>3</v>
      </c>
      <c r="H156" s="128"/>
      <c r="I156" s="136">
        <f t="shared" si="100"/>
        <v>33</v>
      </c>
      <c r="J156" s="139">
        <f t="shared" si="110"/>
        <v>4.95</v>
      </c>
      <c r="K156" s="7">
        <f t="shared" si="111"/>
        <v>6</v>
      </c>
      <c r="L156" s="7">
        <f t="shared" si="112"/>
        <v>0</v>
      </c>
      <c r="M156" s="7">
        <f t="shared" si="113"/>
        <v>3.5</v>
      </c>
      <c r="N156" s="94">
        <f t="shared" si="114"/>
        <v>0</v>
      </c>
      <c r="O156" s="136">
        <f t="shared" si="139"/>
        <v>47.45</v>
      </c>
      <c r="P156" s="106"/>
      <c r="Q156" s="20">
        <f t="shared" si="101"/>
        <v>0.2</v>
      </c>
      <c r="R156" s="8">
        <f t="shared" si="102"/>
        <v>0.2</v>
      </c>
      <c r="S156" s="8">
        <f t="shared" si="103"/>
        <v>0.1</v>
      </c>
      <c r="T156" s="130">
        <f t="shared" si="104"/>
        <v>0.2</v>
      </c>
      <c r="U156" s="133">
        <f t="shared" si="115"/>
        <v>0.7</v>
      </c>
      <c r="V156" s="106"/>
      <c r="W156" s="136">
        <f t="shared" si="116"/>
        <v>5.6</v>
      </c>
      <c r="X156" s="139">
        <f t="shared" si="117"/>
        <v>0</v>
      </c>
      <c r="Y156" s="7">
        <f t="shared" si="105"/>
        <v>15</v>
      </c>
      <c r="Z156" s="7">
        <f t="shared" si="106"/>
        <v>9</v>
      </c>
      <c r="AA156" s="7">
        <f t="shared" si="107"/>
        <v>2.1</v>
      </c>
      <c r="AB156" s="7">
        <f t="shared" si="118"/>
        <v>0.85</v>
      </c>
      <c r="AC156" s="7">
        <f t="shared" si="119"/>
        <v>0.55000000000000004</v>
      </c>
      <c r="AD156" s="7">
        <f>'Fact sheet'!$G$12</f>
        <v>0.08</v>
      </c>
      <c r="AE156" s="7">
        <f t="shared" si="108"/>
        <v>0</v>
      </c>
      <c r="AF156" s="7">
        <f t="shared" si="109"/>
        <v>0.51</v>
      </c>
      <c r="AG156" s="7">
        <f t="shared" si="120"/>
        <v>8.4224999999999994</v>
      </c>
      <c r="AH156" s="7">
        <f t="shared" si="121"/>
        <v>7</v>
      </c>
      <c r="AI156" s="94">
        <f t="shared" si="122"/>
        <v>0</v>
      </c>
      <c r="AJ156" s="99">
        <f t="shared" si="123"/>
        <v>49.112499999999997</v>
      </c>
      <c r="AK156" s="96">
        <f t="shared" si="124"/>
        <v>-1.6624999999999943</v>
      </c>
      <c r="AL156" s="106"/>
      <c r="AM156" s="21" t="str">
        <f t="shared" si="125"/>
        <v>LBYY113</v>
      </c>
      <c r="AN156" s="88">
        <f t="shared" si="126"/>
        <v>49.112499999999997</v>
      </c>
      <c r="AO156" s="13" t="str">
        <f t="shared" si="127"/>
        <v/>
      </c>
      <c r="AP156" s="8" t="str">
        <f t="shared" si="128"/>
        <v/>
      </c>
      <c r="AQ156" s="8" t="str">
        <f t="shared" si="129"/>
        <v/>
      </c>
      <c r="AR156" s="8" t="str">
        <f t="shared" si="130"/>
        <v/>
      </c>
      <c r="AS156" s="8" t="str">
        <f t="shared" si="131"/>
        <v/>
      </c>
      <c r="AT156" s="8" t="str">
        <f t="shared" si="132"/>
        <v/>
      </c>
      <c r="AU156" s="8" t="str">
        <f t="shared" si="133"/>
        <v/>
      </c>
      <c r="AV156" s="8" t="str">
        <f t="shared" si="134"/>
        <v/>
      </c>
      <c r="AW156" s="8">
        <f t="shared" si="135"/>
        <v>1</v>
      </c>
      <c r="AX156" s="8" t="str">
        <f t="shared" si="136"/>
        <v/>
      </c>
      <c r="AY156" s="8" t="str">
        <f t="shared" si="137"/>
        <v/>
      </c>
      <c r="AZ156" s="8" t="str">
        <f t="shared" si="138"/>
        <v/>
      </c>
      <c r="BA156" s="3">
        <v>0.7</v>
      </c>
      <c r="BB156" s="3" t="s">
        <v>145</v>
      </c>
      <c r="BC156" s="3" t="s">
        <v>145</v>
      </c>
      <c r="BD156" s="3" t="s">
        <v>145</v>
      </c>
      <c r="BE156" s="3">
        <v>60</v>
      </c>
      <c r="BF156" s="3">
        <v>60</v>
      </c>
      <c r="BG156" s="3">
        <v>30</v>
      </c>
      <c r="BH156" s="3">
        <v>30</v>
      </c>
      <c r="BI156" s="3">
        <v>70</v>
      </c>
      <c r="BJ156" s="3">
        <v>70</v>
      </c>
      <c r="BK156" s="3">
        <v>1</v>
      </c>
      <c r="BL156" s="3" t="s">
        <v>145</v>
      </c>
      <c r="BM156" s="3">
        <v>1</v>
      </c>
      <c r="BN156" s="3" t="s">
        <v>145</v>
      </c>
      <c r="BO156" s="3">
        <v>1</v>
      </c>
      <c r="BP156" s="3">
        <v>1</v>
      </c>
      <c r="BQ156" s="3" t="s">
        <v>145</v>
      </c>
      <c r="BR156" s="3" t="s">
        <v>145</v>
      </c>
      <c r="BS156" s="3">
        <v>3</v>
      </c>
      <c r="BT156" s="9" t="s">
        <v>145</v>
      </c>
      <c r="BU156" s="271">
        <v>-1.6624999999999943</v>
      </c>
    </row>
    <row r="157" spans="1:73" x14ac:dyDescent="0.25">
      <c r="A157" s="270" t="s">
        <v>1</v>
      </c>
      <c r="B157" s="6" t="s">
        <v>63</v>
      </c>
      <c r="C157" s="6" t="s">
        <v>61</v>
      </c>
      <c r="D157" s="6" t="s">
        <v>61</v>
      </c>
      <c r="E157" s="6">
        <v>1</v>
      </c>
      <c r="F157" s="6">
        <v>2</v>
      </c>
      <c r="G157" s="125">
        <v>1</v>
      </c>
      <c r="H157" s="128"/>
      <c r="I157" s="136">
        <f t="shared" si="100"/>
        <v>33</v>
      </c>
      <c r="J157" s="139">
        <f t="shared" si="110"/>
        <v>4.95</v>
      </c>
      <c r="K157" s="7">
        <f t="shared" si="111"/>
        <v>6</v>
      </c>
      <c r="L157" s="7">
        <f t="shared" si="112"/>
        <v>0</v>
      </c>
      <c r="M157" s="7">
        <f t="shared" si="113"/>
        <v>3.5</v>
      </c>
      <c r="N157" s="94">
        <f t="shared" si="114"/>
        <v>0</v>
      </c>
      <c r="O157" s="136">
        <f t="shared" si="139"/>
        <v>47.45</v>
      </c>
      <c r="P157" s="106"/>
      <c r="Q157" s="20">
        <f t="shared" si="101"/>
        <v>0.2</v>
      </c>
      <c r="R157" s="8">
        <f t="shared" si="102"/>
        <v>0.2</v>
      </c>
      <c r="S157" s="8">
        <f t="shared" si="103"/>
        <v>0.1</v>
      </c>
      <c r="T157" s="130">
        <f t="shared" si="104"/>
        <v>0.2</v>
      </c>
      <c r="U157" s="133">
        <f t="shared" si="115"/>
        <v>0.7</v>
      </c>
      <c r="V157" s="106"/>
      <c r="W157" s="136">
        <f t="shared" si="116"/>
        <v>5.6</v>
      </c>
      <c r="X157" s="139">
        <f t="shared" si="117"/>
        <v>2.0999999999999996</v>
      </c>
      <c r="Y157" s="7">
        <f t="shared" si="105"/>
        <v>15</v>
      </c>
      <c r="Z157" s="7">
        <f t="shared" si="106"/>
        <v>9</v>
      </c>
      <c r="AA157" s="7">
        <f t="shared" si="107"/>
        <v>2.1</v>
      </c>
      <c r="AB157" s="7">
        <f t="shared" si="118"/>
        <v>0.85</v>
      </c>
      <c r="AC157" s="7">
        <f t="shared" si="119"/>
        <v>0.55000000000000004</v>
      </c>
      <c r="AD157" s="7">
        <f>'Fact sheet'!$G$12</f>
        <v>0.08</v>
      </c>
      <c r="AE157" s="7">
        <f t="shared" si="108"/>
        <v>0</v>
      </c>
      <c r="AF157" s="7">
        <f t="shared" si="109"/>
        <v>0.51</v>
      </c>
      <c r="AG157" s="7">
        <f t="shared" si="120"/>
        <v>8.947499999999998</v>
      </c>
      <c r="AH157" s="7">
        <f t="shared" si="121"/>
        <v>0</v>
      </c>
      <c r="AI157" s="94">
        <f t="shared" si="122"/>
        <v>0</v>
      </c>
      <c r="AJ157" s="99">
        <f t="shared" si="123"/>
        <v>44.73749999999999</v>
      </c>
      <c r="AK157" s="96">
        <f t="shared" si="124"/>
        <v>2.7125000000000128</v>
      </c>
      <c r="AL157" s="106"/>
      <c r="AM157" s="21" t="str">
        <f t="shared" si="125"/>
        <v>LBYY121</v>
      </c>
      <c r="AN157" s="88">
        <f t="shared" si="126"/>
        <v>44.73749999999999</v>
      </c>
      <c r="AO157" s="13" t="str">
        <f t="shared" si="127"/>
        <v/>
      </c>
      <c r="AP157" s="8" t="str">
        <f t="shared" si="128"/>
        <v/>
      </c>
      <c r="AQ157" s="8" t="str">
        <f t="shared" si="129"/>
        <v/>
      </c>
      <c r="AR157" s="8" t="str">
        <f t="shared" si="130"/>
        <v/>
      </c>
      <c r="AS157" s="8" t="str">
        <f t="shared" si="131"/>
        <v/>
      </c>
      <c r="AT157" s="8" t="str">
        <f t="shared" si="132"/>
        <v/>
      </c>
      <c r="AU157" s="8">
        <f t="shared" si="133"/>
        <v>1</v>
      </c>
      <c r="AV157" s="8" t="str">
        <f t="shared" si="134"/>
        <v/>
      </c>
      <c r="AW157" s="8" t="str">
        <f t="shared" si="135"/>
        <v/>
      </c>
      <c r="AX157" s="8" t="str">
        <f t="shared" si="136"/>
        <v/>
      </c>
      <c r="AY157" s="8" t="str">
        <f t="shared" si="137"/>
        <v/>
      </c>
      <c r="AZ157" s="8" t="str">
        <f t="shared" si="138"/>
        <v/>
      </c>
      <c r="BA157" s="3" t="s">
        <v>145</v>
      </c>
      <c r="BB157" s="3" t="s">
        <v>145</v>
      </c>
      <c r="BC157" s="3">
        <v>0.7</v>
      </c>
      <c r="BD157" s="3" t="s">
        <v>145</v>
      </c>
      <c r="BE157" s="3">
        <v>60</v>
      </c>
      <c r="BF157" s="3">
        <v>60</v>
      </c>
      <c r="BG157" s="3">
        <v>30</v>
      </c>
      <c r="BH157" s="3">
        <v>30</v>
      </c>
      <c r="BI157" s="3">
        <v>70</v>
      </c>
      <c r="BJ157" s="3">
        <v>70</v>
      </c>
      <c r="BK157" s="3">
        <v>1</v>
      </c>
      <c r="BL157" s="3" t="s">
        <v>145</v>
      </c>
      <c r="BM157" s="3">
        <v>1</v>
      </c>
      <c r="BN157" s="3" t="s">
        <v>145</v>
      </c>
      <c r="BO157" s="3">
        <v>1</v>
      </c>
      <c r="BP157" s="3">
        <v>1</v>
      </c>
      <c r="BQ157" s="3" t="s">
        <v>145</v>
      </c>
      <c r="BR157" s="3" t="s">
        <v>145</v>
      </c>
      <c r="BS157" s="3">
        <v>3</v>
      </c>
      <c r="BT157" s="9" t="s">
        <v>145</v>
      </c>
      <c r="BU157" s="271">
        <v>2.7125000000000128</v>
      </c>
    </row>
    <row r="158" spans="1:73" x14ac:dyDescent="0.25">
      <c r="A158" s="270" t="s">
        <v>1</v>
      </c>
      <c r="B158" s="6" t="s">
        <v>63</v>
      </c>
      <c r="C158" s="6" t="s">
        <v>61</v>
      </c>
      <c r="D158" s="6" t="s">
        <v>61</v>
      </c>
      <c r="E158" s="6">
        <v>1</v>
      </c>
      <c r="F158" s="6">
        <v>2</v>
      </c>
      <c r="G158" s="125">
        <v>2</v>
      </c>
      <c r="H158" s="128"/>
      <c r="I158" s="136">
        <f t="shared" si="100"/>
        <v>33</v>
      </c>
      <c r="J158" s="139">
        <f t="shared" si="110"/>
        <v>4.95</v>
      </c>
      <c r="K158" s="7">
        <f t="shared" si="111"/>
        <v>6</v>
      </c>
      <c r="L158" s="7">
        <f t="shared" si="112"/>
        <v>0</v>
      </c>
      <c r="M158" s="7">
        <f t="shared" si="113"/>
        <v>3.5</v>
      </c>
      <c r="N158" s="94">
        <f t="shared" si="114"/>
        <v>0</v>
      </c>
      <c r="O158" s="136">
        <f t="shared" si="139"/>
        <v>47.45</v>
      </c>
      <c r="P158" s="106"/>
      <c r="Q158" s="20">
        <f t="shared" si="101"/>
        <v>0.2</v>
      </c>
      <c r="R158" s="8">
        <f t="shared" si="102"/>
        <v>0.2</v>
      </c>
      <c r="S158" s="8">
        <f t="shared" si="103"/>
        <v>0.1</v>
      </c>
      <c r="T158" s="130">
        <f t="shared" si="104"/>
        <v>0.2</v>
      </c>
      <c r="U158" s="133">
        <f t="shared" si="115"/>
        <v>0.7</v>
      </c>
      <c r="V158" s="106"/>
      <c r="W158" s="136">
        <f t="shared" si="116"/>
        <v>5.6</v>
      </c>
      <c r="X158" s="139">
        <f t="shared" si="117"/>
        <v>2.0999999999999996</v>
      </c>
      <c r="Y158" s="7">
        <f t="shared" si="105"/>
        <v>15</v>
      </c>
      <c r="Z158" s="7">
        <f t="shared" si="106"/>
        <v>9</v>
      </c>
      <c r="AA158" s="7">
        <f t="shared" si="107"/>
        <v>2.1</v>
      </c>
      <c r="AB158" s="7">
        <f t="shared" si="118"/>
        <v>0.85</v>
      </c>
      <c r="AC158" s="7">
        <f t="shared" si="119"/>
        <v>0.55000000000000004</v>
      </c>
      <c r="AD158" s="7">
        <f>'Fact sheet'!$G$12</f>
        <v>0.08</v>
      </c>
      <c r="AE158" s="7">
        <f t="shared" si="108"/>
        <v>0</v>
      </c>
      <c r="AF158" s="7">
        <f t="shared" si="109"/>
        <v>0.51</v>
      </c>
      <c r="AG158" s="7">
        <f t="shared" si="120"/>
        <v>8.947499999999998</v>
      </c>
      <c r="AH158" s="7">
        <f t="shared" si="121"/>
        <v>3.5</v>
      </c>
      <c r="AI158" s="94">
        <f t="shared" si="122"/>
        <v>0</v>
      </c>
      <c r="AJ158" s="99">
        <f t="shared" si="123"/>
        <v>48.23749999999999</v>
      </c>
      <c r="AK158" s="96">
        <f t="shared" si="124"/>
        <v>-0.78749999999998721</v>
      </c>
      <c r="AL158" s="106"/>
      <c r="AM158" s="21" t="str">
        <f t="shared" si="125"/>
        <v>LBYY122</v>
      </c>
      <c r="AN158" s="88">
        <f t="shared" si="126"/>
        <v>48.23749999999999</v>
      </c>
      <c r="AO158" s="13" t="str">
        <f t="shared" si="127"/>
        <v/>
      </c>
      <c r="AP158" s="8" t="str">
        <f t="shared" si="128"/>
        <v/>
      </c>
      <c r="AQ158" s="8" t="str">
        <f t="shared" si="129"/>
        <v/>
      </c>
      <c r="AR158" s="8" t="str">
        <f t="shared" si="130"/>
        <v/>
      </c>
      <c r="AS158" s="8" t="str">
        <f t="shared" si="131"/>
        <v/>
      </c>
      <c r="AT158" s="8" t="str">
        <f t="shared" si="132"/>
        <v/>
      </c>
      <c r="AU158" s="8" t="str">
        <f t="shared" si="133"/>
        <v/>
      </c>
      <c r="AV158" s="8">
        <f t="shared" si="134"/>
        <v>1</v>
      </c>
      <c r="AW158" s="8" t="str">
        <f t="shared" si="135"/>
        <v/>
      </c>
      <c r="AX158" s="8" t="str">
        <f t="shared" si="136"/>
        <v/>
      </c>
      <c r="AY158" s="8" t="str">
        <f t="shared" si="137"/>
        <v/>
      </c>
      <c r="AZ158" s="8" t="str">
        <f t="shared" si="138"/>
        <v/>
      </c>
      <c r="BA158" s="3" t="s">
        <v>145</v>
      </c>
      <c r="BB158" s="3" t="s">
        <v>145</v>
      </c>
      <c r="BC158" s="3">
        <v>0.7</v>
      </c>
      <c r="BD158" s="3" t="s">
        <v>145</v>
      </c>
      <c r="BE158" s="3">
        <v>60</v>
      </c>
      <c r="BF158" s="3">
        <v>60</v>
      </c>
      <c r="BG158" s="3">
        <v>30</v>
      </c>
      <c r="BH158" s="3">
        <v>30</v>
      </c>
      <c r="BI158" s="3">
        <v>70</v>
      </c>
      <c r="BJ158" s="3">
        <v>70</v>
      </c>
      <c r="BK158" s="3">
        <v>1</v>
      </c>
      <c r="BL158" s="3" t="s">
        <v>145</v>
      </c>
      <c r="BM158" s="3">
        <v>1</v>
      </c>
      <c r="BN158" s="3" t="s">
        <v>145</v>
      </c>
      <c r="BO158" s="3">
        <v>1</v>
      </c>
      <c r="BP158" s="3">
        <v>1</v>
      </c>
      <c r="BQ158" s="3" t="s">
        <v>145</v>
      </c>
      <c r="BR158" s="3" t="s">
        <v>145</v>
      </c>
      <c r="BS158" s="3">
        <v>3</v>
      </c>
      <c r="BT158" s="9" t="s">
        <v>145</v>
      </c>
      <c r="BU158" s="271">
        <v>-0.78749999999998721</v>
      </c>
    </row>
    <row r="159" spans="1:73" x14ac:dyDescent="0.25">
      <c r="A159" s="270" t="s">
        <v>1</v>
      </c>
      <c r="B159" s="6" t="s">
        <v>63</v>
      </c>
      <c r="C159" s="6" t="s">
        <v>61</v>
      </c>
      <c r="D159" s="6" t="s">
        <v>61</v>
      </c>
      <c r="E159" s="6">
        <v>1</v>
      </c>
      <c r="F159" s="6">
        <v>2</v>
      </c>
      <c r="G159" s="125">
        <v>3</v>
      </c>
      <c r="H159" s="128"/>
      <c r="I159" s="136">
        <f t="shared" si="100"/>
        <v>33</v>
      </c>
      <c r="J159" s="139">
        <f t="shared" si="110"/>
        <v>4.95</v>
      </c>
      <c r="K159" s="7">
        <f t="shared" si="111"/>
        <v>6</v>
      </c>
      <c r="L159" s="7">
        <f t="shared" si="112"/>
        <v>0</v>
      </c>
      <c r="M159" s="7">
        <f t="shared" si="113"/>
        <v>3.5</v>
      </c>
      <c r="N159" s="94">
        <f t="shared" si="114"/>
        <v>0</v>
      </c>
      <c r="O159" s="136">
        <f t="shared" si="139"/>
        <v>47.45</v>
      </c>
      <c r="P159" s="106"/>
      <c r="Q159" s="20">
        <f t="shared" si="101"/>
        <v>0.2</v>
      </c>
      <c r="R159" s="8">
        <f t="shared" si="102"/>
        <v>0.2</v>
      </c>
      <c r="S159" s="8">
        <f t="shared" si="103"/>
        <v>0.1</v>
      </c>
      <c r="T159" s="130">
        <f t="shared" si="104"/>
        <v>0.2</v>
      </c>
      <c r="U159" s="133">
        <f t="shared" si="115"/>
        <v>0.7</v>
      </c>
      <c r="V159" s="106"/>
      <c r="W159" s="136">
        <f t="shared" si="116"/>
        <v>5.6</v>
      </c>
      <c r="X159" s="139">
        <f t="shared" si="117"/>
        <v>2.0999999999999996</v>
      </c>
      <c r="Y159" s="7">
        <f t="shared" si="105"/>
        <v>15</v>
      </c>
      <c r="Z159" s="7">
        <f t="shared" si="106"/>
        <v>9</v>
      </c>
      <c r="AA159" s="7">
        <f t="shared" si="107"/>
        <v>2.1</v>
      </c>
      <c r="AB159" s="7">
        <f t="shared" si="118"/>
        <v>0.85</v>
      </c>
      <c r="AC159" s="7">
        <f t="shared" si="119"/>
        <v>0.55000000000000004</v>
      </c>
      <c r="AD159" s="7">
        <f>'Fact sheet'!$G$12</f>
        <v>0.08</v>
      </c>
      <c r="AE159" s="7">
        <f t="shared" si="108"/>
        <v>0</v>
      </c>
      <c r="AF159" s="7">
        <f t="shared" si="109"/>
        <v>0.51</v>
      </c>
      <c r="AG159" s="7">
        <f t="shared" si="120"/>
        <v>8.947499999999998</v>
      </c>
      <c r="AH159" s="7">
        <f t="shared" si="121"/>
        <v>7</v>
      </c>
      <c r="AI159" s="94">
        <f t="shared" si="122"/>
        <v>0</v>
      </c>
      <c r="AJ159" s="99">
        <f t="shared" si="123"/>
        <v>51.73749999999999</v>
      </c>
      <c r="AK159" s="96">
        <f t="shared" si="124"/>
        <v>-4.2874999999999872</v>
      </c>
      <c r="AL159" s="106"/>
      <c r="AM159" s="21" t="str">
        <f t="shared" si="125"/>
        <v>LBYY123</v>
      </c>
      <c r="AN159" s="88">
        <f t="shared" si="126"/>
        <v>51.73749999999999</v>
      </c>
      <c r="AO159" s="13" t="str">
        <f t="shared" si="127"/>
        <v/>
      </c>
      <c r="AP159" s="8" t="str">
        <f t="shared" si="128"/>
        <v/>
      </c>
      <c r="AQ159" s="8" t="str">
        <f t="shared" si="129"/>
        <v/>
      </c>
      <c r="AR159" s="8" t="str">
        <f t="shared" si="130"/>
        <v/>
      </c>
      <c r="AS159" s="8" t="str">
        <f t="shared" si="131"/>
        <v/>
      </c>
      <c r="AT159" s="8" t="str">
        <f t="shared" si="132"/>
        <v/>
      </c>
      <c r="AU159" s="8" t="str">
        <f t="shared" si="133"/>
        <v/>
      </c>
      <c r="AV159" s="8" t="str">
        <f t="shared" si="134"/>
        <v/>
      </c>
      <c r="AW159" s="8">
        <f t="shared" si="135"/>
        <v>1</v>
      </c>
      <c r="AX159" s="8" t="str">
        <f t="shared" si="136"/>
        <v/>
      </c>
      <c r="AY159" s="8" t="str">
        <f t="shared" si="137"/>
        <v/>
      </c>
      <c r="AZ159" s="8" t="str">
        <f t="shared" si="138"/>
        <v/>
      </c>
      <c r="BA159" s="3" t="s">
        <v>145</v>
      </c>
      <c r="BB159" s="3" t="s">
        <v>145</v>
      </c>
      <c r="BC159" s="3">
        <v>0.7</v>
      </c>
      <c r="BD159" s="3" t="s">
        <v>145</v>
      </c>
      <c r="BE159" s="3">
        <v>60</v>
      </c>
      <c r="BF159" s="3">
        <v>60</v>
      </c>
      <c r="BG159" s="3">
        <v>30</v>
      </c>
      <c r="BH159" s="3">
        <v>30</v>
      </c>
      <c r="BI159" s="3">
        <v>70</v>
      </c>
      <c r="BJ159" s="3">
        <v>70</v>
      </c>
      <c r="BK159" s="3">
        <v>1</v>
      </c>
      <c r="BL159" s="3" t="s">
        <v>145</v>
      </c>
      <c r="BM159" s="3">
        <v>1</v>
      </c>
      <c r="BN159" s="3" t="s">
        <v>145</v>
      </c>
      <c r="BO159" s="3">
        <v>1</v>
      </c>
      <c r="BP159" s="3">
        <v>1</v>
      </c>
      <c r="BQ159" s="3" t="s">
        <v>145</v>
      </c>
      <c r="BR159" s="3" t="s">
        <v>145</v>
      </c>
      <c r="BS159" s="3">
        <v>3</v>
      </c>
      <c r="BT159" s="9" t="s">
        <v>145</v>
      </c>
      <c r="BU159" s="271">
        <v>-4.2874999999999872</v>
      </c>
    </row>
    <row r="160" spans="1:73" x14ac:dyDescent="0.25">
      <c r="A160" s="270" t="s">
        <v>1</v>
      </c>
      <c r="B160" s="6" t="s">
        <v>63</v>
      </c>
      <c r="C160" s="6" t="s">
        <v>61</v>
      </c>
      <c r="D160" s="6" t="s">
        <v>61</v>
      </c>
      <c r="E160" s="6">
        <v>2</v>
      </c>
      <c r="F160" s="6">
        <v>1</v>
      </c>
      <c r="G160" s="125">
        <v>1</v>
      </c>
      <c r="H160" s="128"/>
      <c r="I160" s="136">
        <f t="shared" si="100"/>
        <v>33</v>
      </c>
      <c r="J160" s="139">
        <f t="shared" si="110"/>
        <v>4.95</v>
      </c>
      <c r="K160" s="7">
        <f t="shared" si="111"/>
        <v>6</v>
      </c>
      <c r="L160" s="7">
        <f t="shared" si="112"/>
        <v>0</v>
      </c>
      <c r="M160" s="7">
        <f t="shared" si="113"/>
        <v>3.5</v>
      </c>
      <c r="N160" s="94">
        <f t="shared" si="114"/>
        <v>0</v>
      </c>
      <c r="O160" s="136">
        <f t="shared" si="139"/>
        <v>47.45</v>
      </c>
      <c r="P160" s="106"/>
      <c r="Q160" s="20">
        <f t="shared" si="101"/>
        <v>0.2</v>
      </c>
      <c r="R160" s="8">
        <f t="shared" si="102"/>
        <v>0.2</v>
      </c>
      <c r="S160" s="8">
        <f t="shared" si="103"/>
        <v>0.1</v>
      </c>
      <c r="T160" s="130">
        <f t="shared" si="104"/>
        <v>0.2</v>
      </c>
      <c r="U160" s="133">
        <f t="shared" si="115"/>
        <v>0.7</v>
      </c>
      <c r="V160" s="106"/>
      <c r="W160" s="136">
        <f t="shared" si="116"/>
        <v>5.6</v>
      </c>
      <c r="X160" s="139">
        <f t="shared" si="117"/>
        <v>0</v>
      </c>
      <c r="Y160" s="7">
        <f t="shared" si="105"/>
        <v>15</v>
      </c>
      <c r="Z160" s="7">
        <f t="shared" si="106"/>
        <v>9</v>
      </c>
      <c r="AA160" s="7">
        <f t="shared" si="107"/>
        <v>2.1</v>
      </c>
      <c r="AB160" s="7">
        <f t="shared" si="118"/>
        <v>0.85</v>
      </c>
      <c r="AC160" s="7">
        <f t="shared" si="119"/>
        <v>0.55000000000000004</v>
      </c>
      <c r="AD160" s="7">
        <f>'Fact sheet'!$G$12</f>
        <v>0.08</v>
      </c>
      <c r="AE160" s="7">
        <f t="shared" si="108"/>
        <v>0</v>
      </c>
      <c r="AF160" s="7">
        <f t="shared" si="109"/>
        <v>0.51</v>
      </c>
      <c r="AG160" s="7">
        <f t="shared" si="120"/>
        <v>8.4224999999999994</v>
      </c>
      <c r="AH160" s="7">
        <f t="shared" si="121"/>
        <v>0</v>
      </c>
      <c r="AI160" s="94">
        <f t="shared" si="122"/>
        <v>4.5</v>
      </c>
      <c r="AJ160" s="99">
        <f t="shared" si="123"/>
        <v>46.612499999999997</v>
      </c>
      <c r="AK160" s="96">
        <f t="shared" si="124"/>
        <v>0.83750000000000568</v>
      </c>
      <c r="AL160" s="106"/>
      <c r="AM160" s="21" t="str">
        <f t="shared" si="125"/>
        <v>LBYY211</v>
      </c>
      <c r="AN160" s="88">
        <f t="shared" si="126"/>
        <v>46.612499999999997</v>
      </c>
      <c r="AO160" s="13" t="str">
        <f t="shared" si="127"/>
        <v/>
      </c>
      <c r="AP160" s="8" t="str">
        <f t="shared" si="128"/>
        <v/>
      </c>
      <c r="AQ160" s="8" t="str">
        <f t="shared" si="129"/>
        <v/>
      </c>
      <c r="AR160" s="8" t="str">
        <f t="shared" si="130"/>
        <v/>
      </c>
      <c r="AS160" s="8" t="str">
        <f t="shared" si="131"/>
        <v/>
      </c>
      <c r="AT160" s="8" t="str">
        <f t="shared" si="132"/>
        <v/>
      </c>
      <c r="AU160" s="8">
        <f t="shared" si="133"/>
        <v>1</v>
      </c>
      <c r="AV160" s="8" t="str">
        <f t="shared" si="134"/>
        <v/>
      </c>
      <c r="AW160" s="8" t="str">
        <f t="shared" si="135"/>
        <v/>
      </c>
      <c r="AX160" s="8" t="str">
        <f t="shared" si="136"/>
        <v/>
      </c>
      <c r="AY160" s="8" t="str">
        <f t="shared" si="137"/>
        <v/>
      </c>
      <c r="AZ160" s="8" t="str">
        <f t="shared" si="138"/>
        <v/>
      </c>
      <c r="BA160" s="3" t="s">
        <v>145</v>
      </c>
      <c r="BB160" s="3">
        <v>0.7</v>
      </c>
      <c r="BC160" s="3" t="s">
        <v>145</v>
      </c>
      <c r="BD160" s="3" t="s">
        <v>145</v>
      </c>
      <c r="BE160" s="3">
        <v>60</v>
      </c>
      <c r="BF160" s="3">
        <v>60</v>
      </c>
      <c r="BG160" s="3">
        <v>30</v>
      </c>
      <c r="BH160" s="3">
        <v>30</v>
      </c>
      <c r="BI160" s="3">
        <v>70</v>
      </c>
      <c r="BJ160" s="3">
        <v>70</v>
      </c>
      <c r="BK160" s="3" t="s">
        <v>145</v>
      </c>
      <c r="BL160" s="3">
        <v>1</v>
      </c>
      <c r="BM160" s="3" t="s">
        <v>145</v>
      </c>
      <c r="BN160" s="3">
        <v>1</v>
      </c>
      <c r="BO160" s="3">
        <v>1</v>
      </c>
      <c r="BP160" s="3">
        <v>1</v>
      </c>
      <c r="BQ160" s="3" t="s">
        <v>145</v>
      </c>
      <c r="BR160" s="3" t="s">
        <v>145</v>
      </c>
      <c r="BS160" s="3" t="s">
        <v>145</v>
      </c>
      <c r="BT160" s="9">
        <v>3</v>
      </c>
      <c r="BU160" s="271">
        <v>0.83750000000000568</v>
      </c>
    </row>
    <row r="161" spans="1:73" x14ac:dyDescent="0.25">
      <c r="A161" s="270" t="s">
        <v>1</v>
      </c>
      <c r="B161" s="6" t="s">
        <v>63</v>
      </c>
      <c r="C161" s="6" t="s">
        <v>61</v>
      </c>
      <c r="D161" s="6" t="s">
        <v>61</v>
      </c>
      <c r="E161" s="6">
        <v>2</v>
      </c>
      <c r="F161" s="6">
        <v>1</v>
      </c>
      <c r="G161" s="125">
        <v>2</v>
      </c>
      <c r="H161" s="128"/>
      <c r="I161" s="136">
        <f t="shared" si="100"/>
        <v>33</v>
      </c>
      <c r="J161" s="139">
        <f t="shared" si="110"/>
        <v>4.95</v>
      </c>
      <c r="K161" s="7">
        <f t="shared" si="111"/>
        <v>6</v>
      </c>
      <c r="L161" s="7">
        <f t="shared" si="112"/>
        <v>0</v>
      </c>
      <c r="M161" s="7">
        <f t="shared" si="113"/>
        <v>3.5</v>
      </c>
      <c r="N161" s="94">
        <f t="shared" si="114"/>
        <v>0</v>
      </c>
      <c r="O161" s="136">
        <f t="shared" si="139"/>
        <v>47.45</v>
      </c>
      <c r="P161" s="106"/>
      <c r="Q161" s="20">
        <f t="shared" si="101"/>
        <v>0.2</v>
      </c>
      <c r="R161" s="8">
        <f t="shared" si="102"/>
        <v>0.2</v>
      </c>
      <c r="S161" s="8">
        <f t="shared" si="103"/>
        <v>0.1</v>
      </c>
      <c r="T161" s="130">
        <f t="shared" si="104"/>
        <v>0.2</v>
      </c>
      <c r="U161" s="133">
        <f t="shared" si="115"/>
        <v>0.7</v>
      </c>
      <c r="V161" s="106"/>
      <c r="W161" s="136">
        <f t="shared" si="116"/>
        <v>5.6</v>
      </c>
      <c r="X161" s="139">
        <f t="shared" si="117"/>
        <v>0</v>
      </c>
      <c r="Y161" s="7">
        <f t="shared" si="105"/>
        <v>15</v>
      </c>
      <c r="Z161" s="7">
        <f t="shared" si="106"/>
        <v>9</v>
      </c>
      <c r="AA161" s="7">
        <f t="shared" si="107"/>
        <v>2.1</v>
      </c>
      <c r="AB161" s="7">
        <f t="shared" si="118"/>
        <v>0.85</v>
      </c>
      <c r="AC161" s="7">
        <f t="shared" si="119"/>
        <v>0.55000000000000004</v>
      </c>
      <c r="AD161" s="7">
        <f>'Fact sheet'!$G$12</f>
        <v>0.08</v>
      </c>
      <c r="AE161" s="7">
        <f t="shared" si="108"/>
        <v>0</v>
      </c>
      <c r="AF161" s="7">
        <f t="shared" si="109"/>
        <v>0.51</v>
      </c>
      <c r="AG161" s="7">
        <f t="shared" si="120"/>
        <v>8.4224999999999994</v>
      </c>
      <c r="AH161" s="7">
        <f t="shared" si="121"/>
        <v>0</v>
      </c>
      <c r="AI161" s="94">
        <f t="shared" si="122"/>
        <v>0</v>
      </c>
      <c r="AJ161" s="99">
        <f t="shared" si="123"/>
        <v>42.112499999999997</v>
      </c>
      <c r="AK161" s="96">
        <f t="shared" si="124"/>
        <v>5.3375000000000057</v>
      </c>
      <c r="AL161" s="106"/>
      <c r="AM161" s="21" t="str">
        <f t="shared" si="125"/>
        <v>LBYY212</v>
      </c>
      <c r="AN161" s="88">
        <f t="shared" si="126"/>
        <v>42.112499999999997</v>
      </c>
      <c r="AO161" s="13" t="str">
        <f t="shared" si="127"/>
        <v/>
      </c>
      <c r="AP161" s="8" t="str">
        <f t="shared" si="128"/>
        <v/>
      </c>
      <c r="AQ161" s="8" t="str">
        <f t="shared" si="129"/>
        <v/>
      </c>
      <c r="AR161" s="8" t="str">
        <f t="shared" si="130"/>
        <v/>
      </c>
      <c r="AS161" s="8" t="str">
        <f t="shared" si="131"/>
        <v/>
      </c>
      <c r="AT161" s="8" t="str">
        <f t="shared" si="132"/>
        <v/>
      </c>
      <c r="AU161" s="8" t="str">
        <f t="shared" si="133"/>
        <v/>
      </c>
      <c r="AV161" s="8">
        <f t="shared" si="134"/>
        <v>1</v>
      </c>
      <c r="AW161" s="8" t="str">
        <f t="shared" si="135"/>
        <v/>
      </c>
      <c r="AX161" s="8" t="str">
        <f t="shared" si="136"/>
        <v/>
      </c>
      <c r="AY161" s="8" t="str">
        <f t="shared" si="137"/>
        <v/>
      </c>
      <c r="AZ161" s="8" t="str">
        <f t="shared" si="138"/>
        <v/>
      </c>
      <c r="BA161" s="3" t="s">
        <v>145</v>
      </c>
      <c r="BB161" s="3">
        <v>0.7</v>
      </c>
      <c r="BC161" s="3" t="s">
        <v>145</v>
      </c>
      <c r="BD161" s="3" t="s">
        <v>145</v>
      </c>
      <c r="BE161" s="3">
        <v>60</v>
      </c>
      <c r="BF161" s="3">
        <v>60</v>
      </c>
      <c r="BG161" s="3">
        <v>30</v>
      </c>
      <c r="BH161" s="3">
        <v>30</v>
      </c>
      <c r="BI161" s="3">
        <v>70</v>
      </c>
      <c r="BJ161" s="3">
        <v>70</v>
      </c>
      <c r="BK161" s="3" t="s">
        <v>145</v>
      </c>
      <c r="BL161" s="3">
        <v>1</v>
      </c>
      <c r="BM161" s="3" t="s">
        <v>145</v>
      </c>
      <c r="BN161" s="3">
        <v>1</v>
      </c>
      <c r="BO161" s="3">
        <v>1</v>
      </c>
      <c r="BP161" s="3">
        <v>1</v>
      </c>
      <c r="BQ161" s="3" t="s">
        <v>145</v>
      </c>
      <c r="BR161" s="3" t="s">
        <v>145</v>
      </c>
      <c r="BS161" s="3" t="s">
        <v>145</v>
      </c>
      <c r="BT161" s="9">
        <v>3</v>
      </c>
      <c r="BU161" s="271">
        <v>5.3375000000000057</v>
      </c>
    </row>
    <row r="162" spans="1:73" x14ac:dyDescent="0.25">
      <c r="A162" s="270" t="s">
        <v>1</v>
      </c>
      <c r="B162" s="6" t="s">
        <v>63</v>
      </c>
      <c r="C162" s="6" t="s">
        <v>61</v>
      </c>
      <c r="D162" s="6" t="s">
        <v>61</v>
      </c>
      <c r="E162" s="6">
        <v>2</v>
      </c>
      <c r="F162" s="6">
        <v>1</v>
      </c>
      <c r="G162" s="125">
        <v>3</v>
      </c>
      <c r="H162" s="128"/>
      <c r="I162" s="136">
        <f t="shared" si="100"/>
        <v>33</v>
      </c>
      <c r="J162" s="139">
        <f t="shared" si="110"/>
        <v>4.95</v>
      </c>
      <c r="K162" s="7">
        <f t="shared" si="111"/>
        <v>6</v>
      </c>
      <c r="L162" s="7">
        <f t="shared" si="112"/>
        <v>0</v>
      </c>
      <c r="M162" s="7">
        <f t="shared" si="113"/>
        <v>3.5</v>
      </c>
      <c r="N162" s="94">
        <f t="shared" si="114"/>
        <v>0</v>
      </c>
      <c r="O162" s="136">
        <f t="shared" si="139"/>
        <v>47.45</v>
      </c>
      <c r="P162" s="106"/>
      <c r="Q162" s="20">
        <f t="shared" si="101"/>
        <v>0.2</v>
      </c>
      <c r="R162" s="8">
        <f t="shared" si="102"/>
        <v>0.2</v>
      </c>
      <c r="S162" s="8">
        <f t="shared" si="103"/>
        <v>0.1</v>
      </c>
      <c r="T162" s="130">
        <f t="shared" si="104"/>
        <v>0.2</v>
      </c>
      <c r="U162" s="133">
        <f t="shared" si="115"/>
        <v>0.7</v>
      </c>
      <c r="V162" s="106"/>
      <c r="W162" s="136">
        <f t="shared" si="116"/>
        <v>5.6</v>
      </c>
      <c r="X162" s="139">
        <f t="shared" si="117"/>
        <v>0</v>
      </c>
      <c r="Y162" s="7">
        <f t="shared" si="105"/>
        <v>15</v>
      </c>
      <c r="Z162" s="7">
        <f t="shared" si="106"/>
        <v>9</v>
      </c>
      <c r="AA162" s="7">
        <f t="shared" si="107"/>
        <v>2.1</v>
      </c>
      <c r="AB162" s="7">
        <f t="shared" si="118"/>
        <v>0.85</v>
      </c>
      <c r="AC162" s="7">
        <f t="shared" si="119"/>
        <v>0.55000000000000004</v>
      </c>
      <c r="AD162" s="7">
        <f>'Fact sheet'!$G$12</f>
        <v>0.08</v>
      </c>
      <c r="AE162" s="7">
        <f t="shared" si="108"/>
        <v>0</v>
      </c>
      <c r="AF162" s="7">
        <f t="shared" si="109"/>
        <v>0.51</v>
      </c>
      <c r="AG162" s="7">
        <f t="shared" si="120"/>
        <v>8.4224999999999994</v>
      </c>
      <c r="AH162" s="7">
        <f t="shared" si="121"/>
        <v>3.5</v>
      </c>
      <c r="AI162" s="94">
        <f t="shared" si="122"/>
        <v>0</v>
      </c>
      <c r="AJ162" s="99">
        <f t="shared" si="123"/>
        <v>45.612499999999997</v>
      </c>
      <c r="AK162" s="96">
        <f t="shared" si="124"/>
        <v>1.8375000000000057</v>
      </c>
      <c r="AL162" s="106"/>
      <c r="AM162" s="21" t="str">
        <f t="shared" si="125"/>
        <v>LBYY213</v>
      </c>
      <c r="AN162" s="88">
        <f t="shared" si="126"/>
        <v>45.612499999999997</v>
      </c>
      <c r="AO162" s="13" t="str">
        <f t="shared" si="127"/>
        <v/>
      </c>
      <c r="AP162" s="8" t="str">
        <f t="shared" si="128"/>
        <v/>
      </c>
      <c r="AQ162" s="8" t="str">
        <f t="shared" si="129"/>
        <v/>
      </c>
      <c r="AR162" s="8" t="str">
        <f t="shared" si="130"/>
        <v/>
      </c>
      <c r="AS162" s="8" t="str">
        <f t="shared" si="131"/>
        <v/>
      </c>
      <c r="AT162" s="8" t="str">
        <f t="shared" si="132"/>
        <v/>
      </c>
      <c r="AU162" s="8" t="str">
        <f t="shared" si="133"/>
        <v/>
      </c>
      <c r="AV162" s="8" t="str">
        <f t="shared" si="134"/>
        <v/>
      </c>
      <c r="AW162" s="8">
        <f t="shared" si="135"/>
        <v>1</v>
      </c>
      <c r="AX162" s="8" t="str">
        <f t="shared" si="136"/>
        <v/>
      </c>
      <c r="AY162" s="8" t="str">
        <f t="shared" si="137"/>
        <v/>
      </c>
      <c r="AZ162" s="8" t="str">
        <f t="shared" si="138"/>
        <v/>
      </c>
      <c r="BA162" s="3" t="s">
        <v>145</v>
      </c>
      <c r="BB162" s="3">
        <v>0.7</v>
      </c>
      <c r="BC162" s="3" t="s">
        <v>145</v>
      </c>
      <c r="BD162" s="3" t="s">
        <v>145</v>
      </c>
      <c r="BE162" s="3">
        <v>60</v>
      </c>
      <c r="BF162" s="3">
        <v>60</v>
      </c>
      <c r="BG162" s="3">
        <v>30</v>
      </c>
      <c r="BH162" s="3">
        <v>30</v>
      </c>
      <c r="BI162" s="3">
        <v>70</v>
      </c>
      <c r="BJ162" s="3">
        <v>70</v>
      </c>
      <c r="BK162" s="3" t="s">
        <v>145</v>
      </c>
      <c r="BL162" s="3">
        <v>1</v>
      </c>
      <c r="BM162" s="3" t="s">
        <v>145</v>
      </c>
      <c r="BN162" s="3">
        <v>1</v>
      </c>
      <c r="BO162" s="3">
        <v>1</v>
      </c>
      <c r="BP162" s="3">
        <v>1</v>
      </c>
      <c r="BQ162" s="3" t="s">
        <v>145</v>
      </c>
      <c r="BR162" s="3" t="s">
        <v>145</v>
      </c>
      <c r="BS162" s="3" t="s">
        <v>145</v>
      </c>
      <c r="BT162" s="9">
        <v>3</v>
      </c>
      <c r="BU162" s="271">
        <v>1.8375000000000057</v>
      </c>
    </row>
    <row r="163" spans="1:73" x14ac:dyDescent="0.25">
      <c r="A163" s="270" t="s">
        <v>1</v>
      </c>
      <c r="B163" s="6" t="s">
        <v>63</v>
      </c>
      <c r="C163" s="6" t="s">
        <v>61</v>
      </c>
      <c r="D163" s="6" t="s">
        <v>61</v>
      </c>
      <c r="E163" s="6">
        <v>2</v>
      </c>
      <c r="F163" s="6">
        <v>2</v>
      </c>
      <c r="G163" s="125">
        <v>1</v>
      </c>
      <c r="H163" s="128"/>
      <c r="I163" s="136">
        <f t="shared" si="100"/>
        <v>33</v>
      </c>
      <c r="J163" s="139">
        <f t="shared" si="110"/>
        <v>4.95</v>
      </c>
      <c r="K163" s="7">
        <f t="shared" si="111"/>
        <v>6</v>
      </c>
      <c r="L163" s="7">
        <f t="shared" si="112"/>
        <v>0</v>
      </c>
      <c r="M163" s="7">
        <f t="shared" si="113"/>
        <v>3.5</v>
      </c>
      <c r="N163" s="94">
        <f t="shared" si="114"/>
        <v>0</v>
      </c>
      <c r="O163" s="136">
        <f t="shared" si="139"/>
        <v>47.45</v>
      </c>
      <c r="P163" s="106"/>
      <c r="Q163" s="20">
        <f t="shared" si="101"/>
        <v>0.2</v>
      </c>
      <c r="R163" s="8">
        <f t="shared" si="102"/>
        <v>0.2</v>
      </c>
      <c r="S163" s="8">
        <f t="shared" si="103"/>
        <v>0.1</v>
      </c>
      <c r="T163" s="130">
        <f t="shared" si="104"/>
        <v>0.2</v>
      </c>
      <c r="U163" s="133">
        <f t="shared" si="115"/>
        <v>0.7</v>
      </c>
      <c r="V163" s="106"/>
      <c r="W163" s="136">
        <f t="shared" si="116"/>
        <v>5.6</v>
      </c>
      <c r="X163" s="139">
        <f t="shared" si="117"/>
        <v>2.0999999999999996</v>
      </c>
      <c r="Y163" s="7">
        <f t="shared" si="105"/>
        <v>15</v>
      </c>
      <c r="Z163" s="7">
        <f t="shared" si="106"/>
        <v>9</v>
      </c>
      <c r="AA163" s="7">
        <f t="shared" si="107"/>
        <v>2.1</v>
      </c>
      <c r="AB163" s="7">
        <f t="shared" si="118"/>
        <v>0.85</v>
      </c>
      <c r="AC163" s="7">
        <f t="shared" si="119"/>
        <v>0.55000000000000004</v>
      </c>
      <c r="AD163" s="7">
        <f>'Fact sheet'!$G$12</f>
        <v>0.08</v>
      </c>
      <c r="AE163" s="7">
        <f t="shared" si="108"/>
        <v>0</v>
      </c>
      <c r="AF163" s="7">
        <f t="shared" si="109"/>
        <v>0.51</v>
      </c>
      <c r="AG163" s="7">
        <f t="shared" si="120"/>
        <v>8.947499999999998</v>
      </c>
      <c r="AH163" s="7">
        <f t="shared" si="121"/>
        <v>0</v>
      </c>
      <c r="AI163" s="94">
        <f t="shared" si="122"/>
        <v>4.5</v>
      </c>
      <c r="AJ163" s="99">
        <f t="shared" si="123"/>
        <v>49.23749999999999</v>
      </c>
      <c r="AK163" s="96">
        <f t="shared" si="124"/>
        <v>-1.7874999999999872</v>
      </c>
      <c r="AL163" s="106"/>
      <c r="AM163" s="21" t="str">
        <f t="shared" si="125"/>
        <v>LBYY221</v>
      </c>
      <c r="AN163" s="88">
        <f t="shared" si="126"/>
        <v>49.23749999999999</v>
      </c>
      <c r="AO163" s="13" t="str">
        <f t="shared" si="127"/>
        <v/>
      </c>
      <c r="AP163" s="8" t="str">
        <f t="shared" si="128"/>
        <v/>
      </c>
      <c r="AQ163" s="8" t="str">
        <f t="shared" si="129"/>
        <v/>
      </c>
      <c r="AR163" s="8" t="str">
        <f t="shared" si="130"/>
        <v/>
      </c>
      <c r="AS163" s="8" t="str">
        <f t="shared" si="131"/>
        <v/>
      </c>
      <c r="AT163" s="8" t="str">
        <f t="shared" si="132"/>
        <v/>
      </c>
      <c r="AU163" s="8">
        <f t="shared" si="133"/>
        <v>1</v>
      </c>
      <c r="AV163" s="8" t="str">
        <f t="shared" si="134"/>
        <v/>
      </c>
      <c r="AW163" s="8" t="str">
        <f t="shared" si="135"/>
        <v/>
      </c>
      <c r="AX163" s="8" t="str">
        <f t="shared" si="136"/>
        <v/>
      </c>
      <c r="AY163" s="8" t="str">
        <f t="shared" si="137"/>
        <v/>
      </c>
      <c r="AZ163" s="8" t="str">
        <f t="shared" si="138"/>
        <v/>
      </c>
      <c r="BA163" s="3" t="s">
        <v>145</v>
      </c>
      <c r="BB163" s="3" t="s">
        <v>145</v>
      </c>
      <c r="BC163" s="3" t="s">
        <v>145</v>
      </c>
      <c r="BD163" s="3">
        <v>0.7</v>
      </c>
      <c r="BE163" s="3">
        <v>60</v>
      </c>
      <c r="BF163" s="3">
        <v>60</v>
      </c>
      <c r="BG163" s="3">
        <v>30</v>
      </c>
      <c r="BH163" s="3">
        <v>30</v>
      </c>
      <c r="BI163" s="3">
        <v>70</v>
      </c>
      <c r="BJ163" s="3">
        <v>70</v>
      </c>
      <c r="BK163" s="3" t="s">
        <v>145</v>
      </c>
      <c r="BL163" s="3">
        <v>1</v>
      </c>
      <c r="BM163" s="3" t="s">
        <v>145</v>
      </c>
      <c r="BN163" s="3">
        <v>1</v>
      </c>
      <c r="BO163" s="3">
        <v>1</v>
      </c>
      <c r="BP163" s="3">
        <v>1</v>
      </c>
      <c r="BQ163" s="3" t="s">
        <v>145</v>
      </c>
      <c r="BR163" s="3" t="s">
        <v>145</v>
      </c>
      <c r="BS163" s="3" t="s">
        <v>145</v>
      </c>
      <c r="BT163" s="9">
        <v>3</v>
      </c>
      <c r="BU163" s="271">
        <v>-1.7874999999999872</v>
      </c>
    </row>
    <row r="164" spans="1:73" x14ac:dyDescent="0.25">
      <c r="A164" s="270" t="s">
        <v>1</v>
      </c>
      <c r="B164" s="6" t="s">
        <v>63</v>
      </c>
      <c r="C164" s="6" t="s">
        <v>61</v>
      </c>
      <c r="D164" s="6" t="s">
        <v>61</v>
      </c>
      <c r="E164" s="6">
        <v>2</v>
      </c>
      <c r="F164" s="6">
        <v>2</v>
      </c>
      <c r="G164" s="125">
        <v>2</v>
      </c>
      <c r="H164" s="128"/>
      <c r="I164" s="136">
        <f t="shared" si="100"/>
        <v>33</v>
      </c>
      <c r="J164" s="139">
        <f t="shared" si="110"/>
        <v>4.95</v>
      </c>
      <c r="K164" s="7">
        <f t="shared" si="111"/>
        <v>6</v>
      </c>
      <c r="L164" s="7">
        <f t="shared" si="112"/>
        <v>0</v>
      </c>
      <c r="M164" s="7">
        <f t="shared" si="113"/>
        <v>3.5</v>
      </c>
      <c r="N164" s="94">
        <f t="shared" si="114"/>
        <v>0</v>
      </c>
      <c r="O164" s="136">
        <f t="shared" si="139"/>
        <v>47.45</v>
      </c>
      <c r="P164" s="106"/>
      <c r="Q164" s="20">
        <f t="shared" si="101"/>
        <v>0.2</v>
      </c>
      <c r="R164" s="8">
        <f t="shared" si="102"/>
        <v>0.2</v>
      </c>
      <c r="S164" s="8">
        <f t="shared" si="103"/>
        <v>0.1</v>
      </c>
      <c r="T164" s="130">
        <f t="shared" si="104"/>
        <v>0.2</v>
      </c>
      <c r="U164" s="133">
        <f t="shared" si="115"/>
        <v>0.7</v>
      </c>
      <c r="V164" s="106"/>
      <c r="W164" s="136">
        <f t="shared" si="116"/>
        <v>5.6</v>
      </c>
      <c r="X164" s="139">
        <f t="shared" si="117"/>
        <v>2.0999999999999996</v>
      </c>
      <c r="Y164" s="7">
        <f t="shared" si="105"/>
        <v>15</v>
      </c>
      <c r="Z164" s="7">
        <f t="shared" si="106"/>
        <v>9</v>
      </c>
      <c r="AA164" s="7">
        <f t="shared" si="107"/>
        <v>2.1</v>
      </c>
      <c r="AB164" s="7">
        <f t="shared" si="118"/>
        <v>0.85</v>
      </c>
      <c r="AC164" s="7">
        <f t="shared" si="119"/>
        <v>0.55000000000000004</v>
      </c>
      <c r="AD164" s="7">
        <f>'Fact sheet'!$G$12</f>
        <v>0.08</v>
      </c>
      <c r="AE164" s="7">
        <f t="shared" si="108"/>
        <v>0</v>
      </c>
      <c r="AF164" s="7">
        <f t="shared" si="109"/>
        <v>0.51</v>
      </c>
      <c r="AG164" s="7">
        <f t="shared" si="120"/>
        <v>8.947499999999998</v>
      </c>
      <c r="AH164" s="7">
        <f t="shared" si="121"/>
        <v>0</v>
      </c>
      <c r="AI164" s="94">
        <f t="shared" si="122"/>
        <v>0</v>
      </c>
      <c r="AJ164" s="99">
        <f t="shared" si="123"/>
        <v>44.73749999999999</v>
      </c>
      <c r="AK164" s="96">
        <f t="shared" si="124"/>
        <v>2.7125000000000128</v>
      </c>
      <c r="AL164" s="106"/>
      <c r="AM164" s="21" t="str">
        <f t="shared" si="125"/>
        <v>LBYY222</v>
      </c>
      <c r="AN164" s="88">
        <f t="shared" si="126"/>
        <v>44.73749999999999</v>
      </c>
      <c r="AO164" s="13" t="str">
        <f t="shared" si="127"/>
        <v/>
      </c>
      <c r="AP164" s="8" t="str">
        <f t="shared" si="128"/>
        <v/>
      </c>
      <c r="AQ164" s="8" t="str">
        <f t="shared" si="129"/>
        <v/>
      </c>
      <c r="AR164" s="8" t="str">
        <f t="shared" si="130"/>
        <v/>
      </c>
      <c r="AS164" s="8" t="str">
        <f t="shared" si="131"/>
        <v/>
      </c>
      <c r="AT164" s="8" t="str">
        <f t="shared" si="132"/>
        <v/>
      </c>
      <c r="AU164" s="8" t="str">
        <f t="shared" si="133"/>
        <v/>
      </c>
      <c r="AV164" s="8">
        <f t="shared" si="134"/>
        <v>1</v>
      </c>
      <c r="AW164" s="8" t="str">
        <f t="shared" si="135"/>
        <v/>
      </c>
      <c r="AX164" s="8" t="str">
        <f t="shared" si="136"/>
        <v/>
      </c>
      <c r="AY164" s="8" t="str">
        <f t="shared" si="137"/>
        <v/>
      </c>
      <c r="AZ164" s="8" t="str">
        <f t="shared" si="138"/>
        <v/>
      </c>
      <c r="BA164" s="3" t="s">
        <v>145</v>
      </c>
      <c r="BB164" s="3" t="s">
        <v>145</v>
      </c>
      <c r="BC164" s="3" t="s">
        <v>145</v>
      </c>
      <c r="BD164" s="3">
        <v>0.7</v>
      </c>
      <c r="BE164" s="3">
        <v>60</v>
      </c>
      <c r="BF164" s="3">
        <v>60</v>
      </c>
      <c r="BG164" s="3">
        <v>30</v>
      </c>
      <c r="BH164" s="3">
        <v>30</v>
      </c>
      <c r="BI164" s="3">
        <v>70</v>
      </c>
      <c r="BJ164" s="3">
        <v>70</v>
      </c>
      <c r="BK164" s="3" t="s">
        <v>145</v>
      </c>
      <c r="BL164" s="3">
        <v>1</v>
      </c>
      <c r="BM164" s="3" t="s">
        <v>145</v>
      </c>
      <c r="BN164" s="3">
        <v>1</v>
      </c>
      <c r="BO164" s="3">
        <v>1</v>
      </c>
      <c r="BP164" s="3">
        <v>1</v>
      </c>
      <c r="BQ164" s="3" t="s">
        <v>145</v>
      </c>
      <c r="BR164" s="3" t="s">
        <v>145</v>
      </c>
      <c r="BS164" s="3" t="s">
        <v>145</v>
      </c>
      <c r="BT164" s="9">
        <v>3</v>
      </c>
      <c r="BU164" s="271">
        <v>2.7125000000000128</v>
      </c>
    </row>
    <row r="165" spans="1:73" x14ac:dyDescent="0.25">
      <c r="A165" s="270" t="s">
        <v>1</v>
      </c>
      <c r="B165" s="6" t="s">
        <v>63</v>
      </c>
      <c r="C165" s="6" t="s">
        <v>61</v>
      </c>
      <c r="D165" s="6" t="s">
        <v>61</v>
      </c>
      <c r="E165" s="6">
        <v>2</v>
      </c>
      <c r="F165" s="6">
        <v>2</v>
      </c>
      <c r="G165" s="125">
        <v>3</v>
      </c>
      <c r="H165" s="128"/>
      <c r="I165" s="136">
        <f t="shared" si="100"/>
        <v>33</v>
      </c>
      <c r="J165" s="139">
        <f t="shared" si="110"/>
        <v>4.95</v>
      </c>
      <c r="K165" s="7">
        <f t="shared" si="111"/>
        <v>6</v>
      </c>
      <c r="L165" s="7">
        <f t="shared" si="112"/>
        <v>0</v>
      </c>
      <c r="M165" s="7">
        <f t="shared" si="113"/>
        <v>3.5</v>
      </c>
      <c r="N165" s="94">
        <f t="shared" si="114"/>
        <v>0</v>
      </c>
      <c r="O165" s="136">
        <f t="shared" si="139"/>
        <v>47.45</v>
      </c>
      <c r="P165" s="106"/>
      <c r="Q165" s="20">
        <f t="shared" si="101"/>
        <v>0.2</v>
      </c>
      <c r="R165" s="8">
        <f t="shared" si="102"/>
        <v>0.2</v>
      </c>
      <c r="S165" s="8">
        <f t="shared" si="103"/>
        <v>0.1</v>
      </c>
      <c r="T165" s="130">
        <f t="shared" si="104"/>
        <v>0.2</v>
      </c>
      <c r="U165" s="133">
        <f t="shared" si="115"/>
        <v>0.7</v>
      </c>
      <c r="V165" s="106"/>
      <c r="W165" s="136">
        <f t="shared" si="116"/>
        <v>5.6</v>
      </c>
      <c r="X165" s="139">
        <f t="shared" si="117"/>
        <v>2.0999999999999996</v>
      </c>
      <c r="Y165" s="7">
        <f t="shared" si="105"/>
        <v>15</v>
      </c>
      <c r="Z165" s="7">
        <f t="shared" si="106"/>
        <v>9</v>
      </c>
      <c r="AA165" s="7">
        <f t="shared" si="107"/>
        <v>2.1</v>
      </c>
      <c r="AB165" s="7">
        <f t="shared" si="118"/>
        <v>0.85</v>
      </c>
      <c r="AC165" s="7">
        <f t="shared" si="119"/>
        <v>0.55000000000000004</v>
      </c>
      <c r="AD165" s="7">
        <f>'Fact sheet'!$G$12</f>
        <v>0.08</v>
      </c>
      <c r="AE165" s="7">
        <f t="shared" si="108"/>
        <v>0</v>
      </c>
      <c r="AF165" s="7">
        <f t="shared" si="109"/>
        <v>0.51</v>
      </c>
      <c r="AG165" s="7">
        <f t="shared" si="120"/>
        <v>8.947499999999998</v>
      </c>
      <c r="AH165" s="7">
        <f t="shared" si="121"/>
        <v>3.5</v>
      </c>
      <c r="AI165" s="94">
        <f t="shared" si="122"/>
        <v>0</v>
      </c>
      <c r="AJ165" s="99">
        <f t="shared" si="123"/>
        <v>48.23749999999999</v>
      </c>
      <c r="AK165" s="96">
        <f t="shared" si="124"/>
        <v>-0.78749999999998721</v>
      </c>
      <c r="AL165" s="106"/>
      <c r="AM165" s="21" t="str">
        <f t="shared" si="125"/>
        <v>LBYY223</v>
      </c>
      <c r="AN165" s="88">
        <f t="shared" si="126"/>
        <v>48.23749999999999</v>
      </c>
      <c r="AO165" s="13" t="str">
        <f t="shared" si="127"/>
        <v/>
      </c>
      <c r="AP165" s="8" t="str">
        <f t="shared" si="128"/>
        <v/>
      </c>
      <c r="AQ165" s="8" t="str">
        <f t="shared" si="129"/>
        <v/>
      </c>
      <c r="AR165" s="8" t="str">
        <f t="shared" si="130"/>
        <v/>
      </c>
      <c r="AS165" s="8" t="str">
        <f t="shared" si="131"/>
        <v/>
      </c>
      <c r="AT165" s="8" t="str">
        <f t="shared" si="132"/>
        <v/>
      </c>
      <c r="AU165" s="8" t="str">
        <f t="shared" si="133"/>
        <v/>
      </c>
      <c r="AV165" s="8" t="str">
        <f t="shared" si="134"/>
        <v/>
      </c>
      <c r="AW165" s="8">
        <f t="shared" si="135"/>
        <v>1</v>
      </c>
      <c r="AX165" s="8" t="str">
        <f t="shared" si="136"/>
        <v/>
      </c>
      <c r="AY165" s="8" t="str">
        <f t="shared" si="137"/>
        <v/>
      </c>
      <c r="AZ165" s="8" t="str">
        <f t="shared" si="138"/>
        <v/>
      </c>
      <c r="BA165" s="3" t="s">
        <v>145</v>
      </c>
      <c r="BB165" s="3" t="s">
        <v>145</v>
      </c>
      <c r="BC165" s="3" t="s">
        <v>145</v>
      </c>
      <c r="BD165" s="3">
        <v>0.7</v>
      </c>
      <c r="BE165" s="3">
        <v>60</v>
      </c>
      <c r="BF165" s="3">
        <v>60</v>
      </c>
      <c r="BG165" s="3">
        <v>30</v>
      </c>
      <c r="BH165" s="3">
        <v>30</v>
      </c>
      <c r="BI165" s="3">
        <v>70</v>
      </c>
      <c r="BJ165" s="3">
        <v>70</v>
      </c>
      <c r="BK165" s="3" t="s">
        <v>145</v>
      </c>
      <c r="BL165" s="3">
        <v>1</v>
      </c>
      <c r="BM165" s="3" t="s">
        <v>145</v>
      </c>
      <c r="BN165" s="3">
        <v>1</v>
      </c>
      <c r="BO165" s="3">
        <v>1</v>
      </c>
      <c r="BP165" s="3">
        <v>1</v>
      </c>
      <c r="BQ165" s="3" t="s">
        <v>145</v>
      </c>
      <c r="BR165" s="3" t="s">
        <v>145</v>
      </c>
      <c r="BS165" s="3" t="s">
        <v>145</v>
      </c>
      <c r="BT165" s="9">
        <v>3</v>
      </c>
      <c r="BU165" s="271">
        <v>-0.78749999999998721</v>
      </c>
    </row>
    <row r="166" spans="1:73" x14ac:dyDescent="0.25">
      <c r="A166" s="270" t="s">
        <v>1</v>
      </c>
      <c r="B166" s="6" t="s">
        <v>63</v>
      </c>
      <c r="C166" s="6" t="s">
        <v>61</v>
      </c>
      <c r="D166" s="6" t="s">
        <v>62</v>
      </c>
      <c r="E166" s="6">
        <v>1</v>
      </c>
      <c r="F166" s="6">
        <v>1</v>
      </c>
      <c r="G166" s="125">
        <v>1</v>
      </c>
      <c r="H166" s="128"/>
      <c r="I166" s="136">
        <f t="shared" si="100"/>
        <v>33</v>
      </c>
      <c r="J166" s="139">
        <f t="shared" si="110"/>
        <v>4.95</v>
      </c>
      <c r="K166" s="7">
        <f t="shared" si="111"/>
        <v>6</v>
      </c>
      <c r="L166" s="7">
        <f t="shared" si="112"/>
        <v>0</v>
      </c>
      <c r="M166" s="7">
        <f t="shared" si="113"/>
        <v>0</v>
      </c>
      <c r="N166" s="94">
        <f t="shared" si="114"/>
        <v>0</v>
      </c>
      <c r="O166" s="136">
        <f t="shared" si="139"/>
        <v>43.95</v>
      </c>
      <c r="P166" s="106"/>
      <c r="Q166" s="20">
        <f t="shared" si="101"/>
        <v>0.2</v>
      </c>
      <c r="R166" s="8">
        <f t="shared" si="102"/>
        <v>0.2</v>
      </c>
      <c r="S166" s="8">
        <f t="shared" si="103"/>
        <v>0.1</v>
      </c>
      <c r="T166" s="130">
        <f t="shared" si="104"/>
        <v>0.2</v>
      </c>
      <c r="U166" s="133">
        <f t="shared" si="115"/>
        <v>0.7</v>
      </c>
      <c r="V166" s="106"/>
      <c r="W166" s="136">
        <f t="shared" si="116"/>
        <v>5.6</v>
      </c>
      <c r="X166" s="139">
        <f t="shared" si="117"/>
        <v>0</v>
      </c>
      <c r="Y166" s="7">
        <f t="shared" si="105"/>
        <v>15</v>
      </c>
      <c r="Z166" s="7">
        <f t="shared" si="106"/>
        <v>9</v>
      </c>
      <c r="AA166" s="7">
        <f t="shared" si="107"/>
        <v>2.1</v>
      </c>
      <c r="AB166" s="7">
        <f t="shared" si="118"/>
        <v>0.85</v>
      </c>
      <c r="AC166" s="7">
        <f t="shared" si="119"/>
        <v>0</v>
      </c>
      <c r="AD166" s="7">
        <f>'Fact sheet'!$G$12</f>
        <v>0.08</v>
      </c>
      <c r="AE166" s="7">
        <f t="shared" si="108"/>
        <v>0</v>
      </c>
      <c r="AF166" s="7">
        <f t="shared" si="109"/>
        <v>0.51</v>
      </c>
      <c r="AG166" s="7">
        <f t="shared" si="120"/>
        <v>8.2850000000000001</v>
      </c>
      <c r="AH166" s="7">
        <f t="shared" si="121"/>
        <v>0</v>
      </c>
      <c r="AI166" s="94">
        <f t="shared" si="122"/>
        <v>0</v>
      </c>
      <c r="AJ166" s="99">
        <f t="shared" si="123"/>
        <v>41.424999999999997</v>
      </c>
      <c r="AK166" s="96">
        <f t="shared" si="124"/>
        <v>2.5250000000000057</v>
      </c>
      <c r="AL166" s="106"/>
      <c r="AM166" s="21" t="str">
        <f t="shared" si="125"/>
        <v>LBYN111</v>
      </c>
      <c r="AN166" s="88">
        <f t="shared" si="126"/>
        <v>41.424999999999997</v>
      </c>
      <c r="AO166" s="13" t="str">
        <f t="shared" si="127"/>
        <v/>
      </c>
      <c r="AP166" s="8" t="str">
        <f t="shared" si="128"/>
        <v/>
      </c>
      <c r="AQ166" s="8" t="str">
        <f t="shared" si="129"/>
        <v/>
      </c>
      <c r="AR166" s="8" t="str">
        <f t="shared" si="130"/>
        <v/>
      </c>
      <c r="AS166" s="8" t="str">
        <f t="shared" si="131"/>
        <v/>
      </c>
      <c r="AT166" s="8" t="str">
        <f t="shared" si="132"/>
        <v/>
      </c>
      <c r="AU166" s="8">
        <f t="shared" si="133"/>
        <v>1</v>
      </c>
      <c r="AV166" s="8" t="str">
        <f t="shared" si="134"/>
        <v/>
      </c>
      <c r="AW166" s="8" t="str">
        <f t="shared" si="135"/>
        <v/>
      </c>
      <c r="AX166" s="8" t="str">
        <f t="shared" si="136"/>
        <v/>
      </c>
      <c r="AY166" s="8" t="str">
        <f t="shared" si="137"/>
        <v/>
      </c>
      <c r="AZ166" s="8" t="str">
        <f t="shared" si="138"/>
        <v/>
      </c>
      <c r="BA166" s="3">
        <v>0.7</v>
      </c>
      <c r="BB166" s="3" t="s">
        <v>145</v>
      </c>
      <c r="BC166" s="3" t="s">
        <v>145</v>
      </c>
      <c r="BD166" s="3" t="s">
        <v>145</v>
      </c>
      <c r="BE166" s="3">
        <v>60</v>
      </c>
      <c r="BF166" s="3">
        <v>60</v>
      </c>
      <c r="BG166" s="3">
        <v>30</v>
      </c>
      <c r="BH166" s="3">
        <v>30</v>
      </c>
      <c r="BI166" s="3">
        <v>70</v>
      </c>
      <c r="BJ166" s="3">
        <v>70</v>
      </c>
      <c r="BK166" s="3">
        <v>1</v>
      </c>
      <c r="BL166" s="3" t="s">
        <v>145</v>
      </c>
      <c r="BM166" s="3" t="s">
        <v>145</v>
      </c>
      <c r="BN166" s="3" t="s">
        <v>145</v>
      </c>
      <c r="BO166" s="3">
        <v>1</v>
      </c>
      <c r="BP166" s="3">
        <v>1</v>
      </c>
      <c r="BQ166" s="3" t="s">
        <v>145</v>
      </c>
      <c r="BR166" s="3" t="s">
        <v>145</v>
      </c>
      <c r="BS166" s="3">
        <v>3</v>
      </c>
      <c r="BT166" s="9" t="s">
        <v>145</v>
      </c>
      <c r="BU166" s="271">
        <v>2.5250000000000057</v>
      </c>
    </row>
    <row r="167" spans="1:73" x14ac:dyDescent="0.25">
      <c r="A167" s="270" t="s">
        <v>1</v>
      </c>
      <c r="B167" s="6" t="s">
        <v>63</v>
      </c>
      <c r="C167" s="6" t="s">
        <v>61</v>
      </c>
      <c r="D167" s="6" t="s">
        <v>62</v>
      </c>
      <c r="E167" s="6">
        <v>1</v>
      </c>
      <c r="F167" s="6">
        <v>1</v>
      </c>
      <c r="G167" s="125">
        <v>2</v>
      </c>
      <c r="H167" s="128"/>
      <c r="I167" s="136">
        <f t="shared" si="100"/>
        <v>33</v>
      </c>
      <c r="J167" s="139">
        <f t="shared" si="110"/>
        <v>4.95</v>
      </c>
      <c r="K167" s="7">
        <f t="shared" si="111"/>
        <v>6</v>
      </c>
      <c r="L167" s="7">
        <f t="shared" si="112"/>
        <v>0</v>
      </c>
      <c r="M167" s="7">
        <f t="shared" si="113"/>
        <v>0</v>
      </c>
      <c r="N167" s="94">
        <f t="shared" si="114"/>
        <v>0</v>
      </c>
      <c r="O167" s="136">
        <f t="shared" si="139"/>
        <v>43.95</v>
      </c>
      <c r="P167" s="106"/>
      <c r="Q167" s="20">
        <f t="shared" si="101"/>
        <v>0.2</v>
      </c>
      <c r="R167" s="8">
        <f t="shared" si="102"/>
        <v>0.2</v>
      </c>
      <c r="S167" s="8">
        <f t="shared" si="103"/>
        <v>0.1</v>
      </c>
      <c r="T167" s="130">
        <f t="shared" si="104"/>
        <v>0.2</v>
      </c>
      <c r="U167" s="133">
        <f t="shared" si="115"/>
        <v>0.7</v>
      </c>
      <c r="V167" s="106"/>
      <c r="W167" s="136">
        <f t="shared" si="116"/>
        <v>5.6</v>
      </c>
      <c r="X167" s="139">
        <f t="shared" si="117"/>
        <v>0</v>
      </c>
      <c r="Y167" s="7">
        <f t="shared" si="105"/>
        <v>15</v>
      </c>
      <c r="Z167" s="7">
        <f t="shared" si="106"/>
        <v>9</v>
      </c>
      <c r="AA167" s="7">
        <f t="shared" si="107"/>
        <v>2.1</v>
      </c>
      <c r="AB167" s="7">
        <f t="shared" si="118"/>
        <v>0.85</v>
      </c>
      <c r="AC167" s="7">
        <f t="shared" si="119"/>
        <v>0</v>
      </c>
      <c r="AD167" s="7">
        <f>'Fact sheet'!$G$12</f>
        <v>0.08</v>
      </c>
      <c r="AE167" s="7">
        <f t="shared" si="108"/>
        <v>0</v>
      </c>
      <c r="AF167" s="7">
        <f t="shared" si="109"/>
        <v>0.51</v>
      </c>
      <c r="AG167" s="7">
        <f t="shared" si="120"/>
        <v>8.2850000000000001</v>
      </c>
      <c r="AH167" s="7">
        <f t="shared" si="121"/>
        <v>3.5</v>
      </c>
      <c r="AI167" s="94">
        <f t="shared" si="122"/>
        <v>0</v>
      </c>
      <c r="AJ167" s="99">
        <f t="shared" si="123"/>
        <v>44.924999999999997</v>
      </c>
      <c r="AK167" s="96">
        <f t="shared" si="124"/>
        <v>-0.97499999999999432</v>
      </c>
      <c r="AL167" s="106"/>
      <c r="AM167" s="21" t="str">
        <f t="shared" si="125"/>
        <v>LBYN112</v>
      </c>
      <c r="AN167" s="88">
        <f t="shared" si="126"/>
        <v>44.924999999999997</v>
      </c>
      <c r="AO167" s="13" t="str">
        <f t="shared" si="127"/>
        <v/>
      </c>
      <c r="AP167" s="8" t="str">
        <f t="shared" si="128"/>
        <v/>
      </c>
      <c r="AQ167" s="8" t="str">
        <f t="shared" si="129"/>
        <v/>
      </c>
      <c r="AR167" s="8" t="str">
        <f t="shared" si="130"/>
        <v/>
      </c>
      <c r="AS167" s="8" t="str">
        <f t="shared" si="131"/>
        <v/>
      </c>
      <c r="AT167" s="8" t="str">
        <f t="shared" si="132"/>
        <v/>
      </c>
      <c r="AU167" s="8" t="str">
        <f t="shared" si="133"/>
        <v/>
      </c>
      <c r="AV167" s="8">
        <f t="shared" si="134"/>
        <v>1</v>
      </c>
      <c r="AW167" s="8" t="str">
        <f t="shared" si="135"/>
        <v/>
      </c>
      <c r="AX167" s="8" t="str">
        <f t="shared" si="136"/>
        <v/>
      </c>
      <c r="AY167" s="8" t="str">
        <f t="shared" si="137"/>
        <v/>
      </c>
      <c r="AZ167" s="8" t="str">
        <f t="shared" si="138"/>
        <v/>
      </c>
      <c r="BA167" s="3">
        <v>0.7</v>
      </c>
      <c r="BB167" s="3" t="s">
        <v>145</v>
      </c>
      <c r="BC167" s="3" t="s">
        <v>145</v>
      </c>
      <c r="BD167" s="3" t="s">
        <v>145</v>
      </c>
      <c r="BE167" s="3">
        <v>60</v>
      </c>
      <c r="BF167" s="3">
        <v>60</v>
      </c>
      <c r="BG167" s="3">
        <v>30</v>
      </c>
      <c r="BH167" s="3">
        <v>30</v>
      </c>
      <c r="BI167" s="3">
        <v>70</v>
      </c>
      <c r="BJ167" s="3">
        <v>70</v>
      </c>
      <c r="BK167" s="3">
        <v>1</v>
      </c>
      <c r="BL167" s="3" t="s">
        <v>145</v>
      </c>
      <c r="BM167" s="3" t="s">
        <v>145</v>
      </c>
      <c r="BN167" s="3" t="s">
        <v>145</v>
      </c>
      <c r="BO167" s="3">
        <v>1</v>
      </c>
      <c r="BP167" s="3">
        <v>1</v>
      </c>
      <c r="BQ167" s="3" t="s">
        <v>145</v>
      </c>
      <c r="BR167" s="3" t="s">
        <v>145</v>
      </c>
      <c r="BS167" s="3">
        <v>3</v>
      </c>
      <c r="BT167" s="9" t="s">
        <v>145</v>
      </c>
      <c r="BU167" s="271">
        <v>-0.97499999999999432</v>
      </c>
    </row>
    <row r="168" spans="1:73" x14ac:dyDescent="0.25">
      <c r="A168" s="270" t="s">
        <v>1</v>
      </c>
      <c r="B168" s="6" t="s">
        <v>63</v>
      </c>
      <c r="C168" s="6" t="s">
        <v>61</v>
      </c>
      <c r="D168" s="6" t="s">
        <v>62</v>
      </c>
      <c r="E168" s="6">
        <v>1</v>
      </c>
      <c r="F168" s="6">
        <v>1</v>
      </c>
      <c r="G168" s="125">
        <v>3</v>
      </c>
      <c r="H168" s="128"/>
      <c r="I168" s="136">
        <f t="shared" si="100"/>
        <v>33</v>
      </c>
      <c r="J168" s="139">
        <f t="shared" si="110"/>
        <v>4.95</v>
      </c>
      <c r="K168" s="7">
        <f t="shared" si="111"/>
        <v>6</v>
      </c>
      <c r="L168" s="7">
        <f t="shared" si="112"/>
        <v>0</v>
      </c>
      <c r="M168" s="7">
        <f t="shared" si="113"/>
        <v>0</v>
      </c>
      <c r="N168" s="94">
        <f t="shared" si="114"/>
        <v>0</v>
      </c>
      <c r="O168" s="136">
        <f t="shared" si="139"/>
        <v>43.95</v>
      </c>
      <c r="P168" s="106"/>
      <c r="Q168" s="20">
        <f t="shared" si="101"/>
        <v>0.2</v>
      </c>
      <c r="R168" s="8">
        <f t="shared" si="102"/>
        <v>0.2</v>
      </c>
      <c r="S168" s="8">
        <f t="shared" si="103"/>
        <v>0.1</v>
      </c>
      <c r="T168" s="130">
        <f t="shared" si="104"/>
        <v>0.2</v>
      </c>
      <c r="U168" s="133">
        <f t="shared" si="115"/>
        <v>0.7</v>
      </c>
      <c r="V168" s="106"/>
      <c r="W168" s="136">
        <f t="shared" si="116"/>
        <v>5.6</v>
      </c>
      <c r="X168" s="139">
        <f t="shared" si="117"/>
        <v>0</v>
      </c>
      <c r="Y168" s="7">
        <f t="shared" si="105"/>
        <v>15</v>
      </c>
      <c r="Z168" s="7">
        <f t="shared" si="106"/>
        <v>9</v>
      </c>
      <c r="AA168" s="7">
        <f t="shared" si="107"/>
        <v>2.1</v>
      </c>
      <c r="AB168" s="7">
        <f t="shared" si="118"/>
        <v>0.85</v>
      </c>
      <c r="AC168" s="7">
        <f t="shared" si="119"/>
        <v>0</v>
      </c>
      <c r="AD168" s="7">
        <f>'Fact sheet'!$G$12</f>
        <v>0.08</v>
      </c>
      <c r="AE168" s="7">
        <f t="shared" si="108"/>
        <v>0</v>
      </c>
      <c r="AF168" s="7">
        <f t="shared" si="109"/>
        <v>0.51</v>
      </c>
      <c r="AG168" s="7">
        <f t="shared" si="120"/>
        <v>8.2850000000000001</v>
      </c>
      <c r="AH168" s="7">
        <f t="shared" si="121"/>
        <v>7</v>
      </c>
      <c r="AI168" s="94">
        <f t="shared" si="122"/>
        <v>0</v>
      </c>
      <c r="AJ168" s="99">
        <f t="shared" si="123"/>
        <v>48.424999999999997</v>
      </c>
      <c r="AK168" s="96">
        <f t="shared" si="124"/>
        <v>-4.4749999999999943</v>
      </c>
      <c r="AL168" s="106"/>
      <c r="AM168" s="21" t="str">
        <f t="shared" si="125"/>
        <v>LBYN113</v>
      </c>
      <c r="AN168" s="88">
        <f t="shared" si="126"/>
        <v>48.424999999999997</v>
      </c>
      <c r="AO168" s="13" t="str">
        <f t="shared" si="127"/>
        <v/>
      </c>
      <c r="AP168" s="8" t="str">
        <f t="shared" si="128"/>
        <v/>
      </c>
      <c r="AQ168" s="8" t="str">
        <f t="shared" si="129"/>
        <v/>
      </c>
      <c r="AR168" s="8" t="str">
        <f t="shared" si="130"/>
        <v/>
      </c>
      <c r="AS168" s="8" t="str">
        <f t="shared" si="131"/>
        <v/>
      </c>
      <c r="AT168" s="8" t="str">
        <f t="shared" si="132"/>
        <v/>
      </c>
      <c r="AU168" s="8" t="str">
        <f t="shared" si="133"/>
        <v/>
      </c>
      <c r="AV168" s="8" t="str">
        <f t="shared" si="134"/>
        <v/>
      </c>
      <c r="AW168" s="8">
        <f t="shared" si="135"/>
        <v>1</v>
      </c>
      <c r="AX168" s="8" t="str">
        <f t="shared" si="136"/>
        <v/>
      </c>
      <c r="AY168" s="8" t="str">
        <f t="shared" si="137"/>
        <v/>
      </c>
      <c r="AZ168" s="8" t="str">
        <f t="shared" si="138"/>
        <v/>
      </c>
      <c r="BA168" s="3">
        <v>0.7</v>
      </c>
      <c r="BB168" s="3" t="s">
        <v>145</v>
      </c>
      <c r="BC168" s="3" t="s">
        <v>145</v>
      </c>
      <c r="BD168" s="3" t="s">
        <v>145</v>
      </c>
      <c r="BE168" s="3">
        <v>60</v>
      </c>
      <c r="BF168" s="3">
        <v>60</v>
      </c>
      <c r="BG168" s="3">
        <v>30</v>
      </c>
      <c r="BH168" s="3">
        <v>30</v>
      </c>
      <c r="BI168" s="3">
        <v>70</v>
      </c>
      <c r="BJ168" s="3">
        <v>70</v>
      </c>
      <c r="BK168" s="3">
        <v>1</v>
      </c>
      <c r="BL168" s="3" t="s">
        <v>145</v>
      </c>
      <c r="BM168" s="3" t="s">
        <v>145</v>
      </c>
      <c r="BN168" s="3" t="s">
        <v>145</v>
      </c>
      <c r="BO168" s="3">
        <v>1</v>
      </c>
      <c r="BP168" s="3">
        <v>1</v>
      </c>
      <c r="BQ168" s="3" t="s">
        <v>145</v>
      </c>
      <c r="BR168" s="3" t="s">
        <v>145</v>
      </c>
      <c r="BS168" s="3">
        <v>3</v>
      </c>
      <c r="BT168" s="9" t="s">
        <v>145</v>
      </c>
      <c r="BU168" s="271">
        <v>-4.4749999999999943</v>
      </c>
    </row>
    <row r="169" spans="1:73" x14ac:dyDescent="0.25">
      <c r="A169" s="270" t="s">
        <v>1</v>
      </c>
      <c r="B169" s="6" t="s">
        <v>63</v>
      </c>
      <c r="C169" s="6" t="s">
        <v>61</v>
      </c>
      <c r="D169" s="6" t="s">
        <v>62</v>
      </c>
      <c r="E169" s="6">
        <v>1</v>
      </c>
      <c r="F169" s="6">
        <v>2</v>
      </c>
      <c r="G169" s="125">
        <v>1</v>
      </c>
      <c r="H169" s="128"/>
      <c r="I169" s="136">
        <f t="shared" si="100"/>
        <v>33</v>
      </c>
      <c r="J169" s="139">
        <f t="shared" si="110"/>
        <v>4.95</v>
      </c>
      <c r="K169" s="7">
        <f t="shared" si="111"/>
        <v>6</v>
      </c>
      <c r="L169" s="7">
        <f t="shared" si="112"/>
        <v>0</v>
      </c>
      <c r="M169" s="7">
        <f t="shared" si="113"/>
        <v>0</v>
      </c>
      <c r="N169" s="94">
        <f t="shared" si="114"/>
        <v>0</v>
      </c>
      <c r="O169" s="136">
        <f t="shared" si="139"/>
        <v>43.95</v>
      </c>
      <c r="P169" s="106"/>
      <c r="Q169" s="20">
        <f t="shared" si="101"/>
        <v>0.2</v>
      </c>
      <c r="R169" s="8">
        <f t="shared" si="102"/>
        <v>0.2</v>
      </c>
      <c r="S169" s="8">
        <f t="shared" si="103"/>
        <v>0.1</v>
      </c>
      <c r="T169" s="130">
        <f t="shared" si="104"/>
        <v>0.2</v>
      </c>
      <c r="U169" s="133">
        <f t="shared" si="115"/>
        <v>0.7</v>
      </c>
      <c r="V169" s="106"/>
      <c r="W169" s="136">
        <f t="shared" si="116"/>
        <v>5.6</v>
      </c>
      <c r="X169" s="139">
        <f t="shared" si="117"/>
        <v>2.0999999999999996</v>
      </c>
      <c r="Y169" s="7">
        <f t="shared" si="105"/>
        <v>15</v>
      </c>
      <c r="Z169" s="7">
        <f t="shared" si="106"/>
        <v>9</v>
      </c>
      <c r="AA169" s="7">
        <f t="shared" si="107"/>
        <v>2.1</v>
      </c>
      <c r="AB169" s="7">
        <f t="shared" si="118"/>
        <v>0.85</v>
      </c>
      <c r="AC169" s="7">
        <f t="shared" si="119"/>
        <v>0</v>
      </c>
      <c r="AD169" s="7">
        <f>'Fact sheet'!$G$12</f>
        <v>0.08</v>
      </c>
      <c r="AE169" s="7">
        <f t="shared" si="108"/>
        <v>0</v>
      </c>
      <c r="AF169" s="7">
        <f t="shared" si="109"/>
        <v>0.51</v>
      </c>
      <c r="AG169" s="7">
        <f t="shared" si="120"/>
        <v>8.8099999999999987</v>
      </c>
      <c r="AH169" s="7">
        <f t="shared" si="121"/>
        <v>0</v>
      </c>
      <c r="AI169" s="94">
        <f t="shared" si="122"/>
        <v>0</v>
      </c>
      <c r="AJ169" s="99">
        <f t="shared" si="123"/>
        <v>44.05</v>
      </c>
      <c r="AK169" s="96">
        <f t="shared" si="124"/>
        <v>-9.9999999999994316E-2</v>
      </c>
      <c r="AL169" s="106"/>
      <c r="AM169" s="21" t="str">
        <f t="shared" si="125"/>
        <v>LBYN121</v>
      </c>
      <c r="AN169" s="88">
        <f t="shared" si="126"/>
        <v>44.05</v>
      </c>
      <c r="AO169" s="13" t="str">
        <f t="shared" si="127"/>
        <v/>
      </c>
      <c r="AP169" s="8" t="str">
        <f t="shared" si="128"/>
        <v/>
      </c>
      <c r="AQ169" s="8" t="str">
        <f t="shared" si="129"/>
        <v/>
      </c>
      <c r="AR169" s="8" t="str">
        <f t="shared" si="130"/>
        <v/>
      </c>
      <c r="AS169" s="8" t="str">
        <f t="shared" si="131"/>
        <v/>
      </c>
      <c r="AT169" s="8" t="str">
        <f t="shared" si="132"/>
        <v/>
      </c>
      <c r="AU169" s="8">
        <f t="shared" si="133"/>
        <v>1</v>
      </c>
      <c r="AV169" s="8" t="str">
        <f t="shared" si="134"/>
        <v/>
      </c>
      <c r="AW169" s="8" t="str">
        <f t="shared" si="135"/>
        <v/>
      </c>
      <c r="AX169" s="8" t="str">
        <f t="shared" si="136"/>
        <v/>
      </c>
      <c r="AY169" s="8" t="str">
        <f t="shared" si="137"/>
        <v/>
      </c>
      <c r="AZ169" s="8" t="str">
        <f t="shared" si="138"/>
        <v/>
      </c>
      <c r="BA169" s="3" t="s">
        <v>145</v>
      </c>
      <c r="BB169" s="3" t="s">
        <v>145</v>
      </c>
      <c r="BC169" s="3">
        <v>0.7</v>
      </c>
      <c r="BD169" s="3" t="s">
        <v>145</v>
      </c>
      <c r="BE169" s="3">
        <v>60</v>
      </c>
      <c r="BF169" s="3">
        <v>60</v>
      </c>
      <c r="BG169" s="3">
        <v>30</v>
      </c>
      <c r="BH169" s="3">
        <v>30</v>
      </c>
      <c r="BI169" s="3">
        <v>70</v>
      </c>
      <c r="BJ169" s="3">
        <v>70</v>
      </c>
      <c r="BK169" s="3">
        <v>1</v>
      </c>
      <c r="BL169" s="3" t="s">
        <v>145</v>
      </c>
      <c r="BM169" s="3" t="s">
        <v>145</v>
      </c>
      <c r="BN169" s="3" t="s">
        <v>145</v>
      </c>
      <c r="BO169" s="3">
        <v>1</v>
      </c>
      <c r="BP169" s="3">
        <v>1</v>
      </c>
      <c r="BQ169" s="3" t="s">
        <v>145</v>
      </c>
      <c r="BR169" s="3" t="s">
        <v>145</v>
      </c>
      <c r="BS169" s="3">
        <v>3</v>
      </c>
      <c r="BT169" s="9" t="s">
        <v>145</v>
      </c>
      <c r="BU169" s="271">
        <v>-9.9999999999994316E-2</v>
      </c>
    </row>
    <row r="170" spans="1:73" x14ac:dyDescent="0.25">
      <c r="A170" s="270" t="s">
        <v>1</v>
      </c>
      <c r="B170" s="6" t="s">
        <v>63</v>
      </c>
      <c r="C170" s="6" t="s">
        <v>61</v>
      </c>
      <c r="D170" s="6" t="s">
        <v>62</v>
      </c>
      <c r="E170" s="6">
        <v>1</v>
      </c>
      <c r="F170" s="6">
        <v>2</v>
      </c>
      <c r="G170" s="125">
        <v>2</v>
      </c>
      <c r="H170" s="128"/>
      <c r="I170" s="136">
        <f t="shared" ref="I170:I201" si="140">VLOOKUP($A$10:$A$201,$H$3:$I$4,2)</f>
        <v>33</v>
      </c>
      <c r="J170" s="139">
        <f t="shared" si="110"/>
        <v>4.95</v>
      </c>
      <c r="K170" s="7">
        <f t="shared" si="111"/>
        <v>6</v>
      </c>
      <c r="L170" s="7">
        <f t="shared" si="112"/>
        <v>0</v>
      </c>
      <c r="M170" s="7">
        <f t="shared" si="113"/>
        <v>0</v>
      </c>
      <c r="N170" s="94">
        <f t="shared" si="114"/>
        <v>0</v>
      </c>
      <c r="O170" s="136">
        <f t="shared" si="139"/>
        <v>43.95</v>
      </c>
      <c r="P170" s="106"/>
      <c r="Q170" s="20">
        <f t="shared" ref="Q170:Q201" si="141">VLOOKUP($A$10:$A$201,$H$3:$J$4,3)</f>
        <v>0.2</v>
      </c>
      <c r="R170" s="8">
        <f t="shared" ref="R170:R201" si="142">VLOOKUP($A$10:$A$201,$H$3:$K$4,4)</f>
        <v>0.2</v>
      </c>
      <c r="S170" s="8">
        <f t="shared" ref="S170:S201" si="143">VLOOKUP($A$10:$A$201,$H$3:$L$4,5)</f>
        <v>0.1</v>
      </c>
      <c r="T170" s="130">
        <f t="shared" ref="T170:T201" si="144">VLOOKUP($A$10:$A$201,$H$3:$M$4,6)</f>
        <v>0.2</v>
      </c>
      <c r="U170" s="133">
        <f t="shared" si="115"/>
        <v>0.7</v>
      </c>
      <c r="V170" s="106"/>
      <c r="W170" s="136">
        <f t="shared" si="116"/>
        <v>5.6</v>
      </c>
      <c r="X170" s="139">
        <f t="shared" si="117"/>
        <v>2.0999999999999996</v>
      </c>
      <c r="Y170" s="7">
        <f t="shared" ref="Y170:Y201" si="145">VLOOKUP($A$10:$A$201,$H$3:$N$4,7)*$Y$8</f>
        <v>15</v>
      </c>
      <c r="Z170" s="7">
        <f t="shared" ref="Z170:Z201" si="146">VLOOKUP($A$10:$A$201,$H$3:$O$4,8)*$Z$8</f>
        <v>9</v>
      </c>
      <c r="AA170" s="7">
        <f t="shared" ref="AA170:AA201" si="147">VLOOKUP($A$10:$A$201,$H$3:$P$4,9)*$AA$8</f>
        <v>2.1</v>
      </c>
      <c r="AB170" s="7">
        <f t="shared" si="118"/>
        <v>0.85</v>
      </c>
      <c r="AC170" s="7">
        <f t="shared" si="119"/>
        <v>0</v>
      </c>
      <c r="AD170" s="7">
        <f>'Fact sheet'!$G$12</f>
        <v>0.08</v>
      </c>
      <c r="AE170" s="7">
        <f t="shared" ref="AE170:AE201" si="148">IF(B170:B361=$B$10,VLOOKUP($A$10:$A$201,$H$3:$Q$4,10)*$AE$8,0)</f>
        <v>0</v>
      </c>
      <c r="AF170" s="7">
        <f t="shared" ref="AF170:AF201" si="149">IF(B170:B361=$B$58,VLOOKUP($A$10:$A$201,$H$3:$Q$4,10)*$AF$8,0)</f>
        <v>0.51</v>
      </c>
      <c r="AG170" s="7">
        <f t="shared" si="120"/>
        <v>8.8099999999999987</v>
      </c>
      <c r="AH170" s="7">
        <f t="shared" si="121"/>
        <v>3.5</v>
      </c>
      <c r="AI170" s="94">
        <f t="shared" si="122"/>
        <v>0</v>
      </c>
      <c r="AJ170" s="99">
        <f t="shared" si="123"/>
        <v>47.55</v>
      </c>
      <c r="AK170" s="96">
        <f t="shared" si="124"/>
        <v>-3.5999999999999943</v>
      </c>
      <c r="AL170" s="106"/>
      <c r="AM170" s="21" t="str">
        <f t="shared" si="125"/>
        <v>LBYN122</v>
      </c>
      <c r="AN170" s="88">
        <f t="shared" si="126"/>
        <v>47.55</v>
      </c>
      <c r="AO170" s="13" t="str">
        <f t="shared" si="127"/>
        <v/>
      </c>
      <c r="AP170" s="8" t="str">
        <f t="shared" si="128"/>
        <v/>
      </c>
      <c r="AQ170" s="8" t="str">
        <f t="shared" si="129"/>
        <v/>
      </c>
      <c r="AR170" s="8" t="str">
        <f t="shared" si="130"/>
        <v/>
      </c>
      <c r="AS170" s="8" t="str">
        <f t="shared" si="131"/>
        <v/>
      </c>
      <c r="AT170" s="8" t="str">
        <f t="shared" si="132"/>
        <v/>
      </c>
      <c r="AU170" s="8" t="str">
        <f t="shared" si="133"/>
        <v/>
      </c>
      <c r="AV170" s="8">
        <f t="shared" si="134"/>
        <v>1</v>
      </c>
      <c r="AW170" s="8" t="str">
        <f t="shared" si="135"/>
        <v/>
      </c>
      <c r="AX170" s="8" t="str">
        <f t="shared" si="136"/>
        <v/>
      </c>
      <c r="AY170" s="8" t="str">
        <f t="shared" si="137"/>
        <v/>
      </c>
      <c r="AZ170" s="8" t="str">
        <f t="shared" si="138"/>
        <v/>
      </c>
      <c r="BA170" s="3" t="s">
        <v>145</v>
      </c>
      <c r="BB170" s="3" t="s">
        <v>145</v>
      </c>
      <c r="BC170" s="3">
        <v>0.7</v>
      </c>
      <c r="BD170" s="3" t="s">
        <v>145</v>
      </c>
      <c r="BE170" s="3">
        <v>60</v>
      </c>
      <c r="BF170" s="3">
        <v>60</v>
      </c>
      <c r="BG170" s="3">
        <v>30</v>
      </c>
      <c r="BH170" s="3">
        <v>30</v>
      </c>
      <c r="BI170" s="3">
        <v>70</v>
      </c>
      <c r="BJ170" s="3">
        <v>70</v>
      </c>
      <c r="BK170" s="3">
        <v>1</v>
      </c>
      <c r="BL170" s="3" t="s">
        <v>145</v>
      </c>
      <c r="BM170" s="3" t="s">
        <v>145</v>
      </c>
      <c r="BN170" s="3" t="s">
        <v>145</v>
      </c>
      <c r="BO170" s="3">
        <v>1</v>
      </c>
      <c r="BP170" s="3">
        <v>1</v>
      </c>
      <c r="BQ170" s="3" t="s">
        <v>145</v>
      </c>
      <c r="BR170" s="3" t="s">
        <v>145</v>
      </c>
      <c r="BS170" s="3">
        <v>3</v>
      </c>
      <c r="BT170" s="9" t="s">
        <v>145</v>
      </c>
      <c r="BU170" s="271">
        <v>-3.5999999999999943</v>
      </c>
    </row>
    <row r="171" spans="1:73" x14ac:dyDescent="0.25">
      <c r="A171" s="270" t="s">
        <v>1</v>
      </c>
      <c r="B171" s="6" t="s">
        <v>63</v>
      </c>
      <c r="C171" s="6" t="s">
        <v>61</v>
      </c>
      <c r="D171" s="6" t="s">
        <v>62</v>
      </c>
      <c r="E171" s="6">
        <v>1</v>
      </c>
      <c r="F171" s="6">
        <v>2</v>
      </c>
      <c r="G171" s="125">
        <v>3</v>
      </c>
      <c r="H171" s="128"/>
      <c r="I171" s="136">
        <f t="shared" si="140"/>
        <v>33</v>
      </c>
      <c r="J171" s="139">
        <f t="shared" si="110"/>
        <v>4.95</v>
      </c>
      <c r="K171" s="7">
        <f t="shared" si="111"/>
        <v>6</v>
      </c>
      <c r="L171" s="7">
        <f t="shared" si="112"/>
        <v>0</v>
      </c>
      <c r="M171" s="7">
        <f t="shared" si="113"/>
        <v>0</v>
      </c>
      <c r="N171" s="94">
        <f t="shared" si="114"/>
        <v>0</v>
      </c>
      <c r="O171" s="136">
        <f t="shared" si="139"/>
        <v>43.95</v>
      </c>
      <c r="P171" s="106"/>
      <c r="Q171" s="20">
        <f t="shared" si="141"/>
        <v>0.2</v>
      </c>
      <c r="R171" s="8">
        <f t="shared" si="142"/>
        <v>0.2</v>
      </c>
      <c r="S171" s="8">
        <f t="shared" si="143"/>
        <v>0.1</v>
      </c>
      <c r="T171" s="130">
        <f t="shared" si="144"/>
        <v>0.2</v>
      </c>
      <c r="U171" s="133">
        <f t="shared" si="115"/>
        <v>0.7</v>
      </c>
      <c r="V171" s="106"/>
      <c r="W171" s="136">
        <f t="shared" si="116"/>
        <v>5.6</v>
      </c>
      <c r="X171" s="139">
        <f t="shared" si="117"/>
        <v>2.0999999999999996</v>
      </c>
      <c r="Y171" s="7">
        <f t="shared" si="145"/>
        <v>15</v>
      </c>
      <c r="Z171" s="7">
        <f t="shared" si="146"/>
        <v>9</v>
      </c>
      <c r="AA171" s="7">
        <f t="shared" si="147"/>
        <v>2.1</v>
      </c>
      <c r="AB171" s="7">
        <f t="shared" si="118"/>
        <v>0.85</v>
      </c>
      <c r="AC171" s="7">
        <f t="shared" si="119"/>
        <v>0</v>
      </c>
      <c r="AD171" s="7">
        <f>'Fact sheet'!$G$12</f>
        <v>0.08</v>
      </c>
      <c r="AE171" s="7">
        <f t="shared" si="148"/>
        <v>0</v>
      </c>
      <c r="AF171" s="7">
        <f t="shared" si="149"/>
        <v>0.51</v>
      </c>
      <c r="AG171" s="7">
        <f t="shared" si="120"/>
        <v>8.8099999999999987</v>
      </c>
      <c r="AH171" s="7">
        <f t="shared" si="121"/>
        <v>7</v>
      </c>
      <c r="AI171" s="94">
        <f t="shared" si="122"/>
        <v>0</v>
      </c>
      <c r="AJ171" s="99">
        <f t="shared" si="123"/>
        <v>51.05</v>
      </c>
      <c r="AK171" s="96">
        <f t="shared" si="124"/>
        <v>-7.0999999999999943</v>
      </c>
      <c r="AL171" s="106"/>
      <c r="AM171" s="21" t="str">
        <f t="shared" si="125"/>
        <v>LBYN123</v>
      </c>
      <c r="AN171" s="88">
        <f t="shared" si="126"/>
        <v>51.05</v>
      </c>
      <c r="AO171" s="13" t="str">
        <f t="shared" si="127"/>
        <v/>
      </c>
      <c r="AP171" s="8" t="str">
        <f t="shared" si="128"/>
        <v/>
      </c>
      <c r="AQ171" s="8" t="str">
        <f t="shared" si="129"/>
        <v/>
      </c>
      <c r="AR171" s="8" t="str">
        <f t="shared" si="130"/>
        <v/>
      </c>
      <c r="AS171" s="8" t="str">
        <f t="shared" si="131"/>
        <v/>
      </c>
      <c r="AT171" s="8" t="str">
        <f t="shared" si="132"/>
        <v/>
      </c>
      <c r="AU171" s="8" t="str">
        <f t="shared" si="133"/>
        <v/>
      </c>
      <c r="AV171" s="8" t="str">
        <f t="shared" si="134"/>
        <v/>
      </c>
      <c r="AW171" s="8">
        <f t="shared" si="135"/>
        <v>1</v>
      </c>
      <c r="AX171" s="8" t="str">
        <f t="shared" si="136"/>
        <v/>
      </c>
      <c r="AY171" s="8" t="str">
        <f t="shared" si="137"/>
        <v/>
      </c>
      <c r="AZ171" s="8" t="str">
        <f t="shared" si="138"/>
        <v/>
      </c>
      <c r="BA171" s="3" t="s">
        <v>145</v>
      </c>
      <c r="BB171" s="3" t="s">
        <v>145</v>
      </c>
      <c r="BC171" s="3">
        <v>0.7</v>
      </c>
      <c r="BD171" s="3" t="s">
        <v>145</v>
      </c>
      <c r="BE171" s="3">
        <v>60</v>
      </c>
      <c r="BF171" s="3">
        <v>60</v>
      </c>
      <c r="BG171" s="3">
        <v>30</v>
      </c>
      <c r="BH171" s="3">
        <v>30</v>
      </c>
      <c r="BI171" s="3">
        <v>70</v>
      </c>
      <c r="BJ171" s="3">
        <v>70</v>
      </c>
      <c r="BK171" s="3">
        <v>1</v>
      </c>
      <c r="BL171" s="3" t="s">
        <v>145</v>
      </c>
      <c r="BM171" s="3" t="s">
        <v>145</v>
      </c>
      <c r="BN171" s="3" t="s">
        <v>145</v>
      </c>
      <c r="BO171" s="3">
        <v>1</v>
      </c>
      <c r="BP171" s="3">
        <v>1</v>
      </c>
      <c r="BQ171" s="3" t="s">
        <v>145</v>
      </c>
      <c r="BR171" s="3" t="s">
        <v>145</v>
      </c>
      <c r="BS171" s="3">
        <v>3</v>
      </c>
      <c r="BT171" s="9" t="s">
        <v>145</v>
      </c>
      <c r="BU171" s="271">
        <v>-7.0999999999999943</v>
      </c>
    </row>
    <row r="172" spans="1:73" x14ac:dyDescent="0.25">
      <c r="A172" s="270" t="s">
        <v>1</v>
      </c>
      <c r="B172" s="6" t="s">
        <v>63</v>
      </c>
      <c r="C172" s="6" t="s">
        <v>61</v>
      </c>
      <c r="D172" s="6" t="s">
        <v>62</v>
      </c>
      <c r="E172" s="6">
        <v>2</v>
      </c>
      <c r="F172" s="6">
        <v>1</v>
      </c>
      <c r="G172" s="125">
        <v>1</v>
      </c>
      <c r="H172" s="128"/>
      <c r="I172" s="136">
        <f t="shared" si="140"/>
        <v>33</v>
      </c>
      <c r="J172" s="139">
        <f t="shared" si="110"/>
        <v>4.95</v>
      </c>
      <c r="K172" s="7">
        <f t="shared" si="111"/>
        <v>6</v>
      </c>
      <c r="L172" s="7">
        <f t="shared" si="112"/>
        <v>0</v>
      </c>
      <c r="M172" s="7">
        <f t="shared" si="113"/>
        <v>0</v>
      </c>
      <c r="N172" s="94">
        <f t="shared" si="114"/>
        <v>0</v>
      </c>
      <c r="O172" s="136">
        <f t="shared" si="139"/>
        <v>43.95</v>
      </c>
      <c r="P172" s="106"/>
      <c r="Q172" s="20">
        <f t="shared" si="141"/>
        <v>0.2</v>
      </c>
      <c r="R172" s="8">
        <f t="shared" si="142"/>
        <v>0.2</v>
      </c>
      <c r="S172" s="8">
        <f t="shared" si="143"/>
        <v>0.1</v>
      </c>
      <c r="T172" s="130">
        <f t="shared" si="144"/>
        <v>0.2</v>
      </c>
      <c r="U172" s="133">
        <f t="shared" si="115"/>
        <v>0.7</v>
      </c>
      <c r="V172" s="106"/>
      <c r="W172" s="136">
        <f t="shared" si="116"/>
        <v>5.6</v>
      </c>
      <c r="X172" s="139">
        <f t="shared" si="117"/>
        <v>0</v>
      </c>
      <c r="Y172" s="7">
        <f t="shared" si="145"/>
        <v>15</v>
      </c>
      <c r="Z172" s="7">
        <f t="shared" si="146"/>
        <v>9</v>
      </c>
      <c r="AA172" s="7">
        <f t="shared" si="147"/>
        <v>2.1</v>
      </c>
      <c r="AB172" s="7">
        <f t="shared" si="118"/>
        <v>0.85</v>
      </c>
      <c r="AC172" s="7">
        <f t="shared" si="119"/>
        <v>0</v>
      </c>
      <c r="AD172" s="7">
        <f>'Fact sheet'!$G$12</f>
        <v>0.08</v>
      </c>
      <c r="AE172" s="7">
        <f t="shared" si="148"/>
        <v>0</v>
      </c>
      <c r="AF172" s="7">
        <f t="shared" si="149"/>
        <v>0.51</v>
      </c>
      <c r="AG172" s="7">
        <f t="shared" si="120"/>
        <v>8.2850000000000001</v>
      </c>
      <c r="AH172" s="7">
        <f t="shared" si="121"/>
        <v>0</v>
      </c>
      <c r="AI172" s="94">
        <f t="shared" si="122"/>
        <v>4.5</v>
      </c>
      <c r="AJ172" s="99">
        <f t="shared" si="123"/>
        <v>45.924999999999997</v>
      </c>
      <c r="AK172" s="96">
        <f t="shared" si="124"/>
        <v>-1.9749999999999943</v>
      </c>
      <c r="AL172" s="106"/>
      <c r="AM172" s="21" t="str">
        <f t="shared" si="125"/>
        <v>LBYN211</v>
      </c>
      <c r="AN172" s="88">
        <f t="shared" si="126"/>
        <v>45.924999999999997</v>
      </c>
      <c r="AO172" s="13" t="str">
        <f t="shared" si="127"/>
        <v/>
      </c>
      <c r="AP172" s="8" t="str">
        <f t="shared" si="128"/>
        <v/>
      </c>
      <c r="AQ172" s="8" t="str">
        <f t="shared" si="129"/>
        <v/>
      </c>
      <c r="AR172" s="8" t="str">
        <f t="shared" si="130"/>
        <v/>
      </c>
      <c r="AS172" s="8" t="str">
        <f t="shared" si="131"/>
        <v/>
      </c>
      <c r="AT172" s="8" t="str">
        <f t="shared" si="132"/>
        <v/>
      </c>
      <c r="AU172" s="8">
        <f t="shared" si="133"/>
        <v>1</v>
      </c>
      <c r="AV172" s="8" t="str">
        <f t="shared" si="134"/>
        <v/>
      </c>
      <c r="AW172" s="8" t="str">
        <f t="shared" si="135"/>
        <v/>
      </c>
      <c r="AX172" s="8" t="str">
        <f t="shared" si="136"/>
        <v/>
      </c>
      <c r="AY172" s="8" t="str">
        <f t="shared" si="137"/>
        <v/>
      </c>
      <c r="AZ172" s="8" t="str">
        <f t="shared" si="138"/>
        <v/>
      </c>
      <c r="BA172" s="3" t="s">
        <v>145</v>
      </c>
      <c r="BB172" s="3">
        <v>0.7</v>
      </c>
      <c r="BC172" s="3" t="s">
        <v>145</v>
      </c>
      <c r="BD172" s="3" t="s">
        <v>145</v>
      </c>
      <c r="BE172" s="3">
        <v>60</v>
      </c>
      <c r="BF172" s="3">
        <v>60</v>
      </c>
      <c r="BG172" s="3">
        <v>30</v>
      </c>
      <c r="BH172" s="3">
        <v>30</v>
      </c>
      <c r="BI172" s="3">
        <v>70</v>
      </c>
      <c r="BJ172" s="3">
        <v>70</v>
      </c>
      <c r="BK172" s="3" t="s">
        <v>145</v>
      </c>
      <c r="BL172" s="3">
        <v>1</v>
      </c>
      <c r="BM172" s="3" t="s">
        <v>145</v>
      </c>
      <c r="BN172" s="3" t="s">
        <v>145</v>
      </c>
      <c r="BO172" s="3">
        <v>1</v>
      </c>
      <c r="BP172" s="3">
        <v>1</v>
      </c>
      <c r="BQ172" s="3" t="s">
        <v>145</v>
      </c>
      <c r="BR172" s="3" t="s">
        <v>145</v>
      </c>
      <c r="BS172" s="3" t="s">
        <v>145</v>
      </c>
      <c r="BT172" s="9">
        <v>3</v>
      </c>
      <c r="BU172" s="271">
        <v>-1.9749999999999943</v>
      </c>
    </row>
    <row r="173" spans="1:73" x14ac:dyDescent="0.25">
      <c r="A173" s="270" t="s">
        <v>1</v>
      </c>
      <c r="B173" s="6" t="s">
        <v>63</v>
      </c>
      <c r="C173" s="6" t="s">
        <v>61</v>
      </c>
      <c r="D173" s="6" t="s">
        <v>62</v>
      </c>
      <c r="E173" s="6">
        <v>2</v>
      </c>
      <c r="F173" s="6">
        <v>1</v>
      </c>
      <c r="G173" s="125">
        <v>2</v>
      </c>
      <c r="H173" s="128"/>
      <c r="I173" s="136">
        <f t="shared" si="140"/>
        <v>33</v>
      </c>
      <c r="J173" s="139">
        <f t="shared" si="110"/>
        <v>4.95</v>
      </c>
      <c r="K173" s="7">
        <f t="shared" si="111"/>
        <v>6</v>
      </c>
      <c r="L173" s="7">
        <f t="shared" si="112"/>
        <v>0</v>
      </c>
      <c r="M173" s="7">
        <f t="shared" si="113"/>
        <v>0</v>
      </c>
      <c r="N173" s="94">
        <f t="shared" si="114"/>
        <v>0</v>
      </c>
      <c r="O173" s="136">
        <f t="shared" si="139"/>
        <v>43.95</v>
      </c>
      <c r="P173" s="106"/>
      <c r="Q173" s="20">
        <f t="shared" si="141"/>
        <v>0.2</v>
      </c>
      <c r="R173" s="8">
        <f t="shared" si="142"/>
        <v>0.2</v>
      </c>
      <c r="S173" s="8">
        <f t="shared" si="143"/>
        <v>0.1</v>
      </c>
      <c r="T173" s="130">
        <f t="shared" si="144"/>
        <v>0.2</v>
      </c>
      <c r="U173" s="133">
        <f t="shared" si="115"/>
        <v>0.7</v>
      </c>
      <c r="V173" s="106"/>
      <c r="W173" s="136">
        <f t="shared" si="116"/>
        <v>5.6</v>
      </c>
      <c r="X173" s="139">
        <f t="shared" si="117"/>
        <v>0</v>
      </c>
      <c r="Y173" s="7">
        <f t="shared" si="145"/>
        <v>15</v>
      </c>
      <c r="Z173" s="7">
        <f t="shared" si="146"/>
        <v>9</v>
      </c>
      <c r="AA173" s="7">
        <f t="shared" si="147"/>
        <v>2.1</v>
      </c>
      <c r="AB173" s="7">
        <f t="shared" si="118"/>
        <v>0.85</v>
      </c>
      <c r="AC173" s="7">
        <f t="shared" si="119"/>
        <v>0</v>
      </c>
      <c r="AD173" s="7">
        <f>'Fact sheet'!$G$12</f>
        <v>0.08</v>
      </c>
      <c r="AE173" s="7">
        <f t="shared" si="148"/>
        <v>0</v>
      </c>
      <c r="AF173" s="7">
        <f t="shared" si="149"/>
        <v>0.51</v>
      </c>
      <c r="AG173" s="7">
        <f t="shared" si="120"/>
        <v>8.2850000000000001</v>
      </c>
      <c r="AH173" s="7">
        <f t="shared" si="121"/>
        <v>0</v>
      </c>
      <c r="AI173" s="94">
        <f t="shared" si="122"/>
        <v>0</v>
      </c>
      <c r="AJ173" s="99">
        <f t="shared" si="123"/>
        <v>41.424999999999997</v>
      </c>
      <c r="AK173" s="96">
        <f t="shared" si="124"/>
        <v>2.5250000000000057</v>
      </c>
      <c r="AL173" s="106"/>
      <c r="AM173" s="21" t="str">
        <f t="shared" si="125"/>
        <v>LBYN212</v>
      </c>
      <c r="AN173" s="88">
        <f t="shared" si="126"/>
        <v>41.424999999999997</v>
      </c>
      <c r="AO173" s="13" t="str">
        <f t="shared" si="127"/>
        <v/>
      </c>
      <c r="AP173" s="8" t="str">
        <f t="shared" si="128"/>
        <v/>
      </c>
      <c r="AQ173" s="8" t="str">
        <f t="shared" si="129"/>
        <v/>
      </c>
      <c r="AR173" s="8" t="str">
        <f t="shared" si="130"/>
        <v/>
      </c>
      <c r="AS173" s="8" t="str">
        <f t="shared" si="131"/>
        <v/>
      </c>
      <c r="AT173" s="8" t="str">
        <f t="shared" si="132"/>
        <v/>
      </c>
      <c r="AU173" s="8" t="str">
        <f t="shared" si="133"/>
        <v/>
      </c>
      <c r="AV173" s="8">
        <f t="shared" si="134"/>
        <v>1</v>
      </c>
      <c r="AW173" s="8" t="str">
        <f t="shared" si="135"/>
        <v/>
      </c>
      <c r="AX173" s="8" t="str">
        <f t="shared" si="136"/>
        <v/>
      </c>
      <c r="AY173" s="8" t="str">
        <f t="shared" si="137"/>
        <v/>
      </c>
      <c r="AZ173" s="8" t="str">
        <f t="shared" si="138"/>
        <v/>
      </c>
      <c r="BA173" s="3" t="s">
        <v>145</v>
      </c>
      <c r="BB173" s="3">
        <v>0.7</v>
      </c>
      <c r="BC173" s="3" t="s">
        <v>145</v>
      </c>
      <c r="BD173" s="3" t="s">
        <v>145</v>
      </c>
      <c r="BE173" s="3">
        <v>60</v>
      </c>
      <c r="BF173" s="3">
        <v>60</v>
      </c>
      <c r="BG173" s="3">
        <v>30</v>
      </c>
      <c r="BH173" s="3">
        <v>30</v>
      </c>
      <c r="BI173" s="3">
        <v>70</v>
      </c>
      <c r="BJ173" s="3">
        <v>70</v>
      </c>
      <c r="BK173" s="3" t="s">
        <v>145</v>
      </c>
      <c r="BL173" s="3">
        <v>1</v>
      </c>
      <c r="BM173" s="3" t="s">
        <v>145</v>
      </c>
      <c r="BN173" s="3" t="s">
        <v>145</v>
      </c>
      <c r="BO173" s="3">
        <v>1</v>
      </c>
      <c r="BP173" s="3">
        <v>1</v>
      </c>
      <c r="BQ173" s="3" t="s">
        <v>145</v>
      </c>
      <c r="BR173" s="3" t="s">
        <v>145</v>
      </c>
      <c r="BS173" s="3" t="s">
        <v>145</v>
      </c>
      <c r="BT173" s="9">
        <v>3</v>
      </c>
      <c r="BU173" s="271">
        <v>2.5250000000000057</v>
      </c>
    </row>
    <row r="174" spans="1:73" x14ac:dyDescent="0.25">
      <c r="A174" s="270" t="s">
        <v>1</v>
      </c>
      <c r="B174" s="6" t="s">
        <v>63</v>
      </c>
      <c r="C174" s="6" t="s">
        <v>61</v>
      </c>
      <c r="D174" s="6" t="s">
        <v>62</v>
      </c>
      <c r="E174" s="6">
        <v>2</v>
      </c>
      <c r="F174" s="6">
        <v>1</v>
      </c>
      <c r="G174" s="125">
        <v>3</v>
      </c>
      <c r="H174" s="128"/>
      <c r="I174" s="136">
        <f t="shared" si="140"/>
        <v>33</v>
      </c>
      <c r="J174" s="139">
        <f t="shared" si="110"/>
        <v>4.95</v>
      </c>
      <c r="K174" s="7">
        <f t="shared" si="111"/>
        <v>6</v>
      </c>
      <c r="L174" s="7">
        <f t="shared" si="112"/>
        <v>0</v>
      </c>
      <c r="M174" s="7">
        <f t="shared" si="113"/>
        <v>0</v>
      </c>
      <c r="N174" s="94">
        <f t="shared" si="114"/>
        <v>0</v>
      </c>
      <c r="O174" s="136">
        <f t="shared" si="139"/>
        <v>43.95</v>
      </c>
      <c r="P174" s="106"/>
      <c r="Q174" s="20">
        <f t="shared" si="141"/>
        <v>0.2</v>
      </c>
      <c r="R174" s="8">
        <f t="shared" si="142"/>
        <v>0.2</v>
      </c>
      <c r="S174" s="8">
        <f t="shared" si="143"/>
        <v>0.1</v>
      </c>
      <c r="T174" s="130">
        <f t="shared" si="144"/>
        <v>0.2</v>
      </c>
      <c r="U174" s="133">
        <f t="shared" si="115"/>
        <v>0.7</v>
      </c>
      <c r="V174" s="106"/>
      <c r="W174" s="136">
        <f t="shared" si="116"/>
        <v>5.6</v>
      </c>
      <c r="X174" s="139">
        <f t="shared" si="117"/>
        <v>0</v>
      </c>
      <c r="Y174" s="7">
        <f t="shared" si="145"/>
        <v>15</v>
      </c>
      <c r="Z174" s="7">
        <f t="shared" si="146"/>
        <v>9</v>
      </c>
      <c r="AA174" s="7">
        <f t="shared" si="147"/>
        <v>2.1</v>
      </c>
      <c r="AB174" s="7">
        <f t="shared" si="118"/>
        <v>0.85</v>
      </c>
      <c r="AC174" s="7">
        <f t="shared" si="119"/>
        <v>0</v>
      </c>
      <c r="AD174" s="7">
        <f>'Fact sheet'!$G$12</f>
        <v>0.08</v>
      </c>
      <c r="AE174" s="7">
        <f t="shared" si="148"/>
        <v>0</v>
      </c>
      <c r="AF174" s="7">
        <f t="shared" si="149"/>
        <v>0.51</v>
      </c>
      <c r="AG174" s="7">
        <f t="shared" si="120"/>
        <v>8.2850000000000001</v>
      </c>
      <c r="AH174" s="7">
        <f t="shared" si="121"/>
        <v>3.5</v>
      </c>
      <c r="AI174" s="94">
        <f t="shared" si="122"/>
        <v>0</v>
      </c>
      <c r="AJ174" s="99">
        <f t="shared" si="123"/>
        <v>44.924999999999997</v>
      </c>
      <c r="AK174" s="96">
        <f t="shared" si="124"/>
        <v>-0.97499999999999432</v>
      </c>
      <c r="AL174" s="106"/>
      <c r="AM174" s="21" t="str">
        <f t="shared" si="125"/>
        <v>LBYN213</v>
      </c>
      <c r="AN174" s="88">
        <f t="shared" si="126"/>
        <v>44.924999999999997</v>
      </c>
      <c r="AO174" s="13" t="str">
        <f t="shared" si="127"/>
        <v/>
      </c>
      <c r="AP174" s="8" t="str">
        <f t="shared" si="128"/>
        <v/>
      </c>
      <c r="AQ174" s="8" t="str">
        <f t="shared" si="129"/>
        <v/>
      </c>
      <c r="AR174" s="8" t="str">
        <f t="shared" si="130"/>
        <v/>
      </c>
      <c r="AS174" s="8" t="str">
        <f t="shared" si="131"/>
        <v/>
      </c>
      <c r="AT174" s="8" t="str">
        <f t="shared" si="132"/>
        <v/>
      </c>
      <c r="AU174" s="8" t="str">
        <f t="shared" si="133"/>
        <v/>
      </c>
      <c r="AV174" s="8" t="str">
        <f t="shared" si="134"/>
        <v/>
      </c>
      <c r="AW174" s="8">
        <f t="shared" si="135"/>
        <v>1</v>
      </c>
      <c r="AX174" s="8" t="str">
        <f t="shared" si="136"/>
        <v/>
      </c>
      <c r="AY174" s="8" t="str">
        <f t="shared" si="137"/>
        <v/>
      </c>
      <c r="AZ174" s="8" t="str">
        <f t="shared" si="138"/>
        <v/>
      </c>
      <c r="BA174" s="3" t="s">
        <v>145</v>
      </c>
      <c r="BB174" s="3">
        <v>0.7</v>
      </c>
      <c r="BC174" s="3" t="s">
        <v>145</v>
      </c>
      <c r="BD174" s="3" t="s">
        <v>145</v>
      </c>
      <c r="BE174" s="3">
        <v>60</v>
      </c>
      <c r="BF174" s="3">
        <v>60</v>
      </c>
      <c r="BG174" s="3">
        <v>30</v>
      </c>
      <c r="BH174" s="3">
        <v>30</v>
      </c>
      <c r="BI174" s="3">
        <v>70</v>
      </c>
      <c r="BJ174" s="3">
        <v>70</v>
      </c>
      <c r="BK174" s="3" t="s">
        <v>145</v>
      </c>
      <c r="BL174" s="3">
        <v>1</v>
      </c>
      <c r="BM174" s="3" t="s">
        <v>145</v>
      </c>
      <c r="BN174" s="3" t="s">
        <v>145</v>
      </c>
      <c r="BO174" s="3">
        <v>1</v>
      </c>
      <c r="BP174" s="3">
        <v>1</v>
      </c>
      <c r="BQ174" s="3" t="s">
        <v>145</v>
      </c>
      <c r="BR174" s="3" t="s">
        <v>145</v>
      </c>
      <c r="BS174" s="3" t="s">
        <v>145</v>
      </c>
      <c r="BT174" s="9">
        <v>3</v>
      </c>
      <c r="BU174" s="271">
        <v>-0.97499999999999432</v>
      </c>
    </row>
    <row r="175" spans="1:73" x14ac:dyDescent="0.25">
      <c r="A175" s="270" t="s">
        <v>1</v>
      </c>
      <c r="B175" s="6" t="s">
        <v>63</v>
      </c>
      <c r="C175" s="6" t="s">
        <v>61</v>
      </c>
      <c r="D175" s="6" t="s">
        <v>62</v>
      </c>
      <c r="E175" s="6">
        <v>2</v>
      </c>
      <c r="F175" s="6">
        <v>2</v>
      </c>
      <c r="G175" s="125">
        <v>1</v>
      </c>
      <c r="H175" s="128"/>
      <c r="I175" s="136">
        <f t="shared" si="140"/>
        <v>33</v>
      </c>
      <c r="J175" s="139">
        <f t="shared" si="110"/>
        <v>4.95</v>
      </c>
      <c r="K175" s="7">
        <f t="shared" si="111"/>
        <v>6</v>
      </c>
      <c r="L175" s="7">
        <f t="shared" si="112"/>
        <v>0</v>
      </c>
      <c r="M175" s="7">
        <f t="shared" si="113"/>
        <v>0</v>
      </c>
      <c r="N175" s="94">
        <f t="shared" si="114"/>
        <v>0</v>
      </c>
      <c r="O175" s="136">
        <f t="shared" si="139"/>
        <v>43.95</v>
      </c>
      <c r="P175" s="106"/>
      <c r="Q175" s="20">
        <f t="shared" si="141"/>
        <v>0.2</v>
      </c>
      <c r="R175" s="8">
        <f t="shared" si="142"/>
        <v>0.2</v>
      </c>
      <c r="S175" s="8">
        <f t="shared" si="143"/>
        <v>0.1</v>
      </c>
      <c r="T175" s="130">
        <f t="shared" si="144"/>
        <v>0.2</v>
      </c>
      <c r="U175" s="133">
        <f t="shared" si="115"/>
        <v>0.7</v>
      </c>
      <c r="V175" s="106"/>
      <c r="W175" s="136">
        <f t="shared" si="116"/>
        <v>5.6</v>
      </c>
      <c r="X175" s="139">
        <f t="shared" si="117"/>
        <v>2.0999999999999996</v>
      </c>
      <c r="Y175" s="7">
        <f t="shared" si="145"/>
        <v>15</v>
      </c>
      <c r="Z175" s="7">
        <f t="shared" si="146"/>
        <v>9</v>
      </c>
      <c r="AA175" s="7">
        <f t="shared" si="147"/>
        <v>2.1</v>
      </c>
      <c r="AB175" s="7">
        <f t="shared" si="118"/>
        <v>0.85</v>
      </c>
      <c r="AC175" s="7">
        <f t="shared" si="119"/>
        <v>0</v>
      </c>
      <c r="AD175" s="7">
        <f>'Fact sheet'!$G$12</f>
        <v>0.08</v>
      </c>
      <c r="AE175" s="7">
        <f t="shared" si="148"/>
        <v>0</v>
      </c>
      <c r="AF175" s="7">
        <f t="shared" si="149"/>
        <v>0.51</v>
      </c>
      <c r="AG175" s="7">
        <f t="shared" si="120"/>
        <v>8.8099999999999987</v>
      </c>
      <c r="AH175" s="7">
        <f t="shared" si="121"/>
        <v>0</v>
      </c>
      <c r="AI175" s="94">
        <f t="shared" si="122"/>
        <v>4.5</v>
      </c>
      <c r="AJ175" s="99">
        <f t="shared" si="123"/>
        <v>48.55</v>
      </c>
      <c r="AK175" s="96">
        <f t="shared" si="124"/>
        <v>-4.5999999999999943</v>
      </c>
      <c r="AL175" s="106"/>
      <c r="AM175" s="21" t="str">
        <f t="shared" si="125"/>
        <v>LBYN221</v>
      </c>
      <c r="AN175" s="88">
        <f t="shared" si="126"/>
        <v>48.55</v>
      </c>
      <c r="AO175" s="13" t="str">
        <f t="shared" si="127"/>
        <v/>
      </c>
      <c r="AP175" s="8" t="str">
        <f t="shared" si="128"/>
        <v/>
      </c>
      <c r="AQ175" s="8" t="str">
        <f t="shared" si="129"/>
        <v/>
      </c>
      <c r="AR175" s="8" t="str">
        <f t="shared" si="130"/>
        <v/>
      </c>
      <c r="AS175" s="8" t="str">
        <f t="shared" si="131"/>
        <v/>
      </c>
      <c r="AT175" s="8" t="str">
        <f t="shared" si="132"/>
        <v/>
      </c>
      <c r="AU175" s="8">
        <f t="shared" si="133"/>
        <v>1</v>
      </c>
      <c r="AV175" s="8" t="str">
        <f t="shared" si="134"/>
        <v/>
      </c>
      <c r="AW175" s="8" t="str">
        <f t="shared" si="135"/>
        <v/>
      </c>
      <c r="AX175" s="8" t="str">
        <f t="shared" si="136"/>
        <v/>
      </c>
      <c r="AY175" s="8" t="str">
        <f t="shared" si="137"/>
        <v/>
      </c>
      <c r="AZ175" s="8" t="str">
        <f t="shared" si="138"/>
        <v/>
      </c>
      <c r="BA175" s="3" t="s">
        <v>145</v>
      </c>
      <c r="BB175" s="3" t="s">
        <v>145</v>
      </c>
      <c r="BC175" s="3" t="s">
        <v>145</v>
      </c>
      <c r="BD175" s="3">
        <v>0.7</v>
      </c>
      <c r="BE175" s="3">
        <v>60</v>
      </c>
      <c r="BF175" s="3">
        <v>60</v>
      </c>
      <c r="BG175" s="3">
        <v>30</v>
      </c>
      <c r="BH175" s="3">
        <v>30</v>
      </c>
      <c r="BI175" s="3">
        <v>70</v>
      </c>
      <c r="BJ175" s="3">
        <v>70</v>
      </c>
      <c r="BK175" s="3" t="s">
        <v>145</v>
      </c>
      <c r="BL175" s="3">
        <v>1</v>
      </c>
      <c r="BM175" s="3" t="s">
        <v>145</v>
      </c>
      <c r="BN175" s="3" t="s">
        <v>145</v>
      </c>
      <c r="BO175" s="3">
        <v>1</v>
      </c>
      <c r="BP175" s="3">
        <v>1</v>
      </c>
      <c r="BQ175" s="3" t="s">
        <v>145</v>
      </c>
      <c r="BR175" s="3" t="s">
        <v>145</v>
      </c>
      <c r="BS175" s="3" t="s">
        <v>145</v>
      </c>
      <c r="BT175" s="9">
        <v>3</v>
      </c>
      <c r="BU175" s="271">
        <v>-4.5999999999999943</v>
      </c>
    </row>
    <row r="176" spans="1:73" x14ac:dyDescent="0.25">
      <c r="A176" s="270" t="s">
        <v>1</v>
      </c>
      <c r="B176" s="6" t="s">
        <v>63</v>
      </c>
      <c r="C176" s="6" t="s">
        <v>61</v>
      </c>
      <c r="D176" s="6" t="s">
        <v>62</v>
      </c>
      <c r="E176" s="6">
        <v>2</v>
      </c>
      <c r="F176" s="6">
        <v>2</v>
      </c>
      <c r="G176" s="125">
        <v>2</v>
      </c>
      <c r="H176" s="128"/>
      <c r="I176" s="136">
        <f t="shared" si="140"/>
        <v>33</v>
      </c>
      <c r="J176" s="139">
        <f t="shared" si="110"/>
        <v>4.95</v>
      </c>
      <c r="K176" s="7">
        <f t="shared" si="111"/>
        <v>6</v>
      </c>
      <c r="L176" s="7">
        <f t="shared" si="112"/>
        <v>0</v>
      </c>
      <c r="M176" s="7">
        <f t="shared" si="113"/>
        <v>0</v>
      </c>
      <c r="N176" s="94">
        <f t="shared" si="114"/>
        <v>0</v>
      </c>
      <c r="O176" s="136">
        <f t="shared" si="139"/>
        <v>43.95</v>
      </c>
      <c r="P176" s="106"/>
      <c r="Q176" s="20">
        <f t="shared" si="141"/>
        <v>0.2</v>
      </c>
      <c r="R176" s="8">
        <f t="shared" si="142"/>
        <v>0.2</v>
      </c>
      <c r="S176" s="8">
        <f t="shared" si="143"/>
        <v>0.1</v>
      </c>
      <c r="T176" s="130">
        <f t="shared" si="144"/>
        <v>0.2</v>
      </c>
      <c r="U176" s="133">
        <f t="shared" si="115"/>
        <v>0.7</v>
      </c>
      <c r="V176" s="106"/>
      <c r="W176" s="136">
        <f t="shared" si="116"/>
        <v>5.6</v>
      </c>
      <c r="X176" s="139">
        <f t="shared" si="117"/>
        <v>2.0999999999999996</v>
      </c>
      <c r="Y176" s="7">
        <f t="shared" si="145"/>
        <v>15</v>
      </c>
      <c r="Z176" s="7">
        <f t="shared" si="146"/>
        <v>9</v>
      </c>
      <c r="AA176" s="7">
        <f t="shared" si="147"/>
        <v>2.1</v>
      </c>
      <c r="AB176" s="7">
        <f t="shared" si="118"/>
        <v>0.85</v>
      </c>
      <c r="AC176" s="7">
        <f t="shared" si="119"/>
        <v>0</v>
      </c>
      <c r="AD176" s="7">
        <f>'Fact sheet'!$G$12</f>
        <v>0.08</v>
      </c>
      <c r="AE176" s="7">
        <f t="shared" si="148"/>
        <v>0</v>
      </c>
      <c r="AF176" s="7">
        <f t="shared" si="149"/>
        <v>0.51</v>
      </c>
      <c r="AG176" s="7">
        <f t="shared" si="120"/>
        <v>8.8099999999999987</v>
      </c>
      <c r="AH176" s="7">
        <f t="shared" si="121"/>
        <v>0</v>
      </c>
      <c r="AI176" s="94">
        <f t="shared" si="122"/>
        <v>0</v>
      </c>
      <c r="AJ176" s="99">
        <f t="shared" si="123"/>
        <v>44.05</v>
      </c>
      <c r="AK176" s="96">
        <f t="shared" si="124"/>
        <v>-9.9999999999994316E-2</v>
      </c>
      <c r="AL176" s="106"/>
      <c r="AM176" s="21" t="str">
        <f t="shared" si="125"/>
        <v>LBYN222</v>
      </c>
      <c r="AN176" s="88">
        <f t="shared" si="126"/>
        <v>44.05</v>
      </c>
      <c r="AO176" s="13" t="str">
        <f t="shared" si="127"/>
        <v/>
      </c>
      <c r="AP176" s="8" t="str">
        <f t="shared" si="128"/>
        <v/>
      </c>
      <c r="AQ176" s="8" t="str">
        <f t="shared" si="129"/>
        <v/>
      </c>
      <c r="AR176" s="8" t="str">
        <f t="shared" si="130"/>
        <v/>
      </c>
      <c r="AS176" s="8" t="str">
        <f t="shared" si="131"/>
        <v/>
      </c>
      <c r="AT176" s="8" t="str">
        <f t="shared" si="132"/>
        <v/>
      </c>
      <c r="AU176" s="8" t="str">
        <f t="shared" si="133"/>
        <v/>
      </c>
      <c r="AV176" s="8">
        <f t="shared" si="134"/>
        <v>1</v>
      </c>
      <c r="AW176" s="8" t="str">
        <f t="shared" si="135"/>
        <v/>
      </c>
      <c r="AX176" s="8" t="str">
        <f t="shared" si="136"/>
        <v/>
      </c>
      <c r="AY176" s="8" t="str">
        <f t="shared" si="137"/>
        <v/>
      </c>
      <c r="AZ176" s="8" t="str">
        <f t="shared" si="138"/>
        <v/>
      </c>
      <c r="BA176" s="3" t="s">
        <v>145</v>
      </c>
      <c r="BB176" s="3" t="s">
        <v>145</v>
      </c>
      <c r="BC176" s="3" t="s">
        <v>145</v>
      </c>
      <c r="BD176" s="3">
        <v>0.7</v>
      </c>
      <c r="BE176" s="3">
        <v>60</v>
      </c>
      <c r="BF176" s="3">
        <v>60</v>
      </c>
      <c r="BG176" s="3">
        <v>30</v>
      </c>
      <c r="BH176" s="3">
        <v>30</v>
      </c>
      <c r="BI176" s="3">
        <v>70</v>
      </c>
      <c r="BJ176" s="3">
        <v>70</v>
      </c>
      <c r="BK176" s="3" t="s">
        <v>145</v>
      </c>
      <c r="BL176" s="3">
        <v>1</v>
      </c>
      <c r="BM176" s="3" t="s">
        <v>145</v>
      </c>
      <c r="BN176" s="3" t="s">
        <v>145</v>
      </c>
      <c r="BO176" s="3">
        <v>1</v>
      </c>
      <c r="BP176" s="3">
        <v>1</v>
      </c>
      <c r="BQ176" s="3" t="s">
        <v>145</v>
      </c>
      <c r="BR176" s="3" t="s">
        <v>145</v>
      </c>
      <c r="BS176" s="3" t="s">
        <v>145</v>
      </c>
      <c r="BT176" s="9">
        <v>3</v>
      </c>
      <c r="BU176" s="271">
        <v>-9.9999999999994316E-2</v>
      </c>
    </row>
    <row r="177" spans="1:73" x14ac:dyDescent="0.25">
      <c r="A177" s="270" t="s">
        <v>1</v>
      </c>
      <c r="B177" s="6" t="s">
        <v>63</v>
      </c>
      <c r="C177" s="6" t="s">
        <v>61</v>
      </c>
      <c r="D177" s="6" t="s">
        <v>62</v>
      </c>
      <c r="E177" s="6">
        <v>2</v>
      </c>
      <c r="F177" s="6">
        <v>2</v>
      </c>
      <c r="G177" s="125">
        <v>3</v>
      </c>
      <c r="H177" s="128"/>
      <c r="I177" s="136">
        <f t="shared" si="140"/>
        <v>33</v>
      </c>
      <c r="J177" s="139">
        <f t="shared" si="110"/>
        <v>4.95</v>
      </c>
      <c r="K177" s="7">
        <f t="shared" si="111"/>
        <v>6</v>
      </c>
      <c r="L177" s="7">
        <f t="shared" si="112"/>
        <v>0</v>
      </c>
      <c r="M177" s="7">
        <f t="shared" si="113"/>
        <v>0</v>
      </c>
      <c r="N177" s="94">
        <f t="shared" si="114"/>
        <v>0</v>
      </c>
      <c r="O177" s="136">
        <f t="shared" si="139"/>
        <v>43.95</v>
      </c>
      <c r="P177" s="106"/>
      <c r="Q177" s="20">
        <f t="shared" si="141"/>
        <v>0.2</v>
      </c>
      <c r="R177" s="8">
        <f t="shared" si="142"/>
        <v>0.2</v>
      </c>
      <c r="S177" s="8">
        <f t="shared" si="143"/>
        <v>0.1</v>
      </c>
      <c r="T177" s="130">
        <f t="shared" si="144"/>
        <v>0.2</v>
      </c>
      <c r="U177" s="133">
        <f t="shared" si="115"/>
        <v>0.7</v>
      </c>
      <c r="V177" s="106"/>
      <c r="W177" s="136">
        <f t="shared" si="116"/>
        <v>5.6</v>
      </c>
      <c r="X177" s="139">
        <f t="shared" si="117"/>
        <v>2.0999999999999996</v>
      </c>
      <c r="Y177" s="7">
        <f t="shared" si="145"/>
        <v>15</v>
      </c>
      <c r="Z177" s="7">
        <f t="shared" si="146"/>
        <v>9</v>
      </c>
      <c r="AA177" s="7">
        <f t="shared" si="147"/>
        <v>2.1</v>
      </c>
      <c r="AB177" s="7">
        <f t="shared" si="118"/>
        <v>0.85</v>
      </c>
      <c r="AC177" s="7">
        <f t="shared" si="119"/>
        <v>0</v>
      </c>
      <c r="AD177" s="7">
        <f>'Fact sheet'!$G$12</f>
        <v>0.08</v>
      </c>
      <c r="AE177" s="7">
        <f t="shared" si="148"/>
        <v>0</v>
      </c>
      <c r="AF177" s="7">
        <f t="shared" si="149"/>
        <v>0.51</v>
      </c>
      <c r="AG177" s="7">
        <f t="shared" si="120"/>
        <v>8.8099999999999987</v>
      </c>
      <c r="AH177" s="7">
        <f t="shared" si="121"/>
        <v>3.5</v>
      </c>
      <c r="AI177" s="94">
        <f t="shared" si="122"/>
        <v>0</v>
      </c>
      <c r="AJ177" s="99">
        <f t="shared" si="123"/>
        <v>47.55</v>
      </c>
      <c r="AK177" s="96">
        <f t="shared" si="124"/>
        <v>-3.5999999999999943</v>
      </c>
      <c r="AL177" s="106"/>
      <c r="AM177" s="21" t="str">
        <f t="shared" si="125"/>
        <v>LBYN223</v>
      </c>
      <c r="AN177" s="88">
        <f t="shared" si="126"/>
        <v>47.55</v>
      </c>
      <c r="AO177" s="13" t="str">
        <f t="shared" si="127"/>
        <v/>
      </c>
      <c r="AP177" s="8" t="str">
        <f t="shared" si="128"/>
        <v/>
      </c>
      <c r="AQ177" s="8" t="str">
        <f t="shared" si="129"/>
        <v/>
      </c>
      <c r="AR177" s="8" t="str">
        <f t="shared" si="130"/>
        <v/>
      </c>
      <c r="AS177" s="8" t="str">
        <f t="shared" si="131"/>
        <v/>
      </c>
      <c r="AT177" s="8" t="str">
        <f t="shared" si="132"/>
        <v/>
      </c>
      <c r="AU177" s="8" t="str">
        <f t="shared" si="133"/>
        <v/>
      </c>
      <c r="AV177" s="8" t="str">
        <f t="shared" si="134"/>
        <v/>
      </c>
      <c r="AW177" s="8">
        <f t="shared" si="135"/>
        <v>1</v>
      </c>
      <c r="AX177" s="8" t="str">
        <f t="shared" si="136"/>
        <v/>
      </c>
      <c r="AY177" s="8" t="str">
        <f t="shared" si="137"/>
        <v/>
      </c>
      <c r="AZ177" s="8" t="str">
        <f t="shared" si="138"/>
        <v/>
      </c>
      <c r="BA177" s="3" t="s">
        <v>145</v>
      </c>
      <c r="BB177" s="3" t="s">
        <v>145</v>
      </c>
      <c r="BC177" s="3" t="s">
        <v>145</v>
      </c>
      <c r="BD177" s="3">
        <v>0.7</v>
      </c>
      <c r="BE177" s="3">
        <v>60</v>
      </c>
      <c r="BF177" s="3">
        <v>60</v>
      </c>
      <c r="BG177" s="3">
        <v>30</v>
      </c>
      <c r="BH177" s="3">
        <v>30</v>
      </c>
      <c r="BI177" s="3">
        <v>70</v>
      </c>
      <c r="BJ177" s="3">
        <v>70</v>
      </c>
      <c r="BK177" s="3" t="s">
        <v>145</v>
      </c>
      <c r="BL177" s="3">
        <v>1</v>
      </c>
      <c r="BM177" s="3" t="s">
        <v>145</v>
      </c>
      <c r="BN177" s="3" t="s">
        <v>145</v>
      </c>
      <c r="BO177" s="3">
        <v>1</v>
      </c>
      <c r="BP177" s="3">
        <v>1</v>
      </c>
      <c r="BQ177" s="3" t="s">
        <v>145</v>
      </c>
      <c r="BR177" s="3" t="s">
        <v>145</v>
      </c>
      <c r="BS177" s="3" t="s">
        <v>145</v>
      </c>
      <c r="BT177" s="9">
        <v>3</v>
      </c>
      <c r="BU177" s="271">
        <v>-3.5999999999999943</v>
      </c>
    </row>
    <row r="178" spans="1:73" x14ac:dyDescent="0.25">
      <c r="A178" s="270" t="s">
        <v>1</v>
      </c>
      <c r="B178" s="6" t="s">
        <v>63</v>
      </c>
      <c r="C178" s="6" t="s">
        <v>62</v>
      </c>
      <c r="D178" s="6" t="s">
        <v>61</v>
      </c>
      <c r="E178" s="6">
        <v>1</v>
      </c>
      <c r="F178" s="6">
        <v>1</v>
      </c>
      <c r="G178" s="125">
        <v>1</v>
      </c>
      <c r="H178" s="128"/>
      <c r="I178" s="136">
        <f t="shared" si="140"/>
        <v>33</v>
      </c>
      <c r="J178" s="139">
        <f t="shared" si="110"/>
        <v>4.95</v>
      </c>
      <c r="K178" s="7">
        <f t="shared" si="111"/>
        <v>0</v>
      </c>
      <c r="L178" s="7">
        <f t="shared" si="112"/>
        <v>0</v>
      </c>
      <c r="M178" s="7">
        <f t="shared" si="113"/>
        <v>3.5</v>
      </c>
      <c r="N178" s="94">
        <f t="shared" si="114"/>
        <v>0</v>
      </c>
      <c r="O178" s="136">
        <f t="shared" si="139"/>
        <v>41.45</v>
      </c>
      <c r="P178" s="106"/>
      <c r="Q178" s="20">
        <f t="shared" si="141"/>
        <v>0.2</v>
      </c>
      <c r="R178" s="8">
        <f t="shared" si="142"/>
        <v>0.2</v>
      </c>
      <c r="S178" s="8">
        <f t="shared" si="143"/>
        <v>0.1</v>
      </c>
      <c r="T178" s="130">
        <f t="shared" si="144"/>
        <v>0.2</v>
      </c>
      <c r="U178" s="133">
        <f t="shared" si="115"/>
        <v>0.7</v>
      </c>
      <c r="V178" s="106"/>
      <c r="W178" s="136">
        <f t="shared" si="116"/>
        <v>5.6</v>
      </c>
      <c r="X178" s="139">
        <f t="shared" si="117"/>
        <v>0</v>
      </c>
      <c r="Y178" s="7">
        <f t="shared" si="145"/>
        <v>15</v>
      </c>
      <c r="Z178" s="7">
        <f t="shared" si="146"/>
        <v>9</v>
      </c>
      <c r="AA178" s="7">
        <f t="shared" si="147"/>
        <v>2.1</v>
      </c>
      <c r="AB178" s="7">
        <f t="shared" si="118"/>
        <v>0</v>
      </c>
      <c r="AC178" s="7">
        <f t="shared" si="119"/>
        <v>0.55000000000000004</v>
      </c>
      <c r="AD178" s="7">
        <f>'Fact sheet'!$G$12</f>
        <v>0.08</v>
      </c>
      <c r="AE178" s="7">
        <f t="shared" si="148"/>
        <v>0</v>
      </c>
      <c r="AF178" s="7">
        <f t="shared" si="149"/>
        <v>0.51</v>
      </c>
      <c r="AG178" s="7">
        <f t="shared" si="120"/>
        <v>8.2099999999999991</v>
      </c>
      <c r="AH178" s="7">
        <f t="shared" si="121"/>
        <v>0</v>
      </c>
      <c r="AI178" s="94">
        <f t="shared" si="122"/>
        <v>0</v>
      </c>
      <c r="AJ178" s="99">
        <f t="shared" si="123"/>
        <v>41.05</v>
      </c>
      <c r="AK178" s="96">
        <f t="shared" si="124"/>
        <v>0.40000000000000568</v>
      </c>
      <c r="AL178" s="106"/>
      <c r="AM178" s="21" t="str">
        <f t="shared" si="125"/>
        <v>LBNY111</v>
      </c>
      <c r="AN178" s="88">
        <f t="shared" si="126"/>
        <v>41.05</v>
      </c>
      <c r="AO178" s="13" t="str">
        <f t="shared" si="127"/>
        <v/>
      </c>
      <c r="AP178" s="8" t="str">
        <f t="shared" si="128"/>
        <v/>
      </c>
      <c r="AQ178" s="8" t="str">
        <f t="shared" si="129"/>
        <v/>
      </c>
      <c r="AR178" s="8" t="str">
        <f t="shared" si="130"/>
        <v/>
      </c>
      <c r="AS178" s="8" t="str">
        <f t="shared" si="131"/>
        <v/>
      </c>
      <c r="AT178" s="8" t="str">
        <f t="shared" si="132"/>
        <v/>
      </c>
      <c r="AU178" s="8">
        <f t="shared" si="133"/>
        <v>1</v>
      </c>
      <c r="AV178" s="8" t="str">
        <f t="shared" si="134"/>
        <v/>
      </c>
      <c r="AW178" s="8" t="str">
        <f t="shared" si="135"/>
        <v/>
      </c>
      <c r="AX178" s="8" t="str">
        <f t="shared" si="136"/>
        <v/>
      </c>
      <c r="AY178" s="8" t="str">
        <f t="shared" si="137"/>
        <v/>
      </c>
      <c r="AZ178" s="8" t="str">
        <f t="shared" si="138"/>
        <v/>
      </c>
      <c r="BA178" s="3">
        <v>0.7</v>
      </c>
      <c r="BB178" s="3" t="s">
        <v>145</v>
      </c>
      <c r="BC178" s="3" t="s">
        <v>145</v>
      </c>
      <c r="BD178" s="3" t="s">
        <v>145</v>
      </c>
      <c r="BE178" s="3">
        <v>60</v>
      </c>
      <c r="BF178" s="3">
        <v>60</v>
      </c>
      <c r="BG178" s="3">
        <v>30</v>
      </c>
      <c r="BH178" s="3">
        <v>30</v>
      </c>
      <c r="BI178" s="3">
        <v>70</v>
      </c>
      <c r="BJ178" s="3">
        <v>70</v>
      </c>
      <c r="BK178" s="3" t="s">
        <v>145</v>
      </c>
      <c r="BL178" s="3" t="s">
        <v>145</v>
      </c>
      <c r="BM178" s="3">
        <v>1</v>
      </c>
      <c r="BN178" s="3" t="s">
        <v>145</v>
      </c>
      <c r="BO178" s="3">
        <v>1</v>
      </c>
      <c r="BP178" s="3">
        <v>1</v>
      </c>
      <c r="BQ178" s="3" t="s">
        <v>145</v>
      </c>
      <c r="BR178" s="3" t="s">
        <v>145</v>
      </c>
      <c r="BS178" s="3">
        <v>3</v>
      </c>
      <c r="BT178" s="9" t="s">
        <v>145</v>
      </c>
      <c r="BU178" s="271">
        <v>0.40000000000000568</v>
      </c>
    </row>
    <row r="179" spans="1:73" x14ac:dyDescent="0.25">
      <c r="A179" s="270" t="s">
        <v>1</v>
      </c>
      <c r="B179" s="6" t="s">
        <v>63</v>
      </c>
      <c r="C179" s="6" t="s">
        <v>62</v>
      </c>
      <c r="D179" s="6" t="s">
        <v>61</v>
      </c>
      <c r="E179" s="6">
        <v>1</v>
      </c>
      <c r="F179" s="6">
        <v>1</v>
      </c>
      <c r="G179" s="125">
        <v>2</v>
      </c>
      <c r="H179" s="128"/>
      <c r="I179" s="136">
        <f t="shared" si="140"/>
        <v>33</v>
      </c>
      <c r="J179" s="139">
        <f t="shared" si="110"/>
        <v>4.95</v>
      </c>
      <c r="K179" s="7">
        <f t="shared" si="111"/>
        <v>0</v>
      </c>
      <c r="L179" s="7">
        <f t="shared" si="112"/>
        <v>0</v>
      </c>
      <c r="M179" s="7">
        <f t="shared" si="113"/>
        <v>3.5</v>
      </c>
      <c r="N179" s="94">
        <f t="shared" si="114"/>
        <v>0</v>
      </c>
      <c r="O179" s="136">
        <f t="shared" si="139"/>
        <v>41.45</v>
      </c>
      <c r="P179" s="106"/>
      <c r="Q179" s="20">
        <f t="shared" si="141"/>
        <v>0.2</v>
      </c>
      <c r="R179" s="8">
        <f t="shared" si="142"/>
        <v>0.2</v>
      </c>
      <c r="S179" s="8">
        <f t="shared" si="143"/>
        <v>0.1</v>
      </c>
      <c r="T179" s="130">
        <f t="shared" si="144"/>
        <v>0.2</v>
      </c>
      <c r="U179" s="133">
        <f t="shared" si="115"/>
        <v>0.7</v>
      </c>
      <c r="V179" s="106"/>
      <c r="W179" s="136">
        <f t="shared" si="116"/>
        <v>5.6</v>
      </c>
      <c r="X179" s="139">
        <f t="shared" si="117"/>
        <v>0</v>
      </c>
      <c r="Y179" s="7">
        <f t="shared" si="145"/>
        <v>15</v>
      </c>
      <c r="Z179" s="7">
        <f t="shared" si="146"/>
        <v>9</v>
      </c>
      <c r="AA179" s="7">
        <f t="shared" si="147"/>
        <v>2.1</v>
      </c>
      <c r="AB179" s="7">
        <f t="shared" si="118"/>
        <v>0</v>
      </c>
      <c r="AC179" s="7">
        <f t="shared" si="119"/>
        <v>0.55000000000000004</v>
      </c>
      <c r="AD179" s="7">
        <f>'Fact sheet'!$G$12</f>
        <v>0.08</v>
      </c>
      <c r="AE179" s="7">
        <f t="shared" si="148"/>
        <v>0</v>
      </c>
      <c r="AF179" s="7">
        <f t="shared" si="149"/>
        <v>0.51</v>
      </c>
      <c r="AG179" s="7">
        <f t="shared" si="120"/>
        <v>8.2099999999999991</v>
      </c>
      <c r="AH179" s="7">
        <f t="shared" si="121"/>
        <v>3.5</v>
      </c>
      <c r="AI179" s="94">
        <f t="shared" si="122"/>
        <v>0</v>
      </c>
      <c r="AJ179" s="99">
        <f t="shared" si="123"/>
        <v>44.55</v>
      </c>
      <c r="AK179" s="96">
        <f t="shared" si="124"/>
        <v>-3.0999999999999943</v>
      </c>
      <c r="AL179" s="106"/>
      <c r="AM179" s="21" t="str">
        <f t="shared" si="125"/>
        <v>LBNY112</v>
      </c>
      <c r="AN179" s="88">
        <f t="shared" si="126"/>
        <v>44.55</v>
      </c>
      <c r="AO179" s="13" t="str">
        <f t="shared" si="127"/>
        <v/>
      </c>
      <c r="AP179" s="8" t="str">
        <f t="shared" si="128"/>
        <v/>
      </c>
      <c r="AQ179" s="8" t="str">
        <f t="shared" si="129"/>
        <v/>
      </c>
      <c r="AR179" s="8" t="str">
        <f t="shared" si="130"/>
        <v/>
      </c>
      <c r="AS179" s="8" t="str">
        <f t="shared" si="131"/>
        <v/>
      </c>
      <c r="AT179" s="8" t="str">
        <f t="shared" si="132"/>
        <v/>
      </c>
      <c r="AU179" s="8" t="str">
        <f t="shared" si="133"/>
        <v/>
      </c>
      <c r="AV179" s="8">
        <f t="shared" si="134"/>
        <v>1</v>
      </c>
      <c r="AW179" s="8" t="str">
        <f t="shared" si="135"/>
        <v/>
      </c>
      <c r="AX179" s="8" t="str">
        <f t="shared" si="136"/>
        <v/>
      </c>
      <c r="AY179" s="8" t="str">
        <f t="shared" si="137"/>
        <v/>
      </c>
      <c r="AZ179" s="8" t="str">
        <f t="shared" si="138"/>
        <v/>
      </c>
      <c r="BA179" s="3">
        <v>0.7</v>
      </c>
      <c r="BB179" s="3" t="s">
        <v>145</v>
      </c>
      <c r="BC179" s="3" t="s">
        <v>145</v>
      </c>
      <c r="BD179" s="3" t="s">
        <v>145</v>
      </c>
      <c r="BE179" s="3">
        <v>60</v>
      </c>
      <c r="BF179" s="3">
        <v>60</v>
      </c>
      <c r="BG179" s="3">
        <v>30</v>
      </c>
      <c r="BH179" s="3">
        <v>30</v>
      </c>
      <c r="BI179" s="3">
        <v>70</v>
      </c>
      <c r="BJ179" s="3">
        <v>70</v>
      </c>
      <c r="BK179" s="3" t="s">
        <v>145</v>
      </c>
      <c r="BL179" s="3" t="s">
        <v>145</v>
      </c>
      <c r="BM179" s="3">
        <v>1</v>
      </c>
      <c r="BN179" s="3" t="s">
        <v>145</v>
      </c>
      <c r="BO179" s="3">
        <v>1</v>
      </c>
      <c r="BP179" s="3">
        <v>1</v>
      </c>
      <c r="BQ179" s="3" t="s">
        <v>145</v>
      </c>
      <c r="BR179" s="3" t="s">
        <v>145</v>
      </c>
      <c r="BS179" s="3">
        <v>3</v>
      </c>
      <c r="BT179" s="9" t="s">
        <v>145</v>
      </c>
      <c r="BU179" s="271">
        <v>-3.0999999999999943</v>
      </c>
    </row>
    <row r="180" spans="1:73" x14ac:dyDescent="0.25">
      <c r="A180" s="270" t="s">
        <v>1</v>
      </c>
      <c r="B180" s="6" t="s">
        <v>63</v>
      </c>
      <c r="C180" s="6" t="s">
        <v>62</v>
      </c>
      <c r="D180" s="6" t="s">
        <v>61</v>
      </c>
      <c r="E180" s="6">
        <v>1</v>
      </c>
      <c r="F180" s="6">
        <v>1</v>
      </c>
      <c r="G180" s="125">
        <v>3</v>
      </c>
      <c r="H180" s="128"/>
      <c r="I180" s="136">
        <f t="shared" si="140"/>
        <v>33</v>
      </c>
      <c r="J180" s="139">
        <f t="shared" si="110"/>
        <v>4.95</v>
      </c>
      <c r="K180" s="7">
        <f t="shared" si="111"/>
        <v>0</v>
      </c>
      <c r="L180" s="7">
        <f t="shared" si="112"/>
        <v>0</v>
      </c>
      <c r="M180" s="7">
        <f t="shared" si="113"/>
        <v>3.5</v>
      </c>
      <c r="N180" s="94">
        <f t="shared" si="114"/>
        <v>0</v>
      </c>
      <c r="O180" s="136">
        <f t="shared" si="139"/>
        <v>41.45</v>
      </c>
      <c r="P180" s="106"/>
      <c r="Q180" s="20">
        <f t="shared" si="141"/>
        <v>0.2</v>
      </c>
      <c r="R180" s="8">
        <f t="shared" si="142"/>
        <v>0.2</v>
      </c>
      <c r="S180" s="8">
        <f t="shared" si="143"/>
        <v>0.1</v>
      </c>
      <c r="T180" s="130">
        <f t="shared" si="144"/>
        <v>0.2</v>
      </c>
      <c r="U180" s="133">
        <f t="shared" si="115"/>
        <v>0.7</v>
      </c>
      <c r="V180" s="106"/>
      <c r="W180" s="136">
        <f t="shared" si="116"/>
        <v>5.6</v>
      </c>
      <c r="X180" s="139">
        <f t="shared" si="117"/>
        <v>0</v>
      </c>
      <c r="Y180" s="7">
        <f t="shared" si="145"/>
        <v>15</v>
      </c>
      <c r="Z180" s="7">
        <f t="shared" si="146"/>
        <v>9</v>
      </c>
      <c r="AA180" s="7">
        <f t="shared" si="147"/>
        <v>2.1</v>
      </c>
      <c r="AB180" s="7">
        <f t="shared" si="118"/>
        <v>0</v>
      </c>
      <c r="AC180" s="7">
        <f t="shared" si="119"/>
        <v>0.55000000000000004</v>
      </c>
      <c r="AD180" s="7">
        <f>'Fact sheet'!$G$12</f>
        <v>0.08</v>
      </c>
      <c r="AE180" s="7">
        <f t="shared" si="148"/>
        <v>0</v>
      </c>
      <c r="AF180" s="7">
        <f t="shared" si="149"/>
        <v>0.51</v>
      </c>
      <c r="AG180" s="7">
        <f t="shared" si="120"/>
        <v>8.2099999999999991</v>
      </c>
      <c r="AH180" s="7">
        <f t="shared" si="121"/>
        <v>7</v>
      </c>
      <c r="AI180" s="94">
        <f t="shared" si="122"/>
        <v>0</v>
      </c>
      <c r="AJ180" s="99">
        <f t="shared" si="123"/>
        <v>48.05</v>
      </c>
      <c r="AK180" s="96">
        <f t="shared" si="124"/>
        <v>-6.5999999999999943</v>
      </c>
      <c r="AL180" s="106"/>
      <c r="AM180" s="21" t="str">
        <f t="shared" si="125"/>
        <v>LBNY113</v>
      </c>
      <c r="AN180" s="88">
        <f t="shared" si="126"/>
        <v>48.05</v>
      </c>
      <c r="AO180" s="13" t="str">
        <f t="shared" si="127"/>
        <v/>
      </c>
      <c r="AP180" s="8" t="str">
        <f t="shared" si="128"/>
        <v/>
      </c>
      <c r="AQ180" s="8" t="str">
        <f t="shared" si="129"/>
        <v/>
      </c>
      <c r="AR180" s="8" t="str">
        <f t="shared" si="130"/>
        <v/>
      </c>
      <c r="AS180" s="8" t="str">
        <f t="shared" si="131"/>
        <v/>
      </c>
      <c r="AT180" s="8" t="str">
        <f t="shared" si="132"/>
        <v/>
      </c>
      <c r="AU180" s="8" t="str">
        <f t="shared" si="133"/>
        <v/>
      </c>
      <c r="AV180" s="8" t="str">
        <f t="shared" si="134"/>
        <v/>
      </c>
      <c r="AW180" s="8">
        <f t="shared" si="135"/>
        <v>1</v>
      </c>
      <c r="AX180" s="8" t="str">
        <f t="shared" si="136"/>
        <v/>
      </c>
      <c r="AY180" s="8" t="str">
        <f t="shared" si="137"/>
        <v/>
      </c>
      <c r="AZ180" s="8" t="str">
        <f t="shared" si="138"/>
        <v/>
      </c>
      <c r="BA180" s="3">
        <v>0.7</v>
      </c>
      <c r="BB180" s="3" t="s">
        <v>145</v>
      </c>
      <c r="BC180" s="3" t="s">
        <v>145</v>
      </c>
      <c r="BD180" s="3" t="s">
        <v>145</v>
      </c>
      <c r="BE180" s="3">
        <v>60</v>
      </c>
      <c r="BF180" s="3">
        <v>60</v>
      </c>
      <c r="BG180" s="3">
        <v>30</v>
      </c>
      <c r="BH180" s="3">
        <v>30</v>
      </c>
      <c r="BI180" s="3">
        <v>70</v>
      </c>
      <c r="BJ180" s="3">
        <v>70</v>
      </c>
      <c r="BK180" s="3" t="s">
        <v>145</v>
      </c>
      <c r="BL180" s="3" t="s">
        <v>145</v>
      </c>
      <c r="BM180" s="3">
        <v>1</v>
      </c>
      <c r="BN180" s="3" t="s">
        <v>145</v>
      </c>
      <c r="BO180" s="3">
        <v>1</v>
      </c>
      <c r="BP180" s="3">
        <v>1</v>
      </c>
      <c r="BQ180" s="3" t="s">
        <v>145</v>
      </c>
      <c r="BR180" s="3" t="s">
        <v>145</v>
      </c>
      <c r="BS180" s="3">
        <v>3</v>
      </c>
      <c r="BT180" s="9" t="s">
        <v>145</v>
      </c>
      <c r="BU180" s="271">
        <v>-6.5999999999999943</v>
      </c>
    </row>
    <row r="181" spans="1:73" x14ac:dyDescent="0.25">
      <c r="A181" s="270" t="s">
        <v>1</v>
      </c>
      <c r="B181" s="6" t="s">
        <v>63</v>
      </c>
      <c r="C181" s="6" t="s">
        <v>62</v>
      </c>
      <c r="D181" s="6" t="s">
        <v>61</v>
      </c>
      <c r="E181" s="6">
        <v>1</v>
      </c>
      <c r="F181" s="6">
        <v>2</v>
      </c>
      <c r="G181" s="125">
        <v>1</v>
      </c>
      <c r="H181" s="128"/>
      <c r="I181" s="136">
        <f t="shared" si="140"/>
        <v>33</v>
      </c>
      <c r="J181" s="139">
        <f t="shared" si="110"/>
        <v>4.95</v>
      </c>
      <c r="K181" s="7">
        <f t="shared" si="111"/>
        <v>0</v>
      </c>
      <c r="L181" s="7">
        <f t="shared" si="112"/>
        <v>0</v>
      </c>
      <c r="M181" s="7">
        <f t="shared" si="113"/>
        <v>3.5</v>
      </c>
      <c r="N181" s="94">
        <f t="shared" si="114"/>
        <v>0</v>
      </c>
      <c r="O181" s="136">
        <f t="shared" si="139"/>
        <v>41.45</v>
      </c>
      <c r="P181" s="106"/>
      <c r="Q181" s="20">
        <f t="shared" si="141"/>
        <v>0.2</v>
      </c>
      <c r="R181" s="8">
        <f t="shared" si="142"/>
        <v>0.2</v>
      </c>
      <c r="S181" s="8">
        <f t="shared" si="143"/>
        <v>0.1</v>
      </c>
      <c r="T181" s="130">
        <f t="shared" si="144"/>
        <v>0.2</v>
      </c>
      <c r="U181" s="133">
        <f t="shared" si="115"/>
        <v>0.7</v>
      </c>
      <c r="V181" s="106"/>
      <c r="W181" s="136">
        <f t="shared" si="116"/>
        <v>5.6</v>
      </c>
      <c r="X181" s="139">
        <f t="shared" si="117"/>
        <v>2.0999999999999996</v>
      </c>
      <c r="Y181" s="7">
        <f t="shared" si="145"/>
        <v>15</v>
      </c>
      <c r="Z181" s="7">
        <f t="shared" si="146"/>
        <v>9</v>
      </c>
      <c r="AA181" s="7">
        <f t="shared" si="147"/>
        <v>2.1</v>
      </c>
      <c r="AB181" s="7">
        <f t="shared" si="118"/>
        <v>0</v>
      </c>
      <c r="AC181" s="7">
        <f t="shared" si="119"/>
        <v>0.55000000000000004</v>
      </c>
      <c r="AD181" s="7">
        <f>'Fact sheet'!$G$12</f>
        <v>0.08</v>
      </c>
      <c r="AE181" s="7">
        <f t="shared" si="148"/>
        <v>0</v>
      </c>
      <c r="AF181" s="7">
        <f t="shared" si="149"/>
        <v>0.51</v>
      </c>
      <c r="AG181" s="7">
        <f t="shared" si="120"/>
        <v>8.7349999999999977</v>
      </c>
      <c r="AH181" s="7">
        <f t="shared" si="121"/>
        <v>0</v>
      </c>
      <c r="AI181" s="94">
        <f t="shared" si="122"/>
        <v>0</v>
      </c>
      <c r="AJ181" s="99">
        <f t="shared" si="123"/>
        <v>43.67499999999999</v>
      </c>
      <c r="AK181" s="96">
        <f t="shared" si="124"/>
        <v>-2.2249999999999872</v>
      </c>
      <c r="AL181" s="106"/>
      <c r="AM181" s="21" t="str">
        <f t="shared" si="125"/>
        <v>LBNY121</v>
      </c>
      <c r="AN181" s="88">
        <f t="shared" si="126"/>
        <v>43.67499999999999</v>
      </c>
      <c r="AO181" s="13" t="str">
        <f t="shared" si="127"/>
        <v/>
      </c>
      <c r="AP181" s="8" t="str">
        <f t="shared" si="128"/>
        <v/>
      </c>
      <c r="AQ181" s="8" t="str">
        <f t="shared" si="129"/>
        <v/>
      </c>
      <c r="AR181" s="8" t="str">
        <f t="shared" si="130"/>
        <v/>
      </c>
      <c r="AS181" s="8" t="str">
        <f t="shared" si="131"/>
        <v/>
      </c>
      <c r="AT181" s="8" t="str">
        <f t="shared" si="132"/>
        <v/>
      </c>
      <c r="AU181" s="8">
        <f t="shared" si="133"/>
        <v>1</v>
      </c>
      <c r="AV181" s="8" t="str">
        <f t="shared" si="134"/>
        <v/>
      </c>
      <c r="AW181" s="8" t="str">
        <f t="shared" si="135"/>
        <v/>
      </c>
      <c r="AX181" s="8" t="str">
        <f t="shared" si="136"/>
        <v/>
      </c>
      <c r="AY181" s="8" t="str">
        <f t="shared" si="137"/>
        <v/>
      </c>
      <c r="AZ181" s="8" t="str">
        <f t="shared" si="138"/>
        <v/>
      </c>
      <c r="BA181" s="3" t="s">
        <v>145</v>
      </c>
      <c r="BB181" s="3" t="s">
        <v>145</v>
      </c>
      <c r="BC181" s="3">
        <v>0.7</v>
      </c>
      <c r="BD181" s="3" t="s">
        <v>145</v>
      </c>
      <c r="BE181" s="3">
        <v>60</v>
      </c>
      <c r="BF181" s="3">
        <v>60</v>
      </c>
      <c r="BG181" s="3">
        <v>30</v>
      </c>
      <c r="BH181" s="3">
        <v>30</v>
      </c>
      <c r="BI181" s="3">
        <v>70</v>
      </c>
      <c r="BJ181" s="3">
        <v>70</v>
      </c>
      <c r="BK181" s="3" t="s">
        <v>145</v>
      </c>
      <c r="BL181" s="3" t="s">
        <v>145</v>
      </c>
      <c r="BM181" s="3">
        <v>1</v>
      </c>
      <c r="BN181" s="3" t="s">
        <v>145</v>
      </c>
      <c r="BO181" s="3">
        <v>1</v>
      </c>
      <c r="BP181" s="3">
        <v>1</v>
      </c>
      <c r="BQ181" s="3" t="s">
        <v>145</v>
      </c>
      <c r="BR181" s="3" t="s">
        <v>145</v>
      </c>
      <c r="BS181" s="3">
        <v>3</v>
      </c>
      <c r="BT181" s="9" t="s">
        <v>145</v>
      </c>
      <c r="BU181" s="271">
        <v>-2.2249999999999872</v>
      </c>
    </row>
    <row r="182" spans="1:73" x14ac:dyDescent="0.25">
      <c r="A182" s="270" t="s">
        <v>1</v>
      </c>
      <c r="B182" s="6" t="s">
        <v>63</v>
      </c>
      <c r="C182" s="6" t="s">
        <v>62</v>
      </c>
      <c r="D182" s="6" t="s">
        <v>61</v>
      </c>
      <c r="E182" s="6">
        <v>1</v>
      </c>
      <c r="F182" s="6">
        <v>2</v>
      </c>
      <c r="G182" s="125">
        <v>2</v>
      </c>
      <c r="H182" s="128"/>
      <c r="I182" s="136">
        <f t="shared" si="140"/>
        <v>33</v>
      </c>
      <c r="J182" s="139">
        <f t="shared" si="110"/>
        <v>4.95</v>
      </c>
      <c r="K182" s="7">
        <f t="shared" si="111"/>
        <v>0</v>
      </c>
      <c r="L182" s="7">
        <f t="shared" si="112"/>
        <v>0</v>
      </c>
      <c r="M182" s="7">
        <f t="shared" si="113"/>
        <v>3.5</v>
      </c>
      <c r="N182" s="94">
        <f t="shared" si="114"/>
        <v>0</v>
      </c>
      <c r="O182" s="136">
        <f t="shared" si="139"/>
        <v>41.45</v>
      </c>
      <c r="P182" s="106"/>
      <c r="Q182" s="20">
        <f t="shared" si="141"/>
        <v>0.2</v>
      </c>
      <c r="R182" s="8">
        <f t="shared" si="142"/>
        <v>0.2</v>
      </c>
      <c r="S182" s="8">
        <f t="shared" si="143"/>
        <v>0.1</v>
      </c>
      <c r="T182" s="130">
        <f t="shared" si="144"/>
        <v>0.2</v>
      </c>
      <c r="U182" s="133">
        <f t="shared" si="115"/>
        <v>0.7</v>
      </c>
      <c r="V182" s="106"/>
      <c r="W182" s="136">
        <f t="shared" si="116"/>
        <v>5.6</v>
      </c>
      <c r="X182" s="139">
        <f t="shared" si="117"/>
        <v>2.0999999999999996</v>
      </c>
      <c r="Y182" s="7">
        <f t="shared" si="145"/>
        <v>15</v>
      </c>
      <c r="Z182" s="7">
        <f t="shared" si="146"/>
        <v>9</v>
      </c>
      <c r="AA182" s="7">
        <f t="shared" si="147"/>
        <v>2.1</v>
      </c>
      <c r="AB182" s="7">
        <f t="shared" si="118"/>
        <v>0</v>
      </c>
      <c r="AC182" s="7">
        <f t="shared" si="119"/>
        <v>0.55000000000000004</v>
      </c>
      <c r="AD182" s="7">
        <f>'Fact sheet'!$G$12</f>
        <v>0.08</v>
      </c>
      <c r="AE182" s="7">
        <f t="shared" si="148"/>
        <v>0</v>
      </c>
      <c r="AF182" s="7">
        <f t="shared" si="149"/>
        <v>0.51</v>
      </c>
      <c r="AG182" s="7">
        <f t="shared" si="120"/>
        <v>8.7349999999999977</v>
      </c>
      <c r="AH182" s="7">
        <f t="shared" si="121"/>
        <v>3.5</v>
      </c>
      <c r="AI182" s="94">
        <f t="shared" si="122"/>
        <v>0</v>
      </c>
      <c r="AJ182" s="99">
        <f t="shared" si="123"/>
        <v>47.17499999999999</v>
      </c>
      <c r="AK182" s="96">
        <f t="shared" si="124"/>
        <v>-5.7249999999999872</v>
      </c>
      <c r="AL182" s="106"/>
      <c r="AM182" s="21" t="str">
        <f t="shared" si="125"/>
        <v>LBNY122</v>
      </c>
      <c r="AN182" s="88">
        <f t="shared" si="126"/>
        <v>47.17499999999999</v>
      </c>
      <c r="AO182" s="13" t="str">
        <f t="shared" si="127"/>
        <v/>
      </c>
      <c r="AP182" s="8" t="str">
        <f t="shared" si="128"/>
        <v/>
      </c>
      <c r="AQ182" s="8" t="str">
        <f t="shared" si="129"/>
        <v/>
      </c>
      <c r="AR182" s="8" t="str">
        <f t="shared" si="130"/>
        <v/>
      </c>
      <c r="AS182" s="8" t="str">
        <f t="shared" si="131"/>
        <v/>
      </c>
      <c r="AT182" s="8" t="str">
        <f t="shared" si="132"/>
        <v/>
      </c>
      <c r="AU182" s="8" t="str">
        <f t="shared" si="133"/>
        <v/>
      </c>
      <c r="AV182" s="8">
        <f t="shared" si="134"/>
        <v>1</v>
      </c>
      <c r="AW182" s="8" t="str">
        <f t="shared" si="135"/>
        <v/>
      </c>
      <c r="AX182" s="8" t="str">
        <f t="shared" si="136"/>
        <v/>
      </c>
      <c r="AY182" s="8" t="str">
        <f t="shared" si="137"/>
        <v/>
      </c>
      <c r="AZ182" s="8" t="str">
        <f t="shared" si="138"/>
        <v/>
      </c>
      <c r="BA182" s="3" t="s">
        <v>145</v>
      </c>
      <c r="BB182" s="3" t="s">
        <v>145</v>
      </c>
      <c r="BC182" s="3">
        <v>0.7</v>
      </c>
      <c r="BD182" s="3" t="s">
        <v>145</v>
      </c>
      <c r="BE182" s="3">
        <v>60</v>
      </c>
      <c r="BF182" s="3">
        <v>60</v>
      </c>
      <c r="BG182" s="3">
        <v>30</v>
      </c>
      <c r="BH182" s="3">
        <v>30</v>
      </c>
      <c r="BI182" s="3">
        <v>70</v>
      </c>
      <c r="BJ182" s="3">
        <v>70</v>
      </c>
      <c r="BK182" s="3" t="s">
        <v>145</v>
      </c>
      <c r="BL182" s="3" t="s">
        <v>145</v>
      </c>
      <c r="BM182" s="3">
        <v>1</v>
      </c>
      <c r="BN182" s="3" t="s">
        <v>145</v>
      </c>
      <c r="BO182" s="3">
        <v>1</v>
      </c>
      <c r="BP182" s="3">
        <v>1</v>
      </c>
      <c r="BQ182" s="3" t="s">
        <v>145</v>
      </c>
      <c r="BR182" s="3" t="s">
        <v>145</v>
      </c>
      <c r="BS182" s="3">
        <v>3</v>
      </c>
      <c r="BT182" s="9" t="s">
        <v>145</v>
      </c>
      <c r="BU182" s="271">
        <v>-5.7249999999999872</v>
      </c>
    </row>
    <row r="183" spans="1:73" x14ac:dyDescent="0.25">
      <c r="A183" s="270" t="s">
        <v>1</v>
      </c>
      <c r="B183" s="6" t="s">
        <v>63</v>
      </c>
      <c r="C183" s="6" t="s">
        <v>62</v>
      </c>
      <c r="D183" s="6" t="s">
        <v>61</v>
      </c>
      <c r="E183" s="6">
        <v>1</v>
      </c>
      <c r="F183" s="6">
        <v>2</v>
      </c>
      <c r="G183" s="125">
        <v>3</v>
      </c>
      <c r="H183" s="128"/>
      <c r="I183" s="136">
        <f t="shared" si="140"/>
        <v>33</v>
      </c>
      <c r="J183" s="139">
        <f t="shared" si="110"/>
        <v>4.95</v>
      </c>
      <c r="K183" s="7">
        <f t="shared" si="111"/>
        <v>0</v>
      </c>
      <c r="L183" s="7">
        <f t="shared" si="112"/>
        <v>0</v>
      </c>
      <c r="M183" s="7">
        <f t="shared" si="113"/>
        <v>3.5</v>
      </c>
      <c r="N183" s="94">
        <f t="shared" si="114"/>
        <v>0</v>
      </c>
      <c r="O183" s="136">
        <f t="shared" si="139"/>
        <v>41.45</v>
      </c>
      <c r="P183" s="106"/>
      <c r="Q183" s="20">
        <f t="shared" si="141"/>
        <v>0.2</v>
      </c>
      <c r="R183" s="8">
        <f t="shared" si="142"/>
        <v>0.2</v>
      </c>
      <c r="S183" s="8">
        <f t="shared" si="143"/>
        <v>0.1</v>
      </c>
      <c r="T183" s="130">
        <f t="shared" si="144"/>
        <v>0.2</v>
      </c>
      <c r="U183" s="133">
        <f t="shared" si="115"/>
        <v>0.7</v>
      </c>
      <c r="V183" s="106"/>
      <c r="W183" s="136">
        <f t="shared" si="116"/>
        <v>5.6</v>
      </c>
      <c r="X183" s="139">
        <f t="shared" si="117"/>
        <v>2.0999999999999996</v>
      </c>
      <c r="Y183" s="7">
        <f t="shared" si="145"/>
        <v>15</v>
      </c>
      <c r="Z183" s="7">
        <f t="shared" si="146"/>
        <v>9</v>
      </c>
      <c r="AA183" s="7">
        <f t="shared" si="147"/>
        <v>2.1</v>
      </c>
      <c r="AB183" s="7">
        <f t="shared" si="118"/>
        <v>0</v>
      </c>
      <c r="AC183" s="7">
        <f t="shared" si="119"/>
        <v>0.55000000000000004</v>
      </c>
      <c r="AD183" s="7">
        <f>'Fact sheet'!$G$12</f>
        <v>0.08</v>
      </c>
      <c r="AE183" s="7">
        <f t="shared" si="148"/>
        <v>0</v>
      </c>
      <c r="AF183" s="7">
        <f t="shared" si="149"/>
        <v>0.51</v>
      </c>
      <c r="AG183" s="7">
        <f t="shared" si="120"/>
        <v>8.7349999999999977</v>
      </c>
      <c r="AH183" s="7">
        <f t="shared" si="121"/>
        <v>7</v>
      </c>
      <c r="AI183" s="94">
        <f t="shared" si="122"/>
        <v>0</v>
      </c>
      <c r="AJ183" s="99">
        <f t="shared" si="123"/>
        <v>50.67499999999999</v>
      </c>
      <c r="AK183" s="96">
        <f t="shared" si="124"/>
        <v>-9.2249999999999872</v>
      </c>
      <c r="AL183" s="106"/>
      <c r="AM183" s="21" t="str">
        <f t="shared" si="125"/>
        <v>LBNY123</v>
      </c>
      <c r="AN183" s="88">
        <f t="shared" si="126"/>
        <v>50.67499999999999</v>
      </c>
      <c r="AO183" s="13" t="str">
        <f t="shared" si="127"/>
        <v/>
      </c>
      <c r="AP183" s="8" t="str">
        <f t="shared" si="128"/>
        <v/>
      </c>
      <c r="AQ183" s="8" t="str">
        <f t="shared" si="129"/>
        <v/>
      </c>
      <c r="AR183" s="8" t="str">
        <f t="shared" si="130"/>
        <v/>
      </c>
      <c r="AS183" s="8" t="str">
        <f t="shared" si="131"/>
        <v/>
      </c>
      <c r="AT183" s="8" t="str">
        <f t="shared" si="132"/>
        <v/>
      </c>
      <c r="AU183" s="8" t="str">
        <f t="shared" si="133"/>
        <v/>
      </c>
      <c r="AV183" s="8" t="str">
        <f t="shared" si="134"/>
        <v/>
      </c>
      <c r="AW183" s="8">
        <f t="shared" si="135"/>
        <v>1</v>
      </c>
      <c r="AX183" s="8" t="str">
        <f t="shared" si="136"/>
        <v/>
      </c>
      <c r="AY183" s="8" t="str">
        <f t="shared" si="137"/>
        <v/>
      </c>
      <c r="AZ183" s="8" t="str">
        <f t="shared" si="138"/>
        <v/>
      </c>
      <c r="BA183" s="3" t="s">
        <v>145</v>
      </c>
      <c r="BB183" s="3" t="s">
        <v>145</v>
      </c>
      <c r="BC183" s="3">
        <v>0.7</v>
      </c>
      <c r="BD183" s="3" t="s">
        <v>145</v>
      </c>
      <c r="BE183" s="3">
        <v>60</v>
      </c>
      <c r="BF183" s="3">
        <v>60</v>
      </c>
      <c r="BG183" s="3">
        <v>30</v>
      </c>
      <c r="BH183" s="3">
        <v>30</v>
      </c>
      <c r="BI183" s="3">
        <v>70</v>
      </c>
      <c r="BJ183" s="3">
        <v>70</v>
      </c>
      <c r="BK183" s="3" t="s">
        <v>145</v>
      </c>
      <c r="BL183" s="3" t="s">
        <v>145</v>
      </c>
      <c r="BM183" s="3">
        <v>1</v>
      </c>
      <c r="BN183" s="3" t="s">
        <v>145</v>
      </c>
      <c r="BO183" s="3">
        <v>1</v>
      </c>
      <c r="BP183" s="3">
        <v>1</v>
      </c>
      <c r="BQ183" s="3" t="s">
        <v>145</v>
      </c>
      <c r="BR183" s="3" t="s">
        <v>145</v>
      </c>
      <c r="BS183" s="3">
        <v>3</v>
      </c>
      <c r="BT183" s="9" t="s">
        <v>145</v>
      </c>
      <c r="BU183" s="271">
        <v>-9.2249999999999872</v>
      </c>
    </row>
    <row r="184" spans="1:73" x14ac:dyDescent="0.25">
      <c r="A184" s="270" t="s">
        <v>1</v>
      </c>
      <c r="B184" s="6" t="s">
        <v>63</v>
      </c>
      <c r="C184" s="6" t="s">
        <v>62</v>
      </c>
      <c r="D184" s="6" t="s">
        <v>61</v>
      </c>
      <c r="E184" s="6">
        <v>2</v>
      </c>
      <c r="F184" s="6">
        <v>1</v>
      </c>
      <c r="G184" s="125">
        <v>1</v>
      </c>
      <c r="H184" s="128"/>
      <c r="I184" s="136">
        <f t="shared" si="140"/>
        <v>33</v>
      </c>
      <c r="J184" s="139">
        <f t="shared" si="110"/>
        <v>4.95</v>
      </c>
      <c r="K184" s="7">
        <f t="shared" si="111"/>
        <v>0</v>
      </c>
      <c r="L184" s="7">
        <f t="shared" si="112"/>
        <v>0</v>
      </c>
      <c r="M184" s="7">
        <f t="shared" si="113"/>
        <v>3.5</v>
      </c>
      <c r="N184" s="94">
        <f t="shared" si="114"/>
        <v>0</v>
      </c>
      <c r="O184" s="136">
        <f t="shared" si="139"/>
        <v>41.45</v>
      </c>
      <c r="P184" s="106"/>
      <c r="Q184" s="20">
        <f t="shared" si="141"/>
        <v>0.2</v>
      </c>
      <c r="R184" s="8">
        <f t="shared" si="142"/>
        <v>0.2</v>
      </c>
      <c r="S184" s="8">
        <f t="shared" si="143"/>
        <v>0.1</v>
      </c>
      <c r="T184" s="130">
        <f t="shared" si="144"/>
        <v>0.2</v>
      </c>
      <c r="U184" s="133">
        <f t="shared" si="115"/>
        <v>0.7</v>
      </c>
      <c r="V184" s="106"/>
      <c r="W184" s="136">
        <f t="shared" si="116"/>
        <v>5.6</v>
      </c>
      <c r="X184" s="139">
        <f t="shared" si="117"/>
        <v>0</v>
      </c>
      <c r="Y184" s="7">
        <f t="shared" si="145"/>
        <v>15</v>
      </c>
      <c r="Z184" s="7">
        <f t="shared" si="146"/>
        <v>9</v>
      </c>
      <c r="AA184" s="7">
        <f t="shared" si="147"/>
        <v>2.1</v>
      </c>
      <c r="AB184" s="7">
        <f t="shared" si="118"/>
        <v>0</v>
      </c>
      <c r="AC184" s="7">
        <f t="shared" si="119"/>
        <v>0.55000000000000004</v>
      </c>
      <c r="AD184" s="7">
        <f>'Fact sheet'!$G$12</f>
        <v>0.08</v>
      </c>
      <c r="AE184" s="7">
        <f t="shared" si="148"/>
        <v>0</v>
      </c>
      <c r="AF184" s="7">
        <f t="shared" si="149"/>
        <v>0.51</v>
      </c>
      <c r="AG184" s="7">
        <f t="shared" si="120"/>
        <v>8.2099999999999991</v>
      </c>
      <c r="AH184" s="7">
        <f t="shared" si="121"/>
        <v>0</v>
      </c>
      <c r="AI184" s="94">
        <f t="shared" si="122"/>
        <v>4.5</v>
      </c>
      <c r="AJ184" s="99">
        <f t="shared" si="123"/>
        <v>45.55</v>
      </c>
      <c r="AK184" s="96">
        <f t="shared" si="124"/>
        <v>-4.0999999999999943</v>
      </c>
      <c r="AL184" s="106"/>
      <c r="AM184" s="21" t="str">
        <f t="shared" si="125"/>
        <v>LBNY211</v>
      </c>
      <c r="AN184" s="88">
        <f t="shared" si="126"/>
        <v>45.55</v>
      </c>
      <c r="AO184" s="13" t="str">
        <f t="shared" si="127"/>
        <v/>
      </c>
      <c r="AP184" s="8" t="str">
        <f t="shared" si="128"/>
        <v/>
      </c>
      <c r="AQ184" s="8" t="str">
        <f t="shared" si="129"/>
        <v/>
      </c>
      <c r="AR184" s="8" t="str">
        <f t="shared" si="130"/>
        <v/>
      </c>
      <c r="AS184" s="8" t="str">
        <f t="shared" si="131"/>
        <v/>
      </c>
      <c r="AT184" s="8" t="str">
        <f t="shared" si="132"/>
        <v/>
      </c>
      <c r="AU184" s="8">
        <f t="shared" si="133"/>
        <v>1</v>
      </c>
      <c r="AV184" s="8" t="str">
        <f t="shared" si="134"/>
        <v/>
      </c>
      <c r="AW184" s="8" t="str">
        <f t="shared" si="135"/>
        <v/>
      </c>
      <c r="AX184" s="8" t="str">
        <f t="shared" si="136"/>
        <v/>
      </c>
      <c r="AY184" s="8" t="str">
        <f t="shared" si="137"/>
        <v/>
      </c>
      <c r="AZ184" s="8" t="str">
        <f t="shared" si="138"/>
        <v/>
      </c>
      <c r="BA184" s="3" t="s">
        <v>145</v>
      </c>
      <c r="BB184" s="3">
        <v>0.7</v>
      </c>
      <c r="BC184" s="3" t="s">
        <v>145</v>
      </c>
      <c r="BD184" s="3" t="s">
        <v>145</v>
      </c>
      <c r="BE184" s="3">
        <v>60</v>
      </c>
      <c r="BF184" s="3">
        <v>60</v>
      </c>
      <c r="BG184" s="3">
        <v>30</v>
      </c>
      <c r="BH184" s="3">
        <v>30</v>
      </c>
      <c r="BI184" s="3">
        <v>70</v>
      </c>
      <c r="BJ184" s="3">
        <v>70</v>
      </c>
      <c r="BK184" s="3" t="s">
        <v>145</v>
      </c>
      <c r="BL184" s="3" t="s">
        <v>145</v>
      </c>
      <c r="BM184" s="3" t="s">
        <v>145</v>
      </c>
      <c r="BN184" s="3">
        <v>1</v>
      </c>
      <c r="BO184" s="3">
        <v>1</v>
      </c>
      <c r="BP184" s="3">
        <v>1</v>
      </c>
      <c r="BQ184" s="3" t="s">
        <v>145</v>
      </c>
      <c r="BR184" s="3" t="s">
        <v>145</v>
      </c>
      <c r="BS184" s="3" t="s">
        <v>145</v>
      </c>
      <c r="BT184" s="9">
        <v>3</v>
      </c>
      <c r="BU184" s="271">
        <v>-4.0999999999999943</v>
      </c>
    </row>
    <row r="185" spans="1:73" x14ac:dyDescent="0.25">
      <c r="A185" s="270" t="s">
        <v>1</v>
      </c>
      <c r="B185" s="6" t="s">
        <v>63</v>
      </c>
      <c r="C185" s="6" t="s">
        <v>62</v>
      </c>
      <c r="D185" s="6" t="s">
        <v>61</v>
      </c>
      <c r="E185" s="6">
        <v>2</v>
      </c>
      <c r="F185" s="6">
        <v>1</v>
      </c>
      <c r="G185" s="125">
        <v>2</v>
      </c>
      <c r="H185" s="128"/>
      <c r="I185" s="136">
        <f t="shared" si="140"/>
        <v>33</v>
      </c>
      <c r="J185" s="139">
        <f t="shared" si="110"/>
        <v>4.95</v>
      </c>
      <c r="K185" s="7">
        <f t="shared" si="111"/>
        <v>0</v>
      </c>
      <c r="L185" s="7">
        <f t="shared" si="112"/>
        <v>0</v>
      </c>
      <c r="M185" s="7">
        <f t="shared" si="113"/>
        <v>3.5</v>
      </c>
      <c r="N185" s="94">
        <f t="shared" si="114"/>
        <v>0</v>
      </c>
      <c r="O185" s="136">
        <f t="shared" si="139"/>
        <v>41.45</v>
      </c>
      <c r="P185" s="106"/>
      <c r="Q185" s="20">
        <f t="shared" si="141"/>
        <v>0.2</v>
      </c>
      <c r="R185" s="8">
        <f t="shared" si="142"/>
        <v>0.2</v>
      </c>
      <c r="S185" s="8">
        <f t="shared" si="143"/>
        <v>0.1</v>
      </c>
      <c r="T185" s="130">
        <f t="shared" si="144"/>
        <v>0.2</v>
      </c>
      <c r="U185" s="133">
        <f t="shared" si="115"/>
        <v>0.7</v>
      </c>
      <c r="V185" s="106"/>
      <c r="W185" s="136">
        <f t="shared" si="116"/>
        <v>5.6</v>
      </c>
      <c r="X185" s="139">
        <f t="shared" si="117"/>
        <v>0</v>
      </c>
      <c r="Y185" s="7">
        <f t="shared" si="145"/>
        <v>15</v>
      </c>
      <c r="Z185" s="7">
        <f t="shared" si="146"/>
        <v>9</v>
      </c>
      <c r="AA185" s="7">
        <f t="shared" si="147"/>
        <v>2.1</v>
      </c>
      <c r="AB185" s="7">
        <f t="shared" si="118"/>
        <v>0</v>
      </c>
      <c r="AC185" s="7">
        <f t="shared" si="119"/>
        <v>0.55000000000000004</v>
      </c>
      <c r="AD185" s="7">
        <f>'Fact sheet'!$G$12</f>
        <v>0.08</v>
      </c>
      <c r="AE185" s="7">
        <f t="shared" si="148"/>
        <v>0</v>
      </c>
      <c r="AF185" s="7">
        <f t="shared" si="149"/>
        <v>0.51</v>
      </c>
      <c r="AG185" s="7">
        <f t="shared" si="120"/>
        <v>8.2099999999999991</v>
      </c>
      <c r="AH185" s="7">
        <f t="shared" si="121"/>
        <v>0</v>
      </c>
      <c r="AI185" s="94">
        <f t="shared" si="122"/>
        <v>0</v>
      </c>
      <c r="AJ185" s="99">
        <f t="shared" si="123"/>
        <v>41.05</v>
      </c>
      <c r="AK185" s="96">
        <f t="shared" si="124"/>
        <v>0.40000000000000568</v>
      </c>
      <c r="AL185" s="106"/>
      <c r="AM185" s="21" t="str">
        <f t="shared" si="125"/>
        <v>LBNY212</v>
      </c>
      <c r="AN185" s="88">
        <f t="shared" si="126"/>
        <v>41.05</v>
      </c>
      <c r="AO185" s="13" t="str">
        <f t="shared" si="127"/>
        <v/>
      </c>
      <c r="AP185" s="8" t="str">
        <f t="shared" si="128"/>
        <v/>
      </c>
      <c r="AQ185" s="8" t="str">
        <f t="shared" si="129"/>
        <v/>
      </c>
      <c r="AR185" s="8" t="str">
        <f t="shared" si="130"/>
        <v/>
      </c>
      <c r="AS185" s="8" t="str">
        <f t="shared" si="131"/>
        <v/>
      </c>
      <c r="AT185" s="8" t="str">
        <f t="shared" si="132"/>
        <v/>
      </c>
      <c r="AU185" s="8" t="str">
        <f t="shared" si="133"/>
        <v/>
      </c>
      <c r="AV185" s="8">
        <f t="shared" si="134"/>
        <v>1</v>
      </c>
      <c r="AW185" s="8" t="str">
        <f t="shared" si="135"/>
        <v/>
      </c>
      <c r="AX185" s="8" t="str">
        <f t="shared" si="136"/>
        <v/>
      </c>
      <c r="AY185" s="8" t="str">
        <f t="shared" si="137"/>
        <v/>
      </c>
      <c r="AZ185" s="8" t="str">
        <f t="shared" si="138"/>
        <v/>
      </c>
      <c r="BA185" s="3" t="s">
        <v>145</v>
      </c>
      <c r="BB185" s="3">
        <v>0.7</v>
      </c>
      <c r="BC185" s="3" t="s">
        <v>145</v>
      </c>
      <c r="BD185" s="3" t="s">
        <v>145</v>
      </c>
      <c r="BE185" s="3">
        <v>60</v>
      </c>
      <c r="BF185" s="3">
        <v>60</v>
      </c>
      <c r="BG185" s="3">
        <v>30</v>
      </c>
      <c r="BH185" s="3">
        <v>30</v>
      </c>
      <c r="BI185" s="3">
        <v>70</v>
      </c>
      <c r="BJ185" s="3">
        <v>70</v>
      </c>
      <c r="BK185" s="3" t="s">
        <v>145</v>
      </c>
      <c r="BL185" s="3" t="s">
        <v>145</v>
      </c>
      <c r="BM185" s="3" t="s">
        <v>145</v>
      </c>
      <c r="BN185" s="3">
        <v>1</v>
      </c>
      <c r="BO185" s="3">
        <v>1</v>
      </c>
      <c r="BP185" s="3">
        <v>1</v>
      </c>
      <c r="BQ185" s="3" t="s">
        <v>145</v>
      </c>
      <c r="BR185" s="3" t="s">
        <v>145</v>
      </c>
      <c r="BS185" s="3" t="s">
        <v>145</v>
      </c>
      <c r="BT185" s="9">
        <v>3</v>
      </c>
      <c r="BU185" s="271">
        <v>0.40000000000000568</v>
      </c>
    </row>
    <row r="186" spans="1:73" x14ac:dyDescent="0.25">
      <c r="A186" s="270" t="s">
        <v>1</v>
      </c>
      <c r="B186" s="6" t="s">
        <v>63</v>
      </c>
      <c r="C186" s="6" t="s">
        <v>62</v>
      </c>
      <c r="D186" s="6" t="s">
        <v>61</v>
      </c>
      <c r="E186" s="6">
        <v>2</v>
      </c>
      <c r="F186" s="6">
        <v>1</v>
      </c>
      <c r="G186" s="125">
        <v>3</v>
      </c>
      <c r="H186" s="128"/>
      <c r="I186" s="136">
        <f t="shared" si="140"/>
        <v>33</v>
      </c>
      <c r="J186" s="139">
        <f t="shared" si="110"/>
        <v>4.95</v>
      </c>
      <c r="K186" s="7">
        <f t="shared" si="111"/>
        <v>0</v>
      </c>
      <c r="L186" s="7">
        <f t="shared" si="112"/>
        <v>0</v>
      </c>
      <c r="M186" s="7">
        <f t="shared" si="113"/>
        <v>3.5</v>
      </c>
      <c r="N186" s="94">
        <f t="shared" si="114"/>
        <v>0</v>
      </c>
      <c r="O186" s="136">
        <f t="shared" si="139"/>
        <v>41.45</v>
      </c>
      <c r="P186" s="106"/>
      <c r="Q186" s="20">
        <f t="shared" si="141"/>
        <v>0.2</v>
      </c>
      <c r="R186" s="8">
        <f t="shared" si="142"/>
        <v>0.2</v>
      </c>
      <c r="S186" s="8">
        <f t="shared" si="143"/>
        <v>0.1</v>
      </c>
      <c r="T186" s="130">
        <f t="shared" si="144"/>
        <v>0.2</v>
      </c>
      <c r="U186" s="133">
        <f t="shared" si="115"/>
        <v>0.7</v>
      </c>
      <c r="V186" s="106"/>
      <c r="W186" s="136">
        <f t="shared" si="116"/>
        <v>5.6</v>
      </c>
      <c r="X186" s="139">
        <f t="shared" si="117"/>
        <v>0</v>
      </c>
      <c r="Y186" s="7">
        <f t="shared" si="145"/>
        <v>15</v>
      </c>
      <c r="Z186" s="7">
        <f t="shared" si="146"/>
        <v>9</v>
      </c>
      <c r="AA186" s="7">
        <f t="shared" si="147"/>
        <v>2.1</v>
      </c>
      <c r="AB186" s="7">
        <f t="shared" si="118"/>
        <v>0</v>
      </c>
      <c r="AC186" s="7">
        <f t="shared" si="119"/>
        <v>0.55000000000000004</v>
      </c>
      <c r="AD186" s="7">
        <f>'Fact sheet'!$G$12</f>
        <v>0.08</v>
      </c>
      <c r="AE186" s="7">
        <f t="shared" si="148"/>
        <v>0</v>
      </c>
      <c r="AF186" s="7">
        <f t="shared" si="149"/>
        <v>0.51</v>
      </c>
      <c r="AG186" s="7">
        <f t="shared" si="120"/>
        <v>8.2099999999999991</v>
      </c>
      <c r="AH186" s="7">
        <f t="shared" si="121"/>
        <v>3.5</v>
      </c>
      <c r="AI186" s="94">
        <f t="shared" si="122"/>
        <v>0</v>
      </c>
      <c r="AJ186" s="99">
        <f t="shared" si="123"/>
        <v>44.55</v>
      </c>
      <c r="AK186" s="96">
        <f t="shared" si="124"/>
        <v>-3.0999999999999943</v>
      </c>
      <c r="AL186" s="106"/>
      <c r="AM186" s="21" t="str">
        <f t="shared" si="125"/>
        <v>LBNY213</v>
      </c>
      <c r="AN186" s="88">
        <f t="shared" si="126"/>
        <v>44.55</v>
      </c>
      <c r="AO186" s="13" t="str">
        <f t="shared" si="127"/>
        <v/>
      </c>
      <c r="AP186" s="8" t="str">
        <f t="shared" si="128"/>
        <v/>
      </c>
      <c r="AQ186" s="8" t="str">
        <f t="shared" si="129"/>
        <v/>
      </c>
      <c r="AR186" s="8" t="str">
        <f t="shared" si="130"/>
        <v/>
      </c>
      <c r="AS186" s="8" t="str">
        <f t="shared" si="131"/>
        <v/>
      </c>
      <c r="AT186" s="8" t="str">
        <f t="shared" si="132"/>
        <v/>
      </c>
      <c r="AU186" s="8" t="str">
        <f t="shared" si="133"/>
        <v/>
      </c>
      <c r="AV186" s="8" t="str">
        <f t="shared" si="134"/>
        <v/>
      </c>
      <c r="AW186" s="8">
        <f t="shared" si="135"/>
        <v>1</v>
      </c>
      <c r="AX186" s="8" t="str">
        <f t="shared" si="136"/>
        <v/>
      </c>
      <c r="AY186" s="8" t="str">
        <f t="shared" si="137"/>
        <v/>
      </c>
      <c r="AZ186" s="8" t="str">
        <f t="shared" si="138"/>
        <v/>
      </c>
      <c r="BA186" s="3" t="s">
        <v>145</v>
      </c>
      <c r="BB186" s="3">
        <v>0.7</v>
      </c>
      <c r="BC186" s="3" t="s">
        <v>145</v>
      </c>
      <c r="BD186" s="3" t="s">
        <v>145</v>
      </c>
      <c r="BE186" s="3">
        <v>60</v>
      </c>
      <c r="BF186" s="3">
        <v>60</v>
      </c>
      <c r="BG186" s="3">
        <v>30</v>
      </c>
      <c r="BH186" s="3">
        <v>30</v>
      </c>
      <c r="BI186" s="3">
        <v>70</v>
      </c>
      <c r="BJ186" s="3">
        <v>70</v>
      </c>
      <c r="BK186" s="3" t="s">
        <v>145</v>
      </c>
      <c r="BL186" s="3" t="s">
        <v>145</v>
      </c>
      <c r="BM186" s="3" t="s">
        <v>145</v>
      </c>
      <c r="BN186" s="3">
        <v>1</v>
      </c>
      <c r="BO186" s="3">
        <v>1</v>
      </c>
      <c r="BP186" s="3">
        <v>1</v>
      </c>
      <c r="BQ186" s="3" t="s">
        <v>145</v>
      </c>
      <c r="BR186" s="3" t="s">
        <v>145</v>
      </c>
      <c r="BS186" s="3" t="s">
        <v>145</v>
      </c>
      <c r="BT186" s="9">
        <v>3</v>
      </c>
      <c r="BU186" s="271">
        <v>-3.0999999999999943</v>
      </c>
    </row>
    <row r="187" spans="1:73" x14ac:dyDescent="0.25">
      <c r="A187" s="270" t="s">
        <v>1</v>
      </c>
      <c r="B187" s="6" t="s">
        <v>63</v>
      </c>
      <c r="C187" s="6" t="s">
        <v>62</v>
      </c>
      <c r="D187" s="6" t="s">
        <v>61</v>
      </c>
      <c r="E187" s="6">
        <v>2</v>
      </c>
      <c r="F187" s="6">
        <v>2</v>
      </c>
      <c r="G187" s="125">
        <v>1</v>
      </c>
      <c r="H187" s="128"/>
      <c r="I187" s="136">
        <f t="shared" si="140"/>
        <v>33</v>
      </c>
      <c r="J187" s="139">
        <f t="shared" si="110"/>
        <v>4.95</v>
      </c>
      <c r="K187" s="7">
        <f t="shared" si="111"/>
        <v>0</v>
      </c>
      <c r="L187" s="7">
        <f t="shared" si="112"/>
        <v>0</v>
      </c>
      <c r="M187" s="7">
        <f t="shared" si="113"/>
        <v>3.5</v>
      </c>
      <c r="N187" s="94">
        <f t="shared" si="114"/>
        <v>0</v>
      </c>
      <c r="O187" s="136">
        <f t="shared" si="139"/>
        <v>41.45</v>
      </c>
      <c r="P187" s="106"/>
      <c r="Q187" s="20">
        <f t="shared" si="141"/>
        <v>0.2</v>
      </c>
      <c r="R187" s="8">
        <f t="shared" si="142"/>
        <v>0.2</v>
      </c>
      <c r="S187" s="8">
        <f t="shared" si="143"/>
        <v>0.1</v>
      </c>
      <c r="T187" s="130">
        <f t="shared" si="144"/>
        <v>0.2</v>
      </c>
      <c r="U187" s="133">
        <f t="shared" si="115"/>
        <v>0.7</v>
      </c>
      <c r="V187" s="106"/>
      <c r="W187" s="136">
        <f t="shared" si="116"/>
        <v>5.6</v>
      </c>
      <c r="X187" s="139">
        <f t="shared" si="117"/>
        <v>2.0999999999999996</v>
      </c>
      <c r="Y187" s="7">
        <f t="shared" si="145"/>
        <v>15</v>
      </c>
      <c r="Z187" s="7">
        <f t="shared" si="146"/>
        <v>9</v>
      </c>
      <c r="AA187" s="7">
        <f t="shared" si="147"/>
        <v>2.1</v>
      </c>
      <c r="AB187" s="7">
        <f t="shared" si="118"/>
        <v>0</v>
      </c>
      <c r="AC187" s="7">
        <f t="shared" si="119"/>
        <v>0.55000000000000004</v>
      </c>
      <c r="AD187" s="7">
        <f>'Fact sheet'!$G$12</f>
        <v>0.08</v>
      </c>
      <c r="AE187" s="7">
        <f t="shared" si="148"/>
        <v>0</v>
      </c>
      <c r="AF187" s="7">
        <f t="shared" si="149"/>
        <v>0.51</v>
      </c>
      <c r="AG187" s="7">
        <f t="shared" si="120"/>
        <v>8.7349999999999977</v>
      </c>
      <c r="AH187" s="7">
        <f t="shared" si="121"/>
        <v>0</v>
      </c>
      <c r="AI187" s="94">
        <f t="shared" si="122"/>
        <v>4.5</v>
      </c>
      <c r="AJ187" s="99">
        <f t="shared" si="123"/>
        <v>48.17499999999999</v>
      </c>
      <c r="AK187" s="96">
        <f t="shared" si="124"/>
        <v>-6.7249999999999872</v>
      </c>
      <c r="AL187" s="106"/>
      <c r="AM187" s="21" t="str">
        <f t="shared" si="125"/>
        <v>LBNY221</v>
      </c>
      <c r="AN187" s="88">
        <f t="shared" si="126"/>
        <v>48.17499999999999</v>
      </c>
      <c r="AO187" s="13" t="str">
        <f t="shared" si="127"/>
        <v/>
      </c>
      <c r="AP187" s="8" t="str">
        <f t="shared" si="128"/>
        <v/>
      </c>
      <c r="AQ187" s="8" t="str">
        <f t="shared" si="129"/>
        <v/>
      </c>
      <c r="AR187" s="8" t="str">
        <f t="shared" si="130"/>
        <v/>
      </c>
      <c r="AS187" s="8" t="str">
        <f t="shared" si="131"/>
        <v/>
      </c>
      <c r="AT187" s="8" t="str">
        <f t="shared" si="132"/>
        <v/>
      </c>
      <c r="AU187" s="8">
        <f t="shared" si="133"/>
        <v>1</v>
      </c>
      <c r="AV187" s="8" t="str">
        <f t="shared" si="134"/>
        <v/>
      </c>
      <c r="AW187" s="8" t="str">
        <f t="shared" si="135"/>
        <v/>
      </c>
      <c r="AX187" s="8" t="str">
        <f t="shared" si="136"/>
        <v/>
      </c>
      <c r="AY187" s="8" t="str">
        <f t="shared" si="137"/>
        <v/>
      </c>
      <c r="AZ187" s="8" t="str">
        <f t="shared" si="138"/>
        <v/>
      </c>
      <c r="BA187" s="3" t="s">
        <v>145</v>
      </c>
      <c r="BB187" s="3" t="s">
        <v>145</v>
      </c>
      <c r="BC187" s="3" t="s">
        <v>145</v>
      </c>
      <c r="BD187" s="3">
        <v>0.7</v>
      </c>
      <c r="BE187" s="3">
        <v>60</v>
      </c>
      <c r="BF187" s="3">
        <v>60</v>
      </c>
      <c r="BG187" s="3">
        <v>30</v>
      </c>
      <c r="BH187" s="3">
        <v>30</v>
      </c>
      <c r="BI187" s="3">
        <v>70</v>
      </c>
      <c r="BJ187" s="3">
        <v>70</v>
      </c>
      <c r="BK187" s="3" t="s">
        <v>145</v>
      </c>
      <c r="BL187" s="3" t="s">
        <v>145</v>
      </c>
      <c r="BM187" s="3" t="s">
        <v>145</v>
      </c>
      <c r="BN187" s="3">
        <v>1</v>
      </c>
      <c r="BO187" s="3">
        <v>1</v>
      </c>
      <c r="BP187" s="3">
        <v>1</v>
      </c>
      <c r="BQ187" s="3" t="s">
        <v>145</v>
      </c>
      <c r="BR187" s="3" t="s">
        <v>145</v>
      </c>
      <c r="BS187" s="3" t="s">
        <v>145</v>
      </c>
      <c r="BT187" s="9">
        <v>3</v>
      </c>
      <c r="BU187" s="271">
        <v>-6.7249999999999872</v>
      </c>
    </row>
    <row r="188" spans="1:73" x14ac:dyDescent="0.25">
      <c r="A188" s="270" t="s">
        <v>1</v>
      </c>
      <c r="B188" s="6" t="s">
        <v>63</v>
      </c>
      <c r="C188" s="6" t="s">
        <v>62</v>
      </c>
      <c r="D188" s="6" t="s">
        <v>61</v>
      </c>
      <c r="E188" s="6">
        <v>2</v>
      </c>
      <c r="F188" s="6">
        <v>2</v>
      </c>
      <c r="G188" s="125">
        <v>2</v>
      </c>
      <c r="H188" s="128"/>
      <c r="I188" s="136">
        <f t="shared" si="140"/>
        <v>33</v>
      </c>
      <c r="J188" s="139">
        <f t="shared" si="110"/>
        <v>4.95</v>
      </c>
      <c r="K188" s="7">
        <f t="shared" si="111"/>
        <v>0</v>
      </c>
      <c r="L188" s="7">
        <f t="shared" si="112"/>
        <v>0</v>
      </c>
      <c r="M188" s="7">
        <f t="shared" si="113"/>
        <v>3.5</v>
      </c>
      <c r="N188" s="94">
        <f t="shared" si="114"/>
        <v>0</v>
      </c>
      <c r="O188" s="136">
        <f t="shared" si="139"/>
        <v>41.45</v>
      </c>
      <c r="P188" s="106"/>
      <c r="Q188" s="20">
        <f t="shared" si="141"/>
        <v>0.2</v>
      </c>
      <c r="R188" s="8">
        <f t="shared" si="142"/>
        <v>0.2</v>
      </c>
      <c r="S188" s="8">
        <f t="shared" si="143"/>
        <v>0.1</v>
      </c>
      <c r="T188" s="130">
        <f t="shared" si="144"/>
        <v>0.2</v>
      </c>
      <c r="U188" s="133">
        <f t="shared" si="115"/>
        <v>0.7</v>
      </c>
      <c r="V188" s="106"/>
      <c r="W188" s="136">
        <f t="shared" si="116"/>
        <v>5.6</v>
      </c>
      <c r="X188" s="139">
        <f t="shared" si="117"/>
        <v>2.0999999999999996</v>
      </c>
      <c r="Y188" s="7">
        <f t="shared" si="145"/>
        <v>15</v>
      </c>
      <c r="Z188" s="7">
        <f t="shared" si="146"/>
        <v>9</v>
      </c>
      <c r="AA188" s="7">
        <f t="shared" si="147"/>
        <v>2.1</v>
      </c>
      <c r="AB188" s="7">
        <f t="shared" si="118"/>
        <v>0</v>
      </c>
      <c r="AC188" s="7">
        <f t="shared" si="119"/>
        <v>0.55000000000000004</v>
      </c>
      <c r="AD188" s="7">
        <f>'Fact sheet'!$G$12</f>
        <v>0.08</v>
      </c>
      <c r="AE188" s="7">
        <f t="shared" si="148"/>
        <v>0</v>
      </c>
      <c r="AF188" s="7">
        <f t="shared" si="149"/>
        <v>0.51</v>
      </c>
      <c r="AG188" s="7">
        <f t="shared" si="120"/>
        <v>8.7349999999999977</v>
      </c>
      <c r="AH188" s="7">
        <f t="shared" si="121"/>
        <v>0</v>
      </c>
      <c r="AI188" s="94">
        <f t="shared" si="122"/>
        <v>0</v>
      </c>
      <c r="AJ188" s="99">
        <f t="shared" si="123"/>
        <v>43.67499999999999</v>
      </c>
      <c r="AK188" s="96">
        <f t="shared" si="124"/>
        <v>-2.2249999999999872</v>
      </c>
      <c r="AL188" s="106"/>
      <c r="AM188" s="21" t="str">
        <f t="shared" si="125"/>
        <v>LBNY222</v>
      </c>
      <c r="AN188" s="88">
        <f t="shared" si="126"/>
        <v>43.67499999999999</v>
      </c>
      <c r="AO188" s="13" t="str">
        <f t="shared" si="127"/>
        <v/>
      </c>
      <c r="AP188" s="8" t="str">
        <f t="shared" si="128"/>
        <v/>
      </c>
      <c r="AQ188" s="8" t="str">
        <f t="shared" si="129"/>
        <v/>
      </c>
      <c r="AR188" s="8" t="str">
        <f t="shared" si="130"/>
        <v/>
      </c>
      <c r="AS188" s="8" t="str">
        <f t="shared" si="131"/>
        <v/>
      </c>
      <c r="AT188" s="8" t="str">
        <f t="shared" si="132"/>
        <v/>
      </c>
      <c r="AU188" s="8" t="str">
        <f t="shared" si="133"/>
        <v/>
      </c>
      <c r="AV188" s="8">
        <f t="shared" si="134"/>
        <v>1</v>
      </c>
      <c r="AW188" s="8" t="str">
        <f t="shared" si="135"/>
        <v/>
      </c>
      <c r="AX188" s="8" t="str">
        <f t="shared" si="136"/>
        <v/>
      </c>
      <c r="AY188" s="8" t="str">
        <f t="shared" si="137"/>
        <v/>
      </c>
      <c r="AZ188" s="8" t="str">
        <f t="shared" si="138"/>
        <v/>
      </c>
      <c r="BA188" s="3" t="s">
        <v>145</v>
      </c>
      <c r="BB188" s="3" t="s">
        <v>145</v>
      </c>
      <c r="BC188" s="3" t="s">
        <v>145</v>
      </c>
      <c r="BD188" s="3">
        <v>0.7</v>
      </c>
      <c r="BE188" s="3">
        <v>60</v>
      </c>
      <c r="BF188" s="3">
        <v>60</v>
      </c>
      <c r="BG188" s="3">
        <v>30</v>
      </c>
      <c r="BH188" s="3">
        <v>30</v>
      </c>
      <c r="BI188" s="3">
        <v>70</v>
      </c>
      <c r="BJ188" s="3">
        <v>70</v>
      </c>
      <c r="BK188" s="3" t="s">
        <v>145</v>
      </c>
      <c r="BL188" s="3" t="s">
        <v>145</v>
      </c>
      <c r="BM188" s="3" t="s">
        <v>145</v>
      </c>
      <c r="BN188" s="3">
        <v>1</v>
      </c>
      <c r="BO188" s="3">
        <v>1</v>
      </c>
      <c r="BP188" s="3">
        <v>1</v>
      </c>
      <c r="BQ188" s="3" t="s">
        <v>145</v>
      </c>
      <c r="BR188" s="3" t="s">
        <v>145</v>
      </c>
      <c r="BS188" s="3" t="s">
        <v>145</v>
      </c>
      <c r="BT188" s="9">
        <v>3</v>
      </c>
      <c r="BU188" s="271">
        <v>-2.2249999999999872</v>
      </c>
    </row>
    <row r="189" spans="1:73" x14ac:dyDescent="0.25">
      <c r="A189" s="270" t="s">
        <v>1</v>
      </c>
      <c r="B189" s="6" t="s">
        <v>63</v>
      </c>
      <c r="C189" s="6" t="s">
        <v>62</v>
      </c>
      <c r="D189" s="6" t="s">
        <v>61</v>
      </c>
      <c r="E189" s="6">
        <v>2</v>
      </c>
      <c r="F189" s="6">
        <v>2</v>
      </c>
      <c r="G189" s="125">
        <v>3</v>
      </c>
      <c r="H189" s="128"/>
      <c r="I189" s="136">
        <f t="shared" si="140"/>
        <v>33</v>
      </c>
      <c r="J189" s="139">
        <f t="shared" si="110"/>
        <v>4.95</v>
      </c>
      <c r="K189" s="7">
        <f t="shared" si="111"/>
        <v>0</v>
      </c>
      <c r="L189" s="7">
        <f t="shared" si="112"/>
        <v>0</v>
      </c>
      <c r="M189" s="7">
        <f t="shared" si="113"/>
        <v>3.5</v>
      </c>
      <c r="N189" s="94">
        <f t="shared" si="114"/>
        <v>0</v>
      </c>
      <c r="O189" s="136">
        <f t="shared" si="139"/>
        <v>41.45</v>
      </c>
      <c r="P189" s="106"/>
      <c r="Q189" s="20">
        <f t="shared" si="141"/>
        <v>0.2</v>
      </c>
      <c r="R189" s="8">
        <f t="shared" si="142"/>
        <v>0.2</v>
      </c>
      <c r="S189" s="8">
        <f t="shared" si="143"/>
        <v>0.1</v>
      </c>
      <c r="T189" s="130">
        <f t="shared" si="144"/>
        <v>0.2</v>
      </c>
      <c r="U189" s="133">
        <f t="shared" si="115"/>
        <v>0.7</v>
      </c>
      <c r="V189" s="106"/>
      <c r="W189" s="136">
        <f t="shared" si="116"/>
        <v>5.6</v>
      </c>
      <c r="X189" s="139">
        <f t="shared" si="117"/>
        <v>2.0999999999999996</v>
      </c>
      <c r="Y189" s="7">
        <f t="shared" si="145"/>
        <v>15</v>
      </c>
      <c r="Z189" s="7">
        <f t="shared" si="146"/>
        <v>9</v>
      </c>
      <c r="AA189" s="7">
        <f t="shared" si="147"/>
        <v>2.1</v>
      </c>
      <c r="AB189" s="7">
        <f t="shared" si="118"/>
        <v>0</v>
      </c>
      <c r="AC189" s="7">
        <f t="shared" si="119"/>
        <v>0.55000000000000004</v>
      </c>
      <c r="AD189" s="7">
        <f>'Fact sheet'!$G$12</f>
        <v>0.08</v>
      </c>
      <c r="AE189" s="7">
        <f t="shared" si="148"/>
        <v>0</v>
      </c>
      <c r="AF189" s="7">
        <f t="shared" si="149"/>
        <v>0.51</v>
      </c>
      <c r="AG189" s="7">
        <f t="shared" si="120"/>
        <v>8.7349999999999977</v>
      </c>
      <c r="AH189" s="7">
        <f t="shared" si="121"/>
        <v>3.5</v>
      </c>
      <c r="AI189" s="94">
        <f t="shared" si="122"/>
        <v>0</v>
      </c>
      <c r="AJ189" s="99">
        <f t="shared" si="123"/>
        <v>47.17499999999999</v>
      </c>
      <c r="AK189" s="96">
        <f t="shared" si="124"/>
        <v>-5.7249999999999872</v>
      </c>
      <c r="AL189" s="106"/>
      <c r="AM189" s="21" t="str">
        <f t="shared" si="125"/>
        <v>LBNY223</v>
      </c>
      <c r="AN189" s="88">
        <f t="shared" si="126"/>
        <v>47.17499999999999</v>
      </c>
      <c r="AO189" s="13" t="str">
        <f t="shared" si="127"/>
        <v/>
      </c>
      <c r="AP189" s="8" t="str">
        <f t="shared" si="128"/>
        <v/>
      </c>
      <c r="AQ189" s="8" t="str">
        <f t="shared" si="129"/>
        <v/>
      </c>
      <c r="AR189" s="8" t="str">
        <f t="shared" si="130"/>
        <v/>
      </c>
      <c r="AS189" s="8" t="str">
        <f t="shared" si="131"/>
        <v/>
      </c>
      <c r="AT189" s="8" t="str">
        <f t="shared" si="132"/>
        <v/>
      </c>
      <c r="AU189" s="8" t="str">
        <f t="shared" si="133"/>
        <v/>
      </c>
      <c r="AV189" s="8" t="str">
        <f t="shared" si="134"/>
        <v/>
      </c>
      <c r="AW189" s="8">
        <f t="shared" si="135"/>
        <v>1</v>
      </c>
      <c r="AX189" s="8" t="str">
        <f t="shared" si="136"/>
        <v/>
      </c>
      <c r="AY189" s="8" t="str">
        <f t="shared" si="137"/>
        <v/>
      </c>
      <c r="AZ189" s="8" t="str">
        <f t="shared" si="138"/>
        <v/>
      </c>
      <c r="BA189" s="3" t="s">
        <v>145</v>
      </c>
      <c r="BB189" s="3" t="s">
        <v>145</v>
      </c>
      <c r="BC189" s="3" t="s">
        <v>145</v>
      </c>
      <c r="BD189" s="3">
        <v>0.7</v>
      </c>
      <c r="BE189" s="3">
        <v>60</v>
      </c>
      <c r="BF189" s="3">
        <v>60</v>
      </c>
      <c r="BG189" s="3">
        <v>30</v>
      </c>
      <c r="BH189" s="3">
        <v>30</v>
      </c>
      <c r="BI189" s="3">
        <v>70</v>
      </c>
      <c r="BJ189" s="3">
        <v>70</v>
      </c>
      <c r="BK189" s="3" t="s">
        <v>145</v>
      </c>
      <c r="BL189" s="3" t="s">
        <v>145</v>
      </c>
      <c r="BM189" s="3" t="s">
        <v>145</v>
      </c>
      <c r="BN189" s="3">
        <v>1</v>
      </c>
      <c r="BO189" s="3">
        <v>1</v>
      </c>
      <c r="BP189" s="3">
        <v>1</v>
      </c>
      <c r="BQ189" s="3" t="s">
        <v>145</v>
      </c>
      <c r="BR189" s="3" t="s">
        <v>145</v>
      </c>
      <c r="BS189" s="3" t="s">
        <v>145</v>
      </c>
      <c r="BT189" s="9">
        <v>3</v>
      </c>
      <c r="BU189" s="271">
        <v>-5.7249999999999872</v>
      </c>
    </row>
    <row r="190" spans="1:73" x14ac:dyDescent="0.25">
      <c r="A190" s="270" t="s">
        <v>1</v>
      </c>
      <c r="B190" s="6" t="s">
        <v>63</v>
      </c>
      <c r="C190" s="6" t="s">
        <v>62</v>
      </c>
      <c r="D190" s="6" t="s">
        <v>62</v>
      </c>
      <c r="E190" s="6">
        <v>1</v>
      </c>
      <c r="F190" s="6">
        <v>1</v>
      </c>
      <c r="G190" s="125">
        <v>1</v>
      </c>
      <c r="H190" s="128"/>
      <c r="I190" s="136">
        <f t="shared" si="140"/>
        <v>33</v>
      </c>
      <c r="J190" s="139">
        <f t="shared" si="110"/>
        <v>4.95</v>
      </c>
      <c r="K190" s="7">
        <f t="shared" si="111"/>
        <v>0</v>
      </c>
      <c r="L190" s="7">
        <f t="shared" si="112"/>
        <v>0</v>
      </c>
      <c r="M190" s="7">
        <f t="shared" si="113"/>
        <v>0</v>
      </c>
      <c r="N190" s="94">
        <f t="shared" si="114"/>
        <v>0</v>
      </c>
      <c r="O190" s="136">
        <f t="shared" si="139"/>
        <v>37.950000000000003</v>
      </c>
      <c r="P190" s="106"/>
      <c r="Q190" s="20">
        <f t="shared" si="141"/>
        <v>0.2</v>
      </c>
      <c r="R190" s="8">
        <f t="shared" si="142"/>
        <v>0.2</v>
      </c>
      <c r="S190" s="8">
        <f t="shared" si="143"/>
        <v>0.1</v>
      </c>
      <c r="T190" s="130">
        <f t="shared" si="144"/>
        <v>0.2</v>
      </c>
      <c r="U190" s="133">
        <f t="shared" si="115"/>
        <v>0.7</v>
      </c>
      <c r="V190" s="106"/>
      <c r="W190" s="136">
        <f t="shared" si="116"/>
        <v>5.6</v>
      </c>
      <c r="X190" s="139">
        <f t="shared" si="117"/>
        <v>0</v>
      </c>
      <c r="Y190" s="7">
        <f t="shared" si="145"/>
        <v>15</v>
      </c>
      <c r="Z190" s="7">
        <f t="shared" si="146"/>
        <v>9</v>
      </c>
      <c r="AA190" s="7">
        <f t="shared" si="147"/>
        <v>2.1</v>
      </c>
      <c r="AB190" s="7">
        <f t="shared" si="118"/>
        <v>0</v>
      </c>
      <c r="AC190" s="7">
        <f t="shared" si="119"/>
        <v>0</v>
      </c>
      <c r="AD190" s="7">
        <f>'Fact sheet'!$G$12</f>
        <v>0.08</v>
      </c>
      <c r="AE190" s="7">
        <f t="shared" si="148"/>
        <v>0</v>
      </c>
      <c r="AF190" s="7">
        <f t="shared" si="149"/>
        <v>0.51</v>
      </c>
      <c r="AG190" s="7">
        <f t="shared" si="120"/>
        <v>8.0724999999999998</v>
      </c>
      <c r="AH190" s="7">
        <f t="shared" si="121"/>
        <v>0</v>
      </c>
      <c r="AI190" s="94">
        <f t="shared" si="122"/>
        <v>0</v>
      </c>
      <c r="AJ190" s="99">
        <f t="shared" si="123"/>
        <v>40.362499999999997</v>
      </c>
      <c r="AK190" s="96">
        <f t="shared" si="124"/>
        <v>-2.4124999999999943</v>
      </c>
      <c r="AL190" s="106"/>
      <c r="AM190" s="21" t="str">
        <f t="shared" si="125"/>
        <v>LBNN111</v>
      </c>
      <c r="AN190" s="88">
        <f t="shared" si="126"/>
        <v>40.362499999999997</v>
      </c>
      <c r="AO190" s="13" t="str">
        <f t="shared" si="127"/>
        <v/>
      </c>
      <c r="AP190" s="8" t="str">
        <f t="shared" si="128"/>
        <v/>
      </c>
      <c r="AQ190" s="8" t="str">
        <f t="shared" si="129"/>
        <v/>
      </c>
      <c r="AR190" s="8" t="str">
        <f t="shared" si="130"/>
        <v/>
      </c>
      <c r="AS190" s="8" t="str">
        <f t="shared" si="131"/>
        <v/>
      </c>
      <c r="AT190" s="8" t="str">
        <f t="shared" si="132"/>
        <v/>
      </c>
      <c r="AU190" s="8">
        <f t="shared" si="133"/>
        <v>1</v>
      </c>
      <c r="AV190" s="8" t="str">
        <f t="shared" si="134"/>
        <v/>
      </c>
      <c r="AW190" s="8" t="str">
        <f t="shared" si="135"/>
        <v/>
      </c>
      <c r="AX190" s="8" t="str">
        <f t="shared" si="136"/>
        <v/>
      </c>
      <c r="AY190" s="8" t="str">
        <f t="shared" si="137"/>
        <v/>
      </c>
      <c r="AZ190" s="8" t="str">
        <f t="shared" si="138"/>
        <v/>
      </c>
      <c r="BA190" s="3">
        <v>0.7</v>
      </c>
      <c r="BB190" s="3" t="s">
        <v>145</v>
      </c>
      <c r="BC190" s="3" t="s">
        <v>145</v>
      </c>
      <c r="BD190" s="3" t="s">
        <v>145</v>
      </c>
      <c r="BE190" s="3">
        <v>60</v>
      </c>
      <c r="BF190" s="3">
        <v>60</v>
      </c>
      <c r="BG190" s="3">
        <v>30</v>
      </c>
      <c r="BH190" s="3">
        <v>30</v>
      </c>
      <c r="BI190" s="3">
        <v>70</v>
      </c>
      <c r="BJ190" s="3">
        <v>70</v>
      </c>
      <c r="BK190" s="3" t="s">
        <v>145</v>
      </c>
      <c r="BL190" s="3" t="s">
        <v>145</v>
      </c>
      <c r="BM190" s="3" t="s">
        <v>145</v>
      </c>
      <c r="BN190" s="3" t="s">
        <v>145</v>
      </c>
      <c r="BO190" s="3">
        <v>1</v>
      </c>
      <c r="BP190" s="3">
        <v>1</v>
      </c>
      <c r="BQ190" s="3" t="s">
        <v>145</v>
      </c>
      <c r="BR190" s="3" t="s">
        <v>145</v>
      </c>
      <c r="BS190" s="3">
        <v>3</v>
      </c>
      <c r="BT190" s="9" t="s">
        <v>145</v>
      </c>
      <c r="BU190" s="271">
        <v>-2.4124999999999943</v>
      </c>
    </row>
    <row r="191" spans="1:73" x14ac:dyDescent="0.25">
      <c r="A191" s="270" t="s">
        <v>1</v>
      </c>
      <c r="B191" s="6" t="s">
        <v>63</v>
      </c>
      <c r="C191" s="6" t="s">
        <v>62</v>
      </c>
      <c r="D191" s="6" t="s">
        <v>62</v>
      </c>
      <c r="E191" s="6">
        <v>1</v>
      </c>
      <c r="F191" s="6">
        <v>1</v>
      </c>
      <c r="G191" s="125">
        <v>2</v>
      </c>
      <c r="H191" s="128"/>
      <c r="I191" s="136">
        <f t="shared" si="140"/>
        <v>33</v>
      </c>
      <c r="J191" s="139">
        <f t="shared" si="110"/>
        <v>4.95</v>
      </c>
      <c r="K191" s="7">
        <f t="shared" si="111"/>
        <v>0</v>
      </c>
      <c r="L191" s="7">
        <f t="shared" si="112"/>
        <v>0</v>
      </c>
      <c r="M191" s="7">
        <f t="shared" si="113"/>
        <v>0</v>
      </c>
      <c r="N191" s="94">
        <f t="shared" si="114"/>
        <v>0</v>
      </c>
      <c r="O191" s="136">
        <f t="shared" si="139"/>
        <v>37.950000000000003</v>
      </c>
      <c r="P191" s="106"/>
      <c r="Q191" s="20">
        <f t="shared" si="141"/>
        <v>0.2</v>
      </c>
      <c r="R191" s="8">
        <f t="shared" si="142"/>
        <v>0.2</v>
      </c>
      <c r="S191" s="8">
        <f t="shared" si="143"/>
        <v>0.1</v>
      </c>
      <c r="T191" s="130">
        <f t="shared" si="144"/>
        <v>0.2</v>
      </c>
      <c r="U191" s="133">
        <f t="shared" si="115"/>
        <v>0.7</v>
      </c>
      <c r="V191" s="106"/>
      <c r="W191" s="136">
        <f t="shared" si="116"/>
        <v>5.6</v>
      </c>
      <c r="X191" s="139">
        <f t="shared" si="117"/>
        <v>0</v>
      </c>
      <c r="Y191" s="7">
        <f t="shared" si="145"/>
        <v>15</v>
      </c>
      <c r="Z191" s="7">
        <f t="shared" si="146"/>
        <v>9</v>
      </c>
      <c r="AA191" s="7">
        <f t="shared" si="147"/>
        <v>2.1</v>
      </c>
      <c r="AB191" s="7">
        <f t="shared" si="118"/>
        <v>0</v>
      </c>
      <c r="AC191" s="7">
        <f t="shared" si="119"/>
        <v>0</v>
      </c>
      <c r="AD191" s="7">
        <f>'Fact sheet'!$G$12</f>
        <v>0.08</v>
      </c>
      <c r="AE191" s="7">
        <f t="shared" si="148"/>
        <v>0</v>
      </c>
      <c r="AF191" s="7">
        <f t="shared" si="149"/>
        <v>0.51</v>
      </c>
      <c r="AG191" s="7">
        <f t="shared" si="120"/>
        <v>8.0724999999999998</v>
      </c>
      <c r="AH191" s="7">
        <f t="shared" si="121"/>
        <v>3.5</v>
      </c>
      <c r="AI191" s="94">
        <f t="shared" si="122"/>
        <v>0</v>
      </c>
      <c r="AJ191" s="99">
        <f t="shared" si="123"/>
        <v>43.862499999999997</v>
      </c>
      <c r="AK191" s="96">
        <f t="shared" si="124"/>
        <v>-5.9124999999999943</v>
      </c>
      <c r="AL191" s="106"/>
      <c r="AM191" s="21" t="str">
        <f t="shared" si="125"/>
        <v>LBNN112</v>
      </c>
      <c r="AN191" s="88">
        <f t="shared" si="126"/>
        <v>43.862499999999997</v>
      </c>
      <c r="AO191" s="13" t="str">
        <f t="shared" si="127"/>
        <v/>
      </c>
      <c r="AP191" s="8" t="str">
        <f t="shared" si="128"/>
        <v/>
      </c>
      <c r="AQ191" s="8" t="str">
        <f t="shared" si="129"/>
        <v/>
      </c>
      <c r="AR191" s="8" t="str">
        <f t="shared" si="130"/>
        <v/>
      </c>
      <c r="AS191" s="8" t="str">
        <f t="shared" si="131"/>
        <v/>
      </c>
      <c r="AT191" s="8" t="str">
        <f t="shared" si="132"/>
        <v/>
      </c>
      <c r="AU191" s="8" t="str">
        <f t="shared" si="133"/>
        <v/>
      </c>
      <c r="AV191" s="8">
        <f t="shared" si="134"/>
        <v>1</v>
      </c>
      <c r="AW191" s="8" t="str">
        <f t="shared" si="135"/>
        <v/>
      </c>
      <c r="AX191" s="8" t="str">
        <f t="shared" si="136"/>
        <v/>
      </c>
      <c r="AY191" s="8" t="str">
        <f t="shared" si="137"/>
        <v/>
      </c>
      <c r="AZ191" s="8" t="str">
        <f t="shared" si="138"/>
        <v/>
      </c>
      <c r="BA191" s="3">
        <v>0.7</v>
      </c>
      <c r="BB191" s="3" t="s">
        <v>145</v>
      </c>
      <c r="BC191" s="3" t="s">
        <v>145</v>
      </c>
      <c r="BD191" s="3" t="s">
        <v>145</v>
      </c>
      <c r="BE191" s="3">
        <v>60</v>
      </c>
      <c r="BF191" s="3">
        <v>60</v>
      </c>
      <c r="BG191" s="3">
        <v>30</v>
      </c>
      <c r="BH191" s="3">
        <v>30</v>
      </c>
      <c r="BI191" s="3">
        <v>70</v>
      </c>
      <c r="BJ191" s="3">
        <v>70</v>
      </c>
      <c r="BK191" s="3" t="s">
        <v>145</v>
      </c>
      <c r="BL191" s="3" t="s">
        <v>145</v>
      </c>
      <c r="BM191" s="3" t="s">
        <v>145</v>
      </c>
      <c r="BN191" s="3" t="s">
        <v>145</v>
      </c>
      <c r="BO191" s="3">
        <v>1</v>
      </c>
      <c r="BP191" s="3">
        <v>1</v>
      </c>
      <c r="BQ191" s="3" t="s">
        <v>145</v>
      </c>
      <c r="BR191" s="3" t="s">
        <v>145</v>
      </c>
      <c r="BS191" s="3">
        <v>3</v>
      </c>
      <c r="BT191" s="9" t="s">
        <v>145</v>
      </c>
      <c r="BU191" s="271">
        <v>-5.9124999999999943</v>
      </c>
    </row>
    <row r="192" spans="1:73" x14ac:dyDescent="0.25">
      <c r="A192" s="270" t="s">
        <v>1</v>
      </c>
      <c r="B192" s="6" t="s">
        <v>63</v>
      </c>
      <c r="C192" s="6" t="s">
        <v>62</v>
      </c>
      <c r="D192" s="6" t="s">
        <v>62</v>
      </c>
      <c r="E192" s="6">
        <v>1</v>
      </c>
      <c r="F192" s="6">
        <v>1</v>
      </c>
      <c r="G192" s="125">
        <v>3</v>
      </c>
      <c r="H192" s="128"/>
      <c r="I192" s="136">
        <f t="shared" si="140"/>
        <v>33</v>
      </c>
      <c r="J192" s="139">
        <f t="shared" si="110"/>
        <v>4.95</v>
      </c>
      <c r="K192" s="7">
        <f t="shared" si="111"/>
        <v>0</v>
      </c>
      <c r="L192" s="7">
        <f t="shared" si="112"/>
        <v>0</v>
      </c>
      <c r="M192" s="7">
        <f t="shared" si="113"/>
        <v>0</v>
      </c>
      <c r="N192" s="94">
        <f t="shared" si="114"/>
        <v>0</v>
      </c>
      <c r="O192" s="136">
        <f t="shared" si="139"/>
        <v>37.950000000000003</v>
      </c>
      <c r="P192" s="106"/>
      <c r="Q192" s="20">
        <f t="shared" si="141"/>
        <v>0.2</v>
      </c>
      <c r="R192" s="8">
        <f t="shared" si="142"/>
        <v>0.2</v>
      </c>
      <c r="S192" s="8">
        <f t="shared" si="143"/>
        <v>0.1</v>
      </c>
      <c r="T192" s="130">
        <f t="shared" si="144"/>
        <v>0.2</v>
      </c>
      <c r="U192" s="133">
        <f t="shared" si="115"/>
        <v>0.7</v>
      </c>
      <c r="V192" s="106"/>
      <c r="W192" s="136">
        <f t="shared" si="116"/>
        <v>5.6</v>
      </c>
      <c r="X192" s="139">
        <f t="shared" si="117"/>
        <v>0</v>
      </c>
      <c r="Y192" s="7">
        <f t="shared" si="145"/>
        <v>15</v>
      </c>
      <c r="Z192" s="7">
        <f t="shared" si="146"/>
        <v>9</v>
      </c>
      <c r="AA192" s="7">
        <f t="shared" si="147"/>
        <v>2.1</v>
      </c>
      <c r="AB192" s="7">
        <f t="shared" si="118"/>
        <v>0</v>
      </c>
      <c r="AC192" s="7">
        <f t="shared" si="119"/>
        <v>0</v>
      </c>
      <c r="AD192" s="7">
        <f>'Fact sheet'!$G$12</f>
        <v>0.08</v>
      </c>
      <c r="AE192" s="7">
        <f t="shared" si="148"/>
        <v>0</v>
      </c>
      <c r="AF192" s="7">
        <f t="shared" si="149"/>
        <v>0.51</v>
      </c>
      <c r="AG192" s="7">
        <f t="shared" si="120"/>
        <v>8.0724999999999998</v>
      </c>
      <c r="AH192" s="7">
        <f t="shared" si="121"/>
        <v>7</v>
      </c>
      <c r="AI192" s="94">
        <f t="shared" si="122"/>
        <v>0</v>
      </c>
      <c r="AJ192" s="99">
        <f t="shared" si="123"/>
        <v>47.362499999999997</v>
      </c>
      <c r="AK192" s="96">
        <f t="shared" si="124"/>
        <v>-9.4124999999999943</v>
      </c>
      <c r="AL192" s="106"/>
      <c r="AM192" s="21" t="str">
        <f t="shared" si="125"/>
        <v>LBNN113</v>
      </c>
      <c r="AN192" s="88">
        <f t="shared" si="126"/>
        <v>47.362499999999997</v>
      </c>
      <c r="AO192" s="13" t="str">
        <f t="shared" si="127"/>
        <v/>
      </c>
      <c r="AP192" s="8" t="str">
        <f t="shared" si="128"/>
        <v/>
      </c>
      <c r="AQ192" s="8" t="str">
        <f t="shared" si="129"/>
        <v/>
      </c>
      <c r="AR192" s="8" t="str">
        <f t="shared" si="130"/>
        <v/>
      </c>
      <c r="AS192" s="8" t="str">
        <f t="shared" si="131"/>
        <v/>
      </c>
      <c r="AT192" s="8" t="str">
        <f t="shared" si="132"/>
        <v/>
      </c>
      <c r="AU192" s="8" t="str">
        <f t="shared" si="133"/>
        <v/>
      </c>
      <c r="AV192" s="8" t="str">
        <f t="shared" si="134"/>
        <v/>
      </c>
      <c r="AW192" s="8">
        <f t="shared" si="135"/>
        <v>1</v>
      </c>
      <c r="AX192" s="8" t="str">
        <f t="shared" si="136"/>
        <v/>
      </c>
      <c r="AY192" s="8" t="str">
        <f t="shared" si="137"/>
        <v/>
      </c>
      <c r="AZ192" s="8" t="str">
        <f t="shared" si="138"/>
        <v/>
      </c>
      <c r="BA192" s="3">
        <v>0.7</v>
      </c>
      <c r="BB192" s="3" t="s">
        <v>145</v>
      </c>
      <c r="BC192" s="3" t="s">
        <v>145</v>
      </c>
      <c r="BD192" s="3" t="s">
        <v>145</v>
      </c>
      <c r="BE192" s="3">
        <v>60</v>
      </c>
      <c r="BF192" s="3">
        <v>60</v>
      </c>
      <c r="BG192" s="3">
        <v>30</v>
      </c>
      <c r="BH192" s="3">
        <v>30</v>
      </c>
      <c r="BI192" s="3">
        <v>70</v>
      </c>
      <c r="BJ192" s="3">
        <v>70</v>
      </c>
      <c r="BK192" s="3" t="s">
        <v>145</v>
      </c>
      <c r="BL192" s="3" t="s">
        <v>145</v>
      </c>
      <c r="BM192" s="3" t="s">
        <v>145</v>
      </c>
      <c r="BN192" s="3" t="s">
        <v>145</v>
      </c>
      <c r="BO192" s="3">
        <v>1</v>
      </c>
      <c r="BP192" s="3">
        <v>1</v>
      </c>
      <c r="BQ192" s="3" t="s">
        <v>145</v>
      </c>
      <c r="BR192" s="3" t="s">
        <v>145</v>
      </c>
      <c r="BS192" s="3">
        <v>3</v>
      </c>
      <c r="BT192" s="9" t="s">
        <v>145</v>
      </c>
      <c r="BU192" s="271">
        <v>-9.4124999999999943</v>
      </c>
    </row>
    <row r="193" spans="1:73" x14ac:dyDescent="0.25">
      <c r="A193" s="270" t="s">
        <v>1</v>
      </c>
      <c r="B193" s="6" t="s">
        <v>63</v>
      </c>
      <c r="C193" s="6" t="s">
        <v>62</v>
      </c>
      <c r="D193" s="6" t="s">
        <v>62</v>
      </c>
      <c r="E193" s="6">
        <v>1</v>
      </c>
      <c r="F193" s="6">
        <v>2</v>
      </c>
      <c r="G193" s="125">
        <v>1</v>
      </c>
      <c r="H193" s="128"/>
      <c r="I193" s="136">
        <f t="shared" si="140"/>
        <v>33</v>
      </c>
      <c r="J193" s="139">
        <f t="shared" si="110"/>
        <v>4.95</v>
      </c>
      <c r="K193" s="7">
        <f t="shared" si="111"/>
        <v>0</v>
      </c>
      <c r="L193" s="7">
        <f t="shared" si="112"/>
        <v>0</v>
      </c>
      <c r="M193" s="7">
        <f t="shared" si="113"/>
        <v>0</v>
      </c>
      <c r="N193" s="94">
        <f t="shared" si="114"/>
        <v>0</v>
      </c>
      <c r="O193" s="136">
        <f t="shared" si="139"/>
        <v>37.950000000000003</v>
      </c>
      <c r="P193" s="106"/>
      <c r="Q193" s="20">
        <f t="shared" si="141"/>
        <v>0.2</v>
      </c>
      <c r="R193" s="8">
        <f t="shared" si="142"/>
        <v>0.2</v>
      </c>
      <c r="S193" s="8">
        <f t="shared" si="143"/>
        <v>0.1</v>
      </c>
      <c r="T193" s="130">
        <f t="shared" si="144"/>
        <v>0.2</v>
      </c>
      <c r="U193" s="133">
        <f t="shared" si="115"/>
        <v>0.7</v>
      </c>
      <c r="V193" s="106"/>
      <c r="W193" s="136">
        <f t="shared" si="116"/>
        <v>5.6</v>
      </c>
      <c r="X193" s="139">
        <f t="shared" si="117"/>
        <v>2.0999999999999996</v>
      </c>
      <c r="Y193" s="7">
        <f t="shared" si="145"/>
        <v>15</v>
      </c>
      <c r="Z193" s="7">
        <f t="shared" si="146"/>
        <v>9</v>
      </c>
      <c r="AA193" s="7">
        <f t="shared" si="147"/>
        <v>2.1</v>
      </c>
      <c r="AB193" s="7">
        <f t="shared" si="118"/>
        <v>0</v>
      </c>
      <c r="AC193" s="7">
        <f t="shared" si="119"/>
        <v>0</v>
      </c>
      <c r="AD193" s="7">
        <f>'Fact sheet'!$G$12</f>
        <v>0.08</v>
      </c>
      <c r="AE193" s="7">
        <f t="shared" si="148"/>
        <v>0</v>
      </c>
      <c r="AF193" s="7">
        <f t="shared" si="149"/>
        <v>0.51</v>
      </c>
      <c r="AG193" s="7">
        <f t="shared" si="120"/>
        <v>8.5974999999999984</v>
      </c>
      <c r="AH193" s="7">
        <f t="shared" si="121"/>
        <v>0</v>
      </c>
      <c r="AI193" s="94">
        <f t="shared" si="122"/>
        <v>0</v>
      </c>
      <c r="AJ193" s="99">
        <f t="shared" si="123"/>
        <v>42.98749999999999</v>
      </c>
      <c r="AK193" s="96">
        <f t="shared" si="124"/>
        <v>-5.0374999999999872</v>
      </c>
      <c r="AL193" s="106"/>
      <c r="AM193" s="21" t="str">
        <f t="shared" si="125"/>
        <v>LBNN121</v>
      </c>
      <c r="AN193" s="88">
        <f t="shared" si="126"/>
        <v>42.98749999999999</v>
      </c>
      <c r="AO193" s="13" t="str">
        <f t="shared" si="127"/>
        <v/>
      </c>
      <c r="AP193" s="8" t="str">
        <f t="shared" si="128"/>
        <v/>
      </c>
      <c r="AQ193" s="8" t="str">
        <f t="shared" si="129"/>
        <v/>
      </c>
      <c r="AR193" s="8" t="str">
        <f t="shared" si="130"/>
        <v/>
      </c>
      <c r="AS193" s="8" t="str">
        <f t="shared" si="131"/>
        <v/>
      </c>
      <c r="AT193" s="8" t="str">
        <f t="shared" si="132"/>
        <v/>
      </c>
      <c r="AU193" s="8">
        <f t="shared" si="133"/>
        <v>1</v>
      </c>
      <c r="AV193" s="8" t="str">
        <f t="shared" si="134"/>
        <v/>
      </c>
      <c r="AW193" s="8" t="str">
        <f t="shared" si="135"/>
        <v/>
      </c>
      <c r="AX193" s="8" t="str">
        <f t="shared" si="136"/>
        <v/>
      </c>
      <c r="AY193" s="8" t="str">
        <f t="shared" si="137"/>
        <v/>
      </c>
      <c r="AZ193" s="8" t="str">
        <f t="shared" si="138"/>
        <v/>
      </c>
      <c r="BA193" s="3" t="s">
        <v>145</v>
      </c>
      <c r="BB193" s="3" t="s">
        <v>145</v>
      </c>
      <c r="BC193" s="3">
        <v>0.7</v>
      </c>
      <c r="BD193" s="3" t="s">
        <v>145</v>
      </c>
      <c r="BE193" s="3">
        <v>60</v>
      </c>
      <c r="BF193" s="3">
        <v>60</v>
      </c>
      <c r="BG193" s="3">
        <v>30</v>
      </c>
      <c r="BH193" s="3">
        <v>30</v>
      </c>
      <c r="BI193" s="3">
        <v>70</v>
      </c>
      <c r="BJ193" s="3">
        <v>70</v>
      </c>
      <c r="BK193" s="3" t="s">
        <v>145</v>
      </c>
      <c r="BL193" s="3" t="s">
        <v>145</v>
      </c>
      <c r="BM193" s="3" t="s">
        <v>145</v>
      </c>
      <c r="BN193" s="3" t="s">
        <v>145</v>
      </c>
      <c r="BO193" s="3">
        <v>1</v>
      </c>
      <c r="BP193" s="3">
        <v>1</v>
      </c>
      <c r="BQ193" s="3" t="s">
        <v>145</v>
      </c>
      <c r="BR193" s="3" t="s">
        <v>145</v>
      </c>
      <c r="BS193" s="3">
        <v>3</v>
      </c>
      <c r="BT193" s="9" t="s">
        <v>145</v>
      </c>
      <c r="BU193" s="271">
        <v>-5.0374999999999872</v>
      </c>
    </row>
    <row r="194" spans="1:73" x14ac:dyDescent="0.25">
      <c r="A194" s="270" t="s">
        <v>1</v>
      </c>
      <c r="B194" s="6" t="s">
        <v>63</v>
      </c>
      <c r="C194" s="6" t="s">
        <v>62</v>
      </c>
      <c r="D194" s="6" t="s">
        <v>62</v>
      </c>
      <c r="E194" s="6">
        <v>1</v>
      </c>
      <c r="F194" s="6">
        <v>2</v>
      </c>
      <c r="G194" s="125">
        <v>2</v>
      </c>
      <c r="H194" s="128"/>
      <c r="I194" s="136">
        <f t="shared" si="140"/>
        <v>33</v>
      </c>
      <c r="J194" s="139">
        <f t="shared" si="110"/>
        <v>4.95</v>
      </c>
      <c r="K194" s="7">
        <f t="shared" si="111"/>
        <v>0</v>
      </c>
      <c r="L194" s="7">
        <f t="shared" si="112"/>
        <v>0</v>
      </c>
      <c r="M194" s="7">
        <f t="shared" si="113"/>
        <v>0</v>
      </c>
      <c r="N194" s="94">
        <f t="shared" si="114"/>
        <v>0</v>
      </c>
      <c r="O194" s="136">
        <f t="shared" si="139"/>
        <v>37.950000000000003</v>
      </c>
      <c r="P194" s="106"/>
      <c r="Q194" s="20">
        <f t="shared" si="141"/>
        <v>0.2</v>
      </c>
      <c r="R194" s="8">
        <f t="shared" si="142"/>
        <v>0.2</v>
      </c>
      <c r="S194" s="8">
        <f t="shared" si="143"/>
        <v>0.1</v>
      </c>
      <c r="T194" s="130">
        <f t="shared" si="144"/>
        <v>0.2</v>
      </c>
      <c r="U194" s="133">
        <f t="shared" si="115"/>
        <v>0.7</v>
      </c>
      <c r="V194" s="106"/>
      <c r="W194" s="136">
        <f t="shared" si="116"/>
        <v>5.6</v>
      </c>
      <c r="X194" s="139">
        <f t="shared" si="117"/>
        <v>2.0999999999999996</v>
      </c>
      <c r="Y194" s="7">
        <f t="shared" si="145"/>
        <v>15</v>
      </c>
      <c r="Z194" s="7">
        <f t="shared" si="146"/>
        <v>9</v>
      </c>
      <c r="AA194" s="7">
        <f t="shared" si="147"/>
        <v>2.1</v>
      </c>
      <c r="AB194" s="7">
        <f t="shared" si="118"/>
        <v>0</v>
      </c>
      <c r="AC194" s="7">
        <f t="shared" si="119"/>
        <v>0</v>
      </c>
      <c r="AD194" s="7">
        <f>'Fact sheet'!$G$12</f>
        <v>0.08</v>
      </c>
      <c r="AE194" s="7">
        <f t="shared" si="148"/>
        <v>0</v>
      </c>
      <c r="AF194" s="7">
        <f t="shared" si="149"/>
        <v>0.51</v>
      </c>
      <c r="AG194" s="7">
        <f t="shared" si="120"/>
        <v>8.5974999999999984</v>
      </c>
      <c r="AH194" s="7">
        <f t="shared" si="121"/>
        <v>3.5</v>
      </c>
      <c r="AI194" s="94">
        <f t="shared" si="122"/>
        <v>0</v>
      </c>
      <c r="AJ194" s="99">
        <f t="shared" si="123"/>
        <v>46.48749999999999</v>
      </c>
      <c r="AK194" s="96">
        <f t="shared" si="124"/>
        <v>-8.5374999999999872</v>
      </c>
      <c r="AL194" s="106"/>
      <c r="AM194" s="21" t="str">
        <f t="shared" si="125"/>
        <v>LBNN122</v>
      </c>
      <c r="AN194" s="88">
        <f t="shared" si="126"/>
        <v>46.48749999999999</v>
      </c>
      <c r="AO194" s="13" t="str">
        <f t="shared" si="127"/>
        <v/>
      </c>
      <c r="AP194" s="8" t="str">
        <f t="shared" si="128"/>
        <v/>
      </c>
      <c r="AQ194" s="8" t="str">
        <f t="shared" si="129"/>
        <v/>
      </c>
      <c r="AR194" s="8" t="str">
        <f t="shared" si="130"/>
        <v/>
      </c>
      <c r="AS194" s="8" t="str">
        <f t="shared" si="131"/>
        <v/>
      </c>
      <c r="AT194" s="8" t="str">
        <f t="shared" si="132"/>
        <v/>
      </c>
      <c r="AU194" s="8" t="str">
        <f t="shared" si="133"/>
        <v/>
      </c>
      <c r="AV194" s="8">
        <f t="shared" si="134"/>
        <v>1</v>
      </c>
      <c r="AW194" s="8" t="str">
        <f t="shared" si="135"/>
        <v/>
      </c>
      <c r="AX194" s="8" t="str">
        <f t="shared" si="136"/>
        <v/>
      </c>
      <c r="AY194" s="8" t="str">
        <f t="shared" si="137"/>
        <v/>
      </c>
      <c r="AZ194" s="8" t="str">
        <f t="shared" si="138"/>
        <v/>
      </c>
      <c r="BA194" s="3" t="s">
        <v>145</v>
      </c>
      <c r="BB194" s="3" t="s">
        <v>145</v>
      </c>
      <c r="BC194" s="3">
        <v>0.7</v>
      </c>
      <c r="BD194" s="3" t="s">
        <v>145</v>
      </c>
      <c r="BE194" s="3">
        <v>60</v>
      </c>
      <c r="BF194" s="3">
        <v>60</v>
      </c>
      <c r="BG194" s="3">
        <v>30</v>
      </c>
      <c r="BH194" s="3">
        <v>30</v>
      </c>
      <c r="BI194" s="3">
        <v>70</v>
      </c>
      <c r="BJ194" s="3">
        <v>70</v>
      </c>
      <c r="BK194" s="3" t="s">
        <v>145</v>
      </c>
      <c r="BL194" s="3" t="s">
        <v>145</v>
      </c>
      <c r="BM194" s="3" t="s">
        <v>145</v>
      </c>
      <c r="BN194" s="3" t="s">
        <v>145</v>
      </c>
      <c r="BO194" s="3">
        <v>1</v>
      </c>
      <c r="BP194" s="3">
        <v>1</v>
      </c>
      <c r="BQ194" s="3" t="s">
        <v>145</v>
      </c>
      <c r="BR194" s="3" t="s">
        <v>145</v>
      </c>
      <c r="BS194" s="3">
        <v>3</v>
      </c>
      <c r="BT194" s="9" t="s">
        <v>145</v>
      </c>
      <c r="BU194" s="271">
        <v>-8.5374999999999872</v>
      </c>
    </row>
    <row r="195" spans="1:73" x14ac:dyDescent="0.25">
      <c r="A195" s="270" t="s">
        <v>1</v>
      </c>
      <c r="B195" s="6" t="s">
        <v>63</v>
      </c>
      <c r="C195" s="6" t="s">
        <v>62</v>
      </c>
      <c r="D195" s="6" t="s">
        <v>62</v>
      </c>
      <c r="E195" s="6">
        <v>1</v>
      </c>
      <c r="F195" s="6">
        <v>2</v>
      </c>
      <c r="G195" s="125">
        <v>3</v>
      </c>
      <c r="H195" s="128"/>
      <c r="I195" s="136">
        <f t="shared" si="140"/>
        <v>33</v>
      </c>
      <c r="J195" s="139">
        <f t="shared" si="110"/>
        <v>4.95</v>
      </c>
      <c r="K195" s="7">
        <f t="shared" si="111"/>
        <v>0</v>
      </c>
      <c r="L195" s="7">
        <f t="shared" si="112"/>
        <v>0</v>
      </c>
      <c r="M195" s="7">
        <f t="shared" si="113"/>
        <v>0</v>
      </c>
      <c r="N195" s="94">
        <f t="shared" si="114"/>
        <v>0</v>
      </c>
      <c r="O195" s="136">
        <f t="shared" si="139"/>
        <v>37.950000000000003</v>
      </c>
      <c r="P195" s="106"/>
      <c r="Q195" s="20">
        <f t="shared" si="141"/>
        <v>0.2</v>
      </c>
      <c r="R195" s="8">
        <f t="shared" si="142"/>
        <v>0.2</v>
      </c>
      <c r="S195" s="8">
        <f t="shared" si="143"/>
        <v>0.1</v>
      </c>
      <c r="T195" s="130">
        <f t="shared" si="144"/>
        <v>0.2</v>
      </c>
      <c r="U195" s="133">
        <f t="shared" si="115"/>
        <v>0.7</v>
      </c>
      <c r="V195" s="106"/>
      <c r="W195" s="136">
        <f t="shared" si="116"/>
        <v>5.6</v>
      </c>
      <c r="X195" s="139">
        <f t="shared" si="117"/>
        <v>2.0999999999999996</v>
      </c>
      <c r="Y195" s="7">
        <f t="shared" si="145"/>
        <v>15</v>
      </c>
      <c r="Z195" s="7">
        <f t="shared" si="146"/>
        <v>9</v>
      </c>
      <c r="AA195" s="7">
        <f t="shared" si="147"/>
        <v>2.1</v>
      </c>
      <c r="AB195" s="7">
        <f t="shared" si="118"/>
        <v>0</v>
      </c>
      <c r="AC195" s="7">
        <f t="shared" si="119"/>
        <v>0</v>
      </c>
      <c r="AD195" s="7">
        <f>'Fact sheet'!$G$12</f>
        <v>0.08</v>
      </c>
      <c r="AE195" s="7">
        <f t="shared" si="148"/>
        <v>0</v>
      </c>
      <c r="AF195" s="7">
        <f t="shared" si="149"/>
        <v>0.51</v>
      </c>
      <c r="AG195" s="7">
        <f t="shared" si="120"/>
        <v>8.5974999999999984</v>
      </c>
      <c r="AH195" s="7">
        <f t="shared" si="121"/>
        <v>7</v>
      </c>
      <c r="AI195" s="94">
        <f t="shared" si="122"/>
        <v>0</v>
      </c>
      <c r="AJ195" s="99">
        <f t="shared" si="123"/>
        <v>49.98749999999999</v>
      </c>
      <c r="AK195" s="96">
        <f t="shared" si="124"/>
        <v>-12.037499999999987</v>
      </c>
      <c r="AL195" s="106"/>
      <c r="AM195" s="21" t="str">
        <f t="shared" si="125"/>
        <v>LBNN123</v>
      </c>
      <c r="AN195" s="88">
        <f t="shared" si="126"/>
        <v>49.98749999999999</v>
      </c>
      <c r="AO195" s="13" t="str">
        <f t="shared" si="127"/>
        <v/>
      </c>
      <c r="AP195" s="8" t="str">
        <f t="shared" si="128"/>
        <v/>
      </c>
      <c r="AQ195" s="8" t="str">
        <f t="shared" si="129"/>
        <v/>
      </c>
      <c r="AR195" s="8" t="str">
        <f t="shared" si="130"/>
        <v/>
      </c>
      <c r="AS195" s="8" t="str">
        <f t="shared" si="131"/>
        <v/>
      </c>
      <c r="AT195" s="8" t="str">
        <f t="shared" si="132"/>
        <v/>
      </c>
      <c r="AU195" s="8" t="str">
        <f t="shared" si="133"/>
        <v/>
      </c>
      <c r="AV195" s="8" t="str">
        <f t="shared" si="134"/>
        <v/>
      </c>
      <c r="AW195" s="8">
        <f t="shared" si="135"/>
        <v>1</v>
      </c>
      <c r="AX195" s="8" t="str">
        <f t="shared" si="136"/>
        <v/>
      </c>
      <c r="AY195" s="8" t="str">
        <f t="shared" si="137"/>
        <v/>
      </c>
      <c r="AZ195" s="8" t="str">
        <f t="shared" si="138"/>
        <v/>
      </c>
      <c r="BA195" s="3" t="s">
        <v>145</v>
      </c>
      <c r="BB195" s="3" t="s">
        <v>145</v>
      </c>
      <c r="BC195" s="3">
        <v>0.7</v>
      </c>
      <c r="BD195" s="3" t="s">
        <v>145</v>
      </c>
      <c r="BE195" s="3">
        <v>60</v>
      </c>
      <c r="BF195" s="3">
        <v>60</v>
      </c>
      <c r="BG195" s="3">
        <v>30</v>
      </c>
      <c r="BH195" s="3">
        <v>30</v>
      </c>
      <c r="BI195" s="3">
        <v>70</v>
      </c>
      <c r="BJ195" s="3">
        <v>70</v>
      </c>
      <c r="BK195" s="3" t="s">
        <v>145</v>
      </c>
      <c r="BL195" s="3" t="s">
        <v>145</v>
      </c>
      <c r="BM195" s="3" t="s">
        <v>145</v>
      </c>
      <c r="BN195" s="3" t="s">
        <v>145</v>
      </c>
      <c r="BO195" s="3">
        <v>1</v>
      </c>
      <c r="BP195" s="3">
        <v>1</v>
      </c>
      <c r="BQ195" s="3" t="s">
        <v>145</v>
      </c>
      <c r="BR195" s="3" t="s">
        <v>145</v>
      </c>
      <c r="BS195" s="3">
        <v>3</v>
      </c>
      <c r="BT195" s="9" t="s">
        <v>145</v>
      </c>
      <c r="BU195" s="271">
        <v>-12.037499999999987</v>
      </c>
    </row>
    <row r="196" spans="1:73" x14ac:dyDescent="0.25">
      <c r="A196" s="270" t="s">
        <v>1</v>
      </c>
      <c r="B196" s="6" t="s">
        <v>63</v>
      </c>
      <c r="C196" s="6" t="s">
        <v>62</v>
      </c>
      <c r="D196" s="6" t="s">
        <v>62</v>
      </c>
      <c r="E196" s="6">
        <v>2</v>
      </c>
      <c r="F196" s="6">
        <v>1</v>
      </c>
      <c r="G196" s="125">
        <v>1</v>
      </c>
      <c r="H196" s="128"/>
      <c r="I196" s="136">
        <f t="shared" si="140"/>
        <v>33</v>
      </c>
      <c r="J196" s="139">
        <f t="shared" si="110"/>
        <v>4.95</v>
      </c>
      <c r="K196" s="7">
        <f t="shared" si="111"/>
        <v>0</v>
      </c>
      <c r="L196" s="7">
        <f t="shared" si="112"/>
        <v>0</v>
      </c>
      <c r="M196" s="7">
        <f t="shared" si="113"/>
        <v>0</v>
      </c>
      <c r="N196" s="94">
        <f t="shared" si="114"/>
        <v>0</v>
      </c>
      <c r="O196" s="136">
        <f t="shared" si="139"/>
        <v>37.950000000000003</v>
      </c>
      <c r="P196" s="106"/>
      <c r="Q196" s="20">
        <f t="shared" si="141"/>
        <v>0.2</v>
      </c>
      <c r="R196" s="8">
        <f t="shared" si="142"/>
        <v>0.2</v>
      </c>
      <c r="S196" s="8">
        <f t="shared" si="143"/>
        <v>0.1</v>
      </c>
      <c r="T196" s="130">
        <f t="shared" si="144"/>
        <v>0.2</v>
      </c>
      <c r="U196" s="133">
        <f t="shared" si="115"/>
        <v>0.7</v>
      </c>
      <c r="V196" s="106"/>
      <c r="W196" s="136">
        <f t="shared" si="116"/>
        <v>5.6</v>
      </c>
      <c r="X196" s="139">
        <f t="shared" si="117"/>
        <v>0</v>
      </c>
      <c r="Y196" s="7">
        <f t="shared" si="145"/>
        <v>15</v>
      </c>
      <c r="Z196" s="7">
        <f t="shared" si="146"/>
        <v>9</v>
      </c>
      <c r="AA196" s="7">
        <f t="shared" si="147"/>
        <v>2.1</v>
      </c>
      <c r="AB196" s="7">
        <f t="shared" si="118"/>
        <v>0</v>
      </c>
      <c r="AC196" s="7">
        <f t="shared" si="119"/>
        <v>0</v>
      </c>
      <c r="AD196" s="7">
        <f>'Fact sheet'!$G$12</f>
        <v>0.08</v>
      </c>
      <c r="AE196" s="7">
        <f t="shared" si="148"/>
        <v>0</v>
      </c>
      <c r="AF196" s="7">
        <f t="shared" si="149"/>
        <v>0.51</v>
      </c>
      <c r="AG196" s="7">
        <f t="shared" si="120"/>
        <v>8.0724999999999998</v>
      </c>
      <c r="AH196" s="7">
        <f t="shared" si="121"/>
        <v>0</v>
      </c>
      <c r="AI196" s="94">
        <f t="shared" si="122"/>
        <v>4.5</v>
      </c>
      <c r="AJ196" s="99">
        <f t="shared" si="123"/>
        <v>44.862499999999997</v>
      </c>
      <c r="AK196" s="96">
        <f t="shared" si="124"/>
        <v>-6.9124999999999943</v>
      </c>
      <c r="AL196" s="106"/>
      <c r="AM196" s="21" t="str">
        <f t="shared" si="125"/>
        <v>LBNN211</v>
      </c>
      <c r="AN196" s="88">
        <f t="shared" si="126"/>
        <v>44.862499999999997</v>
      </c>
      <c r="AO196" s="13" t="str">
        <f t="shared" si="127"/>
        <v/>
      </c>
      <c r="AP196" s="8" t="str">
        <f t="shared" si="128"/>
        <v/>
      </c>
      <c r="AQ196" s="8" t="str">
        <f t="shared" si="129"/>
        <v/>
      </c>
      <c r="AR196" s="8" t="str">
        <f t="shared" si="130"/>
        <v/>
      </c>
      <c r="AS196" s="8" t="str">
        <f t="shared" si="131"/>
        <v/>
      </c>
      <c r="AT196" s="8" t="str">
        <f t="shared" si="132"/>
        <v/>
      </c>
      <c r="AU196" s="8">
        <f t="shared" si="133"/>
        <v>1</v>
      </c>
      <c r="AV196" s="8" t="str">
        <f t="shared" si="134"/>
        <v/>
      </c>
      <c r="AW196" s="8" t="str">
        <f t="shared" si="135"/>
        <v/>
      </c>
      <c r="AX196" s="8" t="str">
        <f t="shared" si="136"/>
        <v/>
      </c>
      <c r="AY196" s="8" t="str">
        <f t="shared" si="137"/>
        <v/>
      </c>
      <c r="AZ196" s="8" t="str">
        <f t="shared" si="138"/>
        <v/>
      </c>
      <c r="BA196" s="3" t="s">
        <v>145</v>
      </c>
      <c r="BB196" s="3">
        <v>0.7</v>
      </c>
      <c r="BC196" s="3" t="s">
        <v>145</v>
      </c>
      <c r="BD196" s="3" t="s">
        <v>145</v>
      </c>
      <c r="BE196" s="3">
        <v>60</v>
      </c>
      <c r="BF196" s="3">
        <v>60</v>
      </c>
      <c r="BG196" s="3">
        <v>30</v>
      </c>
      <c r="BH196" s="3">
        <v>30</v>
      </c>
      <c r="BI196" s="3">
        <v>70</v>
      </c>
      <c r="BJ196" s="3">
        <v>70</v>
      </c>
      <c r="BK196" s="3" t="s">
        <v>145</v>
      </c>
      <c r="BL196" s="3" t="s">
        <v>145</v>
      </c>
      <c r="BM196" s="3" t="s">
        <v>145</v>
      </c>
      <c r="BN196" s="3" t="s">
        <v>145</v>
      </c>
      <c r="BO196" s="3">
        <v>1</v>
      </c>
      <c r="BP196" s="3">
        <v>1</v>
      </c>
      <c r="BQ196" s="3" t="s">
        <v>145</v>
      </c>
      <c r="BR196" s="3" t="s">
        <v>145</v>
      </c>
      <c r="BS196" s="3" t="s">
        <v>145</v>
      </c>
      <c r="BT196" s="9">
        <v>3</v>
      </c>
      <c r="BU196" s="271">
        <v>-6.9124999999999943</v>
      </c>
    </row>
    <row r="197" spans="1:73" x14ac:dyDescent="0.25">
      <c r="A197" s="270" t="s">
        <v>1</v>
      </c>
      <c r="B197" s="6" t="s">
        <v>63</v>
      </c>
      <c r="C197" s="6" t="s">
        <v>62</v>
      </c>
      <c r="D197" s="6" t="s">
        <v>62</v>
      </c>
      <c r="E197" s="6">
        <v>2</v>
      </c>
      <c r="F197" s="6">
        <v>1</v>
      </c>
      <c r="G197" s="125">
        <v>2</v>
      </c>
      <c r="H197" s="128"/>
      <c r="I197" s="136">
        <f t="shared" si="140"/>
        <v>33</v>
      </c>
      <c r="J197" s="139">
        <f t="shared" si="110"/>
        <v>4.95</v>
      </c>
      <c r="K197" s="7">
        <f t="shared" si="111"/>
        <v>0</v>
      </c>
      <c r="L197" s="7">
        <f t="shared" si="112"/>
        <v>0</v>
      </c>
      <c r="M197" s="7">
        <f t="shared" si="113"/>
        <v>0</v>
      </c>
      <c r="N197" s="94">
        <f t="shared" si="114"/>
        <v>0</v>
      </c>
      <c r="O197" s="136">
        <f t="shared" si="139"/>
        <v>37.950000000000003</v>
      </c>
      <c r="P197" s="106"/>
      <c r="Q197" s="20">
        <f t="shared" si="141"/>
        <v>0.2</v>
      </c>
      <c r="R197" s="8">
        <f t="shared" si="142"/>
        <v>0.2</v>
      </c>
      <c r="S197" s="8">
        <f t="shared" si="143"/>
        <v>0.1</v>
      </c>
      <c r="T197" s="130">
        <f t="shared" si="144"/>
        <v>0.2</v>
      </c>
      <c r="U197" s="133">
        <f t="shared" si="115"/>
        <v>0.7</v>
      </c>
      <c r="V197" s="106"/>
      <c r="W197" s="136">
        <f t="shared" si="116"/>
        <v>5.6</v>
      </c>
      <c r="X197" s="139">
        <f t="shared" si="117"/>
        <v>0</v>
      </c>
      <c r="Y197" s="7">
        <f t="shared" si="145"/>
        <v>15</v>
      </c>
      <c r="Z197" s="7">
        <f t="shared" si="146"/>
        <v>9</v>
      </c>
      <c r="AA197" s="7">
        <f t="shared" si="147"/>
        <v>2.1</v>
      </c>
      <c r="AB197" s="7">
        <f t="shared" si="118"/>
        <v>0</v>
      </c>
      <c r="AC197" s="7">
        <f t="shared" si="119"/>
        <v>0</v>
      </c>
      <c r="AD197" s="7">
        <f>'Fact sheet'!$G$12</f>
        <v>0.08</v>
      </c>
      <c r="AE197" s="7">
        <f t="shared" si="148"/>
        <v>0</v>
      </c>
      <c r="AF197" s="7">
        <f t="shared" si="149"/>
        <v>0.51</v>
      </c>
      <c r="AG197" s="7">
        <f t="shared" si="120"/>
        <v>8.0724999999999998</v>
      </c>
      <c r="AH197" s="7">
        <f t="shared" si="121"/>
        <v>0</v>
      </c>
      <c r="AI197" s="94">
        <f t="shared" si="122"/>
        <v>0</v>
      </c>
      <c r="AJ197" s="99">
        <f t="shared" si="123"/>
        <v>40.362499999999997</v>
      </c>
      <c r="AK197" s="96">
        <f t="shared" si="124"/>
        <v>-2.4124999999999943</v>
      </c>
      <c r="AL197" s="106"/>
      <c r="AM197" s="21" t="str">
        <f t="shared" si="125"/>
        <v>LBNN212</v>
      </c>
      <c r="AN197" s="88">
        <f t="shared" si="126"/>
        <v>40.362499999999997</v>
      </c>
      <c r="AO197" s="13" t="str">
        <f t="shared" si="127"/>
        <v/>
      </c>
      <c r="AP197" s="8" t="str">
        <f t="shared" si="128"/>
        <v/>
      </c>
      <c r="AQ197" s="8" t="str">
        <f t="shared" si="129"/>
        <v/>
      </c>
      <c r="AR197" s="8" t="str">
        <f t="shared" si="130"/>
        <v/>
      </c>
      <c r="AS197" s="8" t="str">
        <f t="shared" si="131"/>
        <v/>
      </c>
      <c r="AT197" s="8" t="str">
        <f t="shared" si="132"/>
        <v/>
      </c>
      <c r="AU197" s="8" t="str">
        <f t="shared" si="133"/>
        <v/>
      </c>
      <c r="AV197" s="8">
        <f t="shared" si="134"/>
        <v>1</v>
      </c>
      <c r="AW197" s="8" t="str">
        <f t="shared" si="135"/>
        <v/>
      </c>
      <c r="AX197" s="8" t="str">
        <f t="shared" si="136"/>
        <v/>
      </c>
      <c r="AY197" s="8" t="str">
        <f t="shared" si="137"/>
        <v/>
      </c>
      <c r="AZ197" s="8" t="str">
        <f t="shared" si="138"/>
        <v/>
      </c>
      <c r="BA197" s="3" t="s">
        <v>145</v>
      </c>
      <c r="BB197" s="3">
        <v>0.7</v>
      </c>
      <c r="BC197" s="3" t="s">
        <v>145</v>
      </c>
      <c r="BD197" s="3" t="s">
        <v>145</v>
      </c>
      <c r="BE197" s="3">
        <v>60</v>
      </c>
      <c r="BF197" s="3">
        <v>60</v>
      </c>
      <c r="BG197" s="3">
        <v>30</v>
      </c>
      <c r="BH197" s="3">
        <v>30</v>
      </c>
      <c r="BI197" s="3">
        <v>70</v>
      </c>
      <c r="BJ197" s="3">
        <v>70</v>
      </c>
      <c r="BK197" s="3" t="s">
        <v>145</v>
      </c>
      <c r="BL197" s="3" t="s">
        <v>145</v>
      </c>
      <c r="BM197" s="3" t="s">
        <v>145</v>
      </c>
      <c r="BN197" s="3" t="s">
        <v>145</v>
      </c>
      <c r="BO197" s="3">
        <v>1</v>
      </c>
      <c r="BP197" s="3">
        <v>1</v>
      </c>
      <c r="BQ197" s="3" t="s">
        <v>145</v>
      </c>
      <c r="BR197" s="3" t="s">
        <v>145</v>
      </c>
      <c r="BS197" s="3" t="s">
        <v>145</v>
      </c>
      <c r="BT197" s="9">
        <v>3</v>
      </c>
      <c r="BU197" s="271">
        <v>-2.4124999999999943</v>
      </c>
    </row>
    <row r="198" spans="1:73" x14ac:dyDescent="0.25">
      <c r="A198" s="270" t="s">
        <v>1</v>
      </c>
      <c r="B198" s="6" t="s">
        <v>63</v>
      </c>
      <c r="C198" s="6" t="s">
        <v>62</v>
      </c>
      <c r="D198" s="6" t="s">
        <v>62</v>
      </c>
      <c r="E198" s="6">
        <v>2</v>
      </c>
      <c r="F198" s="6">
        <v>1</v>
      </c>
      <c r="G198" s="125">
        <v>3</v>
      </c>
      <c r="H198" s="128"/>
      <c r="I198" s="136">
        <f t="shared" si="140"/>
        <v>33</v>
      </c>
      <c r="J198" s="139">
        <f t="shared" si="110"/>
        <v>4.95</v>
      </c>
      <c r="K198" s="7">
        <f t="shared" si="111"/>
        <v>0</v>
      </c>
      <c r="L198" s="7">
        <f t="shared" si="112"/>
        <v>0</v>
      </c>
      <c r="M198" s="7">
        <f t="shared" si="113"/>
        <v>0</v>
      </c>
      <c r="N198" s="94">
        <f t="shared" si="114"/>
        <v>0</v>
      </c>
      <c r="O198" s="136">
        <f t="shared" si="139"/>
        <v>37.950000000000003</v>
      </c>
      <c r="P198" s="106"/>
      <c r="Q198" s="20">
        <f t="shared" si="141"/>
        <v>0.2</v>
      </c>
      <c r="R198" s="8">
        <f t="shared" si="142"/>
        <v>0.2</v>
      </c>
      <c r="S198" s="8">
        <f t="shared" si="143"/>
        <v>0.1</v>
      </c>
      <c r="T198" s="130">
        <f t="shared" si="144"/>
        <v>0.2</v>
      </c>
      <c r="U198" s="133">
        <f t="shared" si="115"/>
        <v>0.7</v>
      </c>
      <c r="V198" s="106"/>
      <c r="W198" s="136">
        <f t="shared" si="116"/>
        <v>5.6</v>
      </c>
      <c r="X198" s="139">
        <f t="shared" si="117"/>
        <v>0</v>
      </c>
      <c r="Y198" s="7">
        <f t="shared" si="145"/>
        <v>15</v>
      </c>
      <c r="Z198" s="7">
        <f t="shared" si="146"/>
        <v>9</v>
      </c>
      <c r="AA198" s="7">
        <f t="shared" si="147"/>
        <v>2.1</v>
      </c>
      <c r="AB198" s="7">
        <f t="shared" si="118"/>
        <v>0</v>
      </c>
      <c r="AC198" s="7">
        <f t="shared" si="119"/>
        <v>0</v>
      </c>
      <c r="AD198" s="7">
        <f>'Fact sheet'!$G$12</f>
        <v>0.08</v>
      </c>
      <c r="AE198" s="7">
        <f t="shared" si="148"/>
        <v>0</v>
      </c>
      <c r="AF198" s="7">
        <f t="shared" si="149"/>
        <v>0.51</v>
      </c>
      <c r="AG198" s="7">
        <f t="shared" si="120"/>
        <v>8.0724999999999998</v>
      </c>
      <c r="AH198" s="7">
        <f t="shared" si="121"/>
        <v>3.5</v>
      </c>
      <c r="AI198" s="94">
        <f t="shared" si="122"/>
        <v>0</v>
      </c>
      <c r="AJ198" s="99">
        <f t="shared" si="123"/>
        <v>43.862499999999997</v>
      </c>
      <c r="AK198" s="96">
        <f t="shared" si="124"/>
        <v>-5.9124999999999943</v>
      </c>
      <c r="AL198" s="106"/>
      <c r="AM198" s="21" t="str">
        <f t="shared" si="125"/>
        <v>LBNN213</v>
      </c>
      <c r="AN198" s="88">
        <f t="shared" si="126"/>
        <v>43.862499999999997</v>
      </c>
      <c r="AO198" s="13" t="str">
        <f t="shared" si="127"/>
        <v/>
      </c>
      <c r="AP198" s="8" t="str">
        <f t="shared" si="128"/>
        <v/>
      </c>
      <c r="AQ198" s="8" t="str">
        <f t="shared" si="129"/>
        <v/>
      </c>
      <c r="AR198" s="8" t="str">
        <f t="shared" si="130"/>
        <v/>
      </c>
      <c r="AS198" s="8" t="str">
        <f t="shared" si="131"/>
        <v/>
      </c>
      <c r="AT198" s="8" t="str">
        <f t="shared" si="132"/>
        <v/>
      </c>
      <c r="AU198" s="8" t="str">
        <f t="shared" si="133"/>
        <v/>
      </c>
      <c r="AV198" s="8" t="str">
        <f t="shared" si="134"/>
        <v/>
      </c>
      <c r="AW198" s="8">
        <f t="shared" si="135"/>
        <v>1</v>
      </c>
      <c r="AX198" s="8" t="str">
        <f t="shared" si="136"/>
        <v/>
      </c>
      <c r="AY198" s="8" t="str">
        <f t="shared" si="137"/>
        <v/>
      </c>
      <c r="AZ198" s="8" t="str">
        <f t="shared" si="138"/>
        <v/>
      </c>
      <c r="BA198" s="3" t="s">
        <v>145</v>
      </c>
      <c r="BB198" s="3">
        <v>0.7</v>
      </c>
      <c r="BC198" s="3" t="s">
        <v>145</v>
      </c>
      <c r="BD198" s="3" t="s">
        <v>145</v>
      </c>
      <c r="BE198" s="3">
        <v>60</v>
      </c>
      <c r="BF198" s="3">
        <v>60</v>
      </c>
      <c r="BG198" s="3">
        <v>30</v>
      </c>
      <c r="BH198" s="3">
        <v>30</v>
      </c>
      <c r="BI198" s="3">
        <v>70</v>
      </c>
      <c r="BJ198" s="3">
        <v>70</v>
      </c>
      <c r="BK198" s="3" t="s">
        <v>145</v>
      </c>
      <c r="BL198" s="3" t="s">
        <v>145</v>
      </c>
      <c r="BM198" s="3" t="s">
        <v>145</v>
      </c>
      <c r="BN198" s="3" t="s">
        <v>145</v>
      </c>
      <c r="BO198" s="3">
        <v>1</v>
      </c>
      <c r="BP198" s="3">
        <v>1</v>
      </c>
      <c r="BQ198" s="3" t="s">
        <v>145</v>
      </c>
      <c r="BR198" s="3" t="s">
        <v>145</v>
      </c>
      <c r="BS198" s="3" t="s">
        <v>145</v>
      </c>
      <c r="BT198" s="9">
        <v>3</v>
      </c>
      <c r="BU198" s="271">
        <v>-5.9124999999999943</v>
      </c>
    </row>
    <row r="199" spans="1:73" x14ac:dyDescent="0.25">
      <c r="A199" s="270" t="s">
        <v>1</v>
      </c>
      <c r="B199" s="6" t="s">
        <v>63</v>
      </c>
      <c r="C199" s="6" t="s">
        <v>62</v>
      </c>
      <c r="D199" s="6" t="s">
        <v>62</v>
      </c>
      <c r="E199" s="6">
        <v>2</v>
      </c>
      <c r="F199" s="6">
        <v>2</v>
      </c>
      <c r="G199" s="125">
        <v>1</v>
      </c>
      <c r="H199" s="128"/>
      <c r="I199" s="136">
        <f t="shared" si="140"/>
        <v>33</v>
      </c>
      <c r="J199" s="139">
        <f t="shared" si="110"/>
        <v>4.95</v>
      </c>
      <c r="K199" s="7">
        <f t="shared" si="111"/>
        <v>0</v>
      </c>
      <c r="L199" s="7">
        <f t="shared" si="112"/>
        <v>0</v>
      </c>
      <c r="M199" s="7">
        <f t="shared" si="113"/>
        <v>0</v>
      </c>
      <c r="N199" s="94">
        <f t="shared" si="114"/>
        <v>0</v>
      </c>
      <c r="O199" s="136">
        <f t="shared" si="139"/>
        <v>37.950000000000003</v>
      </c>
      <c r="P199" s="106"/>
      <c r="Q199" s="20">
        <f t="shared" si="141"/>
        <v>0.2</v>
      </c>
      <c r="R199" s="8">
        <f t="shared" si="142"/>
        <v>0.2</v>
      </c>
      <c r="S199" s="8">
        <f t="shared" si="143"/>
        <v>0.1</v>
      </c>
      <c r="T199" s="130">
        <f t="shared" si="144"/>
        <v>0.2</v>
      </c>
      <c r="U199" s="133">
        <f t="shared" si="115"/>
        <v>0.7</v>
      </c>
      <c r="V199" s="106"/>
      <c r="W199" s="136">
        <f t="shared" si="116"/>
        <v>5.6</v>
      </c>
      <c r="X199" s="139">
        <f t="shared" si="117"/>
        <v>2.0999999999999996</v>
      </c>
      <c r="Y199" s="7">
        <f t="shared" si="145"/>
        <v>15</v>
      </c>
      <c r="Z199" s="7">
        <f t="shared" si="146"/>
        <v>9</v>
      </c>
      <c r="AA199" s="7">
        <f t="shared" si="147"/>
        <v>2.1</v>
      </c>
      <c r="AB199" s="7">
        <f t="shared" si="118"/>
        <v>0</v>
      </c>
      <c r="AC199" s="7">
        <f t="shared" si="119"/>
        <v>0</v>
      </c>
      <c r="AD199" s="7">
        <f>'Fact sheet'!$G$12</f>
        <v>0.08</v>
      </c>
      <c r="AE199" s="7">
        <f t="shared" si="148"/>
        <v>0</v>
      </c>
      <c r="AF199" s="7">
        <f t="shared" si="149"/>
        <v>0.51</v>
      </c>
      <c r="AG199" s="7">
        <f t="shared" si="120"/>
        <v>8.5974999999999984</v>
      </c>
      <c r="AH199" s="7">
        <f t="shared" si="121"/>
        <v>0</v>
      </c>
      <c r="AI199" s="94">
        <f t="shared" si="122"/>
        <v>4.5</v>
      </c>
      <c r="AJ199" s="99">
        <f t="shared" si="123"/>
        <v>47.48749999999999</v>
      </c>
      <c r="AK199" s="96">
        <f t="shared" si="124"/>
        <v>-9.5374999999999872</v>
      </c>
      <c r="AL199" s="106"/>
      <c r="AM199" s="21" t="str">
        <f t="shared" si="125"/>
        <v>LBNN221</v>
      </c>
      <c r="AN199" s="88">
        <f t="shared" si="126"/>
        <v>47.48749999999999</v>
      </c>
      <c r="AO199" s="13" t="str">
        <f t="shared" si="127"/>
        <v/>
      </c>
      <c r="AP199" s="8" t="str">
        <f t="shared" si="128"/>
        <v/>
      </c>
      <c r="AQ199" s="8" t="str">
        <f t="shared" si="129"/>
        <v/>
      </c>
      <c r="AR199" s="8" t="str">
        <f t="shared" si="130"/>
        <v/>
      </c>
      <c r="AS199" s="8" t="str">
        <f t="shared" si="131"/>
        <v/>
      </c>
      <c r="AT199" s="8" t="str">
        <f t="shared" si="132"/>
        <v/>
      </c>
      <c r="AU199" s="8">
        <f t="shared" si="133"/>
        <v>1</v>
      </c>
      <c r="AV199" s="8" t="str">
        <f t="shared" si="134"/>
        <v/>
      </c>
      <c r="AW199" s="8" t="str">
        <f t="shared" si="135"/>
        <v/>
      </c>
      <c r="AX199" s="8" t="str">
        <f t="shared" si="136"/>
        <v/>
      </c>
      <c r="AY199" s="8" t="str">
        <f t="shared" si="137"/>
        <v/>
      </c>
      <c r="AZ199" s="8" t="str">
        <f t="shared" si="138"/>
        <v/>
      </c>
      <c r="BA199" s="3" t="s">
        <v>145</v>
      </c>
      <c r="BB199" s="3" t="s">
        <v>145</v>
      </c>
      <c r="BC199" s="3" t="s">
        <v>145</v>
      </c>
      <c r="BD199" s="3">
        <v>0.7</v>
      </c>
      <c r="BE199" s="3">
        <v>60</v>
      </c>
      <c r="BF199" s="3">
        <v>60</v>
      </c>
      <c r="BG199" s="3">
        <v>30</v>
      </c>
      <c r="BH199" s="3">
        <v>30</v>
      </c>
      <c r="BI199" s="3">
        <v>70</v>
      </c>
      <c r="BJ199" s="3">
        <v>70</v>
      </c>
      <c r="BK199" s="3" t="s">
        <v>145</v>
      </c>
      <c r="BL199" s="3" t="s">
        <v>145</v>
      </c>
      <c r="BM199" s="3" t="s">
        <v>145</v>
      </c>
      <c r="BN199" s="3" t="s">
        <v>145</v>
      </c>
      <c r="BO199" s="3">
        <v>1</v>
      </c>
      <c r="BP199" s="3">
        <v>1</v>
      </c>
      <c r="BQ199" s="3" t="s">
        <v>145</v>
      </c>
      <c r="BR199" s="3" t="s">
        <v>145</v>
      </c>
      <c r="BS199" s="3" t="s">
        <v>145</v>
      </c>
      <c r="BT199" s="9">
        <v>3</v>
      </c>
      <c r="BU199" s="271">
        <v>-9.5374999999999872</v>
      </c>
    </row>
    <row r="200" spans="1:73" x14ac:dyDescent="0.25">
      <c r="A200" s="270" t="s">
        <v>1</v>
      </c>
      <c r="B200" s="6" t="s">
        <v>63</v>
      </c>
      <c r="C200" s="6" t="s">
        <v>62</v>
      </c>
      <c r="D200" s="6" t="s">
        <v>62</v>
      </c>
      <c r="E200" s="6">
        <v>2</v>
      </c>
      <c r="F200" s="6">
        <v>2</v>
      </c>
      <c r="G200" s="125">
        <v>2</v>
      </c>
      <c r="H200" s="128"/>
      <c r="I200" s="136">
        <f t="shared" si="140"/>
        <v>33</v>
      </c>
      <c r="J200" s="139">
        <f t="shared" si="110"/>
        <v>4.95</v>
      </c>
      <c r="K200" s="7">
        <f t="shared" si="111"/>
        <v>0</v>
      </c>
      <c r="L200" s="7">
        <f t="shared" si="112"/>
        <v>0</v>
      </c>
      <c r="M200" s="7">
        <f t="shared" si="113"/>
        <v>0</v>
      </c>
      <c r="N200" s="94">
        <f t="shared" si="114"/>
        <v>0</v>
      </c>
      <c r="O200" s="136">
        <f t="shared" si="139"/>
        <v>37.950000000000003</v>
      </c>
      <c r="P200" s="106"/>
      <c r="Q200" s="20">
        <f t="shared" si="141"/>
        <v>0.2</v>
      </c>
      <c r="R200" s="8">
        <f t="shared" si="142"/>
        <v>0.2</v>
      </c>
      <c r="S200" s="8">
        <f t="shared" si="143"/>
        <v>0.1</v>
      </c>
      <c r="T200" s="130">
        <f t="shared" si="144"/>
        <v>0.2</v>
      </c>
      <c r="U200" s="133">
        <f t="shared" si="115"/>
        <v>0.7</v>
      </c>
      <c r="V200" s="106"/>
      <c r="W200" s="136">
        <f t="shared" si="116"/>
        <v>5.6</v>
      </c>
      <c r="X200" s="139">
        <f t="shared" si="117"/>
        <v>2.0999999999999996</v>
      </c>
      <c r="Y200" s="7">
        <f t="shared" si="145"/>
        <v>15</v>
      </c>
      <c r="Z200" s="7">
        <f t="shared" si="146"/>
        <v>9</v>
      </c>
      <c r="AA200" s="7">
        <f t="shared" si="147"/>
        <v>2.1</v>
      </c>
      <c r="AB200" s="7">
        <f t="shared" si="118"/>
        <v>0</v>
      </c>
      <c r="AC200" s="7">
        <f t="shared" si="119"/>
        <v>0</v>
      </c>
      <c r="AD200" s="7">
        <f>'Fact sheet'!$G$12</f>
        <v>0.08</v>
      </c>
      <c r="AE200" s="7">
        <f t="shared" si="148"/>
        <v>0</v>
      </c>
      <c r="AF200" s="7">
        <f t="shared" si="149"/>
        <v>0.51</v>
      </c>
      <c r="AG200" s="7">
        <f t="shared" si="120"/>
        <v>8.5974999999999984</v>
      </c>
      <c r="AH200" s="7">
        <f t="shared" si="121"/>
        <v>0</v>
      </c>
      <c r="AI200" s="94">
        <f t="shared" si="122"/>
        <v>0</v>
      </c>
      <c r="AJ200" s="99">
        <f t="shared" si="123"/>
        <v>42.98749999999999</v>
      </c>
      <c r="AK200" s="96">
        <f t="shared" si="124"/>
        <v>-5.0374999999999872</v>
      </c>
      <c r="AL200" s="106"/>
      <c r="AM200" s="21" t="str">
        <f t="shared" si="125"/>
        <v>LBNN222</v>
      </c>
      <c r="AN200" s="88">
        <f t="shared" si="126"/>
        <v>42.98749999999999</v>
      </c>
      <c r="AO200" s="13" t="str">
        <f t="shared" si="127"/>
        <v/>
      </c>
      <c r="AP200" s="8" t="str">
        <f t="shared" si="128"/>
        <v/>
      </c>
      <c r="AQ200" s="8" t="str">
        <f t="shared" si="129"/>
        <v/>
      </c>
      <c r="AR200" s="8" t="str">
        <f t="shared" si="130"/>
        <v/>
      </c>
      <c r="AS200" s="8" t="str">
        <f t="shared" si="131"/>
        <v/>
      </c>
      <c r="AT200" s="8" t="str">
        <f t="shared" si="132"/>
        <v/>
      </c>
      <c r="AU200" s="8" t="str">
        <f t="shared" si="133"/>
        <v/>
      </c>
      <c r="AV200" s="8">
        <f t="shared" si="134"/>
        <v>1</v>
      </c>
      <c r="AW200" s="8" t="str">
        <f t="shared" si="135"/>
        <v/>
      </c>
      <c r="AX200" s="8" t="str">
        <f t="shared" si="136"/>
        <v/>
      </c>
      <c r="AY200" s="8" t="str">
        <f t="shared" si="137"/>
        <v/>
      </c>
      <c r="AZ200" s="8" t="str">
        <f t="shared" si="138"/>
        <v/>
      </c>
      <c r="BA200" s="3" t="s">
        <v>145</v>
      </c>
      <c r="BB200" s="3" t="s">
        <v>145</v>
      </c>
      <c r="BC200" s="3" t="s">
        <v>145</v>
      </c>
      <c r="BD200" s="3">
        <v>0.7</v>
      </c>
      <c r="BE200" s="3">
        <v>60</v>
      </c>
      <c r="BF200" s="3">
        <v>60</v>
      </c>
      <c r="BG200" s="3">
        <v>30</v>
      </c>
      <c r="BH200" s="3">
        <v>30</v>
      </c>
      <c r="BI200" s="3">
        <v>70</v>
      </c>
      <c r="BJ200" s="3">
        <v>70</v>
      </c>
      <c r="BK200" s="3" t="s">
        <v>145</v>
      </c>
      <c r="BL200" s="3" t="s">
        <v>145</v>
      </c>
      <c r="BM200" s="3" t="s">
        <v>145</v>
      </c>
      <c r="BN200" s="3" t="s">
        <v>145</v>
      </c>
      <c r="BO200" s="3">
        <v>1</v>
      </c>
      <c r="BP200" s="3">
        <v>1</v>
      </c>
      <c r="BQ200" s="3" t="s">
        <v>145</v>
      </c>
      <c r="BR200" s="3" t="s">
        <v>145</v>
      </c>
      <c r="BS200" s="3" t="s">
        <v>145</v>
      </c>
      <c r="BT200" s="9">
        <v>3</v>
      </c>
      <c r="BU200" s="271">
        <v>-5.0374999999999872</v>
      </c>
    </row>
    <row r="201" spans="1:73" ht="16.5" thickBot="1" x14ac:dyDescent="0.3">
      <c r="A201" s="272" t="s">
        <v>1</v>
      </c>
      <c r="B201" s="19" t="s">
        <v>63</v>
      </c>
      <c r="C201" s="19" t="s">
        <v>62</v>
      </c>
      <c r="D201" s="19" t="s">
        <v>62</v>
      </c>
      <c r="E201" s="19">
        <v>2</v>
      </c>
      <c r="F201" s="19">
        <v>2</v>
      </c>
      <c r="G201" s="126">
        <v>3</v>
      </c>
      <c r="H201" s="128"/>
      <c r="I201" s="137">
        <f t="shared" si="140"/>
        <v>33</v>
      </c>
      <c r="J201" s="140">
        <f t="shared" si="110"/>
        <v>4.95</v>
      </c>
      <c r="K201" s="91">
        <f t="shared" si="111"/>
        <v>0</v>
      </c>
      <c r="L201" s="91">
        <f t="shared" si="112"/>
        <v>0</v>
      </c>
      <c r="M201" s="91">
        <f t="shared" si="113"/>
        <v>0</v>
      </c>
      <c r="N201" s="101">
        <f t="shared" si="114"/>
        <v>0</v>
      </c>
      <c r="O201" s="137">
        <f t="shared" si="139"/>
        <v>37.950000000000003</v>
      </c>
      <c r="P201" s="106"/>
      <c r="Q201" s="103">
        <f t="shared" si="141"/>
        <v>0.2</v>
      </c>
      <c r="R201" s="104">
        <f t="shared" si="142"/>
        <v>0.2</v>
      </c>
      <c r="S201" s="104">
        <f t="shared" si="143"/>
        <v>0.1</v>
      </c>
      <c r="T201" s="131">
        <f t="shared" si="144"/>
        <v>0.2</v>
      </c>
      <c r="U201" s="134">
        <f t="shared" si="115"/>
        <v>0.7</v>
      </c>
      <c r="V201" s="106"/>
      <c r="W201" s="137">
        <f>U201*$W$8</f>
        <v>5.6</v>
      </c>
      <c r="X201" s="140">
        <f t="shared" si="117"/>
        <v>2.0999999999999996</v>
      </c>
      <c r="Y201" s="91">
        <f t="shared" si="145"/>
        <v>15</v>
      </c>
      <c r="Z201" s="91">
        <f t="shared" si="146"/>
        <v>9</v>
      </c>
      <c r="AA201" s="91">
        <f t="shared" si="147"/>
        <v>2.1</v>
      </c>
      <c r="AB201" s="91">
        <f t="shared" si="118"/>
        <v>0</v>
      </c>
      <c r="AC201" s="91">
        <f t="shared" si="119"/>
        <v>0</v>
      </c>
      <c r="AD201" s="91">
        <f>'Fact sheet'!$G$12</f>
        <v>0.08</v>
      </c>
      <c r="AE201" s="91">
        <f t="shared" si="148"/>
        <v>0</v>
      </c>
      <c r="AF201" s="91">
        <f t="shared" si="149"/>
        <v>0.51</v>
      </c>
      <c r="AG201" s="91">
        <f t="shared" si="120"/>
        <v>8.5974999999999984</v>
      </c>
      <c r="AH201" s="91">
        <f t="shared" si="121"/>
        <v>3.5</v>
      </c>
      <c r="AI201" s="101">
        <f t="shared" si="122"/>
        <v>0</v>
      </c>
      <c r="AJ201" s="100">
        <f t="shared" si="123"/>
        <v>46.48749999999999</v>
      </c>
      <c r="AK201" s="97">
        <f t="shared" si="124"/>
        <v>-8.5374999999999872</v>
      </c>
      <c r="AL201" s="106"/>
      <c r="AM201" s="74" t="str">
        <f t="shared" si="125"/>
        <v>LBNN223</v>
      </c>
      <c r="AN201" s="89">
        <f t="shared" si="126"/>
        <v>46.48749999999999</v>
      </c>
      <c r="AO201" s="14" t="str">
        <f t="shared" si="127"/>
        <v/>
      </c>
      <c r="AP201" s="10" t="str">
        <f t="shared" si="128"/>
        <v/>
      </c>
      <c r="AQ201" s="10" t="str">
        <f t="shared" si="129"/>
        <v/>
      </c>
      <c r="AR201" s="10" t="str">
        <f t="shared" si="130"/>
        <v/>
      </c>
      <c r="AS201" s="10" t="str">
        <f t="shared" si="131"/>
        <v/>
      </c>
      <c r="AT201" s="10" t="str">
        <f t="shared" si="132"/>
        <v/>
      </c>
      <c r="AU201" s="10" t="str">
        <f t="shared" si="133"/>
        <v/>
      </c>
      <c r="AV201" s="10" t="str">
        <f t="shared" si="134"/>
        <v/>
      </c>
      <c r="AW201" s="10">
        <f t="shared" si="135"/>
        <v>1</v>
      </c>
      <c r="AX201" s="10" t="str">
        <f t="shared" si="136"/>
        <v/>
      </c>
      <c r="AY201" s="10" t="str">
        <f t="shared" si="137"/>
        <v/>
      </c>
      <c r="AZ201" s="10" t="str">
        <f t="shared" si="138"/>
        <v/>
      </c>
      <c r="BA201" s="11" t="s">
        <v>145</v>
      </c>
      <c r="BB201" s="11" t="s">
        <v>145</v>
      </c>
      <c r="BC201" s="11" t="s">
        <v>145</v>
      </c>
      <c r="BD201" s="11">
        <v>0.7</v>
      </c>
      <c r="BE201" s="11">
        <v>60</v>
      </c>
      <c r="BF201" s="11">
        <v>60</v>
      </c>
      <c r="BG201" s="11">
        <v>30</v>
      </c>
      <c r="BH201" s="11">
        <v>30</v>
      </c>
      <c r="BI201" s="11">
        <v>70</v>
      </c>
      <c r="BJ201" s="11">
        <v>70</v>
      </c>
      <c r="BK201" s="11" t="s">
        <v>145</v>
      </c>
      <c r="BL201" s="11" t="s">
        <v>145</v>
      </c>
      <c r="BM201" s="11" t="s">
        <v>145</v>
      </c>
      <c r="BN201" s="11" t="s">
        <v>145</v>
      </c>
      <c r="BO201" s="11">
        <v>1</v>
      </c>
      <c r="BP201" s="11">
        <v>1</v>
      </c>
      <c r="BQ201" s="11" t="s">
        <v>145</v>
      </c>
      <c r="BR201" s="11" t="s">
        <v>145</v>
      </c>
      <c r="BS201" s="11" t="s">
        <v>145</v>
      </c>
      <c r="BT201" s="12">
        <v>3</v>
      </c>
      <c r="BU201" s="273">
        <v>-8.5374999999999872</v>
      </c>
    </row>
    <row r="202" spans="1:73" ht="16.5" thickBot="1" x14ac:dyDescent="0.3">
      <c r="A202" s="274"/>
      <c r="B202" s="117"/>
      <c r="C202" s="117"/>
      <c r="D202" s="117"/>
      <c r="E202" s="117"/>
      <c r="F202" s="117"/>
      <c r="G202" s="117"/>
      <c r="H202" s="110"/>
      <c r="I202" s="105"/>
      <c r="J202" s="102"/>
      <c r="K202" s="102"/>
      <c r="L202" s="105"/>
      <c r="M202" s="102"/>
      <c r="N202" s="102"/>
      <c r="O202" s="111"/>
      <c r="P202" s="17"/>
      <c r="Q202" s="105"/>
      <c r="R202" s="102"/>
      <c r="S202" s="102"/>
      <c r="T202" s="102"/>
      <c r="U202" s="111"/>
      <c r="V202" s="17"/>
      <c r="W202" s="112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107"/>
      <c r="AL202" s="18"/>
      <c r="AM202" s="77" t="s">
        <v>124</v>
      </c>
      <c r="AN202" s="78">
        <f>'Fact sheet'!K2</f>
        <v>8100000</v>
      </c>
      <c r="AO202" s="79">
        <f>'Fact sheet'!J8</f>
        <v>3988</v>
      </c>
      <c r="AP202" s="79">
        <f>'Fact sheet'!K8</f>
        <v>4000</v>
      </c>
      <c r="AQ202" s="79">
        <f>'Fact sheet'!L8</f>
        <v>3738</v>
      </c>
      <c r="AR202" s="80">
        <f>'Fact sheet'!J9</f>
        <v>3650</v>
      </c>
      <c r="AS202" s="80">
        <f>'Fact sheet'!K9</f>
        <v>3757</v>
      </c>
      <c r="AT202" s="80">
        <f>'Fact sheet'!L9</f>
        <v>3768</v>
      </c>
      <c r="AU202" s="80">
        <f>'Fact sheet'!J13</f>
        <v>15950</v>
      </c>
      <c r="AV202" s="80">
        <f>'Fact sheet'!K13</f>
        <v>16000</v>
      </c>
      <c r="AW202" s="80">
        <f>'Fact sheet'!L13</f>
        <v>14950</v>
      </c>
      <c r="AX202" s="80">
        <f>'Fact sheet'!J14</f>
        <v>14600</v>
      </c>
      <c r="AY202" s="80">
        <f>'Fact sheet'!K14</f>
        <v>15025</v>
      </c>
      <c r="AZ202" s="80">
        <f>'Fact sheet'!L14</f>
        <v>15070</v>
      </c>
      <c r="BA202" s="81">
        <v>50000</v>
      </c>
      <c r="BB202" s="81">
        <v>50000</v>
      </c>
      <c r="BC202" s="81">
        <v>50000</v>
      </c>
      <c r="BD202" s="81">
        <v>50000</v>
      </c>
      <c r="BE202" s="81">
        <v>8830927</v>
      </c>
      <c r="BF202" s="81">
        <v>8830927</v>
      </c>
      <c r="BG202" s="81">
        <v>5342261</v>
      </c>
      <c r="BH202" s="81">
        <v>5342261</v>
      </c>
      <c r="BI202" s="81">
        <v>14704970</v>
      </c>
      <c r="BJ202" s="81">
        <v>14704970</v>
      </c>
      <c r="BK202" s="81">
        <v>142265</v>
      </c>
      <c r="BL202" s="81">
        <v>142265</v>
      </c>
      <c r="BM202" s="81">
        <v>72280</v>
      </c>
      <c r="BN202" s="81">
        <v>72280</v>
      </c>
      <c r="BO202" s="81">
        <v>407845</v>
      </c>
      <c r="BP202" s="81">
        <v>407845</v>
      </c>
      <c r="BQ202" s="81">
        <v>169275</v>
      </c>
      <c r="BR202" s="81">
        <v>169275</v>
      </c>
      <c r="BS202" s="81">
        <v>3256080</v>
      </c>
      <c r="BT202" s="82">
        <v>3256080</v>
      </c>
      <c r="BU202" s="275"/>
    </row>
    <row r="203" spans="1:73" ht="16.5" thickBot="1" x14ac:dyDescent="0.3">
      <c r="A203" s="276"/>
      <c r="B203" s="114"/>
      <c r="C203" s="114"/>
      <c r="D203" s="114"/>
      <c r="E203" s="114"/>
      <c r="F203" s="114"/>
      <c r="G203" s="114"/>
      <c r="H203" s="110"/>
      <c r="I203" s="118"/>
      <c r="J203" s="119"/>
      <c r="K203" s="119"/>
      <c r="L203" s="118"/>
      <c r="M203" s="119"/>
      <c r="N203" s="119"/>
      <c r="O203" s="120"/>
      <c r="P203" s="114"/>
      <c r="Q203" s="118"/>
      <c r="R203" s="119"/>
      <c r="S203" s="119"/>
      <c r="T203" s="119"/>
      <c r="U203" s="120"/>
      <c r="V203" s="114"/>
      <c r="W203" s="113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08"/>
      <c r="AL203" s="110"/>
      <c r="AM203" s="109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277"/>
    </row>
    <row r="204" spans="1:73" ht="16.5" thickBot="1" x14ac:dyDescent="0.3">
      <c r="A204" s="278"/>
      <c r="B204" s="279"/>
      <c r="C204" s="279"/>
      <c r="D204" s="279"/>
      <c r="E204" s="279"/>
      <c r="F204" s="279"/>
      <c r="G204" s="279"/>
      <c r="H204" s="280"/>
      <c r="I204" s="281">
        <f>SUM(I10:I201)</f>
        <v>5376</v>
      </c>
      <c r="J204" s="282">
        <f t="shared" ref="J204:O204" si="150">SUM(J10:J201)</f>
        <v>403.19999999999942</v>
      </c>
      <c r="K204" s="282">
        <f t="shared" si="150"/>
        <v>288</v>
      </c>
      <c r="L204" s="282">
        <f t="shared" si="150"/>
        <v>96</v>
      </c>
      <c r="M204" s="282">
        <f t="shared" si="150"/>
        <v>168</v>
      </c>
      <c r="N204" s="282">
        <f t="shared" si="150"/>
        <v>120</v>
      </c>
      <c r="O204" s="283">
        <f t="shared" si="150"/>
        <v>6451.1999999999889</v>
      </c>
      <c r="P204" s="284"/>
      <c r="Q204" s="285">
        <f t="shared" ref="Q204:U204" si="151">SUM(Q10:Q201)</f>
        <v>28.799999999999915</v>
      </c>
      <c r="R204" s="286">
        <f t="shared" si="151"/>
        <v>33.59999999999998</v>
      </c>
      <c r="S204" s="286">
        <f t="shared" si="151"/>
        <v>14.399999999999958</v>
      </c>
      <c r="T204" s="286">
        <f t="shared" si="151"/>
        <v>28.799999999999915</v>
      </c>
      <c r="U204" s="287">
        <f t="shared" si="151"/>
        <v>105.60000000000019</v>
      </c>
      <c r="V204" s="284"/>
      <c r="W204" s="281">
        <f t="shared" ref="W204:AK204" si="152">SUM(W10:W201)</f>
        <v>844.80000000000155</v>
      </c>
      <c r="X204" s="282">
        <f t="shared" si="152"/>
        <v>158.39999999999981</v>
      </c>
      <c r="Y204" s="282">
        <f t="shared" si="152"/>
        <v>1800</v>
      </c>
      <c r="Z204" s="282">
        <f t="shared" si="152"/>
        <v>1152</v>
      </c>
      <c r="AA204" s="282">
        <f t="shared" si="152"/>
        <v>287.99999999999994</v>
      </c>
      <c r="AB204" s="282">
        <f t="shared" si="152"/>
        <v>81.599999999999952</v>
      </c>
      <c r="AC204" s="282">
        <f t="shared" si="152"/>
        <v>52.799999999999919</v>
      </c>
      <c r="AD204" s="282">
        <f t="shared" si="152"/>
        <v>15.360000000000012</v>
      </c>
      <c r="AE204" s="282">
        <f t="shared" si="152"/>
        <v>24.960000000000019</v>
      </c>
      <c r="AF204" s="282">
        <f t="shared" si="152"/>
        <v>32.640000000000043</v>
      </c>
      <c r="AG204" s="282">
        <f t="shared" si="152"/>
        <v>1112.6400000000001</v>
      </c>
      <c r="AH204" s="282">
        <f t="shared" si="152"/>
        <v>448</v>
      </c>
      <c r="AI204" s="282">
        <f t="shared" si="152"/>
        <v>144</v>
      </c>
      <c r="AJ204" s="282">
        <f t="shared" si="152"/>
        <v>6155.2000000000135</v>
      </c>
      <c r="AK204" s="283">
        <f t="shared" si="152"/>
        <v>296.00000000000279</v>
      </c>
      <c r="AL204" s="288"/>
      <c r="AM204" s="289"/>
      <c r="AN204" s="281">
        <f t="shared" ref="AN204:AZ204" si="153">SUM(AN10:AN201)</f>
        <v>6155.2000000000135</v>
      </c>
      <c r="AO204" s="282">
        <f>SUM(AO10:AO201)</f>
        <v>16</v>
      </c>
      <c r="AP204" s="282">
        <f t="shared" si="153"/>
        <v>16</v>
      </c>
      <c r="AQ204" s="282">
        <f t="shared" si="153"/>
        <v>16</v>
      </c>
      <c r="AR204" s="282">
        <f>SUM(AR10:AR201)</f>
        <v>16</v>
      </c>
      <c r="AS204" s="282">
        <f>SUM(AS10:AS201)</f>
        <v>16</v>
      </c>
      <c r="AT204" s="282">
        <f t="shared" si="153"/>
        <v>16</v>
      </c>
      <c r="AU204" s="282">
        <f>SUM(AU10:AU201)</f>
        <v>16</v>
      </c>
      <c r="AV204" s="282">
        <f t="shared" si="153"/>
        <v>16</v>
      </c>
      <c r="AW204" s="282">
        <f t="shared" si="153"/>
        <v>16</v>
      </c>
      <c r="AX204" s="282">
        <f>SUM(AX10:AX201)</f>
        <v>16</v>
      </c>
      <c r="AY204" s="282">
        <f t="shared" si="153"/>
        <v>16</v>
      </c>
      <c r="AZ204" s="283">
        <f t="shared" si="153"/>
        <v>16</v>
      </c>
      <c r="BA204" s="290"/>
      <c r="BB204" s="279"/>
      <c r="BC204" s="279"/>
      <c r="BD204" s="279"/>
      <c r="BE204" s="279"/>
      <c r="BF204" s="279"/>
      <c r="BG204" s="279"/>
      <c r="BH204" s="279"/>
      <c r="BI204" s="279"/>
      <c r="BJ204" s="279"/>
      <c r="BK204" s="279"/>
      <c r="BL204" s="279"/>
      <c r="BM204" s="279"/>
      <c r="BN204" s="279"/>
      <c r="BO204" s="279"/>
      <c r="BP204" s="279"/>
      <c r="BQ204" s="279"/>
      <c r="BR204" s="279"/>
      <c r="BS204" s="279"/>
      <c r="BT204" s="279"/>
      <c r="BU204" s="291"/>
    </row>
    <row r="205" spans="1:73" ht="16.5" thickTop="1" x14ac:dyDescent="0.25"/>
  </sheetData>
  <mergeCells count="10">
    <mergeCell ref="J1:L1"/>
    <mergeCell ref="J6:J7"/>
    <mergeCell ref="AJ7:AJ9"/>
    <mergeCell ref="AK7:AK9"/>
    <mergeCell ref="O6:O9"/>
    <mergeCell ref="AL6:AL9"/>
    <mergeCell ref="V6:V9"/>
    <mergeCell ref="P6:P9"/>
    <mergeCell ref="H6:H9"/>
    <mergeCell ref="I6:I9"/>
  </mergeCells>
  <conditionalFormatting sqref="AO10:BU202">
    <cfRule type="containsBlanks" dxfId="3" priority="2">
      <formula>LEN(TRIM(AO10))=0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L79"/>
  <sheetViews>
    <sheetView showGridLines="0" showRowColHeaders="0" zoomScale="75" zoomScaleNormal="75" workbookViewId="0">
      <selection activeCell="R45" sqref="R45"/>
    </sheetView>
  </sheetViews>
  <sheetFormatPr defaultRowHeight="15" x14ac:dyDescent="0.25"/>
  <cols>
    <col min="1" max="1" width="26.7109375" style="30" bestFit="1" customWidth="1"/>
    <col min="2" max="2" width="12.140625" style="30" bestFit="1" customWidth="1"/>
    <col min="3" max="3" width="9.5703125" style="30" bestFit="1" customWidth="1"/>
    <col min="4" max="4" width="10.42578125" style="30" bestFit="1" customWidth="1"/>
    <col min="5" max="49" width="9.5703125" style="30" bestFit="1" customWidth="1"/>
    <col min="50" max="145" width="9.7109375" style="30" bestFit="1" customWidth="1"/>
    <col min="146" max="193" width="9.85546875" style="30" bestFit="1" customWidth="1"/>
    <col min="194" max="194" width="10.42578125" style="30" bestFit="1" customWidth="1"/>
    <col min="195" max="16384" width="9.140625" style="30"/>
  </cols>
  <sheetData>
    <row r="1" spans="1:194" ht="15.75" thickTop="1" x14ac:dyDescent="0.25">
      <c r="A1" s="241" t="str">
        <f t="array" ref="A1:GL35">TRANSPOSE(Formulation!AM9:BU202)</f>
        <v>Decision Variables</v>
      </c>
      <c r="B1" s="242" t="str">
        <v>SPYY111</v>
      </c>
      <c r="C1" s="220" t="str">
        <v>SPYY112</v>
      </c>
      <c r="D1" s="220" t="str">
        <v>SPYY113</v>
      </c>
      <c r="E1" s="220" t="str">
        <v>SPYY121</v>
      </c>
      <c r="F1" s="220" t="str">
        <v>SPYY122</v>
      </c>
      <c r="G1" s="220" t="str">
        <v>SPYY123</v>
      </c>
      <c r="H1" s="220" t="str">
        <v>SPYY211</v>
      </c>
      <c r="I1" s="220" t="str">
        <v>SPYY212</v>
      </c>
      <c r="J1" s="220" t="str">
        <v>SPYY213</v>
      </c>
      <c r="K1" s="220" t="str">
        <v>SPYY221</v>
      </c>
      <c r="L1" s="220" t="str">
        <v>SPYY222</v>
      </c>
      <c r="M1" s="220" t="str">
        <v>SPYY223</v>
      </c>
      <c r="N1" s="220" t="str">
        <v>SPYN111</v>
      </c>
      <c r="O1" s="220" t="str">
        <v>SPYN112</v>
      </c>
      <c r="P1" s="220" t="str">
        <v>SPYN113</v>
      </c>
      <c r="Q1" s="220" t="str">
        <v>SPYN121</v>
      </c>
      <c r="R1" s="220" t="str">
        <v>SPYN122</v>
      </c>
      <c r="S1" s="220" t="str">
        <v>SPYN123</v>
      </c>
      <c r="T1" s="220" t="str">
        <v>SPYN211</v>
      </c>
      <c r="U1" s="220" t="str">
        <v>SPYN212</v>
      </c>
      <c r="V1" s="220" t="str">
        <v>SPYN213</v>
      </c>
      <c r="W1" s="220" t="str">
        <v>SPYN221</v>
      </c>
      <c r="X1" s="220" t="str">
        <v>SPYN222</v>
      </c>
      <c r="Y1" s="220" t="str">
        <v>SPYN223</v>
      </c>
      <c r="Z1" s="220" t="str">
        <v>SPNY111</v>
      </c>
      <c r="AA1" s="220" t="str">
        <v>SPNY112</v>
      </c>
      <c r="AB1" s="220" t="str">
        <v>SPNY113</v>
      </c>
      <c r="AC1" s="220" t="str">
        <v>SPNY121</v>
      </c>
      <c r="AD1" s="220" t="str">
        <v>SPNY122</v>
      </c>
      <c r="AE1" s="220" t="str">
        <v>SPNY123</v>
      </c>
      <c r="AF1" s="220" t="str">
        <v>SPNY211</v>
      </c>
      <c r="AG1" s="220" t="str">
        <v>SPNY212</v>
      </c>
      <c r="AH1" s="220" t="str">
        <v>SPNY213</v>
      </c>
      <c r="AI1" s="220" t="str">
        <v>SPNY221</v>
      </c>
      <c r="AJ1" s="220" t="str">
        <v>SPNY222</v>
      </c>
      <c r="AK1" s="220" t="str">
        <v>SPNY223</v>
      </c>
      <c r="AL1" s="220" t="str">
        <v>SPNN111</v>
      </c>
      <c r="AM1" s="220" t="str">
        <v>SPNN112</v>
      </c>
      <c r="AN1" s="220" t="str">
        <v>SPNN113</v>
      </c>
      <c r="AO1" s="220" t="str">
        <v>SPNN121</v>
      </c>
      <c r="AP1" s="220" t="str">
        <v>SPNN122</v>
      </c>
      <c r="AQ1" s="220" t="str">
        <v>SPNN123</v>
      </c>
      <c r="AR1" s="220" t="str">
        <v>SPNN211</v>
      </c>
      <c r="AS1" s="220" t="str">
        <v>SPNN212</v>
      </c>
      <c r="AT1" s="220" t="str">
        <v>SPNN213</v>
      </c>
      <c r="AU1" s="220" t="str">
        <v>SPNN221</v>
      </c>
      <c r="AV1" s="220" t="str">
        <v>SPNN222</v>
      </c>
      <c r="AW1" s="220" t="str">
        <v>SPNN223</v>
      </c>
      <c r="AX1" s="220" t="str">
        <v>SBYY111</v>
      </c>
      <c r="AY1" s="220" t="str">
        <v>SBYY112</v>
      </c>
      <c r="AZ1" s="220" t="str">
        <v>SBYY113</v>
      </c>
      <c r="BA1" s="220" t="str">
        <v>SBYY121</v>
      </c>
      <c r="BB1" s="220" t="str">
        <v>SBYY122</v>
      </c>
      <c r="BC1" s="220" t="str">
        <v>SBYY123</v>
      </c>
      <c r="BD1" s="220" t="str">
        <v>SBYY211</v>
      </c>
      <c r="BE1" s="220" t="str">
        <v>SBYY212</v>
      </c>
      <c r="BF1" s="220" t="str">
        <v>SBYY213</v>
      </c>
      <c r="BG1" s="220" t="str">
        <v>SBYY221</v>
      </c>
      <c r="BH1" s="220" t="str">
        <v>SBYY222</v>
      </c>
      <c r="BI1" s="220" t="str">
        <v>SBYY223</v>
      </c>
      <c r="BJ1" s="220" t="str">
        <v>SBYN111</v>
      </c>
      <c r="BK1" s="220" t="str">
        <v>SBYN112</v>
      </c>
      <c r="BL1" s="220" t="str">
        <v>SBYN113</v>
      </c>
      <c r="BM1" s="220" t="str">
        <v>SBYN121</v>
      </c>
      <c r="BN1" s="220" t="str">
        <v>SBYN122</v>
      </c>
      <c r="BO1" s="220" t="str">
        <v>SBYN123</v>
      </c>
      <c r="BP1" s="220" t="str">
        <v>SBYN211</v>
      </c>
      <c r="BQ1" s="220" t="str">
        <v>SBYN212</v>
      </c>
      <c r="BR1" s="220" t="str">
        <v>SBYN213</v>
      </c>
      <c r="BS1" s="220" t="str">
        <v>SBYN221</v>
      </c>
      <c r="BT1" s="220" t="str">
        <v>SBYN222</v>
      </c>
      <c r="BU1" s="220" t="str">
        <v>SBYN223</v>
      </c>
      <c r="BV1" s="220" t="str">
        <v>SBNY111</v>
      </c>
      <c r="BW1" s="220" t="str">
        <v>SBNY112</v>
      </c>
      <c r="BX1" s="220" t="str">
        <v>SBNY113</v>
      </c>
      <c r="BY1" s="220" t="str">
        <v>SBNY121</v>
      </c>
      <c r="BZ1" s="220" t="str">
        <v>SBNY122</v>
      </c>
      <c r="CA1" s="220" t="str">
        <v>SBNY123</v>
      </c>
      <c r="CB1" s="220" t="str">
        <v>SBNY211</v>
      </c>
      <c r="CC1" s="220" t="str">
        <v>SBNY212</v>
      </c>
      <c r="CD1" s="220" t="str">
        <v>SBNY213</v>
      </c>
      <c r="CE1" s="220" t="str">
        <v>SBNY221</v>
      </c>
      <c r="CF1" s="220" t="str">
        <v>SBNY222</v>
      </c>
      <c r="CG1" s="220" t="str">
        <v>SBNY223</v>
      </c>
      <c r="CH1" s="220" t="str">
        <v>SBNN111</v>
      </c>
      <c r="CI1" s="220" t="str">
        <v>SBNN112</v>
      </c>
      <c r="CJ1" s="220" t="str">
        <v>SBNN113</v>
      </c>
      <c r="CK1" s="220" t="str">
        <v>SBNN121</v>
      </c>
      <c r="CL1" s="220" t="str">
        <v>SBNN122</v>
      </c>
      <c r="CM1" s="220" t="str">
        <v>SBNN123</v>
      </c>
      <c r="CN1" s="220" t="str">
        <v>SBNN211</v>
      </c>
      <c r="CO1" s="220" t="str">
        <v>SBNN212</v>
      </c>
      <c r="CP1" s="220" t="str">
        <v>SBNN213</v>
      </c>
      <c r="CQ1" s="220" t="str">
        <v>SBNN221</v>
      </c>
      <c r="CR1" s="220" t="str">
        <v>SBNN222</v>
      </c>
      <c r="CS1" s="220" t="str">
        <v>SBNN223</v>
      </c>
      <c r="CT1" s="220" t="str">
        <v>LPYY111</v>
      </c>
      <c r="CU1" s="220" t="str">
        <v>LPYY112</v>
      </c>
      <c r="CV1" s="220" t="str">
        <v>LPYY113</v>
      </c>
      <c r="CW1" s="220" t="str">
        <v>LPYY121</v>
      </c>
      <c r="CX1" s="220" t="str">
        <v>LPYY122</v>
      </c>
      <c r="CY1" s="220" t="str">
        <v>LPYY123</v>
      </c>
      <c r="CZ1" s="220" t="str">
        <v>LPYY211</v>
      </c>
      <c r="DA1" s="220" t="str">
        <v>LPYY212</v>
      </c>
      <c r="DB1" s="220" t="str">
        <v>LPYY213</v>
      </c>
      <c r="DC1" s="220" t="str">
        <v>LPYY221</v>
      </c>
      <c r="DD1" s="220" t="str">
        <v>LPYY222</v>
      </c>
      <c r="DE1" s="220" t="str">
        <v>LPYY223</v>
      </c>
      <c r="DF1" s="220" t="str">
        <v>LPYN111</v>
      </c>
      <c r="DG1" s="220" t="str">
        <v>LPYN112</v>
      </c>
      <c r="DH1" s="220" t="str">
        <v>LPYN113</v>
      </c>
      <c r="DI1" s="220" t="str">
        <v>LPYN121</v>
      </c>
      <c r="DJ1" s="220" t="str">
        <v>LPYN122</v>
      </c>
      <c r="DK1" s="220" t="str">
        <v>LPYN123</v>
      </c>
      <c r="DL1" s="220" t="str">
        <v>LPYN211</v>
      </c>
      <c r="DM1" s="220" t="str">
        <v>LPYN212</v>
      </c>
      <c r="DN1" s="220" t="str">
        <v>LPYN213</v>
      </c>
      <c r="DO1" s="220" t="str">
        <v>LPYN221</v>
      </c>
      <c r="DP1" s="220" t="str">
        <v>LPYN222</v>
      </c>
      <c r="DQ1" s="220" t="str">
        <v>LPYN223</v>
      </c>
      <c r="DR1" s="220" t="str">
        <v>LPNY111</v>
      </c>
      <c r="DS1" s="220" t="str">
        <v>LPNY112</v>
      </c>
      <c r="DT1" s="220" t="str">
        <v>LPNY113</v>
      </c>
      <c r="DU1" s="220" t="str">
        <v>LPNY121</v>
      </c>
      <c r="DV1" s="220" t="str">
        <v>LPNY122</v>
      </c>
      <c r="DW1" s="220" t="str">
        <v>LPNY123</v>
      </c>
      <c r="DX1" s="220" t="str">
        <v>LPNY211</v>
      </c>
      <c r="DY1" s="220" t="str">
        <v>LPNY212</v>
      </c>
      <c r="DZ1" s="220" t="str">
        <v>LPNY213</v>
      </c>
      <c r="EA1" s="220" t="str">
        <v>LPNY221</v>
      </c>
      <c r="EB1" s="220" t="str">
        <v>LPNY222</v>
      </c>
      <c r="EC1" s="220" t="str">
        <v>LPNY223</v>
      </c>
      <c r="ED1" s="220" t="str">
        <v>LPNN111</v>
      </c>
      <c r="EE1" s="220" t="str">
        <v>LPNN112</v>
      </c>
      <c r="EF1" s="220" t="str">
        <v>LPNN113</v>
      </c>
      <c r="EG1" s="220" t="str">
        <v>LPNN121</v>
      </c>
      <c r="EH1" s="220" t="str">
        <v>LPNN122</v>
      </c>
      <c r="EI1" s="220" t="str">
        <v>LPNN123</v>
      </c>
      <c r="EJ1" s="220" t="str">
        <v>LPNN211</v>
      </c>
      <c r="EK1" s="220" t="str">
        <v>LPNN212</v>
      </c>
      <c r="EL1" s="220" t="str">
        <v>LPNN213</v>
      </c>
      <c r="EM1" s="220" t="str">
        <v>LPNN221</v>
      </c>
      <c r="EN1" s="220" t="str">
        <v>LPNN222</v>
      </c>
      <c r="EO1" s="220" t="str">
        <v>LPNN223</v>
      </c>
      <c r="EP1" s="220" t="str">
        <v>LBYY111</v>
      </c>
      <c r="EQ1" s="220" t="str">
        <v>LBYY112</v>
      </c>
      <c r="ER1" s="220" t="str">
        <v>LBYY113</v>
      </c>
      <c r="ES1" s="220" t="str">
        <v>LBYY121</v>
      </c>
      <c r="ET1" s="220" t="str">
        <v>LBYY122</v>
      </c>
      <c r="EU1" s="220" t="str">
        <v>LBYY123</v>
      </c>
      <c r="EV1" s="220" t="str">
        <v>LBYY211</v>
      </c>
      <c r="EW1" s="220" t="str">
        <v>LBYY212</v>
      </c>
      <c r="EX1" s="220" t="str">
        <v>LBYY213</v>
      </c>
      <c r="EY1" s="220" t="str">
        <v>LBYY221</v>
      </c>
      <c r="EZ1" s="220" t="str">
        <v>LBYY222</v>
      </c>
      <c r="FA1" s="220" t="str">
        <v>LBYY223</v>
      </c>
      <c r="FB1" s="220" t="str">
        <v>LBYN111</v>
      </c>
      <c r="FC1" s="220" t="str">
        <v>LBYN112</v>
      </c>
      <c r="FD1" s="220" t="str">
        <v>LBYN113</v>
      </c>
      <c r="FE1" s="220" t="str">
        <v>LBYN121</v>
      </c>
      <c r="FF1" s="220" t="str">
        <v>LBYN122</v>
      </c>
      <c r="FG1" s="220" t="str">
        <v>LBYN123</v>
      </c>
      <c r="FH1" s="220" t="str">
        <v>LBYN211</v>
      </c>
      <c r="FI1" s="220" t="str">
        <v>LBYN212</v>
      </c>
      <c r="FJ1" s="220" t="str">
        <v>LBYN213</v>
      </c>
      <c r="FK1" s="220" t="str">
        <v>LBYN221</v>
      </c>
      <c r="FL1" s="220" t="str">
        <v>LBYN222</v>
      </c>
      <c r="FM1" s="220" t="str">
        <v>LBYN223</v>
      </c>
      <c r="FN1" s="220" t="str">
        <v>LBNY111</v>
      </c>
      <c r="FO1" s="220" t="str">
        <v>LBNY112</v>
      </c>
      <c r="FP1" s="220" t="str">
        <v>LBNY113</v>
      </c>
      <c r="FQ1" s="220" t="str">
        <v>LBNY121</v>
      </c>
      <c r="FR1" s="220" t="str">
        <v>LBNY122</v>
      </c>
      <c r="FS1" s="220" t="str">
        <v>LBNY123</v>
      </c>
      <c r="FT1" s="220" t="str">
        <v>LBNY211</v>
      </c>
      <c r="FU1" s="220" t="str">
        <v>LBNY212</v>
      </c>
      <c r="FV1" s="220" t="str">
        <v>LBNY213</v>
      </c>
      <c r="FW1" s="220" t="str">
        <v>LBNY221</v>
      </c>
      <c r="FX1" s="220" t="str">
        <v>LBNY222</v>
      </c>
      <c r="FY1" s="220" t="str">
        <v>LBNY223</v>
      </c>
      <c r="FZ1" s="220" t="str">
        <v>LBNN111</v>
      </c>
      <c r="GA1" s="220" t="str">
        <v>LBNN112</v>
      </c>
      <c r="GB1" s="220" t="str">
        <v>LBNN113</v>
      </c>
      <c r="GC1" s="220" t="str">
        <v>LBNN121</v>
      </c>
      <c r="GD1" s="220" t="str">
        <v>LBNN122</v>
      </c>
      <c r="GE1" s="220" t="str">
        <v>LBNN123</v>
      </c>
      <c r="GF1" s="220" t="str">
        <v>LBNN211</v>
      </c>
      <c r="GG1" s="220" t="str">
        <v>LBNN212</v>
      </c>
      <c r="GH1" s="220" t="str">
        <v>LBNN213</v>
      </c>
      <c r="GI1" s="220" t="str">
        <v>LBNN221</v>
      </c>
      <c r="GJ1" s="220" t="str">
        <v>LBNN222</v>
      </c>
      <c r="GK1" s="238" t="str">
        <v>LBNN223</v>
      </c>
      <c r="GL1" s="240" t="str">
        <v>RHS</v>
      </c>
    </row>
    <row r="2" spans="1:194" x14ac:dyDescent="0.25">
      <c r="A2" s="243" t="str">
        <v>Variable Operating Budget</v>
      </c>
      <c r="B2" s="236">
        <v>15.575000000000001</v>
      </c>
      <c r="C2" s="227">
        <v>19.075000000000003</v>
      </c>
      <c r="D2" s="227">
        <v>22.575000000000003</v>
      </c>
      <c r="E2" s="227">
        <v>17.075000000000003</v>
      </c>
      <c r="F2" s="227">
        <v>20.575000000000003</v>
      </c>
      <c r="G2" s="227">
        <v>24.075000000000003</v>
      </c>
      <c r="H2" s="227">
        <v>20.075000000000003</v>
      </c>
      <c r="I2" s="227">
        <v>15.575000000000001</v>
      </c>
      <c r="J2" s="227">
        <v>19.075000000000003</v>
      </c>
      <c r="K2" s="227">
        <v>21.575000000000003</v>
      </c>
      <c r="L2" s="227">
        <v>17.075000000000003</v>
      </c>
      <c r="M2" s="227">
        <v>20.575000000000003</v>
      </c>
      <c r="N2" s="227">
        <v>14.887499999999999</v>
      </c>
      <c r="O2" s="227">
        <v>18.387499999999999</v>
      </c>
      <c r="P2" s="227">
        <v>21.887499999999999</v>
      </c>
      <c r="Q2" s="227">
        <v>16.387500000000003</v>
      </c>
      <c r="R2" s="227">
        <v>19.887500000000003</v>
      </c>
      <c r="S2" s="227">
        <v>23.387500000000003</v>
      </c>
      <c r="T2" s="227">
        <v>19.387499999999999</v>
      </c>
      <c r="U2" s="227">
        <v>14.887499999999999</v>
      </c>
      <c r="V2" s="227">
        <v>18.387499999999999</v>
      </c>
      <c r="W2" s="227">
        <v>20.887500000000003</v>
      </c>
      <c r="X2" s="227">
        <v>16.387500000000003</v>
      </c>
      <c r="Y2" s="227">
        <v>19.887500000000003</v>
      </c>
      <c r="Z2" s="227">
        <v>14.512500000000001</v>
      </c>
      <c r="AA2" s="227">
        <v>18.012500000000003</v>
      </c>
      <c r="AB2" s="227">
        <v>21.512500000000003</v>
      </c>
      <c r="AC2" s="227">
        <v>16.012500000000003</v>
      </c>
      <c r="AD2" s="227">
        <v>19.512500000000003</v>
      </c>
      <c r="AE2" s="227">
        <v>23.012500000000003</v>
      </c>
      <c r="AF2" s="227">
        <v>19.012500000000003</v>
      </c>
      <c r="AG2" s="227">
        <v>14.512500000000001</v>
      </c>
      <c r="AH2" s="227">
        <v>18.012500000000003</v>
      </c>
      <c r="AI2" s="227">
        <v>20.512500000000003</v>
      </c>
      <c r="AJ2" s="227">
        <v>16.012500000000003</v>
      </c>
      <c r="AK2" s="227">
        <v>19.512500000000003</v>
      </c>
      <c r="AL2" s="227">
        <v>13.825000000000001</v>
      </c>
      <c r="AM2" s="227">
        <v>17.325000000000003</v>
      </c>
      <c r="AN2" s="227">
        <v>20.825000000000003</v>
      </c>
      <c r="AO2" s="227">
        <v>15.325000000000003</v>
      </c>
      <c r="AP2" s="227">
        <v>18.825000000000003</v>
      </c>
      <c r="AQ2" s="227">
        <v>22.325000000000003</v>
      </c>
      <c r="AR2" s="227">
        <v>18.325000000000003</v>
      </c>
      <c r="AS2" s="227">
        <v>13.825000000000001</v>
      </c>
      <c r="AT2" s="227">
        <v>17.325000000000003</v>
      </c>
      <c r="AU2" s="227">
        <v>19.825000000000003</v>
      </c>
      <c r="AV2" s="227">
        <v>15.325000000000003</v>
      </c>
      <c r="AW2" s="227">
        <v>18.825000000000003</v>
      </c>
      <c r="AX2" s="227">
        <v>15.625</v>
      </c>
      <c r="AY2" s="227">
        <v>19.125</v>
      </c>
      <c r="AZ2" s="227">
        <v>22.625</v>
      </c>
      <c r="BA2" s="227">
        <v>17.125</v>
      </c>
      <c r="BB2" s="227">
        <v>20.625</v>
      </c>
      <c r="BC2" s="227">
        <v>24.125</v>
      </c>
      <c r="BD2" s="227">
        <v>20.125</v>
      </c>
      <c r="BE2" s="227">
        <v>15.625</v>
      </c>
      <c r="BF2" s="227">
        <v>19.125</v>
      </c>
      <c r="BG2" s="227">
        <v>21.625</v>
      </c>
      <c r="BH2" s="227">
        <v>17.125</v>
      </c>
      <c r="BI2" s="227">
        <v>20.625</v>
      </c>
      <c r="BJ2" s="227">
        <v>14.9375</v>
      </c>
      <c r="BK2" s="227">
        <v>18.4375</v>
      </c>
      <c r="BL2" s="227">
        <v>21.9375</v>
      </c>
      <c r="BM2" s="227">
        <v>16.4375</v>
      </c>
      <c r="BN2" s="227">
        <v>19.9375</v>
      </c>
      <c r="BO2" s="227">
        <v>23.4375</v>
      </c>
      <c r="BP2" s="227">
        <v>19.4375</v>
      </c>
      <c r="BQ2" s="227">
        <v>14.9375</v>
      </c>
      <c r="BR2" s="227">
        <v>18.4375</v>
      </c>
      <c r="BS2" s="227">
        <v>20.9375</v>
      </c>
      <c r="BT2" s="227">
        <v>16.4375</v>
      </c>
      <c r="BU2" s="227">
        <v>19.9375</v>
      </c>
      <c r="BV2" s="227">
        <v>14.5625</v>
      </c>
      <c r="BW2" s="227">
        <v>18.0625</v>
      </c>
      <c r="BX2" s="227">
        <v>21.5625</v>
      </c>
      <c r="BY2" s="227">
        <v>16.0625</v>
      </c>
      <c r="BZ2" s="227">
        <v>19.5625</v>
      </c>
      <c r="CA2" s="227">
        <v>23.0625</v>
      </c>
      <c r="CB2" s="227">
        <v>19.0625</v>
      </c>
      <c r="CC2" s="227">
        <v>14.5625</v>
      </c>
      <c r="CD2" s="227">
        <v>18.0625</v>
      </c>
      <c r="CE2" s="227">
        <v>20.5625</v>
      </c>
      <c r="CF2" s="227">
        <v>16.0625</v>
      </c>
      <c r="CG2" s="227">
        <v>19.5625</v>
      </c>
      <c r="CH2" s="227">
        <v>13.875</v>
      </c>
      <c r="CI2" s="227">
        <v>17.375</v>
      </c>
      <c r="CJ2" s="227">
        <v>20.875</v>
      </c>
      <c r="CK2" s="227">
        <v>15.375</v>
      </c>
      <c r="CL2" s="227">
        <v>18.875</v>
      </c>
      <c r="CM2" s="227">
        <v>22.375</v>
      </c>
      <c r="CN2" s="227">
        <v>18.375</v>
      </c>
      <c r="CO2" s="227">
        <v>13.875</v>
      </c>
      <c r="CP2" s="227">
        <v>17.375</v>
      </c>
      <c r="CQ2" s="227">
        <v>19.875</v>
      </c>
      <c r="CR2" s="227">
        <v>15.375</v>
      </c>
      <c r="CS2" s="227">
        <v>18.875</v>
      </c>
      <c r="CT2" s="227">
        <v>41.962499999999999</v>
      </c>
      <c r="CU2" s="227">
        <v>45.462499999999999</v>
      </c>
      <c r="CV2" s="227">
        <v>48.962499999999999</v>
      </c>
      <c r="CW2" s="227">
        <v>44.587499999999991</v>
      </c>
      <c r="CX2" s="227">
        <v>48.087499999999991</v>
      </c>
      <c r="CY2" s="227">
        <v>51.587499999999991</v>
      </c>
      <c r="CZ2" s="227">
        <v>46.462499999999999</v>
      </c>
      <c r="DA2" s="227">
        <v>41.962499999999999</v>
      </c>
      <c r="DB2" s="227">
        <v>45.462499999999999</v>
      </c>
      <c r="DC2" s="227">
        <v>49.087499999999991</v>
      </c>
      <c r="DD2" s="227">
        <v>44.587499999999991</v>
      </c>
      <c r="DE2" s="227">
        <v>48.087499999999991</v>
      </c>
      <c r="DF2" s="227">
        <v>41.275000000000006</v>
      </c>
      <c r="DG2" s="227">
        <v>44.775000000000006</v>
      </c>
      <c r="DH2" s="227">
        <v>48.275000000000006</v>
      </c>
      <c r="DI2" s="227">
        <v>43.9</v>
      </c>
      <c r="DJ2" s="227">
        <v>47.4</v>
      </c>
      <c r="DK2" s="227">
        <v>50.9</v>
      </c>
      <c r="DL2" s="227">
        <v>45.775000000000006</v>
      </c>
      <c r="DM2" s="227">
        <v>41.275000000000006</v>
      </c>
      <c r="DN2" s="227">
        <v>44.775000000000006</v>
      </c>
      <c r="DO2" s="227">
        <v>48.4</v>
      </c>
      <c r="DP2" s="227">
        <v>43.9</v>
      </c>
      <c r="DQ2" s="227">
        <v>47.4</v>
      </c>
      <c r="DR2" s="227">
        <v>40.9</v>
      </c>
      <c r="DS2" s="227">
        <v>44.4</v>
      </c>
      <c r="DT2" s="227">
        <v>47.9</v>
      </c>
      <c r="DU2" s="227">
        <v>43.524999999999991</v>
      </c>
      <c r="DV2" s="227">
        <v>47.024999999999991</v>
      </c>
      <c r="DW2" s="227">
        <v>50.524999999999991</v>
      </c>
      <c r="DX2" s="227">
        <v>45.4</v>
      </c>
      <c r="DY2" s="227">
        <v>40.9</v>
      </c>
      <c r="DZ2" s="227">
        <v>44.4</v>
      </c>
      <c r="EA2" s="227">
        <v>48.024999999999991</v>
      </c>
      <c r="EB2" s="227">
        <v>43.524999999999991</v>
      </c>
      <c r="EC2" s="227">
        <v>47.024999999999991</v>
      </c>
      <c r="ED2" s="227">
        <v>40.212500000000006</v>
      </c>
      <c r="EE2" s="227">
        <v>43.712500000000006</v>
      </c>
      <c r="EF2" s="227">
        <v>47.212500000000006</v>
      </c>
      <c r="EG2" s="227">
        <v>42.837499999999991</v>
      </c>
      <c r="EH2" s="227">
        <v>46.337499999999991</v>
      </c>
      <c r="EI2" s="227">
        <v>49.837499999999991</v>
      </c>
      <c r="EJ2" s="227">
        <v>44.712500000000006</v>
      </c>
      <c r="EK2" s="227">
        <v>40.212500000000006</v>
      </c>
      <c r="EL2" s="227">
        <v>43.712500000000006</v>
      </c>
      <c r="EM2" s="227">
        <v>47.337499999999991</v>
      </c>
      <c r="EN2" s="227">
        <v>42.837499999999991</v>
      </c>
      <c r="EO2" s="227">
        <v>46.337499999999991</v>
      </c>
      <c r="EP2" s="227">
        <v>42.112499999999997</v>
      </c>
      <c r="EQ2" s="227">
        <v>45.612499999999997</v>
      </c>
      <c r="ER2" s="227">
        <v>49.112499999999997</v>
      </c>
      <c r="ES2" s="227">
        <v>44.73749999999999</v>
      </c>
      <c r="ET2" s="227">
        <v>48.23749999999999</v>
      </c>
      <c r="EU2" s="227">
        <v>51.73749999999999</v>
      </c>
      <c r="EV2" s="227">
        <v>46.612499999999997</v>
      </c>
      <c r="EW2" s="227">
        <v>42.112499999999997</v>
      </c>
      <c r="EX2" s="227">
        <v>45.612499999999997</v>
      </c>
      <c r="EY2" s="227">
        <v>49.23749999999999</v>
      </c>
      <c r="EZ2" s="227">
        <v>44.73749999999999</v>
      </c>
      <c r="FA2" s="227">
        <v>48.23749999999999</v>
      </c>
      <c r="FB2" s="227">
        <v>41.424999999999997</v>
      </c>
      <c r="FC2" s="227">
        <v>44.924999999999997</v>
      </c>
      <c r="FD2" s="227">
        <v>48.424999999999997</v>
      </c>
      <c r="FE2" s="227">
        <v>44.05</v>
      </c>
      <c r="FF2" s="227">
        <v>47.55</v>
      </c>
      <c r="FG2" s="227">
        <v>51.05</v>
      </c>
      <c r="FH2" s="227">
        <v>45.924999999999997</v>
      </c>
      <c r="FI2" s="227">
        <v>41.424999999999997</v>
      </c>
      <c r="FJ2" s="227">
        <v>44.924999999999997</v>
      </c>
      <c r="FK2" s="227">
        <v>48.55</v>
      </c>
      <c r="FL2" s="227">
        <v>44.05</v>
      </c>
      <c r="FM2" s="227">
        <v>47.55</v>
      </c>
      <c r="FN2" s="227">
        <v>41.05</v>
      </c>
      <c r="FO2" s="227">
        <v>44.55</v>
      </c>
      <c r="FP2" s="227">
        <v>48.05</v>
      </c>
      <c r="FQ2" s="227">
        <v>43.67499999999999</v>
      </c>
      <c r="FR2" s="227">
        <v>47.17499999999999</v>
      </c>
      <c r="FS2" s="227">
        <v>50.67499999999999</v>
      </c>
      <c r="FT2" s="227">
        <v>45.55</v>
      </c>
      <c r="FU2" s="227">
        <v>41.05</v>
      </c>
      <c r="FV2" s="227">
        <v>44.55</v>
      </c>
      <c r="FW2" s="227">
        <v>48.17499999999999</v>
      </c>
      <c r="FX2" s="227">
        <v>43.67499999999999</v>
      </c>
      <c r="FY2" s="227">
        <v>47.17499999999999</v>
      </c>
      <c r="FZ2" s="227">
        <v>40.362499999999997</v>
      </c>
      <c r="GA2" s="227">
        <v>43.862499999999997</v>
      </c>
      <c r="GB2" s="227">
        <v>47.362499999999997</v>
      </c>
      <c r="GC2" s="227">
        <v>42.98749999999999</v>
      </c>
      <c r="GD2" s="227">
        <v>46.48749999999999</v>
      </c>
      <c r="GE2" s="227">
        <v>49.98749999999999</v>
      </c>
      <c r="GF2" s="227">
        <v>44.862499999999997</v>
      </c>
      <c r="GG2" s="227">
        <v>40.362499999999997</v>
      </c>
      <c r="GH2" s="227">
        <v>43.862499999999997</v>
      </c>
      <c r="GI2" s="227">
        <v>47.48749999999999</v>
      </c>
      <c r="GJ2" s="227">
        <v>42.98749999999999</v>
      </c>
      <c r="GK2" s="228">
        <v>46.48749999999999</v>
      </c>
      <c r="GL2" s="298">
        <v>8100000</v>
      </c>
    </row>
    <row r="3" spans="1:194" x14ac:dyDescent="0.25">
      <c r="A3" s="233" t="str">
        <v>Large Pink sold in Q 1</v>
      </c>
      <c r="B3" s="43" t="str">
        <v/>
      </c>
      <c r="C3" s="31" t="str">
        <v/>
      </c>
      <c r="D3" s="31" t="str">
        <v/>
      </c>
      <c r="E3" s="31" t="str">
        <v/>
      </c>
      <c r="F3" s="31" t="str">
        <v/>
      </c>
      <c r="G3" s="31" t="str">
        <v/>
      </c>
      <c r="H3" s="31" t="str">
        <v/>
      </c>
      <c r="I3" s="31" t="str">
        <v/>
      </c>
      <c r="J3" s="31" t="str">
        <v/>
      </c>
      <c r="K3" s="31" t="str">
        <v/>
      </c>
      <c r="L3" s="31" t="str">
        <v/>
      </c>
      <c r="M3" s="31" t="str">
        <v/>
      </c>
      <c r="N3" s="31" t="str">
        <v/>
      </c>
      <c r="O3" s="31" t="str">
        <v/>
      </c>
      <c r="P3" s="31" t="str">
        <v/>
      </c>
      <c r="Q3" s="31" t="str">
        <v/>
      </c>
      <c r="R3" s="31" t="str">
        <v/>
      </c>
      <c r="S3" s="31" t="str">
        <v/>
      </c>
      <c r="T3" s="31" t="str">
        <v/>
      </c>
      <c r="U3" s="31" t="str">
        <v/>
      </c>
      <c r="V3" s="31" t="str">
        <v/>
      </c>
      <c r="W3" s="31" t="str">
        <v/>
      </c>
      <c r="X3" s="31" t="str">
        <v/>
      </c>
      <c r="Y3" s="31" t="str">
        <v/>
      </c>
      <c r="Z3" s="31" t="str">
        <v/>
      </c>
      <c r="AA3" s="31" t="str">
        <v/>
      </c>
      <c r="AB3" s="31" t="str">
        <v/>
      </c>
      <c r="AC3" s="31" t="str">
        <v/>
      </c>
      <c r="AD3" s="31" t="str">
        <v/>
      </c>
      <c r="AE3" s="31" t="str">
        <v/>
      </c>
      <c r="AF3" s="31" t="str">
        <v/>
      </c>
      <c r="AG3" s="31" t="str">
        <v/>
      </c>
      <c r="AH3" s="31" t="str">
        <v/>
      </c>
      <c r="AI3" s="31" t="str">
        <v/>
      </c>
      <c r="AJ3" s="31" t="str">
        <v/>
      </c>
      <c r="AK3" s="31" t="str">
        <v/>
      </c>
      <c r="AL3" s="31" t="str">
        <v/>
      </c>
      <c r="AM3" s="31" t="str">
        <v/>
      </c>
      <c r="AN3" s="31" t="str">
        <v/>
      </c>
      <c r="AO3" s="31" t="str">
        <v/>
      </c>
      <c r="AP3" s="31" t="str">
        <v/>
      </c>
      <c r="AQ3" s="31" t="str">
        <v/>
      </c>
      <c r="AR3" s="31" t="str">
        <v/>
      </c>
      <c r="AS3" s="31" t="str">
        <v/>
      </c>
      <c r="AT3" s="31" t="str">
        <v/>
      </c>
      <c r="AU3" s="31" t="str">
        <v/>
      </c>
      <c r="AV3" s="31" t="str">
        <v/>
      </c>
      <c r="AW3" s="31" t="str">
        <v/>
      </c>
      <c r="AX3" s="31" t="str">
        <v/>
      </c>
      <c r="AY3" s="31" t="str">
        <v/>
      </c>
      <c r="AZ3" s="31" t="str">
        <v/>
      </c>
      <c r="BA3" s="31" t="str">
        <v/>
      </c>
      <c r="BB3" s="31" t="str">
        <v/>
      </c>
      <c r="BC3" s="31" t="str">
        <v/>
      </c>
      <c r="BD3" s="31" t="str">
        <v/>
      </c>
      <c r="BE3" s="31" t="str">
        <v/>
      </c>
      <c r="BF3" s="31" t="str">
        <v/>
      </c>
      <c r="BG3" s="31" t="str">
        <v/>
      </c>
      <c r="BH3" s="31" t="str">
        <v/>
      </c>
      <c r="BI3" s="31" t="str">
        <v/>
      </c>
      <c r="BJ3" s="31" t="str">
        <v/>
      </c>
      <c r="BK3" s="31" t="str">
        <v/>
      </c>
      <c r="BL3" s="31" t="str">
        <v/>
      </c>
      <c r="BM3" s="31" t="str">
        <v/>
      </c>
      <c r="BN3" s="31" t="str">
        <v/>
      </c>
      <c r="BO3" s="31" t="str">
        <v/>
      </c>
      <c r="BP3" s="31" t="str">
        <v/>
      </c>
      <c r="BQ3" s="31" t="str">
        <v/>
      </c>
      <c r="BR3" s="31" t="str">
        <v/>
      </c>
      <c r="BS3" s="31" t="str">
        <v/>
      </c>
      <c r="BT3" s="31" t="str">
        <v/>
      </c>
      <c r="BU3" s="31" t="str">
        <v/>
      </c>
      <c r="BV3" s="31" t="str">
        <v/>
      </c>
      <c r="BW3" s="31" t="str">
        <v/>
      </c>
      <c r="BX3" s="31" t="str">
        <v/>
      </c>
      <c r="BY3" s="31" t="str">
        <v/>
      </c>
      <c r="BZ3" s="31" t="str">
        <v/>
      </c>
      <c r="CA3" s="31" t="str">
        <v/>
      </c>
      <c r="CB3" s="31" t="str">
        <v/>
      </c>
      <c r="CC3" s="31" t="str">
        <v/>
      </c>
      <c r="CD3" s="31" t="str">
        <v/>
      </c>
      <c r="CE3" s="31" t="str">
        <v/>
      </c>
      <c r="CF3" s="31" t="str">
        <v/>
      </c>
      <c r="CG3" s="31" t="str">
        <v/>
      </c>
      <c r="CH3" s="31" t="str">
        <v/>
      </c>
      <c r="CI3" s="31" t="str">
        <v/>
      </c>
      <c r="CJ3" s="31" t="str">
        <v/>
      </c>
      <c r="CK3" s="31" t="str">
        <v/>
      </c>
      <c r="CL3" s="31" t="str">
        <v/>
      </c>
      <c r="CM3" s="31" t="str">
        <v/>
      </c>
      <c r="CN3" s="31" t="str">
        <v/>
      </c>
      <c r="CO3" s="31" t="str">
        <v/>
      </c>
      <c r="CP3" s="31" t="str">
        <v/>
      </c>
      <c r="CQ3" s="31" t="str">
        <v/>
      </c>
      <c r="CR3" s="31" t="str">
        <v/>
      </c>
      <c r="CS3" s="31" t="str">
        <v/>
      </c>
      <c r="CT3" s="31">
        <v>1</v>
      </c>
      <c r="CU3" s="31" t="str">
        <v/>
      </c>
      <c r="CV3" s="31" t="str">
        <v/>
      </c>
      <c r="CW3" s="31">
        <v>1</v>
      </c>
      <c r="CX3" s="31" t="str">
        <v/>
      </c>
      <c r="CY3" s="31" t="str">
        <v/>
      </c>
      <c r="CZ3" s="31">
        <v>1</v>
      </c>
      <c r="DA3" s="31" t="str">
        <v/>
      </c>
      <c r="DB3" s="31" t="str">
        <v/>
      </c>
      <c r="DC3" s="31">
        <v>1</v>
      </c>
      <c r="DD3" s="31" t="str">
        <v/>
      </c>
      <c r="DE3" s="31" t="str">
        <v/>
      </c>
      <c r="DF3" s="31">
        <v>1</v>
      </c>
      <c r="DG3" s="31" t="str">
        <v/>
      </c>
      <c r="DH3" s="31" t="str">
        <v/>
      </c>
      <c r="DI3" s="31">
        <v>1</v>
      </c>
      <c r="DJ3" s="31" t="str">
        <v/>
      </c>
      <c r="DK3" s="31" t="str">
        <v/>
      </c>
      <c r="DL3" s="31">
        <v>1</v>
      </c>
      <c r="DM3" s="31" t="str">
        <v/>
      </c>
      <c r="DN3" s="31" t="str">
        <v/>
      </c>
      <c r="DO3" s="31">
        <v>1</v>
      </c>
      <c r="DP3" s="31" t="str">
        <v/>
      </c>
      <c r="DQ3" s="31" t="str">
        <v/>
      </c>
      <c r="DR3" s="31">
        <v>1</v>
      </c>
      <c r="DS3" s="31" t="str">
        <v/>
      </c>
      <c r="DT3" s="31" t="str">
        <v/>
      </c>
      <c r="DU3" s="31">
        <v>1</v>
      </c>
      <c r="DV3" s="31" t="str">
        <v/>
      </c>
      <c r="DW3" s="31" t="str">
        <v/>
      </c>
      <c r="DX3" s="31">
        <v>1</v>
      </c>
      <c r="DY3" s="31" t="str">
        <v/>
      </c>
      <c r="DZ3" s="31" t="str">
        <v/>
      </c>
      <c r="EA3" s="31">
        <v>1</v>
      </c>
      <c r="EB3" s="31" t="str">
        <v/>
      </c>
      <c r="EC3" s="31" t="str">
        <v/>
      </c>
      <c r="ED3" s="31">
        <v>1</v>
      </c>
      <c r="EE3" s="31" t="str">
        <v/>
      </c>
      <c r="EF3" s="31" t="str">
        <v/>
      </c>
      <c r="EG3" s="31">
        <v>1</v>
      </c>
      <c r="EH3" s="31" t="str">
        <v/>
      </c>
      <c r="EI3" s="31" t="str">
        <v/>
      </c>
      <c r="EJ3" s="31">
        <v>1</v>
      </c>
      <c r="EK3" s="31" t="str">
        <v/>
      </c>
      <c r="EL3" s="31" t="str">
        <v/>
      </c>
      <c r="EM3" s="31">
        <v>1</v>
      </c>
      <c r="EN3" s="31" t="str">
        <v/>
      </c>
      <c r="EO3" s="31" t="str">
        <v/>
      </c>
      <c r="EP3" s="31" t="str">
        <v/>
      </c>
      <c r="EQ3" s="31" t="str">
        <v/>
      </c>
      <c r="ER3" s="31" t="str">
        <v/>
      </c>
      <c r="ES3" s="31" t="str">
        <v/>
      </c>
      <c r="ET3" s="31" t="str">
        <v/>
      </c>
      <c r="EU3" s="31" t="str">
        <v/>
      </c>
      <c r="EV3" s="31" t="str">
        <v/>
      </c>
      <c r="EW3" s="31" t="str">
        <v/>
      </c>
      <c r="EX3" s="31" t="str">
        <v/>
      </c>
      <c r="EY3" s="31" t="str">
        <v/>
      </c>
      <c r="EZ3" s="31" t="str">
        <v/>
      </c>
      <c r="FA3" s="31" t="str">
        <v/>
      </c>
      <c r="FB3" s="31" t="str">
        <v/>
      </c>
      <c r="FC3" s="31" t="str">
        <v/>
      </c>
      <c r="FD3" s="31" t="str">
        <v/>
      </c>
      <c r="FE3" s="31" t="str">
        <v/>
      </c>
      <c r="FF3" s="31" t="str">
        <v/>
      </c>
      <c r="FG3" s="31" t="str">
        <v/>
      </c>
      <c r="FH3" s="31" t="str">
        <v/>
      </c>
      <c r="FI3" s="31" t="str">
        <v/>
      </c>
      <c r="FJ3" s="31" t="str">
        <v/>
      </c>
      <c r="FK3" s="31" t="str">
        <v/>
      </c>
      <c r="FL3" s="31" t="str">
        <v/>
      </c>
      <c r="FM3" s="31" t="str">
        <v/>
      </c>
      <c r="FN3" s="31" t="str">
        <v/>
      </c>
      <c r="FO3" s="31" t="str">
        <v/>
      </c>
      <c r="FP3" s="31" t="str">
        <v/>
      </c>
      <c r="FQ3" s="31" t="str">
        <v/>
      </c>
      <c r="FR3" s="31" t="str">
        <v/>
      </c>
      <c r="FS3" s="31" t="str">
        <v/>
      </c>
      <c r="FT3" s="31" t="str">
        <v/>
      </c>
      <c r="FU3" s="31" t="str">
        <v/>
      </c>
      <c r="FV3" s="31" t="str">
        <v/>
      </c>
      <c r="FW3" s="31" t="str">
        <v/>
      </c>
      <c r="FX3" s="31" t="str">
        <v/>
      </c>
      <c r="FY3" s="31" t="str">
        <v/>
      </c>
      <c r="FZ3" s="31" t="str">
        <v/>
      </c>
      <c r="GA3" s="31" t="str">
        <v/>
      </c>
      <c r="GB3" s="31" t="str">
        <v/>
      </c>
      <c r="GC3" s="31" t="str">
        <v/>
      </c>
      <c r="GD3" s="31" t="str">
        <v/>
      </c>
      <c r="GE3" s="31" t="str">
        <v/>
      </c>
      <c r="GF3" s="31" t="str">
        <v/>
      </c>
      <c r="GG3" s="31" t="str">
        <v/>
      </c>
      <c r="GH3" s="31" t="str">
        <v/>
      </c>
      <c r="GI3" s="31" t="str">
        <v/>
      </c>
      <c r="GJ3" s="31" t="str">
        <v/>
      </c>
      <c r="GK3" s="32" t="str">
        <v/>
      </c>
      <c r="GL3" s="299">
        <v>3988</v>
      </c>
    </row>
    <row r="4" spans="1:194" x14ac:dyDescent="0.25">
      <c r="A4" s="234" t="str">
        <v>Large Pink sold in Q 2</v>
      </c>
      <c r="B4" s="44" t="str">
        <v/>
      </c>
      <c r="C4" s="33" t="str">
        <v/>
      </c>
      <c r="D4" s="33" t="str">
        <v/>
      </c>
      <c r="E4" s="33" t="str">
        <v/>
      </c>
      <c r="F4" s="33" t="str">
        <v/>
      </c>
      <c r="G4" s="33" t="str">
        <v/>
      </c>
      <c r="H4" s="33" t="str">
        <v/>
      </c>
      <c r="I4" s="33" t="str">
        <v/>
      </c>
      <c r="J4" s="33" t="str">
        <v/>
      </c>
      <c r="K4" s="33" t="str">
        <v/>
      </c>
      <c r="L4" s="33" t="str">
        <v/>
      </c>
      <c r="M4" s="33" t="str">
        <v/>
      </c>
      <c r="N4" s="33" t="str">
        <v/>
      </c>
      <c r="O4" s="33" t="str">
        <v/>
      </c>
      <c r="P4" s="33" t="str">
        <v/>
      </c>
      <c r="Q4" s="33" t="str">
        <v/>
      </c>
      <c r="R4" s="33" t="str">
        <v/>
      </c>
      <c r="S4" s="33" t="str">
        <v/>
      </c>
      <c r="T4" s="33" t="str">
        <v/>
      </c>
      <c r="U4" s="33" t="str">
        <v/>
      </c>
      <c r="V4" s="33" t="str">
        <v/>
      </c>
      <c r="W4" s="33" t="str">
        <v/>
      </c>
      <c r="X4" s="33" t="str">
        <v/>
      </c>
      <c r="Y4" s="33" t="str">
        <v/>
      </c>
      <c r="Z4" s="33" t="str">
        <v/>
      </c>
      <c r="AA4" s="33" t="str">
        <v/>
      </c>
      <c r="AB4" s="33" t="str">
        <v/>
      </c>
      <c r="AC4" s="33" t="str">
        <v/>
      </c>
      <c r="AD4" s="33" t="str">
        <v/>
      </c>
      <c r="AE4" s="33" t="str">
        <v/>
      </c>
      <c r="AF4" s="33" t="str">
        <v/>
      </c>
      <c r="AG4" s="33" t="str">
        <v/>
      </c>
      <c r="AH4" s="33" t="str">
        <v/>
      </c>
      <c r="AI4" s="33" t="str">
        <v/>
      </c>
      <c r="AJ4" s="33" t="str">
        <v/>
      </c>
      <c r="AK4" s="33" t="str">
        <v/>
      </c>
      <c r="AL4" s="33" t="str">
        <v/>
      </c>
      <c r="AM4" s="33" t="str">
        <v/>
      </c>
      <c r="AN4" s="33" t="str">
        <v/>
      </c>
      <c r="AO4" s="33" t="str">
        <v/>
      </c>
      <c r="AP4" s="33" t="str">
        <v/>
      </c>
      <c r="AQ4" s="33" t="str">
        <v/>
      </c>
      <c r="AR4" s="33" t="str">
        <v/>
      </c>
      <c r="AS4" s="33" t="str">
        <v/>
      </c>
      <c r="AT4" s="33" t="str">
        <v/>
      </c>
      <c r="AU4" s="33" t="str">
        <v/>
      </c>
      <c r="AV4" s="33" t="str">
        <v/>
      </c>
      <c r="AW4" s="33" t="str">
        <v/>
      </c>
      <c r="AX4" s="33" t="str">
        <v/>
      </c>
      <c r="AY4" s="33" t="str">
        <v/>
      </c>
      <c r="AZ4" s="33" t="str">
        <v/>
      </c>
      <c r="BA4" s="33" t="str">
        <v/>
      </c>
      <c r="BB4" s="33" t="str">
        <v/>
      </c>
      <c r="BC4" s="33" t="str">
        <v/>
      </c>
      <c r="BD4" s="33" t="str">
        <v/>
      </c>
      <c r="BE4" s="33" t="str">
        <v/>
      </c>
      <c r="BF4" s="33" t="str">
        <v/>
      </c>
      <c r="BG4" s="33" t="str">
        <v/>
      </c>
      <c r="BH4" s="33" t="str">
        <v/>
      </c>
      <c r="BI4" s="33" t="str">
        <v/>
      </c>
      <c r="BJ4" s="33" t="str">
        <v/>
      </c>
      <c r="BK4" s="33" t="str">
        <v/>
      </c>
      <c r="BL4" s="33" t="str">
        <v/>
      </c>
      <c r="BM4" s="33" t="str">
        <v/>
      </c>
      <c r="BN4" s="33" t="str">
        <v/>
      </c>
      <c r="BO4" s="33" t="str">
        <v/>
      </c>
      <c r="BP4" s="33" t="str">
        <v/>
      </c>
      <c r="BQ4" s="33" t="str">
        <v/>
      </c>
      <c r="BR4" s="33" t="str">
        <v/>
      </c>
      <c r="BS4" s="33" t="str">
        <v/>
      </c>
      <c r="BT4" s="33" t="str">
        <v/>
      </c>
      <c r="BU4" s="33" t="str">
        <v/>
      </c>
      <c r="BV4" s="33" t="str">
        <v/>
      </c>
      <c r="BW4" s="33" t="str">
        <v/>
      </c>
      <c r="BX4" s="33" t="str">
        <v/>
      </c>
      <c r="BY4" s="33" t="str">
        <v/>
      </c>
      <c r="BZ4" s="33" t="str">
        <v/>
      </c>
      <c r="CA4" s="33" t="str">
        <v/>
      </c>
      <c r="CB4" s="33" t="str">
        <v/>
      </c>
      <c r="CC4" s="33" t="str">
        <v/>
      </c>
      <c r="CD4" s="33" t="str">
        <v/>
      </c>
      <c r="CE4" s="33" t="str">
        <v/>
      </c>
      <c r="CF4" s="33" t="str">
        <v/>
      </c>
      <c r="CG4" s="33" t="str">
        <v/>
      </c>
      <c r="CH4" s="33" t="str">
        <v/>
      </c>
      <c r="CI4" s="33" t="str">
        <v/>
      </c>
      <c r="CJ4" s="33" t="str">
        <v/>
      </c>
      <c r="CK4" s="33" t="str">
        <v/>
      </c>
      <c r="CL4" s="33" t="str">
        <v/>
      </c>
      <c r="CM4" s="33" t="str">
        <v/>
      </c>
      <c r="CN4" s="33" t="str">
        <v/>
      </c>
      <c r="CO4" s="33" t="str">
        <v/>
      </c>
      <c r="CP4" s="33" t="str">
        <v/>
      </c>
      <c r="CQ4" s="33" t="str">
        <v/>
      </c>
      <c r="CR4" s="33" t="str">
        <v/>
      </c>
      <c r="CS4" s="33" t="str">
        <v/>
      </c>
      <c r="CT4" s="33" t="str">
        <v/>
      </c>
      <c r="CU4" s="33">
        <v>1</v>
      </c>
      <c r="CV4" s="33" t="str">
        <v/>
      </c>
      <c r="CW4" s="33" t="str">
        <v/>
      </c>
      <c r="CX4" s="33">
        <v>1</v>
      </c>
      <c r="CY4" s="33" t="str">
        <v/>
      </c>
      <c r="CZ4" s="33" t="str">
        <v/>
      </c>
      <c r="DA4" s="33">
        <v>1</v>
      </c>
      <c r="DB4" s="33" t="str">
        <v/>
      </c>
      <c r="DC4" s="33" t="str">
        <v/>
      </c>
      <c r="DD4" s="33">
        <v>1</v>
      </c>
      <c r="DE4" s="33" t="str">
        <v/>
      </c>
      <c r="DF4" s="33" t="str">
        <v/>
      </c>
      <c r="DG4" s="33">
        <v>1</v>
      </c>
      <c r="DH4" s="33" t="str">
        <v/>
      </c>
      <c r="DI4" s="33" t="str">
        <v/>
      </c>
      <c r="DJ4" s="33">
        <v>1</v>
      </c>
      <c r="DK4" s="33" t="str">
        <v/>
      </c>
      <c r="DL4" s="33" t="str">
        <v/>
      </c>
      <c r="DM4" s="33">
        <v>1</v>
      </c>
      <c r="DN4" s="33" t="str">
        <v/>
      </c>
      <c r="DO4" s="33" t="str">
        <v/>
      </c>
      <c r="DP4" s="33">
        <v>1</v>
      </c>
      <c r="DQ4" s="33" t="str">
        <v/>
      </c>
      <c r="DR4" s="33" t="str">
        <v/>
      </c>
      <c r="DS4" s="33">
        <v>1</v>
      </c>
      <c r="DT4" s="33" t="str">
        <v/>
      </c>
      <c r="DU4" s="33" t="str">
        <v/>
      </c>
      <c r="DV4" s="33">
        <v>1</v>
      </c>
      <c r="DW4" s="33" t="str">
        <v/>
      </c>
      <c r="DX4" s="33" t="str">
        <v/>
      </c>
      <c r="DY4" s="33">
        <v>1</v>
      </c>
      <c r="DZ4" s="33" t="str">
        <v/>
      </c>
      <c r="EA4" s="33" t="str">
        <v/>
      </c>
      <c r="EB4" s="33">
        <v>1</v>
      </c>
      <c r="EC4" s="33" t="str">
        <v/>
      </c>
      <c r="ED4" s="33" t="str">
        <v/>
      </c>
      <c r="EE4" s="33">
        <v>1</v>
      </c>
      <c r="EF4" s="33" t="str">
        <v/>
      </c>
      <c r="EG4" s="33" t="str">
        <v/>
      </c>
      <c r="EH4" s="33">
        <v>1</v>
      </c>
      <c r="EI4" s="33" t="str">
        <v/>
      </c>
      <c r="EJ4" s="33" t="str">
        <v/>
      </c>
      <c r="EK4" s="33">
        <v>1</v>
      </c>
      <c r="EL4" s="33" t="str">
        <v/>
      </c>
      <c r="EM4" s="33" t="str">
        <v/>
      </c>
      <c r="EN4" s="33">
        <v>1</v>
      </c>
      <c r="EO4" s="33" t="str">
        <v/>
      </c>
      <c r="EP4" s="33" t="str">
        <v/>
      </c>
      <c r="EQ4" s="33" t="str">
        <v/>
      </c>
      <c r="ER4" s="33" t="str">
        <v/>
      </c>
      <c r="ES4" s="33" t="str">
        <v/>
      </c>
      <c r="ET4" s="33" t="str">
        <v/>
      </c>
      <c r="EU4" s="33" t="str">
        <v/>
      </c>
      <c r="EV4" s="33" t="str">
        <v/>
      </c>
      <c r="EW4" s="33" t="str">
        <v/>
      </c>
      <c r="EX4" s="33" t="str">
        <v/>
      </c>
      <c r="EY4" s="33" t="str">
        <v/>
      </c>
      <c r="EZ4" s="33" t="str">
        <v/>
      </c>
      <c r="FA4" s="33" t="str">
        <v/>
      </c>
      <c r="FB4" s="33" t="str">
        <v/>
      </c>
      <c r="FC4" s="33" t="str">
        <v/>
      </c>
      <c r="FD4" s="33" t="str">
        <v/>
      </c>
      <c r="FE4" s="33" t="str">
        <v/>
      </c>
      <c r="FF4" s="33" t="str">
        <v/>
      </c>
      <c r="FG4" s="33" t="str">
        <v/>
      </c>
      <c r="FH4" s="33" t="str">
        <v/>
      </c>
      <c r="FI4" s="33" t="str">
        <v/>
      </c>
      <c r="FJ4" s="33" t="str">
        <v/>
      </c>
      <c r="FK4" s="33" t="str">
        <v/>
      </c>
      <c r="FL4" s="33" t="str">
        <v/>
      </c>
      <c r="FM4" s="33" t="str">
        <v/>
      </c>
      <c r="FN4" s="33" t="str">
        <v/>
      </c>
      <c r="FO4" s="33" t="str">
        <v/>
      </c>
      <c r="FP4" s="33" t="str">
        <v/>
      </c>
      <c r="FQ4" s="33" t="str">
        <v/>
      </c>
      <c r="FR4" s="33" t="str">
        <v/>
      </c>
      <c r="FS4" s="33" t="str">
        <v/>
      </c>
      <c r="FT4" s="33" t="str">
        <v/>
      </c>
      <c r="FU4" s="33" t="str">
        <v/>
      </c>
      <c r="FV4" s="33" t="str">
        <v/>
      </c>
      <c r="FW4" s="33" t="str">
        <v/>
      </c>
      <c r="FX4" s="33" t="str">
        <v/>
      </c>
      <c r="FY4" s="33" t="str">
        <v/>
      </c>
      <c r="FZ4" s="33" t="str">
        <v/>
      </c>
      <c r="GA4" s="33" t="str">
        <v/>
      </c>
      <c r="GB4" s="33" t="str">
        <v/>
      </c>
      <c r="GC4" s="33" t="str">
        <v/>
      </c>
      <c r="GD4" s="33" t="str">
        <v/>
      </c>
      <c r="GE4" s="33" t="str">
        <v/>
      </c>
      <c r="GF4" s="33" t="str">
        <v/>
      </c>
      <c r="GG4" s="33" t="str">
        <v/>
      </c>
      <c r="GH4" s="33" t="str">
        <v/>
      </c>
      <c r="GI4" s="33" t="str">
        <v/>
      </c>
      <c r="GJ4" s="33" t="str">
        <v/>
      </c>
      <c r="GK4" s="34" t="str">
        <v/>
      </c>
      <c r="GL4" s="299">
        <v>4000</v>
      </c>
    </row>
    <row r="5" spans="1:194" x14ac:dyDescent="0.25">
      <c r="A5" s="234" t="str">
        <v>Large Pink sold in Q 3</v>
      </c>
      <c r="B5" s="44" t="str">
        <v/>
      </c>
      <c r="C5" s="33" t="str">
        <v/>
      </c>
      <c r="D5" s="33" t="str">
        <v/>
      </c>
      <c r="E5" s="33" t="str">
        <v/>
      </c>
      <c r="F5" s="33" t="str">
        <v/>
      </c>
      <c r="G5" s="33" t="str">
        <v/>
      </c>
      <c r="H5" s="33" t="str">
        <v/>
      </c>
      <c r="I5" s="33" t="str">
        <v/>
      </c>
      <c r="J5" s="33" t="str">
        <v/>
      </c>
      <c r="K5" s="33" t="str">
        <v/>
      </c>
      <c r="L5" s="33" t="str">
        <v/>
      </c>
      <c r="M5" s="33" t="str">
        <v/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 t="str">
        <v/>
      </c>
      <c r="U5" s="33" t="str">
        <v/>
      </c>
      <c r="V5" s="33" t="str">
        <v/>
      </c>
      <c r="W5" s="33" t="str">
        <v/>
      </c>
      <c r="X5" s="33" t="str">
        <v/>
      </c>
      <c r="Y5" s="33" t="str">
        <v/>
      </c>
      <c r="Z5" s="33" t="str">
        <v/>
      </c>
      <c r="AA5" s="33" t="str">
        <v/>
      </c>
      <c r="AB5" s="33" t="str">
        <v/>
      </c>
      <c r="AC5" s="33" t="str">
        <v/>
      </c>
      <c r="AD5" s="33" t="str">
        <v/>
      </c>
      <c r="AE5" s="33" t="str">
        <v/>
      </c>
      <c r="AF5" s="33" t="str">
        <v/>
      </c>
      <c r="AG5" s="33" t="str">
        <v/>
      </c>
      <c r="AH5" s="33" t="str">
        <v/>
      </c>
      <c r="AI5" s="33" t="str">
        <v/>
      </c>
      <c r="AJ5" s="33" t="str">
        <v/>
      </c>
      <c r="AK5" s="33" t="str">
        <v/>
      </c>
      <c r="AL5" s="33" t="str">
        <v/>
      </c>
      <c r="AM5" s="33" t="str">
        <v/>
      </c>
      <c r="AN5" s="33" t="str">
        <v/>
      </c>
      <c r="AO5" s="33" t="str">
        <v/>
      </c>
      <c r="AP5" s="33" t="str">
        <v/>
      </c>
      <c r="AQ5" s="33" t="str">
        <v/>
      </c>
      <c r="AR5" s="33" t="str">
        <v/>
      </c>
      <c r="AS5" s="33" t="str">
        <v/>
      </c>
      <c r="AT5" s="33" t="str">
        <v/>
      </c>
      <c r="AU5" s="33" t="str">
        <v/>
      </c>
      <c r="AV5" s="33" t="str">
        <v/>
      </c>
      <c r="AW5" s="33" t="str">
        <v/>
      </c>
      <c r="AX5" s="33" t="str">
        <v/>
      </c>
      <c r="AY5" s="33" t="str">
        <v/>
      </c>
      <c r="AZ5" s="33" t="str">
        <v/>
      </c>
      <c r="BA5" s="33" t="str">
        <v/>
      </c>
      <c r="BB5" s="33" t="str">
        <v/>
      </c>
      <c r="BC5" s="33" t="str">
        <v/>
      </c>
      <c r="BD5" s="33" t="str">
        <v/>
      </c>
      <c r="BE5" s="33" t="str">
        <v/>
      </c>
      <c r="BF5" s="33" t="str">
        <v/>
      </c>
      <c r="BG5" s="33" t="str">
        <v/>
      </c>
      <c r="BH5" s="33" t="str">
        <v/>
      </c>
      <c r="BI5" s="33" t="str">
        <v/>
      </c>
      <c r="BJ5" s="33" t="str">
        <v/>
      </c>
      <c r="BK5" s="33" t="str">
        <v/>
      </c>
      <c r="BL5" s="33" t="str">
        <v/>
      </c>
      <c r="BM5" s="33" t="str">
        <v/>
      </c>
      <c r="BN5" s="33" t="str">
        <v/>
      </c>
      <c r="BO5" s="33" t="str">
        <v/>
      </c>
      <c r="BP5" s="33" t="str">
        <v/>
      </c>
      <c r="BQ5" s="33" t="str">
        <v/>
      </c>
      <c r="BR5" s="33" t="str">
        <v/>
      </c>
      <c r="BS5" s="33" t="str">
        <v/>
      </c>
      <c r="BT5" s="33" t="str">
        <v/>
      </c>
      <c r="BU5" s="33" t="str">
        <v/>
      </c>
      <c r="BV5" s="33" t="str">
        <v/>
      </c>
      <c r="BW5" s="33" t="str">
        <v/>
      </c>
      <c r="BX5" s="33" t="str">
        <v/>
      </c>
      <c r="BY5" s="33" t="str">
        <v/>
      </c>
      <c r="BZ5" s="33" t="str">
        <v/>
      </c>
      <c r="CA5" s="33" t="str">
        <v/>
      </c>
      <c r="CB5" s="33" t="str">
        <v/>
      </c>
      <c r="CC5" s="33" t="str">
        <v/>
      </c>
      <c r="CD5" s="33" t="str">
        <v/>
      </c>
      <c r="CE5" s="33" t="str">
        <v/>
      </c>
      <c r="CF5" s="33" t="str">
        <v/>
      </c>
      <c r="CG5" s="33" t="str">
        <v/>
      </c>
      <c r="CH5" s="33" t="str">
        <v/>
      </c>
      <c r="CI5" s="33" t="str">
        <v/>
      </c>
      <c r="CJ5" s="33" t="str">
        <v/>
      </c>
      <c r="CK5" s="33" t="str">
        <v/>
      </c>
      <c r="CL5" s="33" t="str">
        <v/>
      </c>
      <c r="CM5" s="33" t="str">
        <v/>
      </c>
      <c r="CN5" s="33" t="str">
        <v/>
      </c>
      <c r="CO5" s="33" t="str">
        <v/>
      </c>
      <c r="CP5" s="33" t="str">
        <v/>
      </c>
      <c r="CQ5" s="33" t="str">
        <v/>
      </c>
      <c r="CR5" s="33" t="str">
        <v/>
      </c>
      <c r="CS5" s="33" t="str">
        <v/>
      </c>
      <c r="CT5" s="33" t="str">
        <v/>
      </c>
      <c r="CU5" s="33" t="str">
        <v/>
      </c>
      <c r="CV5" s="33">
        <v>1</v>
      </c>
      <c r="CW5" s="33" t="str">
        <v/>
      </c>
      <c r="CX5" s="33" t="str">
        <v/>
      </c>
      <c r="CY5" s="33">
        <v>1</v>
      </c>
      <c r="CZ5" s="33" t="str">
        <v/>
      </c>
      <c r="DA5" s="33" t="str">
        <v/>
      </c>
      <c r="DB5" s="33">
        <v>1</v>
      </c>
      <c r="DC5" s="33" t="str">
        <v/>
      </c>
      <c r="DD5" s="33" t="str">
        <v/>
      </c>
      <c r="DE5" s="33">
        <v>1</v>
      </c>
      <c r="DF5" s="33" t="str">
        <v/>
      </c>
      <c r="DG5" s="33" t="str">
        <v/>
      </c>
      <c r="DH5" s="33">
        <v>1</v>
      </c>
      <c r="DI5" s="33" t="str">
        <v/>
      </c>
      <c r="DJ5" s="33" t="str">
        <v/>
      </c>
      <c r="DK5" s="33">
        <v>1</v>
      </c>
      <c r="DL5" s="33" t="str">
        <v/>
      </c>
      <c r="DM5" s="33" t="str">
        <v/>
      </c>
      <c r="DN5" s="33">
        <v>1</v>
      </c>
      <c r="DO5" s="33" t="str">
        <v/>
      </c>
      <c r="DP5" s="33" t="str">
        <v/>
      </c>
      <c r="DQ5" s="33">
        <v>1</v>
      </c>
      <c r="DR5" s="33" t="str">
        <v/>
      </c>
      <c r="DS5" s="33" t="str">
        <v/>
      </c>
      <c r="DT5" s="33">
        <v>1</v>
      </c>
      <c r="DU5" s="33" t="str">
        <v/>
      </c>
      <c r="DV5" s="33" t="str">
        <v/>
      </c>
      <c r="DW5" s="33">
        <v>1</v>
      </c>
      <c r="DX5" s="33" t="str">
        <v/>
      </c>
      <c r="DY5" s="33" t="str">
        <v/>
      </c>
      <c r="DZ5" s="33">
        <v>1</v>
      </c>
      <c r="EA5" s="33" t="str">
        <v/>
      </c>
      <c r="EB5" s="33" t="str">
        <v/>
      </c>
      <c r="EC5" s="33">
        <v>1</v>
      </c>
      <c r="ED5" s="33" t="str">
        <v/>
      </c>
      <c r="EE5" s="33" t="str">
        <v/>
      </c>
      <c r="EF5" s="33">
        <v>1</v>
      </c>
      <c r="EG5" s="33" t="str">
        <v/>
      </c>
      <c r="EH5" s="33" t="str">
        <v/>
      </c>
      <c r="EI5" s="33">
        <v>1</v>
      </c>
      <c r="EJ5" s="33" t="str">
        <v/>
      </c>
      <c r="EK5" s="33" t="str">
        <v/>
      </c>
      <c r="EL5" s="33">
        <v>1</v>
      </c>
      <c r="EM5" s="33" t="str">
        <v/>
      </c>
      <c r="EN5" s="33" t="str">
        <v/>
      </c>
      <c r="EO5" s="33">
        <v>1</v>
      </c>
      <c r="EP5" s="33" t="str">
        <v/>
      </c>
      <c r="EQ5" s="33" t="str">
        <v/>
      </c>
      <c r="ER5" s="33" t="str">
        <v/>
      </c>
      <c r="ES5" s="33" t="str">
        <v/>
      </c>
      <c r="ET5" s="33" t="str">
        <v/>
      </c>
      <c r="EU5" s="33" t="str">
        <v/>
      </c>
      <c r="EV5" s="33" t="str">
        <v/>
      </c>
      <c r="EW5" s="33" t="str">
        <v/>
      </c>
      <c r="EX5" s="33" t="str">
        <v/>
      </c>
      <c r="EY5" s="33" t="str">
        <v/>
      </c>
      <c r="EZ5" s="33" t="str">
        <v/>
      </c>
      <c r="FA5" s="33" t="str">
        <v/>
      </c>
      <c r="FB5" s="33" t="str">
        <v/>
      </c>
      <c r="FC5" s="33" t="str">
        <v/>
      </c>
      <c r="FD5" s="33" t="str">
        <v/>
      </c>
      <c r="FE5" s="33" t="str">
        <v/>
      </c>
      <c r="FF5" s="33" t="str">
        <v/>
      </c>
      <c r="FG5" s="33" t="str">
        <v/>
      </c>
      <c r="FH5" s="33" t="str">
        <v/>
      </c>
      <c r="FI5" s="33" t="str">
        <v/>
      </c>
      <c r="FJ5" s="33" t="str">
        <v/>
      </c>
      <c r="FK5" s="33" t="str">
        <v/>
      </c>
      <c r="FL5" s="33" t="str">
        <v/>
      </c>
      <c r="FM5" s="33" t="str">
        <v/>
      </c>
      <c r="FN5" s="33" t="str">
        <v/>
      </c>
      <c r="FO5" s="33" t="str">
        <v/>
      </c>
      <c r="FP5" s="33" t="str">
        <v/>
      </c>
      <c r="FQ5" s="33" t="str">
        <v/>
      </c>
      <c r="FR5" s="33" t="str">
        <v/>
      </c>
      <c r="FS5" s="33" t="str">
        <v/>
      </c>
      <c r="FT5" s="33" t="str">
        <v/>
      </c>
      <c r="FU5" s="33" t="str">
        <v/>
      </c>
      <c r="FV5" s="33" t="str">
        <v/>
      </c>
      <c r="FW5" s="33" t="str">
        <v/>
      </c>
      <c r="FX5" s="33" t="str">
        <v/>
      </c>
      <c r="FY5" s="33" t="str">
        <v/>
      </c>
      <c r="FZ5" s="33" t="str">
        <v/>
      </c>
      <c r="GA5" s="33" t="str">
        <v/>
      </c>
      <c r="GB5" s="33" t="str">
        <v/>
      </c>
      <c r="GC5" s="33" t="str">
        <v/>
      </c>
      <c r="GD5" s="33" t="str">
        <v/>
      </c>
      <c r="GE5" s="33" t="str">
        <v/>
      </c>
      <c r="GF5" s="33" t="str">
        <v/>
      </c>
      <c r="GG5" s="33" t="str">
        <v/>
      </c>
      <c r="GH5" s="33" t="str">
        <v/>
      </c>
      <c r="GI5" s="33" t="str">
        <v/>
      </c>
      <c r="GJ5" s="33" t="str">
        <v/>
      </c>
      <c r="GK5" s="34" t="str">
        <v/>
      </c>
      <c r="GL5" s="299">
        <v>3738</v>
      </c>
    </row>
    <row r="6" spans="1:194" x14ac:dyDescent="0.25">
      <c r="A6" s="234" t="str">
        <v>Small Pink sold in Qt 1</v>
      </c>
      <c r="B6" s="44">
        <v>1</v>
      </c>
      <c r="C6" s="33" t="str">
        <v/>
      </c>
      <c r="D6" s="33" t="str">
        <v/>
      </c>
      <c r="E6" s="33">
        <v>1</v>
      </c>
      <c r="F6" s="33" t="str">
        <v/>
      </c>
      <c r="G6" s="33" t="str">
        <v/>
      </c>
      <c r="H6" s="33">
        <v>1</v>
      </c>
      <c r="I6" s="33" t="str">
        <v/>
      </c>
      <c r="J6" s="33" t="str">
        <v/>
      </c>
      <c r="K6" s="33">
        <v>1</v>
      </c>
      <c r="L6" s="33" t="str">
        <v/>
      </c>
      <c r="M6" s="33" t="str">
        <v/>
      </c>
      <c r="N6" s="33">
        <v>1</v>
      </c>
      <c r="O6" s="33" t="str">
        <v/>
      </c>
      <c r="P6" s="33" t="str">
        <v/>
      </c>
      <c r="Q6" s="33">
        <v>1</v>
      </c>
      <c r="R6" s="33" t="str">
        <v/>
      </c>
      <c r="S6" s="33" t="str">
        <v/>
      </c>
      <c r="T6" s="33">
        <v>1</v>
      </c>
      <c r="U6" s="33" t="str">
        <v/>
      </c>
      <c r="V6" s="33" t="str">
        <v/>
      </c>
      <c r="W6" s="33">
        <v>1</v>
      </c>
      <c r="X6" s="33" t="str">
        <v/>
      </c>
      <c r="Y6" s="33" t="str">
        <v/>
      </c>
      <c r="Z6" s="33">
        <v>1</v>
      </c>
      <c r="AA6" s="33" t="str">
        <v/>
      </c>
      <c r="AB6" s="33" t="str">
        <v/>
      </c>
      <c r="AC6" s="33">
        <v>1</v>
      </c>
      <c r="AD6" s="33" t="str">
        <v/>
      </c>
      <c r="AE6" s="33" t="str">
        <v/>
      </c>
      <c r="AF6" s="33">
        <v>1</v>
      </c>
      <c r="AG6" s="33" t="str">
        <v/>
      </c>
      <c r="AH6" s="33" t="str">
        <v/>
      </c>
      <c r="AI6" s="33">
        <v>1</v>
      </c>
      <c r="AJ6" s="33" t="str">
        <v/>
      </c>
      <c r="AK6" s="33" t="str">
        <v/>
      </c>
      <c r="AL6" s="33">
        <v>1</v>
      </c>
      <c r="AM6" s="33" t="str">
        <v/>
      </c>
      <c r="AN6" s="33" t="str">
        <v/>
      </c>
      <c r="AO6" s="33">
        <v>1</v>
      </c>
      <c r="AP6" s="33" t="str">
        <v/>
      </c>
      <c r="AQ6" s="33" t="str">
        <v/>
      </c>
      <c r="AR6" s="33">
        <v>1</v>
      </c>
      <c r="AS6" s="33" t="str">
        <v/>
      </c>
      <c r="AT6" s="33" t="str">
        <v/>
      </c>
      <c r="AU6" s="33">
        <v>1</v>
      </c>
      <c r="AV6" s="33" t="str">
        <v/>
      </c>
      <c r="AW6" s="33" t="str">
        <v/>
      </c>
      <c r="AX6" s="33" t="str">
        <v/>
      </c>
      <c r="AY6" s="33" t="str">
        <v/>
      </c>
      <c r="AZ6" s="33" t="str">
        <v/>
      </c>
      <c r="BA6" s="33" t="str">
        <v/>
      </c>
      <c r="BB6" s="33" t="str">
        <v/>
      </c>
      <c r="BC6" s="33" t="str">
        <v/>
      </c>
      <c r="BD6" s="33" t="str">
        <v/>
      </c>
      <c r="BE6" s="33" t="str">
        <v/>
      </c>
      <c r="BF6" s="33" t="str">
        <v/>
      </c>
      <c r="BG6" s="33" t="str">
        <v/>
      </c>
      <c r="BH6" s="33" t="str">
        <v/>
      </c>
      <c r="BI6" s="33" t="str">
        <v/>
      </c>
      <c r="BJ6" s="33" t="str">
        <v/>
      </c>
      <c r="BK6" s="33" t="str">
        <v/>
      </c>
      <c r="BL6" s="33" t="str">
        <v/>
      </c>
      <c r="BM6" s="33" t="str">
        <v/>
      </c>
      <c r="BN6" s="33" t="str">
        <v/>
      </c>
      <c r="BO6" s="33" t="str">
        <v/>
      </c>
      <c r="BP6" s="33" t="str">
        <v/>
      </c>
      <c r="BQ6" s="33" t="str">
        <v/>
      </c>
      <c r="BR6" s="33" t="str">
        <v/>
      </c>
      <c r="BS6" s="33" t="str">
        <v/>
      </c>
      <c r="BT6" s="33" t="str">
        <v/>
      </c>
      <c r="BU6" s="33" t="str">
        <v/>
      </c>
      <c r="BV6" s="33" t="str">
        <v/>
      </c>
      <c r="BW6" s="33" t="str">
        <v/>
      </c>
      <c r="BX6" s="33" t="str">
        <v/>
      </c>
      <c r="BY6" s="33" t="str">
        <v/>
      </c>
      <c r="BZ6" s="33" t="str">
        <v/>
      </c>
      <c r="CA6" s="33" t="str">
        <v/>
      </c>
      <c r="CB6" s="33" t="str">
        <v/>
      </c>
      <c r="CC6" s="33" t="str">
        <v/>
      </c>
      <c r="CD6" s="33" t="str">
        <v/>
      </c>
      <c r="CE6" s="33" t="str">
        <v/>
      </c>
      <c r="CF6" s="33" t="str">
        <v/>
      </c>
      <c r="CG6" s="33" t="str">
        <v/>
      </c>
      <c r="CH6" s="33" t="str">
        <v/>
      </c>
      <c r="CI6" s="33" t="str">
        <v/>
      </c>
      <c r="CJ6" s="33" t="str">
        <v/>
      </c>
      <c r="CK6" s="33" t="str">
        <v/>
      </c>
      <c r="CL6" s="33" t="str">
        <v/>
      </c>
      <c r="CM6" s="33" t="str">
        <v/>
      </c>
      <c r="CN6" s="33" t="str">
        <v/>
      </c>
      <c r="CO6" s="33" t="str">
        <v/>
      </c>
      <c r="CP6" s="33" t="str">
        <v/>
      </c>
      <c r="CQ6" s="33" t="str">
        <v/>
      </c>
      <c r="CR6" s="33" t="str">
        <v/>
      </c>
      <c r="CS6" s="33" t="str">
        <v/>
      </c>
      <c r="CT6" s="33" t="str">
        <v/>
      </c>
      <c r="CU6" s="33" t="str">
        <v/>
      </c>
      <c r="CV6" s="33" t="str">
        <v/>
      </c>
      <c r="CW6" s="33" t="str">
        <v/>
      </c>
      <c r="CX6" s="33" t="str">
        <v/>
      </c>
      <c r="CY6" s="33" t="str">
        <v/>
      </c>
      <c r="CZ6" s="33" t="str">
        <v/>
      </c>
      <c r="DA6" s="33" t="str">
        <v/>
      </c>
      <c r="DB6" s="33" t="str">
        <v/>
      </c>
      <c r="DC6" s="33" t="str">
        <v/>
      </c>
      <c r="DD6" s="33" t="str">
        <v/>
      </c>
      <c r="DE6" s="33" t="str">
        <v/>
      </c>
      <c r="DF6" s="33" t="str">
        <v/>
      </c>
      <c r="DG6" s="33" t="str">
        <v/>
      </c>
      <c r="DH6" s="33" t="str">
        <v/>
      </c>
      <c r="DI6" s="33" t="str">
        <v/>
      </c>
      <c r="DJ6" s="33" t="str">
        <v/>
      </c>
      <c r="DK6" s="33" t="str">
        <v/>
      </c>
      <c r="DL6" s="33" t="str">
        <v/>
      </c>
      <c r="DM6" s="33" t="str">
        <v/>
      </c>
      <c r="DN6" s="33" t="str">
        <v/>
      </c>
      <c r="DO6" s="33" t="str">
        <v/>
      </c>
      <c r="DP6" s="33" t="str">
        <v/>
      </c>
      <c r="DQ6" s="33" t="str">
        <v/>
      </c>
      <c r="DR6" s="33" t="str">
        <v/>
      </c>
      <c r="DS6" s="33" t="str">
        <v/>
      </c>
      <c r="DT6" s="33" t="str">
        <v/>
      </c>
      <c r="DU6" s="33" t="str">
        <v/>
      </c>
      <c r="DV6" s="33" t="str">
        <v/>
      </c>
      <c r="DW6" s="33" t="str">
        <v/>
      </c>
      <c r="DX6" s="33" t="str">
        <v/>
      </c>
      <c r="DY6" s="33" t="str">
        <v/>
      </c>
      <c r="DZ6" s="33" t="str">
        <v/>
      </c>
      <c r="EA6" s="33" t="str">
        <v/>
      </c>
      <c r="EB6" s="33" t="str">
        <v/>
      </c>
      <c r="EC6" s="33" t="str">
        <v/>
      </c>
      <c r="ED6" s="33" t="str">
        <v/>
      </c>
      <c r="EE6" s="33" t="str">
        <v/>
      </c>
      <c r="EF6" s="33" t="str">
        <v/>
      </c>
      <c r="EG6" s="33" t="str">
        <v/>
      </c>
      <c r="EH6" s="33" t="str">
        <v/>
      </c>
      <c r="EI6" s="33" t="str">
        <v/>
      </c>
      <c r="EJ6" s="33" t="str">
        <v/>
      </c>
      <c r="EK6" s="33" t="str">
        <v/>
      </c>
      <c r="EL6" s="33" t="str">
        <v/>
      </c>
      <c r="EM6" s="33" t="str">
        <v/>
      </c>
      <c r="EN6" s="33" t="str">
        <v/>
      </c>
      <c r="EO6" s="33" t="str">
        <v/>
      </c>
      <c r="EP6" s="33" t="str">
        <v/>
      </c>
      <c r="EQ6" s="33" t="str">
        <v/>
      </c>
      <c r="ER6" s="33" t="str">
        <v/>
      </c>
      <c r="ES6" s="33" t="str">
        <v/>
      </c>
      <c r="ET6" s="33" t="str">
        <v/>
      </c>
      <c r="EU6" s="33" t="str">
        <v/>
      </c>
      <c r="EV6" s="33" t="str">
        <v/>
      </c>
      <c r="EW6" s="33" t="str">
        <v/>
      </c>
      <c r="EX6" s="33" t="str">
        <v/>
      </c>
      <c r="EY6" s="33" t="str">
        <v/>
      </c>
      <c r="EZ6" s="33" t="str">
        <v/>
      </c>
      <c r="FA6" s="33" t="str">
        <v/>
      </c>
      <c r="FB6" s="33" t="str">
        <v/>
      </c>
      <c r="FC6" s="33" t="str">
        <v/>
      </c>
      <c r="FD6" s="33" t="str">
        <v/>
      </c>
      <c r="FE6" s="33" t="str">
        <v/>
      </c>
      <c r="FF6" s="33" t="str">
        <v/>
      </c>
      <c r="FG6" s="33" t="str">
        <v/>
      </c>
      <c r="FH6" s="33" t="str">
        <v/>
      </c>
      <c r="FI6" s="33" t="str">
        <v/>
      </c>
      <c r="FJ6" s="33" t="str">
        <v/>
      </c>
      <c r="FK6" s="33" t="str">
        <v/>
      </c>
      <c r="FL6" s="33" t="str">
        <v/>
      </c>
      <c r="FM6" s="33" t="str">
        <v/>
      </c>
      <c r="FN6" s="33" t="str">
        <v/>
      </c>
      <c r="FO6" s="33" t="str">
        <v/>
      </c>
      <c r="FP6" s="33" t="str">
        <v/>
      </c>
      <c r="FQ6" s="33" t="str">
        <v/>
      </c>
      <c r="FR6" s="33" t="str">
        <v/>
      </c>
      <c r="FS6" s="33" t="str">
        <v/>
      </c>
      <c r="FT6" s="33" t="str">
        <v/>
      </c>
      <c r="FU6" s="33" t="str">
        <v/>
      </c>
      <c r="FV6" s="33" t="str">
        <v/>
      </c>
      <c r="FW6" s="33" t="str">
        <v/>
      </c>
      <c r="FX6" s="33" t="str">
        <v/>
      </c>
      <c r="FY6" s="33" t="str">
        <v/>
      </c>
      <c r="FZ6" s="33" t="str">
        <v/>
      </c>
      <c r="GA6" s="33" t="str">
        <v/>
      </c>
      <c r="GB6" s="33" t="str">
        <v/>
      </c>
      <c r="GC6" s="33" t="str">
        <v/>
      </c>
      <c r="GD6" s="33" t="str">
        <v/>
      </c>
      <c r="GE6" s="33" t="str">
        <v/>
      </c>
      <c r="GF6" s="33" t="str">
        <v/>
      </c>
      <c r="GG6" s="33" t="str">
        <v/>
      </c>
      <c r="GH6" s="33" t="str">
        <v/>
      </c>
      <c r="GI6" s="33" t="str">
        <v/>
      </c>
      <c r="GJ6" s="33" t="str">
        <v/>
      </c>
      <c r="GK6" s="34" t="str">
        <v/>
      </c>
      <c r="GL6" s="299">
        <v>3650</v>
      </c>
    </row>
    <row r="7" spans="1:194" x14ac:dyDescent="0.25">
      <c r="A7" s="234" t="str">
        <v>Small Pink sold in Qt 2</v>
      </c>
      <c r="B7" s="44" t="str">
        <v/>
      </c>
      <c r="C7" s="33">
        <v>1</v>
      </c>
      <c r="D7" s="33" t="str">
        <v/>
      </c>
      <c r="E7" s="33" t="str">
        <v/>
      </c>
      <c r="F7" s="33">
        <v>1</v>
      </c>
      <c r="G7" s="33" t="str">
        <v/>
      </c>
      <c r="H7" s="33" t="str">
        <v/>
      </c>
      <c r="I7" s="33">
        <v>1</v>
      </c>
      <c r="J7" s="33" t="str">
        <v/>
      </c>
      <c r="K7" s="33" t="str">
        <v/>
      </c>
      <c r="L7" s="33">
        <v>1</v>
      </c>
      <c r="M7" s="33" t="str">
        <v/>
      </c>
      <c r="N7" s="33" t="str">
        <v/>
      </c>
      <c r="O7" s="33">
        <v>1</v>
      </c>
      <c r="P7" s="33" t="str">
        <v/>
      </c>
      <c r="Q7" s="33" t="str">
        <v/>
      </c>
      <c r="R7" s="33">
        <v>1</v>
      </c>
      <c r="S7" s="33" t="str">
        <v/>
      </c>
      <c r="T7" s="33" t="str">
        <v/>
      </c>
      <c r="U7" s="33">
        <v>1</v>
      </c>
      <c r="V7" s="33" t="str">
        <v/>
      </c>
      <c r="W7" s="33" t="str">
        <v/>
      </c>
      <c r="X7" s="33">
        <v>1</v>
      </c>
      <c r="Y7" s="33" t="str">
        <v/>
      </c>
      <c r="Z7" s="33" t="str">
        <v/>
      </c>
      <c r="AA7" s="33">
        <v>1</v>
      </c>
      <c r="AB7" s="33" t="str">
        <v/>
      </c>
      <c r="AC7" s="33" t="str">
        <v/>
      </c>
      <c r="AD7" s="33">
        <v>1</v>
      </c>
      <c r="AE7" s="33" t="str">
        <v/>
      </c>
      <c r="AF7" s="33" t="str">
        <v/>
      </c>
      <c r="AG7" s="33">
        <v>1</v>
      </c>
      <c r="AH7" s="33" t="str">
        <v/>
      </c>
      <c r="AI7" s="33" t="str">
        <v/>
      </c>
      <c r="AJ7" s="33">
        <v>1</v>
      </c>
      <c r="AK7" s="33" t="str">
        <v/>
      </c>
      <c r="AL7" s="33" t="str">
        <v/>
      </c>
      <c r="AM7" s="33">
        <v>1</v>
      </c>
      <c r="AN7" s="33" t="str">
        <v/>
      </c>
      <c r="AO7" s="33" t="str">
        <v/>
      </c>
      <c r="AP7" s="33">
        <v>1</v>
      </c>
      <c r="AQ7" s="33" t="str">
        <v/>
      </c>
      <c r="AR7" s="33" t="str">
        <v/>
      </c>
      <c r="AS7" s="33">
        <v>1</v>
      </c>
      <c r="AT7" s="33" t="str">
        <v/>
      </c>
      <c r="AU7" s="33" t="str">
        <v/>
      </c>
      <c r="AV7" s="33">
        <v>1</v>
      </c>
      <c r="AW7" s="33" t="str">
        <v/>
      </c>
      <c r="AX7" s="33" t="str">
        <v/>
      </c>
      <c r="AY7" s="33" t="str">
        <v/>
      </c>
      <c r="AZ7" s="33" t="str">
        <v/>
      </c>
      <c r="BA7" s="33" t="str">
        <v/>
      </c>
      <c r="BB7" s="33" t="str">
        <v/>
      </c>
      <c r="BC7" s="33" t="str">
        <v/>
      </c>
      <c r="BD7" s="33" t="str">
        <v/>
      </c>
      <c r="BE7" s="33" t="str">
        <v/>
      </c>
      <c r="BF7" s="33" t="str">
        <v/>
      </c>
      <c r="BG7" s="33" t="str">
        <v/>
      </c>
      <c r="BH7" s="33" t="str">
        <v/>
      </c>
      <c r="BI7" s="33" t="str">
        <v/>
      </c>
      <c r="BJ7" s="33" t="str">
        <v/>
      </c>
      <c r="BK7" s="33" t="str">
        <v/>
      </c>
      <c r="BL7" s="33" t="str">
        <v/>
      </c>
      <c r="BM7" s="33" t="str">
        <v/>
      </c>
      <c r="BN7" s="33" t="str">
        <v/>
      </c>
      <c r="BO7" s="33" t="str">
        <v/>
      </c>
      <c r="BP7" s="33" t="str">
        <v/>
      </c>
      <c r="BQ7" s="33" t="str">
        <v/>
      </c>
      <c r="BR7" s="33" t="str">
        <v/>
      </c>
      <c r="BS7" s="33" t="str">
        <v/>
      </c>
      <c r="BT7" s="33" t="str">
        <v/>
      </c>
      <c r="BU7" s="33" t="str">
        <v/>
      </c>
      <c r="BV7" s="33" t="str">
        <v/>
      </c>
      <c r="BW7" s="33" t="str">
        <v/>
      </c>
      <c r="BX7" s="33" t="str">
        <v/>
      </c>
      <c r="BY7" s="33" t="str">
        <v/>
      </c>
      <c r="BZ7" s="33" t="str">
        <v/>
      </c>
      <c r="CA7" s="33" t="str">
        <v/>
      </c>
      <c r="CB7" s="33" t="str">
        <v/>
      </c>
      <c r="CC7" s="33" t="str">
        <v/>
      </c>
      <c r="CD7" s="33" t="str">
        <v/>
      </c>
      <c r="CE7" s="33" t="str">
        <v/>
      </c>
      <c r="CF7" s="33" t="str">
        <v/>
      </c>
      <c r="CG7" s="33" t="str">
        <v/>
      </c>
      <c r="CH7" s="33" t="str">
        <v/>
      </c>
      <c r="CI7" s="33" t="str">
        <v/>
      </c>
      <c r="CJ7" s="33" t="str">
        <v/>
      </c>
      <c r="CK7" s="33" t="str">
        <v/>
      </c>
      <c r="CL7" s="33" t="str">
        <v/>
      </c>
      <c r="CM7" s="33" t="str">
        <v/>
      </c>
      <c r="CN7" s="33" t="str">
        <v/>
      </c>
      <c r="CO7" s="33" t="str">
        <v/>
      </c>
      <c r="CP7" s="33" t="str">
        <v/>
      </c>
      <c r="CQ7" s="33" t="str">
        <v/>
      </c>
      <c r="CR7" s="33" t="str">
        <v/>
      </c>
      <c r="CS7" s="33" t="str">
        <v/>
      </c>
      <c r="CT7" s="33" t="str">
        <v/>
      </c>
      <c r="CU7" s="33" t="str">
        <v/>
      </c>
      <c r="CV7" s="33" t="str">
        <v/>
      </c>
      <c r="CW7" s="33" t="str">
        <v/>
      </c>
      <c r="CX7" s="33" t="str">
        <v/>
      </c>
      <c r="CY7" s="33" t="str">
        <v/>
      </c>
      <c r="CZ7" s="33" t="str">
        <v/>
      </c>
      <c r="DA7" s="33" t="str">
        <v/>
      </c>
      <c r="DB7" s="33" t="str">
        <v/>
      </c>
      <c r="DC7" s="33" t="str">
        <v/>
      </c>
      <c r="DD7" s="33" t="str">
        <v/>
      </c>
      <c r="DE7" s="33" t="str">
        <v/>
      </c>
      <c r="DF7" s="33" t="str">
        <v/>
      </c>
      <c r="DG7" s="33" t="str">
        <v/>
      </c>
      <c r="DH7" s="33" t="str">
        <v/>
      </c>
      <c r="DI7" s="33" t="str">
        <v/>
      </c>
      <c r="DJ7" s="33" t="str">
        <v/>
      </c>
      <c r="DK7" s="33" t="str">
        <v/>
      </c>
      <c r="DL7" s="33" t="str">
        <v/>
      </c>
      <c r="DM7" s="33" t="str">
        <v/>
      </c>
      <c r="DN7" s="33" t="str">
        <v/>
      </c>
      <c r="DO7" s="33" t="str">
        <v/>
      </c>
      <c r="DP7" s="33" t="str">
        <v/>
      </c>
      <c r="DQ7" s="33" t="str">
        <v/>
      </c>
      <c r="DR7" s="33" t="str">
        <v/>
      </c>
      <c r="DS7" s="33" t="str">
        <v/>
      </c>
      <c r="DT7" s="33" t="str">
        <v/>
      </c>
      <c r="DU7" s="33" t="str">
        <v/>
      </c>
      <c r="DV7" s="33" t="str">
        <v/>
      </c>
      <c r="DW7" s="33" t="str">
        <v/>
      </c>
      <c r="DX7" s="33" t="str">
        <v/>
      </c>
      <c r="DY7" s="33" t="str">
        <v/>
      </c>
      <c r="DZ7" s="33" t="str">
        <v/>
      </c>
      <c r="EA7" s="33" t="str">
        <v/>
      </c>
      <c r="EB7" s="33" t="str">
        <v/>
      </c>
      <c r="EC7" s="33" t="str">
        <v/>
      </c>
      <c r="ED7" s="33" t="str">
        <v/>
      </c>
      <c r="EE7" s="33" t="str">
        <v/>
      </c>
      <c r="EF7" s="33" t="str">
        <v/>
      </c>
      <c r="EG7" s="33" t="str">
        <v/>
      </c>
      <c r="EH7" s="33" t="str">
        <v/>
      </c>
      <c r="EI7" s="33" t="str">
        <v/>
      </c>
      <c r="EJ7" s="33" t="str">
        <v/>
      </c>
      <c r="EK7" s="33" t="str">
        <v/>
      </c>
      <c r="EL7" s="33" t="str">
        <v/>
      </c>
      <c r="EM7" s="33" t="str">
        <v/>
      </c>
      <c r="EN7" s="33" t="str">
        <v/>
      </c>
      <c r="EO7" s="33" t="str">
        <v/>
      </c>
      <c r="EP7" s="33" t="str">
        <v/>
      </c>
      <c r="EQ7" s="33" t="str">
        <v/>
      </c>
      <c r="ER7" s="33" t="str">
        <v/>
      </c>
      <c r="ES7" s="33" t="str">
        <v/>
      </c>
      <c r="ET7" s="33" t="str">
        <v/>
      </c>
      <c r="EU7" s="33" t="str">
        <v/>
      </c>
      <c r="EV7" s="33" t="str">
        <v/>
      </c>
      <c r="EW7" s="33" t="str">
        <v/>
      </c>
      <c r="EX7" s="33" t="str">
        <v/>
      </c>
      <c r="EY7" s="33" t="str">
        <v/>
      </c>
      <c r="EZ7" s="33" t="str">
        <v/>
      </c>
      <c r="FA7" s="33" t="str">
        <v/>
      </c>
      <c r="FB7" s="33" t="str">
        <v/>
      </c>
      <c r="FC7" s="33" t="str">
        <v/>
      </c>
      <c r="FD7" s="33" t="str">
        <v/>
      </c>
      <c r="FE7" s="33" t="str">
        <v/>
      </c>
      <c r="FF7" s="33" t="str">
        <v/>
      </c>
      <c r="FG7" s="33" t="str">
        <v/>
      </c>
      <c r="FH7" s="33" t="str">
        <v/>
      </c>
      <c r="FI7" s="33" t="str">
        <v/>
      </c>
      <c r="FJ7" s="33" t="str">
        <v/>
      </c>
      <c r="FK7" s="33" t="str">
        <v/>
      </c>
      <c r="FL7" s="33" t="str">
        <v/>
      </c>
      <c r="FM7" s="33" t="str">
        <v/>
      </c>
      <c r="FN7" s="33" t="str">
        <v/>
      </c>
      <c r="FO7" s="33" t="str">
        <v/>
      </c>
      <c r="FP7" s="33" t="str">
        <v/>
      </c>
      <c r="FQ7" s="33" t="str">
        <v/>
      </c>
      <c r="FR7" s="33" t="str">
        <v/>
      </c>
      <c r="FS7" s="33" t="str">
        <v/>
      </c>
      <c r="FT7" s="33" t="str">
        <v/>
      </c>
      <c r="FU7" s="33" t="str">
        <v/>
      </c>
      <c r="FV7" s="33" t="str">
        <v/>
      </c>
      <c r="FW7" s="33" t="str">
        <v/>
      </c>
      <c r="FX7" s="33" t="str">
        <v/>
      </c>
      <c r="FY7" s="33" t="str">
        <v/>
      </c>
      <c r="FZ7" s="33" t="str">
        <v/>
      </c>
      <c r="GA7" s="33" t="str">
        <v/>
      </c>
      <c r="GB7" s="33" t="str">
        <v/>
      </c>
      <c r="GC7" s="33" t="str">
        <v/>
      </c>
      <c r="GD7" s="33" t="str">
        <v/>
      </c>
      <c r="GE7" s="33" t="str">
        <v/>
      </c>
      <c r="GF7" s="33" t="str">
        <v/>
      </c>
      <c r="GG7" s="33" t="str">
        <v/>
      </c>
      <c r="GH7" s="33" t="str">
        <v/>
      </c>
      <c r="GI7" s="33" t="str">
        <v/>
      </c>
      <c r="GJ7" s="33" t="str">
        <v/>
      </c>
      <c r="GK7" s="34" t="str">
        <v/>
      </c>
      <c r="GL7" s="299">
        <v>3757</v>
      </c>
    </row>
    <row r="8" spans="1:194" x14ac:dyDescent="0.25">
      <c r="A8" s="234" t="str">
        <v>Small Pink sold in Qt 3</v>
      </c>
      <c r="B8" s="44" t="str">
        <v/>
      </c>
      <c r="C8" s="33" t="str">
        <v/>
      </c>
      <c r="D8" s="33">
        <v>1</v>
      </c>
      <c r="E8" s="33" t="str">
        <v/>
      </c>
      <c r="F8" s="33" t="str">
        <v/>
      </c>
      <c r="G8" s="33">
        <v>1</v>
      </c>
      <c r="H8" s="33" t="str">
        <v/>
      </c>
      <c r="I8" s="33" t="str">
        <v/>
      </c>
      <c r="J8" s="33">
        <v>1</v>
      </c>
      <c r="K8" s="33" t="str">
        <v/>
      </c>
      <c r="L8" s="33" t="str">
        <v/>
      </c>
      <c r="M8" s="33">
        <v>1</v>
      </c>
      <c r="N8" s="33" t="str">
        <v/>
      </c>
      <c r="O8" s="33" t="str">
        <v/>
      </c>
      <c r="P8" s="33">
        <v>1</v>
      </c>
      <c r="Q8" s="33" t="str">
        <v/>
      </c>
      <c r="R8" s="33" t="str">
        <v/>
      </c>
      <c r="S8" s="33">
        <v>1</v>
      </c>
      <c r="T8" s="33" t="str">
        <v/>
      </c>
      <c r="U8" s="33" t="str">
        <v/>
      </c>
      <c r="V8" s="33">
        <v>1</v>
      </c>
      <c r="W8" s="33" t="str">
        <v/>
      </c>
      <c r="X8" s="33" t="str">
        <v/>
      </c>
      <c r="Y8" s="33">
        <v>1</v>
      </c>
      <c r="Z8" s="33" t="str">
        <v/>
      </c>
      <c r="AA8" s="33" t="str">
        <v/>
      </c>
      <c r="AB8" s="33">
        <v>1</v>
      </c>
      <c r="AC8" s="33" t="str">
        <v/>
      </c>
      <c r="AD8" s="33" t="str">
        <v/>
      </c>
      <c r="AE8" s="33">
        <v>1</v>
      </c>
      <c r="AF8" s="33" t="str">
        <v/>
      </c>
      <c r="AG8" s="33" t="str">
        <v/>
      </c>
      <c r="AH8" s="33">
        <v>1</v>
      </c>
      <c r="AI8" s="33" t="str">
        <v/>
      </c>
      <c r="AJ8" s="33" t="str">
        <v/>
      </c>
      <c r="AK8" s="33">
        <v>1</v>
      </c>
      <c r="AL8" s="33" t="str">
        <v/>
      </c>
      <c r="AM8" s="33" t="str">
        <v/>
      </c>
      <c r="AN8" s="33">
        <v>1</v>
      </c>
      <c r="AO8" s="33" t="str">
        <v/>
      </c>
      <c r="AP8" s="33" t="str">
        <v/>
      </c>
      <c r="AQ8" s="33">
        <v>1</v>
      </c>
      <c r="AR8" s="33" t="str">
        <v/>
      </c>
      <c r="AS8" s="33" t="str">
        <v/>
      </c>
      <c r="AT8" s="33">
        <v>1</v>
      </c>
      <c r="AU8" s="33" t="str">
        <v/>
      </c>
      <c r="AV8" s="33" t="str">
        <v/>
      </c>
      <c r="AW8" s="33">
        <v>1</v>
      </c>
      <c r="AX8" s="33" t="str">
        <v/>
      </c>
      <c r="AY8" s="33" t="str">
        <v/>
      </c>
      <c r="AZ8" s="33" t="str">
        <v/>
      </c>
      <c r="BA8" s="33" t="str">
        <v/>
      </c>
      <c r="BB8" s="33" t="str">
        <v/>
      </c>
      <c r="BC8" s="33" t="str">
        <v/>
      </c>
      <c r="BD8" s="33" t="str">
        <v/>
      </c>
      <c r="BE8" s="33" t="str">
        <v/>
      </c>
      <c r="BF8" s="33" t="str">
        <v/>
      </c>
      <c r="BG8" s="33" t="str">
        <v/>
      </c>
      <c r="BH8" s="33" t="str">
        <v/>
      </c>
      <c r="BI8" s="33" t="str">
        <v/>
      </c>
      <c r="BJ8" s="33" t="str">
        <v/>
      </c>
      <c r="BK8" s="33" t="str">
        <v/>
      </c>
      <c r="BL8" s="33" t="str">
        <v/>
      </c>
      <c r="BM8" s="33" t="str">
        <v/>
      </c>
      <c r="BN8" s="33" t="str">
        <v/>
      </c>
      <c r="BO8" s="33" t="str">
        <v/>
      </c>
      <c r="BP8" s="33" t="str">
        <v/>
      </c>
      <c r="BQ8" s="33" t="str">
        <v/>
      </c>
      <c r="BR8" s="33" t="str">
        <v/>
      </c>
      <c r="BS8" s="33" t="str">
        <v/>
      </c>
      <c r="BT8" s="33" t="str">
        <v/>
      </c>
      <c r="BU8" s="33" t="str">
        <v/>
      </c>
      <c r="BV8" s="33" t="str">
        <v/>
      </c>
      <c r="BW8" s="33" t="str">
        <v/>
      </c>
      <c r="BX8" s="33" t="str">
        <v/>
      </c>
      <c r="BY8" s="33" t="str">
        <v/>
      </c>
      <c r="BZ8" s="33" t="str">
        <v/>
      </c>
      <c r="CA8" s="33" t="str">
        <v/>
      </c>
      <c r="CB8" s="33" t="str">
        <v/>
      </c>
      <c r="CC8" s="33" t="str">
        <v/>
      </c>
      <c r="CD8" s="33" t="str">
        <v/>
      </c>
      <c r="CE8" s="33" t="str">
        <v/>
      </c>
      <c r="CF8" s="33" t="str">
        <v/>
      </c>
      <c r="CG8" s="33" t="str">
        <v/>
      </c>
      <c r="CH8" s="33" t="str">
        <v/>
      </c>
      <c r="CI8" s="33" t="str">
        <v/>
      </c>
      <c r="CJ8" s="33" t="str">
        <v/>
      </c>
      <c r="CK8" s="33" t="str">
        <v/>
      </c>
      <c r="CL8" s="33" t="str">
        <v/>
      </c>
      <c r="CM8" s="33" t="str">
        <v/>
      </c>
      <c r="CN8" s="33" t="str">
        <v/>
      </c>
      <c r="CO8" s="33" t="str">
        <v/>
      </c>
      <c r="CP8" s="33" t="str">
        <v/>
      </c>
      <c r="CQ8" s="33" t="str">
        <v/>
      </c>
      <c r="CR8" s="33" t="str">
        <v/>
      </c>
      <c r="CS8" s="33" t="str">
        <v/>
      </c>
      <c r="CT8" s="33" t="str">
        <v/>
      </c>
      <c r="CU8" s="33" t="str">
        <v/>
      </c>
      <c r="CV8" s="33" t="str">
        <v/>
      </c>
      <c r="CW8" s="33" t="str">
        <v/>
      </c>
      <c r="CX8" s="33" t="str">
        <v/>
      </c>
      <c r="CY8" s="33" t="str">
        <v/>
      </c>
      <c r="CZ8" s="33" t="str">
        <v/>
      </c>
      <c r="DA8" s="33" t="str">
        <v/>
      </c>
      <c r="DB8" s="33" t="str">
        <v/>
      </c>
      <c r="DC8" s="33" t="str">
        <v/>
      </c>
      <c r="DD8" s="33" t="str">
        <v/>
      </c>
      <c r="DE8" s="33" t="str">
        <v/>
      </c>
      <c r="DF8" s="33" t="str">
        <v/>
      </c>
      <c r="DG8" s="33" t="str">
        <v/>
      </c>
      <c r="DH8" s="33" t="str">
        <v/>
      </c>
      <c r="DI8" s="33" t="str">
        <v/>
      </c>
      <c r="DJ8" s="33" t="str">
        <v/>
      </c>
      <c r="DK8" s="33" t="str">
        <v/>
      </c>
      <c r="DL8" s="33" t="str">
        <v/>
      </c>
      <c r="DM8" s="33" t="str">
        <v/>
      </c>
      <c r="DN8" s="33" t="str">
        <v/>
      </c>
      <c r="DO8" s="33" t="str">
        <v/>
      </c>
      <c r="DP8" s="33" t="str">
        <v/>
      </c>
      <c r="DQ8" s="33" t="str">
        <v/>
      </c>
      <c r="DR8" s="33" t="str">
        <v/>
      </c>
      <c r="DS8" s="33" t="str">
        <v/>
      </c>
      <c r="DT8" s="33" t="str">
        <v/>
      </c>
      <c r="DU8" s="33" t="str">
        <v/>
      </c>
      <c r="DV8" s="33" t="str">
        <v/>
      </c>
      <c r="DW8" s="33" t="str">
        <v/>
      </c>
      <c r="DX8" s="33" t="str">
        <v/>
      </c>
      <c r="DY8" s="33" t="str">
        <v/>
      </c>
      <c r="DZ8" s="33" t="str">
        <v/>
      </c>
      <c r="EA8" s="33" t="str">
        <v/>
      </c>
      <c r="EB8" s="33" t="str">
        <v/>
      </c>
      <c r="EC8" s="33" t="str">
        <v/>
      </c>
      <c r="ED8" s="33" t="str">
        <v/>
      </c>
      <c r="EE8" s="33" t="str">
        <v/>
      </c>
      <c r="EF8" s="33" t="str">
        <v/>
      </c>
      <c r="EG8" s="33" t="str">
        <v/>
      </c>
      <c r="EH8" s="33" t="str">
        <v/>
      </c>
      <c r="EI8" s="33" t="str">
        <v/>
      </c>
      <c r="EJ8" s="33" t="str">
        <v/>
      </c>
      <c r="EK8" s="33" t="str">
        <v/>
      </c>
      <c r="EL8" s="33" t="str">
        <v/>
      </c>
      <c r="EM8" s="33" t="str">
        <v/>
      </c>
      <c r="EN8" s="33" t="str">
        <v/>
      </c>
      <c r="EO8" s="33" t="str">
        <v/>
      </c>
      <c r="EP8" s="33" t="str">
        <v/>
      </c>
      <c r="EQ8" s="33" t="str">
        <v/>
      </c>
      <c r="ER8" s="33" t="str">
        <v/>
      </c>
      <c r="ES8" s="33" t="str">
        <v/>
      </c>
      <c r="ET8" s="33" t="str">
        <v/>
      </c>
      <c r="EU8" s="33" t="str">
        <v/>
      </c>
      <c r="EV8" s="33" t="str">
        <v/>
      </c>
      <c r="EW8" s="33" t="str">
        <v/>
      </c>
      <c r="EX8" s="33" t="str">
        <v/>
      </c>
      <c r="EY8" s="33" t="str">
        <v/>
      </c>
      <c r="EZ8" s="33" t="str">
        <v/>
      </c>
      <c r="FA8" s="33" t="str">
        <v/>
      </c>
      <c r="FB8" s="33" t="str">
        <v/>
      </c>
      <c r="FC8" s="33" t="str">
        <v/>
      </c>
      <c r="FD8" s="33" t="str">
        <v/>
      </c>
      <c r="FE8" s="33" t="str">
        <v/>
      </c>
      <c r="FF8" s="33" t="str">
        <v/>
      </c>
      <c r="FG8" s="33" t="str">
        <v/>
      </c>
      <c r="FH8" s="33" t="str">
        <v/>
      </c>
      <c r="FI8" s="33" t="str">
        <v/>
      </c>
      <c r="FJ8" s="33" t="str">
        <v/>
      </c>
      <c r="FK8" s="33" t="str">
        <v/>
      </c>
      <c r="FL8" s="33" t="str">
        <v/>
      </c>
      <c r="FM8" s="33" t="str">
        <v/>
      </c>
      <c r="FN8" s="33" t="str">
        <v/>
      </c>
      <c r="FO8" s="33" t="str">
        <v/>
      </c>
      <c r="FP8" s="33" t="str">
        <v/>
      </c>
      <c r="FQ8" s="33" t="str">
        <v/>
      </c>
      <c r="FR8" s="33" t="str">
        <v/>
      </c>
      <c r="FS8" s="33" t="str">
        <v/>
      </c>
      <c r="FT8" s="33" t="str">
        <v/>
      </c>
      <c r="FU8" s="33" t="str">
        <v/>
      </c>
      <c r="FV8" s="33" t="str">
        <v/>
      </c>
      <c r="FW8" s="33" t="str">
        <v/>
      </c>
      <c r="FX8" s="33" t="str">
        <v/>
      </c>
      <c r="FY8" s="33" t="str">
        <v/>
      </c>
      <c r="FZ8" s="33" t="str">
        <v/>
      </c>
      <c r="GA8" s="33" t="str">
        <v/>
      </c>
      <c r="GB8" s="33" t="str">
        <v/>
      </c>
      <c r="GC8" s="33" t="str">
        <v/>
      </c>
      <c r="GD8" s="33" t="str">
        <v/>
      </c>
      <c r="GE8" s="33" t="str">
        <v/>
      </c>
      <c r="GF8" s="33" t="str">
        <v/>
      </c>
      <c r="GG8" s="33" t="str">
        <v/>
      </c>
      <c r="GH8" s="33" t="str">
        <v/>
      </c>
      <c r="GI8" s="33" t="str">
        <v/>
      </c>
      <c r="GJ8" s="33" t="str">
        <v/>
      </c>
      <c r="GK8" s="34" t="str">
        <v/>
      </c>
      <c r="GL8" s="299">
        <v>3768</v>
      </c>
    </row>
    <row r="9" spans="1:194" x14ac:dyDescent="0.25">
      <c r="A9" s="234" t="str">
        <v>Large Blue sold in Qt 1</v>
      </c>
      <c r="B9" s="44" t="str">
        <v/>
      </c>
      <c r="C9" s="33" t="str">
        <v/>
      </c>
      <c r="D9" s="33" t="str">
        <v/>
      </c>
      <c r="E9" s="33" t="str">
        <v/>
      </c>
      <c r="F9" s="33" t="str">
        <v/>
      </c>
      <c r="G9" s="33" t="str">
        <v/>
      </c>
      <c r="H9" s="33" t="str">
        <v/>
      </c>
      <c r="I9" s="33" t="str">
        <v/>
      </c>
      <c r="J9" s="33" t="str">
        <v/>
      </c>
      <c r="K9" s="33" t="str">
        <v/>
      </c>
      <c r="L9" s="33" t="str">
        <v/>
      </c>
      <c r="M9" s="33" t="str">
        <v/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 t="str">
        <v/>
      </c>
      <c r="U9" s="33" t="str">
        <v/>
      </c>
      <c r="V9" s="33" t="str">
        <v/>
      </c>
      <c r="W9" s="33" t="str">
        <v/>
      </c>
      <c r="X9" s="33" t="str">
        <v/>
      </c>
      <c r="Y9" s="33" t="str">
        <v/>
      </c>
      <c r="Z9" s="33" t="str">
        <v/>
      </c>
      <c r="AA9" s="33" t="str">
        <v/>
      </c>
      <c r="AB9" s="33" t="str">
        <v/>
      </c>
      <c r="AC9" s="33" t="str">
        <v/>
      </c>
      <c r="AD9" s="33" t="str">
        <v/>
      </c>
      <c r="AE9" s="33" t="str">
        <v/>
      </c>
      <c r="AF9" s="33" t="str">
        <v/>
      </c>
      <c r="AG9" s="33" t="str">
        <v/>
      </c>
      <c r="AH9" s="33" t="str">
        <v/>
      </c>
      <c r="AI9" s="33" t="str">
        <v/>
      </c>
      <c r="AJ9" s="33" t="str">
        <v/>
      </c>
      <c r="AK9" s="33" t="str">
        <v/>
      </c>
      <c r="AL9" s="33" t="str">
        <v/>
      </c>
      <c r="AM9" s="33" t="str">
        <v/>
      </c>
      <c r="AN9" s="33" t="str">
        <v/>
      </c>
      <c r="AO9" s="33" t="str">
        <v/>
      </c>
      <c r="AP9" s="33" t="str">
        <v/>
      </c>
      <c r="AQ9" s="33" t="str">
        <v/>
      </c>
      <c r="AR9" s="33" t="str">
        <v/>
      </c>
      <c r="AS9" s="33" t="str">
        <v/>
      </c>
      <c r="AT9" s="33" t="str">
        <v/>
      </c>
      <c r="AU9" s="33" t="str">
        <v/>
      </c>
      <c r="AV9" s="33" t="str">
        <v/>
      </c>
      <c r="AW9" s="33" t="str">
        <v/>
      </c>
      <c r="AX9" s="33" t="str">
        <v/>
      </c>
      <c r="AY9" s="33" t="str">
        <v/>
      </c>
      <c r="AZ9" s="33" t="str">
        <v/>
      </c>
      <c r="BA9" s="33" t="str">
        <v/>
      </c>
      <c r="BB9" s="33" t="str">
        <v/>
      </c>
      <c r="BC9" s="33" t="str">
        <v/>
      </c>
      <c r="BD9" s="33" t="str">
        <v/>
      </c>
      <c r="BE9" s="33" t="str">
        <v/>
      </c>
      <c r="BF9" s="33" t="str">
        <v/>
      </c>
      <c r="BG9" s="33" t="str">
        <v/>
      </c>
      <c r="BH9" s="33" t="str">
        <v/>
      </c>
      <c r="BI9" s="33" t="str">
        <v/>
      </c>
      <c r="BJ9" s="33" t="str">
        <v/>
      </c>
      <c r="BK9" s="33" t="str">
        <v/>
      </c>
      <c r="BL9" s="33" t="str">
        <v/>
      </c>
      <c r="BM9" s="33" t="str">
        <v/>
      </c>
      <c r="BN9" s="33" t="str">
        <v/>
      </c>
      <c r="BO9" s="33" t="str">
        <v/>
      </c>
      <c r="BP9" s="33" t="str">
        <v/>
      </c>
      <c r="BQ9" s="33" t="str">
        <v/>
      </c>
      <c r="BR9" s="33" t="str">
        <v/>
      </c>
      <c r="BS9" s="33" t="str">
        <v/>
      </c>
      <c r="BT9" s="33" t="str">
        <v/>
      </c>
      <c r="BU9" s="33" t="str">
        <v/>
      </c>
      <c r="BV9" s="33" t="str">
        <v/>
      </c>
      <c r="BW9" s="33" t="str">
        <v/>
      </c>
      <c r="BX9" s="33" t="str">
        <v/>
      </c>
      <c r="BY9" s="33" t="str">
        <v/>
      </c>
      <c r="BZ9" s="33" t="str">
        <v/>
      </c>
      <c r="CA9" s="33" t="str">
        <v/>
      </c>
      <c r="CB9" s="33" t="str">
        <v/>
      </c>
      <c r="CC9" s="33" t="str">
        <v/>
      </c>
      <c r="CD9" s="33" t="str">
        <v/>
      </c>
      <c r="CE9" s="33" t="str">
        <v/>
      </c>
      <c r="CF9" s="33" t="str">
        <v/>
      </c>
      <c r="CG9" s="33" t="str">
        <v/>
      </c>
      <c r="CH9" s="33" t="str">
        <v/>
      </c>
      <c r="CI9" s="33" t="str">
        <v/>
      </c>
      <c r="CJ9" s="33" t="str">
        <v/>
      </c>
      <c r="CK9" s="33" t="str">
        <v/>
      </c>
      <c r="CL9" s="33" t="str">
        <v/>
      </c>
      <c r="CM9" s="33" t="str">
        <v/>
      </c>
      <c r="CN9" s="33" t="str">
        <v/>
      </c>
      <c r="CO9" s="33" t="str">
        <v/>
      </c>
      <c r="CP9" s="33" t="str">
        <v/>
      </c>
      <c r="CQ9" s="33" t="str">
        <v/>
      </c>
      <c r="CR9" s="33" t="str">
        <v/>
      </c>
      <c r="CS9" s="33" t="str">
        <v/>
      </c>
      <c r="CT9" s="33" t="str">
        <v/>
      </c>
      <c r="CU9" s="33" t="str">
        <v/>
      </c>
      <c r="CV9" s="33" t="str">
        <v/>
      </c>
      <c r="CW9" s="33" t="str">
        <v/>
      </c>
      <c r="CX9" s="33" t="str">
        <v/>
      </c>
      <c r="CY9" s="33" t="str">
        <v/>
      </c>
      <c r="CZ9" s="33" t="str">
        <v/>
      </c>
      <c r="DA9" s="33" t="str">
        <v/>
      </c>
      <c r="DB9" s="33" t="str">
        <v/>
      </c>
      <c r="DC9" s="33" t="str">
        <v/>
      </c>
      <c r="DD9" s="33" t="str">
        <v/>
      </c>
      <c r="DE9" s="33" t="str">
        <v/>
      </c>
      <c r="DF9" s="33" t="str">
        <v/>
      </c>
      <c r="DG9" s="33" t="str">
        <v/>
      </c>
      <c r="DH9" s="33" t="str">
        <v/>
      </c>
      <c r="DI9" s="33" t="str">
        <v/>
      </c>
      <c r="DJ9" s="33" t="str">
        <v/>
      </c>
      <c r="DK9" s="33" t="str">
        <v/>
      </c>
      <c r="DL9" s="33" t="str">
        <v/>
      </c>
      <c r="DM9" s="33" t="str">
        <v/>
      </c>
      <c r="DN9" s="33" t="str">
        <v/>
      </c>
      <c r="DO9" s="33" t="str">
        <v/>
      </c>
      <c r="DP9" s="33" t="str">
        <v/>
      </c>
      <c r="DQ9" s="33" t="str">
        <v/>
      </c>
      <c r="DR9" s="33" t="str">
        <v/>
      </c>
      <c r="DS9" s="33" t="str">
        <v/>
      </c>
      <c r="DT9" s="33" t="str">
        <v/>
      </c>
      <c r="DU9" s="33" t="str">
        <v/>
      </c>
      <c r="DV9" s="33" t="str">
        <v/>
      </c>
      <c r="DW9" s="33" t="str">
        <v/>
      </c>
      <c r="DX9" s="33" t="str">
        <v/>
      </c>
      <c r="DY9" s="33" t="str">
        <v/>
      </c>
      <c r="DZ9" s="33" t="str">
        <v/>
      </c>
      <c r="EA9" s="33" t="str">
        <v/>
      </c>
      <c r="EB9" s="33" t="str">
        <v/>
      </c>
      <c r="EC9" s="33" t="str">
        <v/>
      </c>
      <c r="ED9" s="33" t="str">
        <v/>
      </c>
      <c r="EE9" s="33" t="str">
        <v/>
      </c>
      <c r="EF9" s="33" t="str">
        <v/>
      </c>
      <c r="EG9" s="33" t="str">
        <v/>
      </c>
      <c r="EH9" s="33" t="str">
        <v/>
      </c>
      <c r="EI9" s="33" t="str">
        <v/>
      </c>
      <c r="EJ9" s="33" t="str">
        <v/>
      </c>
      <c r="EK9" s="33" t="str">
        <v/>
      </c>
      <c r="EL9" s="33" t="str">
        <v/>
      </c>
      <c r="EM9" s="33" t="str">
        <v/>
      </c>
      <c r="EN9" s="33" t="str">
        <v/>
      </c>
      <c r="EO9" s="33" t="str">
        <v/>
      </c>
      <c r="EP9" s="33">
        <v>1</v>
      </c>
      <c r="EQ9" s="33" t="str">
        <v/>
      </c>
      <c r="ER9" s="33" t="str">
        <v/>
      </c>
      <c r="ES9" s="33">
        <v>1</v>
      </c>
      <c r="ET9" s="33" t="str">
        <v/>
      </c>
      <c r="EU9" s="33" t="str">
        <v/>
      </c>
      <c r="EV9" s="33">
        <v>1</v>
      </c>
      <c r="EW9" s="33" t="str">
        <v/>
      </c>
      <c r="EX9" s="33" t="str">
        <v/>
      </c>
      <c r="EY9" s="33">
        <v>1</v>
      </c>
      <c r="EZ9" s="33" t="str">
        <v/>
      </c>
      <c r="FA9" s="33" t="str">
        <v/>
      </c>
      <c r="FB9" s="33">
        <v>1</v>
      </c>
      <c r="FC9" s="33" t="str">
        <v/>
      </c>
      <c r="FD9" s="33" t="str">
        <v/>
      </c>
      <c r="FE9" s="33">
        <v>1</v>
      </c>
      <c r="FF9" s="33" t="str">
        <v/>
      </c>
      <c r="FG9" s="33" t="str">
        <v/>
      </c>
      <c r="FH9" s="33">
        <v>1</v>
      </c>
      <c r="FI9" s="33" t="str">
        <v/>
      </c>
      <c r="FJ9" s="33" t="str">
        <v/>
      </c>
      <c r="FK9" s="33">
        <v>1</v>
      </c>
      <c r="FL9" s="33" t="str">
        <v/>
      </c>
      <c r="FM9" s="33" t="str">
        <v/>
      </c>
      <c r="FN9" s="33">
        <v>1</v>
      </c>
      <c r="FO9" s="33" t="str">
        <v/>
      </c>
      <c r="FP9" s="33" t="str">
        <v/>
      </c>
      <c r="FQ9" s="33">
        <v>1</v>
      </c>
      <c r="FR9" s="33" t="str">
        <v/>
      </c>
      <c r="FS9" s="33" t="str">
        <v/>
      </c>
      <c r="FT9" s="33">
        <v>1</v>
      </c>
      <c r="FU9" s="33" t="str">
        <v/>
      </c>
      <c r="FV9" s="33" t="str">
        <v/>
      </c>
      <c r="FW9" s="33">
        <v>1</v>
      </c>
      <c r="FX9" s="33" t="str">
        <v/>
      </c>
      <c r="FY9" s="33" t="str">
        <v/>
      </c>
      <c r="FZ9" s="33">
        <v>1</v>
      </c>
      <c r="GA9" s="33" t="str">
        <v/>
      </c>
      <c r="GB9" s="33" t="str">
        <v/>
      </c>
      <c r="GC9" s="33">
        <v>1</v>
      </c>
      <c r="GD9" s="33" t="str">
        <v/>
      </c>
      <c r="GE9" s="33" t="str">
        <v/>
      </c>
      <c r="GF9" s="33">
        <v>1</v>
      </c>
      <c r="GG9" s="33" t="str">
        <v/>
      </c>
      <c r="GH9" s="33" t="str">
        <v/>
      </c>
      <c r="GI9" s="33">
        <v>1</v>
      </c>
      <c r="GJ9" s="33" t="str">
        <v/>
      </c>
      <c r="GK9" s="34" t="str">
        <v/>
      </c>
      <c r="GL9" s="299">
        <v>15950</v>
      </c>
    </row>
    <row r="10" spans="1:194" x14ac:dyDescent="0.25">
      <c r="A10" s="234" t="str">
        <v>Large Blue sold in Qt 2</v>
      </c>
      <c r="B10" s="44" t="str">
        <v/>
      </c>
      <c r="C10" s="33" t="str">
        <v/>
      </c>
      <c r="D10" s="33" t="str">
        <v/>
      </c>
      <c r="E10" s="33" t="str">
        <v/>
      </c>
      <c r="F10" s="33" t="str">
        <v/>
      </c>
      <c r="G10" s="33" t="str">
        <v/>
      </c>
      <c r="H10" s="33" t="str">
        <v/>
      </c>
      <c r="I10" s="33" t="str">
        <v/>
      </c>
      <c r="J10" s="33" t="str">
        <v/>
      </c>
      <c r="K10" s="33" t="str">
        <v/>
      </c>
      <c r="L10" s="33" t="str">
        <v/>
      </c>
      <c r="M10" s="33" t="str">
        <v/>
      </c>
      <c r="N10" s="33" t="str">
        <v/>
      </c>
      <c r="O10" s="33" t="str">
        <v/>
      </c>
      <c r="P10" s="33" t="str">
        <v/>
      </c>
      <c r="Q10" s="33" t="str">
        <v/>
      </c>
      <c r="R10" s="33" t="str">
        <v/>
      </c>
      <c r="S10" s="33" t="str">
        <v/>
      </c>
      <c r="T10" s="33" t="str">
        <v/>
      </c>
      <c r="U10" s="33" t="str">
        <v/>
      </c>
      <c r="V10" s="33" t="str">
        <v/>
      </c>
      <c r="W10" s="33" t="str">
        <v/>
      </c>
      <c r="X10" s="33" t="str">
        <v/>
      </c>
      <c r="Y10" s="33" t="str">
        <v/>
      </c>
      <c r="Z10" s="33" t="str">
        <v/>
      </c>
      <c r="AA10" s="33" t="str">
        <v/>
      </c>
      <c r="AB10" s="33" t="str">
        <v/>
      </c>
      <c r="AC10" s="33" t="str">
        <v/>
      </c>
      <c r="AD10" s="33" t="str">
        <v/>
      </c>
      <c r="AE10" s="33" t="str">
        <v/>
      </c>
      <c r="AF10" s="33" t="str">
        <v/>
      </c>
      <c r="AG10" s="33" t="str">
        <v/>
      </c>
      <c r="AH10" s="33" t="str">
        <v/>
      </c>
      <c r="AI10" s="33" t="str">
        <v/>
      </c>
      <c r="AJ10" s="33" t="str">
        <v/>
      </c>
      <c r="AK10" s="33" t="str">
        <v/>
      </c>
      <c r="AL10" s="33" t="str">
        <v/>
      </c>
      <c r="AM10" s="33" t="str">
        <v/>
      </c>
      <c r="AN10" s="33" t="str">
        <v/>
      </c>
      <c r="AO10" s="33" t="str">
        <v/>
      </c>
      <c r="AP10" s="33" t="str">
        <v/>
      </c>
      <c r="AQ10" s="33" t="str">
        <v/>
      </c>
      <c r="AR10" s="33" t="str">
        <v/>
      </c>
      <c r="AS10" s="33" t="str">
        <v/>
      </c>
      <c r="AT10" s="33" t="str">
        <v/>
      </c>
      <c r="AU10" s="33" t="str">
        <v/>
      </c>
      <c r="AV10" s="33" t="str">
        <v/>
      </c>
      <c r="AW10" s="33" t="str">
        <v/>
      </c>
      <c r="AX10" s="33" t="str">
        <v/>
      </c>
      <c r="AY10" s="33" t="str">
        <v/>
      </c>
      <c r="AZ10" s="33" t="str">
        <v/>
      </c>
      <c r="BA10" s="33" t="str">
        <v/>
      </c>
      <c r="BB10" s="33" t="str">
        <v/>
      </c>
      <c r="BC10" s="33" t="str">
        <v/>
      </c>
      <c r="BD10" s="33" t="str">
        <v/>
      </c>
      <c r="BE10" s="33" t="str">
        <v/>
      </c>
      <c r="BF10" s="33" t="str">
        <v/>
      </c>
      <c r="BG10" s="33" t="str">
        <v/>
      </c>
      <c r="BH10" s="33" t="str">
        <v/>
      </c>
      <c r="BI10" s="33" t="str">
        <v/>
      </c>
      <c r="BJ10" s="33" t="str">
        <v/>
      </c>
      <c r="BK10" s="33" t="str">
        <v/>
      </c>
      <c r="BL10" s="33" t="str">
        <v/>
      </c>
      <c r="BM10" s="33" t="str">
        <v/>
      </c>
      <c r="BN10" s="33" t="str">
        <v/>
      </c>
      <c r="BO10" s="33" t="str">
        <v/>
      </c>
      <c r="BP10" s="33" t="str">
        <v/>
      </c>
      <c r="BQ10" s="33" t="str">
        <v/>
      </c>
      <c r="BR10" s="33" t="str">
        <v/>
      </c>
      <c r="BS10" s="33" t="str">
        <v/>
      </c>
      <c r="BT10" s="33" t="str">
        <v/>
      </c>
      <c r="BU10" s="33" t="str">
        <v/>
      </c>
      <c r="BV10" s="33" t="str">
        <v/>
      </c>
      <c r="BW10" s="33" t="str">
        <v/>
      </c>
      <c r="BX10" s="33" t="str">
        <v/>
      </c>
      <c r="BY10" s="33" t="str">
        <v/>
      </c>
      <c r="BZ10" s="33" t="str">
        <v/>
      </c>
      <c r="CA10" s="33" t="str">
        <v/>
      </c>
      <c r="CB10" s="33" t="str">
        <v/>
      </c>
      <c r="CC10" s="33" t="str">
        <v/>
      </c>
      <c r="CD10" s="33" t="str">
        <v/>
      </c>
      <c r="CE10" s="33" t="str">
        <v/>
      </c>
      <c r="CF10" s="33" t="str">
        <v/>
      </c>
      <c r="CG10" s="33" t="str">
        <v/>
      </c>
      <c r="CH10" s="33" t="str">
        <v/>
      </c>
      <c r="CI10" s="33" t="str">
        <v/>
      </c>
      <c r="CJ10" s="33" t="str">
        <v/>
      </c>
      <c r="CK10" s="33" t="str">
        <v/>
      </c>
      <c r="CL10" s="33" t="str">
        <v/>
      </c>
      <c r="CM10" s="33" t="str">
        <v/>
      </c>
      <c r="CN10" s="33" t="str">
        <v/>
      </c>
      <c r="CO10" s="33" t="str">
        <v/>
      </c>
      <c r="CP10" s="33" t="str">
        <v/>
      </c>
      <c r="CQ10" s="33" t="str">
        <v/>
      </c>
      <c r="CR10" s="33" t="str">
        <v/>
      </c>
      <c r="CS10" s="33" t="str">
        <v/>
      </c>
      <c r="CT10" s="33" t="str">
        <v/>
      </c>
      <c r="CU10" s="33" t="str">
        <v/>
      </c>
      <c r="CV10" s="33" t="str">
        <v/>
      </c>
      <c r="CW10" s="33" t="str">
        <v/>
      </c>
      <c r="CX10" s="33" t="str">
        <v/>
      </c>
      <c r="CY10" s="33" t="str">
        <v/>
      </c>
      <c r="CZ10" s="33" t="str">
        <v/>
      </c>
      <c r="DA10" s="33" t="str">
        <v/>
      </c>
      <c r="DB10" s="33" t="str">
        <v/>
      </c>
      <c r="DC10" s="33" t="str">
        <v/>
      </c>
      <c r="DD10" s="33" t="str">
        <v/>
      </c>
      <c r="DE10" s="33" t="str">
        <v/>
      </c>
      <c r="DF10" s="33" t="str">
        <v/>
      </c>
      <c r="DG10" s="33" t="str">
        <v/>
      </c>
      <c r="DH10" s="33" t="str">
        <v/>
      </c>
      <c r="DI10" s="33" t="str">
        <v/>
      </c>
      <c r="DJ10" s="33" t="str">
        <v/>
      </c>
      <c r="DK10" s="33" t="str">
        <v/>
      </c>
      <c r="DL10" s="33" t="str">
        <v/>
      </c>
      <c r="DM10" s="33" t="str">
        <v/>
      </c>
      <c r="DN10" s="33" t="str">
        <v/>
      </c>
      <c r="DO10" s="33" t="str">
        <v/>
      </c>
      <c r="DP10" s="33" t="str">
        <v/>
      </c>
      <c r="DQ10" s="33" t="str">
        <v/>
      </c>
      <c r="DR10" s="33" t="str">
        <v/>
      </c>
      <c r="DS10" s="33" t="str">
        <v/>
      </c>
      <c r="DT10" s="33" t="str">
        <v/>
      </c>
      <c r="DU10" s="33" t="str">
        <v/>
      </c>
      <c r="DV10" s="33" t="str">
        <v/>
      </c>
      <c r="DW10" s="33" t="str">
        <v/>
      </c>
      <c r="DX10" s="33" t="str">
        <v/>
      </c>
      <c r="DY10" s="33" t="str">
        <v/>
      </c>
      <c r="DZ10" s="33" t="str">
        <v/>
      </c>
      <c r="EA10" s="33" t="str">
        <v/>
      </c>
      <c r="EB10" s="33" t="str">
        <v/>
      </c>
      <c r="EC10" s="33" t="str">
        <v/>
      </c>
      <c r="ED10" s="33" t="str">
        <v/>
      </c>
      <c r="EE10" s="33" t="str">
        <v/>
      </c>
      <c r="EF10" s="33" t="str">
        <v/>
      </c>
      <c r="EG10" s="33" t="str">
        <v/>
      </c>
      <c r="EH10" s="33" t="str">
        <v/>
      </c>
      <c r="EI10" s="33" t="str">
        <v/>
      </c>
      <c r="EJ10" s="33" t="str">
        <v/>
      </c>
      <c r="EK10" s="33" t="str">
        <v/>
      </c>
      <c r="EL10" s="33" t="str">
        <v/>
      </c>
      <c r="EM10" s="33" t="str">
        <v/>
      </c>
      <c r="EN10" s="33" t="str">
        <v/>
      </c>
      <c r="EO10" s="33" t="str">
        <v/>
      </c>
      <c r="EP10" s="33" t="str">
        <v/>
      </c>
      <c r="EQ10" s="33">
        <v>1</v>
      </c>
      <c r="ER10" s="33" t="str">
        <v/>
      </c>
      <c r="ES10" s="33" t="str">
        <v/>
      </c>
      <c r="ET10" s="33">
        <v>1</v>
      </c>
      <c r="EU10" s="33" t="str">
        <v/>
      </c>
      <c r="EV10" s="33" t="str">
        <v/>
      </c>
      <c r="EW10" s="33">
        <v>1</v>
      </c>
      <c r="EX10" s="33" t="str">
        <v/>
      </c>
      <c r="EY10" s="33" t="str">
        <v/>
      </c>
      <c r="EZ10" s="33">
        <v>1</v>
      </c>
      <c r="FA10" s="33" t="str">
        <v/>
      </c>
      <c r="FB10" s="33" t="str">
        <v/>
      </c>
      <c r="FC10" s="33">
        <v>1</v>
      </c>
      <c r="FD10" s="33" t="str">
        <v/>
      </c>
      <c r="FE10" s="33" t="str">
        <v/>
      </c>
      <c r="FF10" s="33">
        <v>1</v>
      </c>
      <c r="FG10" s="33" t="str">
        <v/>
      </c>
      <c r="FH10" s="33" t="str">
        <v/>
      </c>
      <c r="FI10" s="33">
        <v>1</v>
      </c>
      <c r="FJ10" s="33" t="str">
        <v/>
      </c>
      <c r="FK10" s="33" t="str">
        <v/>
      </c>
      <c r="FL10" s="33">
        <v>1</v>
      </c>
      <c r="FM10" s="33" t="str">
        <v/>
      </c>
      <c r="FN10" s="33" t="str">
        <v/>
      </c>
      <c r="FO10" s="33">
        <v>1</v>
      </c>
      <c r="FP10" s="33" t="str">
        <v/>
      </c>
      <c r="FQ10" s="33" t="str">
        <v/>
      </c>
      <c r="FR10" s="33">
        <v>1</v>
      </c>
      <c r="FS10" s="33" t="str">
        <v/>
      </c>
      <c r="FT10" s="33" t="str">
        <v/>
      </c>
      <c r="FU10" s="33">
        <v>1</v>
      </c>
      <c r="FV10" s="33" t="str">
        <v/>
      </c>
      <c r="FW10" s="33" t="str">
        <v/>
      </c>
      <c r="FX10" s="33">
        <v>1</v>
      </c>
      <c r="FY10" s="33" t="str">
        <v/>
      </c>
      <c r="FZ10" s="33" t="str">
        <v/>
      </c>
      <c r="GA10" s="33">
        <v>1</v>
      </c>
      <c r="GB10" s="33" t="str">
        <v/>
      </c>
      <c r="GC10" s="33" t="str">
        <v/>
      </c>
      <c r="GD10" s="33">
        <v>1</v>
      </c>
      <c r="GE10" s="33" t="str">
        <v/>
      </c>
      <c r="GF10" s="33" t="str">
        <v/>
      </c>
      <c r="GG10" s="33">
        <v>1</v>
      </c>
      <c r="GH10" s="33" t="str">
        <v/>
      </c>
      <c r="GI10" s="33" t="str">
        <v/>
      </c>
      <c r="GJ10" s="33">
        <v>1</v>
      </c>
      <c r="GK10" s="34" t="str">
        <v/>
      </c>
      <c r="GL10" s="299">
        <v>16000</v>
      </c>
    </row>
    <row r="11" spans="1:194" x14ac:dyDescent="0.25">
      <c r="A11" s="234" t="str">
        <v>Large Blue sold in Qt 3</v>
      </c>
      <c r="B11" s="44" t="str">
        <v/>
      </c>
      <c r="C11" s="33" t="str">
        <v/>
      </c>
      <c r="D11" s="33" t="str">
        <v/>
      </c>
      <c r="E11" s="33" t="str">
        <v/>
      </c>
      <c r="F11" s="33" t="str">
        <v/>
      </c>
      <c r="G11" s="33" t="str">
        <v/>
      </c>
      <c r="H11" s="33" t="str">
        <v/>
      </c>
      <c r="I11" s="33" t="str">
        <v/>
      </c>
      <c r="J11" s="33" t="str">
        <v/>
      </c>
      <c r="K11" s="33" t="str">
        <v/>
      </c>
      <c r="L11" s="33" t="str">
        <v/>
      </c>
      <c r="M11" s="33" t="str">
        <v/>
      </c>
      <c r="N11" s="33" t="str">
        <v/>
      </c>
      <c r="O11" s="33" t="str">
        <v/>
      </c>
      <c r="P11" s="33" t="str">
        <v/>
      </c>
      <c r="Q11" s="33" t="str">
        <v/>
      </c>
      <c r="R11" s="33" t="str">
        <v/>
      </c>
      <c r="S11" s="33" t="str">
        <v/>
      </c>
      <c r="T11" s="33" t="str">
        <v/>
      </c>
      <c r="U11" s="33" t="str">
        <v/>
      </c>
      <c r="V11" s="33" t="str">
        <v/>
      </c>
      <c r="W11" s="33" t="str">
        <v/>
      </c>
      <c r="X11" s="33" t="str">
        <v/>
      </c>
      <c r="Y11" s="33" t="str">
        <v/>
      </c>
      <c r="Z11" s="33" t="str">
        <v/>
      </c>
      <c r="AA11" s="33" t="str">
        <v/>
      </c>
      <c r="AB11" s="33" t="str">
        <v/>
      </c>
      <c r="AC11" s="33" t="str">
        <v/>
      </c>
      <c r="AD11" s="33" t="str">
        <v/>
      </c>
      <c r="AE11" s="33" t="str">
        <v/>
      </c>
      <c r="AF11" s="33" t="str">
        <v/>
      </c>
      <c r="AG11" s="33" t="str">
        <v/>
      </c>
      <c r="AH11" s="33" t="str">
        <v/>
      </c>
      <c r="AI11" s="33" t="str">
        <v/>
      </c>
      <c r="AJ11" s="33" t="str">
        <v/>
      </c>
      <c r="AK11" s="33" t="str">
        <v/>
      </c>
      <c r="AL11" s="33" t="str">
        <v/>
      </c>
      <c r="AM11" s="33" t="str">
        <v/>
      </c>
      <c r="AN11" s="33" t="str">
        <v/>
      </c>
      <c r="AO11" s="33" t="str">
        <v/>
      </c>
      <c r="AP11" s="33" t="str">
        <v/>
      </c>
      <c r="AQ11" s="33" t="str">
        <v/>
      </c>
      <c r="AR11" s="33" t="str">
        <v/>
      </c>
      <c r="AS11" s="33" t="str">
        <v/>
      </c>
      <c r="AT11" s="33" t="str">
        <v/>
      </c>
      <c r="AU11" s="33" t="str">
        <v/>
      </c>
      <c r="AV11" s="33" t="str">
        <v/>
      </c>
      <c r="AW11" s="33" t="str">
        <v/>
      </c>
      <c r="AX11" s="33" t="str">
        <v/>
      </c>
      <c r="AY11" s="33" t="str">
        <v/>
      </c>
      <c r="AZ11" s="33" t="str">
        <v/>
      </c>
      <c r="BA11" s="33" t="str">
        <v/>
      </c>
      <c r="BB11" s="33" t="str">
        <v/>
      </c>
      <c r="BC11" s="33" t="str">
        <v/>
      </c>
      <c r="BD11" s="33" t="str">
        <v/>
      </c>
      <c r="BE11" s="33" t="str">
        <v/>
      </c>
      <c r="BF11" s="33" t="str">
        <v/>
      </c>
      <c r="BG11" s="33" t="str">
        <v/>
      </c>
      <c r="BH11" s="33" t="str">
        <v/>
      </c>
      <c r="BI11" s="33" t="str">
        <v/>
      </c>
      <c r="BJ11" s="33" t="str">
        <v/>
      </c>
      <c r="BK11" s="33" t="str">
        <v/>
      </c>
      <c r="BL11" s="33" t="str">
        <v/>
      </c>
      <c r="BM11" s="33" t="str">
        <v/>
      </c>
      <c r="BN11" s="33" t="str">
        <v/>
      </c>
      <c r="BO11" s="33" t="str">
        <v/>
      </c>
      <c r="BP11" s="33" t="str">
        <v/>
      </c>
      <c r="BQ11" s="33" t="str">
        <v/>
      </c>
      <c r="BR11" s="33" t="str">
        <v/>
      </c>
      <c r="BS11" s="33" t="str">
        <v/>
      </c>
      <c r="BT11" s="33" t="str">
        <v/>
      </c>
      <c r="BU11" s="33" t="str">
        <v/>
      </c>
      <c r="BV11" s="33" t="str">
        <v/>
      </c>
      <c r="BW11" s="33" t="str">
        <v/>
      </c>
      <c r="BX11" s="33" t="str">
        <v/>
      </c>
      <c r="BY11" s="33" t="str">
        <v/>
      </c>
      <c r="BZ11" s="33" t="str">
        <v/>
      </c>
      <c r="CA11" s="33" t="str">
        <v/>
      </c>
      <c r="CB11" s="33" t="str">
        <v/>
      </c>
      <c r="CC11" s="33" t="str">
        <v/>
      </c>
      <c r="CD11" s="33" t="str">
        <v/>
      </c>
      <c r="CE11" s="33" t="str">
        <v/>
      </c>
      <c r="CF11" s="33" t="str">
        <v/>
      </c>
      <c r="CG11" s="33" t="str">
        <v/>
      </c>
      <c r="CH11" s="33" t="str">
        <v/>
      </c>
      <c r="CI11" s="33" t="str">
        <v/>
      </c>
      <c r="CJ11" s="33" t="str">
        <v/>
      </c>
      <c r="CK11" s="33" t="str">
        <v/>
      </c>
      <c r="CL11" s="33" t="str">
        <v/>
      </c>
      <c r="CM11" s="33" t="str">
        <v/>
      </c>
      <c r="CN11" s="33" t="str">
        <v/>
      </c>
      <c r="CO11" s="33" t="str">
        <v/>
      </c>
      <c r="CP11" s="33" t="str">
        <v/>
      </c>
      <c r="CQ11" s="33" t="str">
        <v/>
      </c>
      <c r="CR11" s="33" t="str">
        <v/>
      </c>
      <c r="CS11" s="33" t="str">
        <v/>
      </c>
      <c r="CT11" s="33" t="str">
        <v/>
      </c>
      <c r="CU11" s="33" t="str">
        <v/>
      </c>
      <c r="CV11" s="33" t="str">
        <v/>
      </c>
      <c r="CW11" s="33" t="str">
        <v/>
      </c>
      <c r="CX11" s="33" t="str">
        <v/>
      </c>
      <c r="CY11" s="33" t="str">
        <v/>
      </c>
      <c r="CZ11" s="33" t="str">
        <v/>
      </c>
      <c r="DA11" s="33" t="str">
        <v/>
      </c>
      <c r="DB11" s="33" t="str">
        <v/>
      </c>
      <c r="DC11" s="33" t="str">
        <v/>
      </c>
      <c r="DD11" s="33" t="str">
        <v/>
      </c>
      <c r="DE11" s="33" t="str">
        <v/>
      </c>
      <c r="DF11" s="33" t="str">
        <v/>
      </c>
      <c r="DG11" s="33" t="str">
        <v/>
      </c>
      <c r="DH11" s="33" t="str">
        <v/>
      </c>
      <c r="DI11" s="33" t="str">
        <v/>
      </c>
      <c r="DJ11" s="33" t="str">
        <v/>
      </c>
      <c r="DK11" s="33" t="str">
        <v/>
      </c>
      <c r="DL11" s="33" t="str">
        <v/>
      </c>
      <c r="DM11" s="33" t="str">
        <v/>
      </c>
      <c r="DN11" s="33" t="str">
        <v/>
      </c>
      <c r="DO11" s="33" t="str">
        <v/>
      </c>
      <c r="DP11" s="33" t="str">
        <v/>
      </c>
      <c r="DQ11" s="33" t="str">
        <v/>
      </c>
      <c r="DR11" s="33" t="str">
        <v/>
      </c>
      <c r="DS11" s="33" t="str">
        <v/>
      </c>
      <c r="DT11" s="33" t="str">
        <v/>
      </c>
      <c r="DU11" s="33" t="str">
        <v/>
      </c>
      <c r="DV11" s="33" t="str">
        <v/>
      </c>
      <c r="DW11" s="33" t="str">
        <v/>
      </c>
      <c r="DX11" s="33" t="str">
        <v/>
      </c>
      <c r="DY11" s="33" t="str">
        <v/>
      </c>
      <c r="DZ11" s="33" t="str">
        <v/>
      </c>
      <c r="EA11" s="33" t="str">
        <v/>
      </c>
      <c r="EB11" s="33" t="str">
        <v/>
      </c>
      <c r="EC11" s="33" t="str">
        <v/>
      </c>
      <c r="ED11" s="33" t="str">
        <v/>
      </c>
      <c r="EE11" s="33" t="str">
        <v/>
      </c>
      <c r="EF11" s="33" t="str">
        <v/>
      </c>
      <c r="EG11" s="33" t="str">
        <v/>
      </c>
      <c r="EH11" s="33" t="str">
        <v/>
      </c>
      <c r="EI11" s="33" t="str">
        <v/>
      </c>
      <c r="EJ11" s="33" t="str">
        <v/>
      </c>
      <c r="EK11" s="33" t="str">
        <v/>
      </c>
      <c r="EL11" s="33" t="str">
        <v/>
      </c>
      <c r="EM11" s="33" t="str">
        <v/>
      </c>
      <c r="EN11" s="33" t="str">
        <v/>
      </c>
      <c r="EO11" s="33" t="str">
        <v/>
      </c>
      <c r="EP11" s="33" t="str">
        <v/>
      </c>
      <c r="EQ11" s="33" t="str">
        <v/>
      </c>
      <c r="ER11" s="33">
        <v>1</v>
      </c>
      <c r="ES11" s="33" t="str">
        <v/>
      </c>
      <c r="ET11" s="33" t="str">
        <v/>
      </c>
      <c r="EU11" s="33">
        <v>1</v>
      </c>
      <c r="EV11" s="33" t="str">
        <v/>
      </c>
      <c r="EW11" s="33" t="str">
        <v/>
      </c>
      <c r="EX11" s="33">
        <v>1</v>
      </c>
      <c r="EY11" s="33" t="str">
        <v/>
      </c>
      <c r="EZ11" s="33" t="str">
        <v/>
      </c>
      <c r="FA11" s="33">
        <v>1</v>
      </c>
      <c r="FB11" s="33" t="str">
        <v/>
      </c>
      <c r="FC11" s="33" t="str">
        <v/>
      </c>
      <c r="FD11" s="33">
        <v>1</v>
      </c>
      <c r="FE11" s="33" t="str">
        <v/>
      </c>
      <c r="FF11" s="33" t="str">
        <v/>
      </c>
      <c r="FG11" s="33">
        <v>1</v>
      </c>
      <c r="FH11" s="33" t="str">
        <v/>
      </c>
      <c r="FI11" s="33" t="str">
        <v/>
      </c>
      <c r="FJ11" s="33">
        <v>1</v>
      </c>
      <c r="FK11" s="33" t="str">
        <v/>
      </c>
      <c r="FL11" s="33" t="str">
        <v/>
      </c>
      <c r="FM11" s="33">
        <v>1</v>
      </c>
      <c r="FN11" s="33" t="str">
        <v/>
      </c>
      <c r="FO11" s="33" t="str">
        <v/>
      </c>
      <c r="FP11" s="33">
        <v>1</v>
      </c>
      <c r="FQ11" s="33" t="str">
        <v/>
      </c>
      <c r="FR11" s="33" t="str">
        <v/>
      </c>
      <c r="FS11" s="33">
        <v>1</v>
      </c>
      <c r="FT11" s="33" t="str">
        <v/>
      </c>
      <c r="FU11" s="33" t="str">
        <v/>
      </c>
      <c r="FV11" s="33">
        <v>1</v>
      </c>
      <c r="FW11" s="33" t="str">
        <v/>
      </c>
      <c r="FX11" s="33" t="str">
        <v/>
      </c>
      <c r="FY11" s="33">
        <v>1</v>
      </c>
      <c r="FZ11" s="33" t="str">
        <v/>
      </c>
      <c r="GA11" s="33" t="str">
        <v/>
      </c>
      <c r="GB11" s="33">
        <v>1</v>
      </c>
      <c r="GC11" s="33" t="str">
        <v/>
      </c>
      <c r="GD11" s="33" t="str">
        <v/>
      </c>
      <c r="GE11" s="33">
        <v>1</v>
      </c>
      <c r="GF11" s="33" t="str">
        <v/>
      </c>
      <c r="GG11" s="33" t="str">
        <v/>
      </c>
      <c r="GH11" s="33">
        <v>1</v>
      </c>
      <c r="GI11" s="33" t="str">
        <v/>
      </c>
      <c r="GJ11" s="33" t="str">
        <v/>
      </c>
      <c r="GK11" s="34">
        <v>1</v>
      </c>
      <c r="GL11" s="299">
        <v>14950</v>
      </c>
    </row>
    <row r="12" spans="1:194" x14ac:dyDescent="0.25">
      <c r="A12" s="234" t="str">
        <v>Small Blue sold in Qt 1</v>
      </c>
      <c r="B12" s="44" t="str">
        <v/>
      </c>
      <c r="C12" s="33" t="str">
        <v/>
      </c>
      <c r="D12" s="33" t="str">
        <v/>
      </c>
      <c r="E12" s="33" t="str">
        <v/>
      </c>
      <c r="F12" s="33" t="str">
        <v/>
      </c>
      <c r="G12" s="33" t="str">
        <v/>
      </c>
      <c r="H12" s="33" t="str">
        <v/>
      </c>
      <c r="I12" s="33" t="str">
        <v/>
      </c>
      <c r="J12" s="33" t="str">
        <v/>
      </c>
      <c r="K12" s="33" t="str">
        <v/>
      </c>
      <c r="L12" s="33" t="str">
        <v/>
      </c>
      <c r="M12" s="33" t="str">
        <v/>
      </c>
      <c r="N12" s="33" t="str">
        <v/>
      </c>
      <c r="O12" s="33" t="str">
        <v/>
      </c>
      <c r="P12" s="33" t="str">
        <v/>
      </c>
      <c r="Q12" s="33" t="str">
        <v/>
      </c>
      <c r="R12" s="33" t="str">
        <v/>
      </c>
      <c r="S12" s="33" t="str">
        <v/>
      </c>
      <c r="T12" s="33" t="str">
        <v/>
      </c>
      <c r="U12" s="33" t="str">
        <v/>
      </c>
      <c r="V12" s="33" t="str">
        <v/>
      </c>
      <c r="W12" s="33" t="str">
        <v/>
      </c>
      <c r="X12" s="33" t="str">
        <v/>
      </c>
      <c r="Y12" s="33" t="str">
        <v/>
      </c>
      <c r="Z12" s="33" t="str">
        <v/>
      </c>
      <c r="AA12" s="33" t="str">
        <v/>
      </c>
      <c r="AB12" s="33" t="str">
        <v/>
      </c>
      <c r="AC12" s="33" t="str">
        <v/>
      </c>
      <c r="AD12" s="33" t="str">
        <v/>
      </c>
      <c r="AE12" s="33" t="str">
        <v/>
      </c>
      <c r="AF12" s="33" t="str">
        <v/>
      </c>
      <c r="AG12" s="33" t="str">
        <v/>
      </c>
      <c r="AH12" s="33" t="str">
        <v/>
      </c>
      <c r="AI12" s="33" t="str">
        <v/>
      </c>
      <c r="AJ12" s="33" t="str">
        <v/>
      </c>
      <c r="AK12" s="33" t="str">
        <v/>
      </c>
      <c r="AL12" s="33" t="str">
        <v/>
      </c>
      <c r="AM12" s="33" t="str">
        <v/>
      </c>
      <c r="AN12" s="33" t="str">
        <v/>
      </c>
      <c r="AO12" s="33" t="str">
        <v/>
      </c>
      <c r="AP12" s="33" t="str">
        <v/>
      </c>
      <c r="AQ12" s="33" t="str">
        <v/>
      </c>
      <c r="AR12" s="33" t="str">
        <v/>
      </c>
      <c r="AS12" s="33" t="str">
        <v/>
      </c>
      <c r="AT12" s="33" t="str">
        <v/>
      </c>
      <c r="AU12" s="33" t="str">
        <v/>
      </c>
      <c r="AV12" s="33" t="str">
        <v/>
      </c>
      <c r="AW12" s="33" t="str">
        <v/>
      </c>
      <c r="AX12" s="33">
        <v>1</v>
      </c>
      <c r="AY12" s="33" t="str">
        <v/>
      </c>
      <c r="AZ12" s="33" t="str">
        <v/>
      </c>
      <c r="BA12" s="33">
        <v>1</v>
      </c>
      <c r="BB12" s="33" t="str">
        <v/>
      </c>
      <c r="BC12" s="33" t="str">
        <v/>
      </c>
      <c r="BD12" s="33">
        <v>1</v>
      </c>
      <c r="BE12" s="33" t="str">
        <v/>
      </c>
      <c r="BF12" s="33" t="str">
        <v/>
      </c>
      <c r="BG12" s="33">
        <v>1</v>
      </c>
      <c r="BH12" s="33" t="str">
        <v/>
      </c>
      <c r="BI12" s="33" t="str">
        <v/>
      </c>
      <c r="BJ12" s="33">
        <v>1</v>
      </c>
      <c r="BK12" s="33" t="str">
        <v/>
      </c>
      <c r="BL12" s="33" t="str">
        <v/>
      </c>
      <c r="BM12" s="33">
        <v>1</v>
      </c>
      <c r="BN12" s="33" t="str">
        <v/>
      </c>
      <c r="BO12" s="33" t="str">
        <v/>
      </c>
      <c r="BP12" s="33">
        <v>1</v>
      </c>
      <c r="BQ12" s="33" t="str">
        <v/>
      </c>
      <c r="BR12" s="33" t="str">
        <v/>
      </c>
      <c r="BS12" s="33">
        <v>1</v>
      </c>
      <c r="BT12" s="33" t="str">
        <v/>
      </c>
      <c r="BU12" s="33" t="str">
        <v/>
      </c>
      <c r="BV12" s="33">
        <v>1</v>
      </c>
      <c r="BW12" s="33" t="str">
        <v/>
      </c>
      <c r="BX12" s="33" t="str">
        <v/>
      </c>
      <c r="BY12" s="33">
        <v>1</v>
      </c>
      <c r="BZ12" s="33" t="str">
        <v/>
      </c>
      <c r="CA12" s="33" t="str">
        <v/>
      </c>
      <c r="CB12" s="33">
        <v>1</v>
      </c>
      <c r="CC12" s="33" t="str">
        <v/>
      </c>
      <c r="CD12" s="33" t="str">
        <v/>
      </c>
      <c r="CE12" s="33">
        <v>1</v>
      </c>
      <c r="CF12" s="33" t="str">
        <v/>
      </c>
      <c r="CG12" s="33" t="str">
        <v/>
      </c>
      <c r="CH12" s="33">
        <v>1</v>
      </c>
      <c r="CI12" s="33" t="str">
        <v/>
      </c>
      <c r="CJ12" s="33" t="str">
        <v/>
      </c>
      <c r="CK12" s="33">
        <v>1</v>
      </c>
      <c r="CL12" s="33" t="str">
        <v/>
      </c>
      <c r="CM12" s="33" t="str">
        <v/>
      </c>
      <c r="CN12" s="33">
        <v>1</v>
      </c>
      <c r="CO12" s="33" t="str">
        <v/>
      </c>
      <c r="CP12" s="33" t="str">
        <v/>
      </c>
      <c r="CQ12" s="33">
        <v>1</v>
      </c>
      <c r="CR12" s="33" t="str">
        <v/>
      </c>
      <c r="CS12" s="33" t="str">
        <v/>
      </c>
      <c r="CT12" s="33" t="str">
        <v/>
      </c>
      <c r="CU12" s="33" t="str">
        <v/>
      </c>
      <c r="CV12" s="33" t="str">
        <v/>
      </c>
      <c r="CW12" s="33" t="str">
        <v/>
      </c>
      <c r="CX12" s="33" t="str">
        <v/>
      </c>
      <c r="CY12" s="33" t="str">
        <v/>
      </c>
      <c r="CZ12" s="33" t="str">
        <v/>
      </c>
      <c r="DA12" s="33" t="str">
        <v/>
      </c>
      <c r="DB12" s="33" t="str">
        <v/>
      </c>
      <c r="DC12" s="33" t="str">
        <v/>
      </c>
      <c r="DD12" s="33" t="str">
        <v/>
      </c>
      <c r="DE12" s="33" t="str">
        <v/>
      </c>
      <c r="DF12" s="33" t="str">
        <v/>
      </c>
      <c r="DG12" s="33" t="str">
        <v/>
      </c>
      <c r="DH12" s="33" t="str">
        <v/>
      </c>
      <c r="DI12" s="33" t="str">
        <v/>
      </c>
      <c r="DJ12" s="33" t="str">
        <v/>
      </c>
      <c r="DK12" s="33" t="str">
        <v/>
      </c>
      <c r="DL12" s="33" t="str">
        <v/>
      </c>
      <c r="DM12" s="33" t="str">
        <v/>
      </c>
      <c r="DN12" s="33" t="str">
        <v/>
      </c>
      <c r="DO12" s="33" t="str">
        <v/>
      </c>
      <c r="DP12" s="33" t="str">
        <v/>
      </c>
      <c r="DQ12" s="33" t="str">
        <v/>
      </c>
      <c r="DR12" s="33" t="str">
        <v/>
      </c>
      <c r="DS12" s="33" t="str">
        <v/>
      </c>
      <c r="DT12" s="33" t="str">
        <v/>
      </c>
      <c r="DU12" s="33" t="str">
        <v/>
      </c>
      <c r="DV12" s="33" t="str">
        <v/>
      </c>
      <c r="DW12" s="33" t="str">
        <v/>
      </c>
      <c r="DX12" s="33" t="str">
        <v/>
      </c>
      <c r="DY12" s="33" t="str">
        <v/>
      </c>
      <c r="DZ12" s="33" t="str">
        <v/>
      </c>
      <c r="EA12" s="33" t="str">
        <v/>
      </c>
      <c r="EB12" s="33" t="str">
        <v/>
      </c>
      <c r="EC12" s="33" t="str">
        <v/>
      </c>
      <c r="ED12" s="33" t="str">
        <v/>
      </c>
      <c r="EE12" s="33" t="str">
        <v/>
      </c>
      <c r="EF12" s="33" t="str">
        <v/>
      </c>
      <c r="EG12" s="33" t="str">
        <v/>
      </c>
      <c r="EH12" s="33" t="str">
        <v/>
      </c>
      <c r="EI12" s="33" t="str">
        <v/>
      </c>
      <c r="EJ12" s="33" t="str">
        <v/>
      </c>
      <c r="EK12" s="33" t="str">
        <v/>
      </c>
      <c r="EL12" s="33" t="str">
        <v/>
      </c>
      <c r="EM12" s="33" t="str">
        <v/>
      </c>
      <c r="EN12" s="33" t="str">
        <v/>
      </c>
      <c r="EO12" s="33" t="str">
        <v/>
      </c>
      <c r="EP12" s="33" t="str">
        <v/>
      </c>
      <c r="EQ12" s="33" t="str">
        <v/>
      </c>
      <c r="ER12" s="33" t="str">
        <v/>
      </c>
      <c r="ES12" s="33" t="str">
        <v/>
      </c>
      <c r="ET12" s="33" t="str">
        <v/>
      </c>
      <c r="EU12" s="33" t="str">
        <v/>
      </c>
      <c r="EV12" s="33" t="str">
        <v/>
      </c>
      <c r="EW12" s="33" t="str">
        <v/>
      </c>
      <c r="EX12" s="33" t="str">
        <v/>
      </c>
      <c r="EY12" s="33" t="str">
        <v/>
      </c>
      <c r="EZ12" s="33" t="str">
        <v/>
      </c>
      <c r="FA12" s="33" t="str">
        <v/>
      </c>
      <c r="FB12" s="33" t="str">
        <v/>
      </c>
      <c r="FC12" s="33" t="str">
        <v/>
      </c>
      <c r="FD12" s="33" t="str">
        <v/>
      </c>
      <c r="FE12" s="33" t="str">
        <v/>
      </c>
      <c r="FF12" s="33" t="str">
        <v/>
      </c>
      <c r="FG12" s="33" t="str">
        <v/>
      </c>
      <c r="FH12" s="33" t="str">
        <v/>
      </c>
      <c r="FI12" s="33" t="str">
        <v/>
      </c>
      <c r="FJ12" s="33" t="str">
        <v/>
      </c>
      <c r="FK12" s="33" t="str">
        <v/>
      </c>
      <c r="FL12" s="33" t="str">
        <v/>
      </c>
      <c r="FM12" s="33" t="str">
        <v/>
      </c>
      <c r="FN12" s="33" t="str">
        <v/>
      </c>
      <c r="FO12" s="33" t="str">
        <v/>
      </c>
      <c r="FP12" s="33" t="str">
        <v/>
      </c>
      <c r="FQ12" s="33" t="str">
        <v/>
      </c>
      <c r="FR12" s="33" t="str">
        <v/>
      </c>
      <c r="FS12" s="33" t="str">
        <v/>
      </c>
      <c r="FT12" s="33" t="str">
        <v/>
      </c>
      <c r="FU12" s="33" t="str">
        <v/>
      </c>
      <c r="FV12" s="33" t="str">
        <v/>
      </c>
      <c r="FW12" s="33" t="str">
        <v/>
      </c>
      <c r="FX12" s="33" t="str">
        <v/>
      </c>
      <c r="FY12" s="33" t="str">
        <v/>
      </c>
      <c r="FZ12" s="33" t="str">
        <v/>
      </c>
      <c r="GA12" s="33" t="str">
        <v/>
      </c>
      <c r="GB12" s="33" t="str">
        <v/>
      </c>
      <c r="GC12" s="33" t="str">
        <v/>
      </c>
      <c r="GD12" s="33" t="str">
        <v/>
      </c>
      <c r="GE12" s="33" t="str">
        <v/>
      </c>
      <c r="GF12" s="33" t="str">
        <v/>
      </c>
      <c r="GG12" s="33" t="str">
        <v/>
      </c>
      <c r="GH12" s="33" t="str">
        <v/>
      </c>
      <c r="GI12" s="33" t="str">
        <v/>
      </c>
      <c r="GJ12" s="33" t="str">
        <v/>
      </c>
      <c r="GK12" s="34" t="str">
        <v/>
      </c>
      <c r="GL12" s="299">
        <v>14600</v>
      </c>
    </row>
    <row r="13" spans="1:194" x14ac:dyDescent="0.25">
      <c r="A13" s="234" t="str">
        <v>Small Blue sold in Qt 2</v>
      </c>
      <c r="B13" s="44" t="str">
        <v/>
      </c>
      <c r="C13" s="33" t="str">
        <v/>
      </c>
      <c r="D13" s="33" t="str">
        <v/>
      </c>
      <c r="E13" s="33" t="str">
        <v/>
      </c>
      <c r="F13" s="33" t="str">
        <v/>
      </c>
      <c r="G13" s="33" t="str">
        <v/>
      </c>
      <c r="H13" s="33" t="str">
        <v/>
      </c>
      <c r="I13" s="33" t="str">
        <v/>
      </c>
      <c r="J13" s="33" t="str">
        <v/>
      </c>
      <c r="K13" s="33" t="str">
        <v/>
      </c>
      <c r="L13" s="33" t="str">
        <v/>
      </c>
      <c r="M13" s="33" t="str">
        <v/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 t="str">
        <v/>
      </c>
      <c r="U13" s="33" t="str">
        <v/>
      </c>
      <c r="V13" s="33" t="str">
        <v/>
      </c>
      <c r="W13" s="33" t="str">
        <v/>
      </c>
      <c r="X13" s="33" t="str">
        <v/>
      </c>
      <c r="Y13" s="33" t="str">
        <v/>
      </c>
      <c r="Z13" s="33" t="str">
        <v/>
      </c>
      <c r="AA13" s="33" t="str">
        <v/>
      </c>
      <c r="AB13" s="33" t="str">
        <v/>
      </c>
      <c r="AC13" s="33" t="str">
        <v/>
      </c>
      <c r="AD13" s="33" t="str">
        <v/>
      </c>
      <c r="AE13" s="33" t="str">
        <v/>
      </c>
      <c r="AF13" s="33" t="str">
        <v/>
      </c>
      <c r="AG13" s="33" t="str">
        <v/>
      </c>
      <c r="AH13" s="33" t="str">
        <v/>
      </c>
      <c r="AI13" s="33" t="str">
        <v/>
      </c>
      <c r="AJ13" s="33" t="str">
        <v/>
      </c>
      <c r="AK13" s="33" t="str">
        <v/>
      </c>
      <c r="AL13" s="33" t="str">
        <v/>
      </c>
      <c r="AM13" s="33" t="str">
        <v/>
      </c>
      <c r="AN13" s="33" t="str">
        <v/>
      </c>
      <c r="AO13" s="33" t="str">
        <v/>
      </c>
      <c r="AP13" s="33" t="str">
        <v/>
      </c>
      <c r="AQ13" s="33" t="str">
        <v/>
      </c>
      <c r="AR13" s="33" t="str">
        <v/>
      </c>
      <c r="AS13" s="33" t="str">
        <v/>
      </c>
      <c r="AT13" s="33" t="str">
        <v/>
      </c>
      <c r="AU13" s="33" t="str">
        <v/>
      </c>
      <c r="AV13" s="33" t="str">
        <v/>
      </c>
      <c r="AW13" s="33" t="str">
        <v/>
      </c>
      <c r="AX13" s="33" t="str">
        <v/>
      </c>
      <c r="AY13" s="33">
        <v>1</v>
      </c>
      <c r="AZ13" s="33" t="str">
        <v/>
      </c>
      <c r="BA13" s="33" t="str">
        <v/>
      </c>
      <c r="BB13" s="33">
        <v>1</v>
      </c>
      <c r="BC13" s="33" t="str">
        <v/>
      </c>
      <c r="BD13" s="33" t="str">
        <v/>
      </c>
      <c r="BE13" s="33">
        <v>1</v>
      </c>
      <c r="BF13" s="33" t="str">
        <v/>
      </c>
      <c r="BG13" s="33" t="str">
        <v/>
      </c>
      <c r="BH13" s="33">
        <v>1</v>
      </c>
      <c r="BI13" s="33" t="str">
        <v/>
      </c>
      <c r="BJ13" s="33" t="str">
        <v/>
      </c>
      <c r="BK13" s="33">
        <v>1</v>
      </c>
      <c r="BL13" s="33" t="str">
        <v/>
      </c>
      <c r="BM13" s="33" t="str">
        <v/>
      </c>
      <c r="BN13" s="33">
        <v>1</v>
      </c>
      <c r="BO13" s="33" t="str">
        <v/>
      </c>
      <c r="BP13" s="33" t="str">
        <v/>
      </c>
      <c r="BQ13" s="33">
        <v>1</v>
      </c>
      <c r="BR13" s="33" t="str">
        <v/>
      </c>
      <c r="BS13" s="33" t="str">
        <v/>
      </c>
      <c r="BT13" s="33">
        <v>1</v>
      </c>
      <c r="BU13" s="33" t="str">
        <v/>
      </c>
      <c r="BV13" s="33" t="str">
        <v/>
      </c>
      <c r="BW13" s="33">
        <v>1</v>
      </c>
      <c r="BX13" s="33" t="str">
        <v/>
      </c>
      <c r="BY13" s="33" t="str">
        <v/>
      </c>
      <c r="BZ13" s="33">
        <v>1</v>
      </c>
      <c r="CA13" s="33" t="str">
        <v/>
      </c>
      <c r="CB13" s="33" t="str">
        <v/>
      </c>
      <c r="CC13" s="33">
        <v>1</v>
      </c>
      <c r="CD13" s="33" t="str">
        <v/>
      </c>
      <c r="CE13" s="33" t="str">
        <v/>
      </c>
      <c r="CF13" s="33">
        <v>1</v>
      </c>
      <c r="CG13" s="33" t="str">
        <v/>
      </c>
      <c r="CH13" s="33" t="str">
        <v/>
      </c>
      <c r="CI13" s="33">
        <v>1</v>
      </c>
      <c r="CJ13" s="33" t="str">
        <v/>
      </c>
      <c r="CK13" s="33" t="str">
        <v/>
      </c>
      <c r="CL13" s="33">
        <v>1</v>
      </c>
      <c r="CM13" s="33" t="str">
        <v/>
      </c>
      <c r="CN13" s="33" t="str">
        <v/>
      </c>
      <c r="CO13" s="33">
        <v>1</v>
      </c>
      <c r="CP13" s="33" t="str">
        <v/>
      </c>
      <c r="CQ13" s="33" t="str">
        <v/>
      </c>
      <c r="CR13" s="33">
        <v>1</v>
      </c>
      <c r="CS13" s="33" t="str">
        <v/>
      </c>
      <c r="CT13" s="33" t="str">
        <v/>
      </c>
      <c r="CU13" s="33" t="str">
        <v/>
      </c>
      <c r="CV13" s="33" t="str">
        <v/>
      </c>
      <c r="CW13" s="33" t="str">
        <v/>
      </c>
      <c r="CX13" s="33" t="str">
        <v/>
      </c>
      <c r="CY13" s="33" t="str">
        <v/>
      </c>
      <c r="CZ13" s="33" t="str">
        <v/>
      </c>
      <c r="DA13" s="33" t="str">
        <v/>
      </c>
      <c r="DB13" s="33" t="str">
        <v/>
      </c>
      <c r="DC13" s="33" t="str">
        <v/>
      </c>
      <c r="DD13" s="33" t="str">
        <v/>
      </c>
      <c r="DE13" s="33" t="str">
        <v/>
      </c>
      <c r="DF13" s="33" t="str">
        <v/>
      </c>
      <c r="DG13" s="33" t="str">
        <v/>
      </c>
      <c r="DH13" s="33" t="str">
        <v/>
      </c>
      <c r="DI13" s="33" t="str">
        <v/>
      </c>
      <c r="DJ13" s="33" t="str">
        <v/>
      </c>
      <c r="DK13" s="33" t="str">
        <v/>
      </c>
      <c r="DL13" s="33" t="str">
        <v/>
      </c>
      <c r="DM13" s="33" t="str">
        <v/>
      </c>
      <c r="DN13" s="33" t="str">
        <v/>
      </c>
      <c r="DO13" s="33" t="str">
        <v/>
      </c>
      <c r="DP13" s="33" t="str">
        <v/>
      </c>
      <c r="DQ13" s="33" t="str">
        <v/>
      </c>
      <c r="DR13" s="33" t="str">
        <v/>
      </c>
      <c r="DS13" s="33" t="str">
        <v/>
      </c>
      <c r="DT13" s="33" t="str">
        <v/>
      </c>
      <c r="DU13" s="33" t="str">
        <v/>
      </c>
      <c r="DV13" s="33" t="str">
        <v/>
      </c>
      <c r="DW13" s="33" t="str">
        <v/>
      </c>
      <c r="DX13" s="33" t="str">
        <v/>
      </c>
      <c r="DY13" s="33" t="str">
        <v/>
      </c>
      <c r="DZ13" s="33" t="str">
        <v/>
      </c>
      <c r="EA13" s="33" t="str">
        <v/>
      </c>
      <c r="EB13" s="33" t="str">
        <v/>
      </c>
      <c r="EC13" s="33" t="str">
        <v/>
      </c>
      <c r="ED13" s="33" t="str">
        <v/>
      </c>
      <c r="EE13" s="33" t="str">
        <v/>
      </c>
      <c r="EF13" s="33" t="str">
        <v/>
      </c>
      <c r="EG13" s="33" t="str">
        <v/>
      </c>
      <c r="EH13" s="33" t="str">
        <v/>
      </c>
      <c r="EI13" s="33" t="str">
        <v/>
      </c>
      <c r="EJ13" s="33" t="str">
        <v/>
      </c>
      <c r="EK13" s="33" t="str">
        <v/>
      </c>
      <c r="EL13" s="33" t="str">
        <v/>
      </c>
      <c r="EM13" s="33" t="str">
        <v/>
      </c>
      <c r="EN13" s="33" t="str">
        <v/>
      </c>
      <c r="EO13" s="33" t="str">
        <v/>
      </c>
      <c r="EP13" s="33" t="str">
        <v/>
      </c>
      <c r="EQ13" s="33" t="str">
        <v/>
      </c>
      <c r="ER13" s="33" t="str">
        <v/>
      </c>
      <c r="ES13" s="33" t="str">
        <v/>
      </c>
      <c r="ET13" s="33" t="str">
        <v/>
      </c>
      <c r="EU13" s="33" t="str">
        <v/>
      </c>
      <c r="EV13" s="33" t="str">
        <v/>
      </c>
      <c r="EW13" s="33" t="str">
        <v/>
      </c>
      <c r="EX13" s="33" t="str">
        <v/>
      </c>
      <c r="EY13" s="33" t="str">
        <v/>
      </c>
      <c r="EZ13" s="33" t="str">
        <v/>
      </c>
      <c r="FA13" s="33" t="str">
        <v/>
      </c>
      <c r="FB13" s="33" t="str">
        <v/>
      </c>
      <c r="FC13" s="33" t="str">
        <v/>
      </c>
      <c r="FD13" s="33" t="str">
        <v/>
      </c>
      <c r="FE13" s="33" t="str">
        <v/>
      </c>
      <c r="FF13" s="33" t="str">
        <v/>
      </c>
      <c r="FG13" s="33" t="str">
        <v/>
      </c>
      <c r="FH13" s="33" t="str">
        <v/>
      </c>
      <c r="FI13" s="33" t="str">
        <v/>
      </c>
      <c r="FJ13" s="33" t="str">
        <v/>
      </c>
      <c r="FK13" s="33" t="str">
        <v/>
      </c>
      <c r="FL13" s="33" t="str">
        <v/>
      </c>
      <c r="FM13" s="33" t="str">
        <v/>
      </c>
      <c r="FN13" s="33" t="str">
        <v/>
      </c>
      <c r="FO13" s="33" t="str">
        <v/>
      </c>
      <c r="FP13" s="33" t="str">
        <v/>
      </c>
      <c r="FQ13" s="33" t="str">
        <v/>
      </c>
      <c r="FR13" s="33" t="str">
        <v/>
      </c>
      <c r="FS13" s="33" t="str">
        <v/>
      </c>
      <c r="FT13" s="33" t="str">
        <v/>
      </c>
      <c r="FU13" s="33" t="str">
        <v/>
      </c>
      <c r="FV13" s="33" t="str">
        <v/>
      </c>
      <c r="FW13" s="33" t="str">
        <v/>
      </c>
      <c r="FX13" s="33" t="str">
        <v/>
      </c>
      <c r="FY13" s="33" t="str">
        <v/>
      </c>
      <c r="FZ13" s="33" t="str">
        <v/>
      </c>
      <c r="GA13" s="33" t="str">
        <v/>
      </c>
      <c r="GB13" s="33" t="str">
        <v/>
      </c>
      <c r="GC13" s="33" t="str">
        <v/>
      </c>
      <c r="GD13" s="33" t="str">
        <v/>
      </c>
      <c r="GE13" s="33" t="str">
        <v/>
      </c>
      <c r="GF13" s="33" t="str">
        <v/>
      </c>
      <c r="GG13" s="33" t="str">
        <v/>
      </c>
      <c r="GH13" s="33" t="str">
        <v/>
      </c>
      <c r="GI13" s="33" t="str">
        <v/>
      </c>
      <c r="GJ13" s="33" t="str">
        <v/>
      </c>
      <c r="GK13" s="34" t="str">
        <v/>
      </c>
      <c r="GL13" s="299">
        <v>15025</v>
      </c>
    </row>
    <row r="14" spans="1:194" x14ac:dyDescent="0.25">
      <c r="A14" s="234" t="str">
        <v>Small Blue sold in Qt 3</v>
      </c>
      <c r="B14" s="44" t="str">
        <v/>
      </c>
      <c r="C14" s="33" t="str">
        <v/>
      </c>
      <c r="D14" s="33" t="str">
        <v/>
      </c>
      <c r="E14" s="33" t="str">
        <v/>
      </c>
      <c r="F14" s="33" t="str">
        <v/>
      </c>
      <c r="G14" s="33" t="str">
        <v/>
      </c>
      <c r="H14" s="33" t="str">
        <v/>
      </c>
      <c r="I14" s="33" t="str">
        <v/>
      </c>
      <c r="J14" s="33" t="str">
        <v/>
      </c>
      <c r="K14" s="33" t="str">
        <v/>
      </c>
      <c r="L14" s="33" t="str">
        <v/>
      </c>
      <c r="M14" s="33" t="str">
        <v/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 t="str">
        <v/>
      </c>
      <c r="U14" s="33" t="str">
        <v/>
      </c>
      <c r="V14" s="33" t="str">
        <v/>
      </c>
      <c r="W14" s="33" t="str">
        <v/>
      </c>
      <c r="X14" s="33" t="str">
        <v/>
      </c>
      <c r="Y14" s="33" t="str">
        <v/>
      </c>
      <c r="Z14" s="33" t="str">
        <v/>
      </c>
      <c r="AA14" s="33" t="str">
        <v/>
      </c>
      <c r="AB14" s="33" t="str">
        <v/>
      </c>
      <c r="AC14" s="33" t="str">
        <v/>
      </c>
      <c r="AD14" s="33" t="str">
        <v/>
      </c>
      <c r="AE14" s="33" t="str">
        <v/>
      </c>
      <c r="AF14" s="33" t="str">
        <v/>
      </c>
      <c r="AG14" s="33" t="str">
        <v/>
      </c>
      <c r="AH14" s="33" t="str">
        <v/>
      </c>
      <c r="AI14" s="33" t="str">
        <v/>
      </c>
      <c r="AJ14" s="33" t="str">
        <v/>
      </c>
      <c r="AK14" s="33" t="str">
        <v/>
      </c>
      <c r="AL14" s="33" t="str">
        <v/>
      </c>
      <c r="AM14" s="33" t="str">
        <v/>
      </c>
      <c r="AN14" s="33" t="str">
        <v/>
      </c>
      <c r="AO14" s="33" t="str">
        <v/>
      </c>
      <c r="AP14" s="33" t="str">
        <v/>
      </c>
      <c r="AQ14" s="33" t="str">
        <v/>
      </c>
      <c r="AR14" s="33" t="str">
        <v/>
      </c>
      <c r="AS14" s="33" t="str">
        <v/>
      </c>
      <c r="AT14" s="33" t="str">
        <v/>
      </c>
      <c r="AU14" s="33" t="str">
        <v/>
      </c>
      <c r="AV14" s="33" t="str">
        <v/>
      </c>
      <c r="AW14" s="33" t="str">
        <v/>
      </c>
      <c r="AX14" s="33" t="str">
        <v/>
      </c>
      <c r="AY14" s="33" t="str">
        <v/>
      </c>
      <c r="AZ14" s="33">
        <v>1</v>
      </c>
      <c r="BA14" s="33" t="str">
        <v/>
      </c>
      <c r="BB14" s="33" t="str">
        <v/>
      </c>
      <c r="BC14" s="33">
        <v>1</v>
      </c>
      <c r="BD14" s="33" t="str">
        <v/>
      </c>
      <c r="BE14" s="33" t="str">
        <v/>
      </c>
      <c r="BF14" s="33">
        <v>1</v>
      </c>
      <c r="BG14" s="33" t="str">
        <v/>
      </c>
      <c r="BH14" s="33" t="str">
        <v/>
      </c>
      <c r="BI14" s="33">
        <v>1</v>
      </c>
      <c r="BJ14" s="33" t="str">
        <v/>
      </c>
      <c r="BK14" s="33" t="str">
        <v/>
      </c>
      <c r="BL14" s="33">
        <v>1</v>
      </c>
      <c r="BM14" s="33" t="str">
        <v/>
      </c>
      <c r="BN14" s="33" t="str">
        <v/>
      </c>
      <c r="BO14" s="33">
        <v>1</v>
      </c>
      <c r="BP14" s="33" t="str">
        <v/>
      </c>
      <c r="BQ14" s="33" t="str">
        <v/>
      </c>
      <c r="BR14" s="33">
        <v>1</v>
      </c>
      <c r="BS14" s="33" t="str">
        <v/>
      </c>
      <c r="BT14" s="33" t="str">
        <v/>
      </c>
      <c r="BU14" s="33">
        <v>1</v>
      </c>
      <c r="BV14" s="33" t="str">
        <v/>
      </c>
      <c r="BW14" s="33" t="str">
        <v/>
      </c>
      <c r="BX14" s="33">
        <v>1</v>
      </c>
      <c r="BY14" s="33" t="str">
        <v/>
      </c>
      <c r="BZ14" s="33" t="str">
        <v/>
      </c>
      <c r="CA14" s="33">
        <v>1</v>
      </c>
      <c r="CB14" s="33" t="str">
        <v/>
      </c>
      <c r="CC14" s="33" t="str">
        <v/>
      </c>
      <c r="CD14" s="33">
        <v>1</v>
      </c>
      <c r="CE14" s="33" t="str">
        <v/>
      </c>
      <c r="CF14" s="33" t="str">
        <v/>
      </c>
      <c r="CG14" s="33">
        <v>1</v>
      </c>
      <c r="CH14" s="33" t="str">
        <v/>
      </c>
      <c r="CI14" s="33" t="str">
        <v/>
      </c>
      <c r="CJ14" s="33">
        <v>1</v>
      </c>
      <c r="CK14" s="33" t="str">
        <v/>
      </c>
      <c r="CL14" s="33" t="str">
        <v/>
      </c>
      <c r="CM14" s="33">
        <v>1</v>
      </c>
      <c r="CN14" s="33" t="str">
        <v/>
      </c>
      <c r="CO14" s="33" t="str">
        <v/>
      </c>
      <c r="CP14" s="33">
        <v>1</v>
      </c>
      <c r="CQ14" s="33" t="str">
        <v/>
      </c>
      <c r="CR14" s="33" t="str">
        <v/>
      </c>
      <c r="CS14" s="33">
        <v>1</v>
      </c>
      <c r="CT14" s="33" t="str">
        <v/>
      </c>
      <c r="CU14" s="33" t="str">
        <v/>
      </c>
      <c r="CV14" s="33" t="str">
        <v/>
      </c>
      <c r="CW14" s="33" t="str">
        <v/>
      </c>
      <c r="CX14" s="33" t="str">
        <v/>
      </c>
      <c r="CY14" s="33" t="str">
        <v/>
      </c>
      <c r="CZ14" s="33" t="str">
        <v/>
      </c>
      <c r="DA14" s="33" t="str">
        <v/>
      </c>
      <c r="DB14" s="33" t="str">
        <v/>
      </c>
      <c r="DC14" s="33" t="str">
        <v/>
      </c>
      <c r="DD14" s="33" t="str">
        <v/>
      </c>
      <c r="DE14" s="33" t="str">
        <v/>
      </c>
      <c r="DF14" s="33" t="str">
        <v/>
      </c>
      <c r="DG14" s="33" t="str">
        <v/>
      </c>
      <c r="DH14" s="33" t="str">
        <v/>
      </c>
      <c r="DI14" s="33" t="str">
        <v/>
      </c>
      <c r="DJ14" s="33" t="str">
        <v/>
      </c>
      <c r="DK14" s="33" t="str">
        <v/>
      </c>
      <c r="DL14" s="33" t="str">
        <v/>
      </c>
      <c r="DM14" s="33" t="str">
        <v/>
      </c>
      <c r="DN14" s="33" t="str">
        <v/>
      </c>
      <c r="DO14" s="33" t="str">
        <v/>
      </c>
      <c r="DP14" s="33" t="str">
        <v/>
      </c>
      <c r="DQ14" s="33" t="str">
        <v/>
      </c>
      <c r="DR14" s="33" t="str">
        <v/>
      </c>
      <c r="DS14" s="33" t="str">
        <v/>
      </c>
      <c r="DT14" s="33" t="str">
        <v/>
      </c>
      <c r="DU14" s="33" t="str">
        <v/>
      </c>
      <c r="DV14" s="33" t="str">
        <v/>
      </c>
      <c r="DW14" s="33" t="str">
        <v/>
      </c>
      <c r="DX14" s="33" t="str">
        <v/>
      </c>
      <c r="DY14" s="33" t="str">
        <v/>
      </c>
      <c r="DZ14" s="33" t="str">
        <v/>
      </c>
      <c r="EA14" s="33" t="str">
        <v/>
      </c>
      <c r="EB14" s="33" t="str">
        <v/>
      </c>
      <c r="EC14" s="33" t="str">
        <v/>
      </c>
      <c r="ED14" s="33" t="str">
        <v/>
      </c>
      <c r="EE14" s="33" t="str">
        <v/>
      </c>
      <c r="EF14" s="33" t="str">
        <v/>
      </c>
      <c r="EG14" s="33" t="str">
        <v/>
      </c>
      <c r="EH14" s="33" t="str">
        <v/>
      </c>
      <c r="EI14" s="33" t="str">
        <v/>
      </c>
      <c r="EJ14" s="33" t="str">
        <v/>
      </c>
      <c r="EK14" s="33" t="str">
        <v/>
      </c>
      <c r="EL14" s="33" t="str">
        <v/>
      </c>
      <c r="EM14" s="33" t="str">
        <v/>
      </c>
      <c r="EN14" s="33" t="str">
        <v/>
      </c>
      <c r="EO14" s="33" t="str">
        <v/>
      </c>
      <c r="EP14" s="33" t="str">
        <v/>
      </c>
      <c r="EQ14" s="33" t="str">
        <v/>
      </c>
      <c r="ER14" s="33" t="str">
        <v/>
      </c>
      <c r="ES14" s="33" t="str">
        <v/>
      </c>
      <c r="ET14" s="33" t="str">
        <v/>
      </c>
      <c r="EU14" s="33" t="str">
        <v/>
      </c>
      <c r="EV14" s="33" t="str">
        <v/>
      </c>
      <c r="EW14" s="33" t="str">
        <v/>
      </c>
      <c r="EX14" s="33" t="str">
        <v/>
      </c>
      <c r="EY14" s="33" t="str">
        <v/>
      </c>
      <c r="EZ14" s="33" t="str">
        <v/>
      </c>
      <c r="FA14" s="33" t="str">
        <v/>
      </c>
      <c r="FB14" s="33" t="str">
        <v/>
      </c>
      <c r="FC14" s="33" t="str">
        <v/>
      </c>
      <c r="FD14" s="33" t="str">
        <v/>
      </c>
      <c r="FE14" s="33" t="str">
        <v/>
      </c>
      <c r="FF14" s="33" t="str">
        <v/>
      </c>
      <c r="FG14" s="33" t="str">
        <v/>
      </c>
      <c r="FH14" s="33" t="str">
        <v/>
      </c>
      <c r="FI14" s="33" t="str">
        <v/>
      </c>
      <c r="FJ14" s="33" t="str">
        <v/>
      </c>
      <c r="FK14" s="33" t="str">
        <v/>
      </c>
      <c r="FL14" s="33" t="str">
        <v/>
      </c>
      <c r="FM14" s="33" t="str">
        <v/>
      </c>
      <c r="FN14" s="33" t="str">
        <v/>
      </c>
      <c r="FO14" s="33" t="str">
        <v/>
      </c>
      <c r="FP14" s="33" t="str">
        <v/>
      </c>
      <c r="FQ14" s="33" t="str">
        <v/>
      </c>
      <c r="FR14" s="33" t="str">
        <v/>
      </c>
      <c r="FS14" s="33" t="str">
        <v/>
      </c>
      <c r="FT14" s="33" t="str">
        <v/>
      </c>
      <c r="FU14" s="33" t="str">
        <v/>
      </c>
      <c r="FV14" s="33" t="str">
        <v/>
      </c>
      <c r="FW14" s="33" t="str">
        <v/>
      </c>
      <c r="FX14" s="33" t="str">
        <v/>
      </c>
      <c r="FY14" s="33" t="str">
        <v/>
      </c>
      <c r="FZ14" s="33" t="str">
        <v/>
      </c>
      <c r="GA14" s="33" t="str">
        <v/>
      </c>
      <c r="GB14" s="33" t="str">
        <v/>
      </c>
      <c r="GC14" s="33" t="str">
        <v/>
      </c>
      <c r="GD14" s="33" t="str">
        <v/>
      </c>
      <c r="GE14" s="33" t="str">
        <v/>
      </c>
      <c r="GF14" s="33" t="str">
        <v/>
      </c>
      <c r="GG14" s="33" t="str">
        <v/>
      </c>
      <c r="GH14" s="33" t="str">
        <v/>
      </c>
      <c r="GI14" s="33" t="str">
        <v/>
      </c>
      <c r="GJ14" s="33" t="str">
        <v/>
      </c>
      <c r="GK14" s="34" t="str">
        <v/>
      </c>
      <c r="GL14" s="299">
        <v>15070</v>
      </c>
    </row>
    <row r="15" spans="1:194" x14ac:dyDescent="0.25">
      <c r="A15" s="234" t="str">
        <v>Labor hours shift 1, Qt 1</v>
      </c>
      <c r="B15" s="44">
        <v>0.4</v>
      </c>
      <c r="C15" s="33">
        <v>0.4</v>
      </c>
      <c r="D15" s="33">
        <v>0.4</v>
      </c>
      <c r="E15" s="33" t="str">
        <v/>
      </c>
      <c r="F15" s="33" t="str">
        <v/>
      </c>
      <c r="G15" s="33" t="str">
        <v/>
      </c>
      <c r="H15" s="33" t="str">
        <v/>
      </c>
      <c r="I15" s="33" t="str">
        <v/>
      </c>
      <c r="J15" s="33" t="str">
        <v/>
      </c>
      <c r="K15" s="33" t="str">
        <v/>
      </c>
      <c r="L15" s="33" t="str">
        <v/>
      </c>
      <c r="M15" s="33" t="str">
        <v/>
      </c>
      <c r="N15" s="33">
        <v>0.4</v>
      </c>
      <c r="O15" s="33">
        <v>0.4</v>
      </c>
      <c r="P15" s="33">
        <v>0.4</v>
      </c>
      <c r="Q15" s="33" t="str">
        <v/>
      </c>
      <c r="R15" s="33" t="str">
        <v/>
      </c>
      <c r="S15" s="33" t="str">
        <v/>
      </c>
      <c r="T15" s="33" t="str">
        <v/>
      </c>
      <c r="U15" s="33" t="str">
        <v/>
      </c>
      <c r="V15" s="33" t="str">
        <v/>
      </c>
      <c r="W15" s="33" t="str">
        <v/>
      </c>
      <c r="X15" s="33" t="str">
        <v/>
      </c>
      <c r="Y15" s="33" t="str">
        <v/>
      </c>
      <c r="Z15" s="33">
        <v>0.4</v>
      </c>
      <c r="AA15" s="33">
        <v>0.4</v>
      </c>
      <c r="AB15" s="33">
        <v>0.4</v>
      </c>
      <c r="AC15" s="33" t="str">
        <v/>
      </c>
      <c r="AD15" s="33" t="str">
        <v/>
      </c>
      <c r="AE15" s="33" t="str">
        <v/>
      </c>
      <c r="AF15" s="33" t="str">
        <v/>
      </c>
      <c r="AG15" s="33" t="str">
        <v/>
      </c>
      <c r="AH15" s="33" t="str">
        <v/>
      </c>
      <c r="AI15" s="33" t="str">
        <v/>
      </c>
      <c r="AJ15" s="33" t="str">
        <v/>
      </c>
      <c r="AK15" s="33" t="str">
        <v/>
      </c>
      <c r="AL15" s="33">
        <v>0.4</v>
      </c>
      <c r="AM15" s="33">
        <v>0.4</v>
      </c>
      <c r="AN15" s="33">
        <v>0.4</v>
      </c>
      <c r="AO15" s="33" t="str">
        <v/>
      </c>
      <c r="AP15" s="33" t="str">
        <v/>
      </c>
      <c r="AQ15" s="33" t="str">
        <v/>
      </c>
      <c r="AR15" s="33" t="str">
        <v/>
      </c>
      <c r="AS15" s="33" t="str">
        <v/>
      </c>
      <c r="AT15" s="33" t="str">
        <v/>
      </c>
      <c r="AU15" s="33" t="str">
        <v/>
      </c>
      <c r="AV15" s="33" t="str">
        <v/>
      </c>
      <c r="AW15" s="33" t="str">
        <v/>
      </c>
      <c r="AX15" s="33">
        <v>0.4</v>
      </c>
      <c r="AY15" s="33">
        <v>0.4</v>
      </c>
      <c r="AZ15" s="33">
        <v>0.4</v>
      </c>
      <c r="BA15" s="33" t="str">
        <v/>
      </c>
      <c r="BB15" s="33" t="str">
        <v/>
      </c>
      <c r="BC15" s="33" t="str">
        <v/>
      </c>
      <c r="BD15" s="33" t="str">
        <v/>
      </c>
      <c r="BE15" s="33" t="str">
        <v/>
      </c>
      <c r="BF15" s="33" t="str">
        <v/>
      </c>
      <c r="BG15" s="33" t="str">
        <v/>
      </c>
      <c r="BH15" s="33" t="str">
        <v/>
      </c>
      <c r="BI15" s="33" t="str">
        <v/>
      </c>
      <c r="BJ15" s="33">
        <v>0.4</v>
      </c>
      <c r="BK15" s="33">
        <v>0.4</v>
      </c>
      <c r="BL15" s="33">
        <v>0.4</v>
      </c>
      <c r="BM15" s="33" t="str">
        <v/>
      </c>
      <c r="BN15" s="33" t="str">
        <v/>
      </c>
      <c r="BO15" s="33" t="str">
        <v/>
      </c>
      <c r="BP15" s="33" t="str">
        <v/>
      </c>
      <c r="BQ15" s="33" t="str">
        <v/>
      </c>
      <c r="BR15" s="33" t="str">
        <v/>
      </c>
      <c r="BS15" s="33" t="str">
        <v/>
      </c>
      <c r="BT15" s="33" t="str">
        <v/>
      </c>
      <c r="BU15" s="33" t="str">
        <v/>
      </c>
      <c r="BV15" s="33">
        <v>0.4</v>
      </c>
      <c r="BW15" s="33">
        <v>0.4</v>
      </c>
      <c r="BX15" s="33">
        <v>0.4</v>
      </c>
      <c r="BY15" s="33" t="str">
        <v/>
      </c>
      <c r="BZ15" s="33" t="str">
        <v/>
      </c>
      <c r="CA15" s="33" t="str">
        <v/>
      </c>
      <c r="CB15" s="33" t="str">
        <v/>
      </c>
      <c r="CC15" s="33" t="str">
        <v/>
      </c>
      <c r="CD15" s="33" t="str">
        <v/>
      </c>
      <c r="CE15" s="33" t="str">
        <v/>
      </c>
      <c r="CF15" s="33" t="str">
        <v/>
      </c>
      <c r="CG15" s="33" t="str">
        <v/>
      </c>
      <c r="CH15" s="33">
        <v>0.4</v>
      </c>
      <c r="CI15" s="33">
        <v>0.4</v>
      </c>
      <c r="CJ15" s="33">
        <v>0.4</v>
      </c>
      <c r="CK15" s="33" t="str">
        <v/>
      </c>
      <c r="CL15" s="33" t="str">
        <v/>
      </c>
      <c r="CM15" s="33" t="str">
        <v/>
      </c>
      <c r="CN15" s="33" t="str">
        <v/>
      </c>
      <c r="CO15" s="33" t="str">
        <v/>
      </c>
      <c r="CP15" s="33" t="str">
        <v/>
      </c>
      <c r="CQ15" s="33" t="str">
        <v/>
      </c>
      <c r="CR15" s="33" t="str">
        <v/>
      </c>
      <c r="CS15" s="33" t="str">
        <v/>
      </c>
      <c r="CT15" s="33">
        <v>0.7</v>
      </c>
      <c r="CU15" s="33">
        <v>0.7</v>
      </c>
      <c r="CV15" s="33">
        <v>0.7</v>
      </c>
      <c r="CW15" s="33" t="str">
        <v/>
      </c>
      <c r="CX15" s="33" t="str">
        <v/>
      </c>
      <c r="CY15" s="33" t="str">
        <v/>
      </c>
      <c r="CZ15" s="33" t="str">
        <v/>
      </c>
      <c r="DA15" s="33" t="str">
        <v/>
      </c>
      <c r="DB15" s="33" t="str">
        <v/>
      </c>
      <c r="DC15" s="33" t="str">
        <v/>
      </c>
      <c r="DD15" s="33" t="str">
        <v/>
      </c>
      <c r="DE15" s="33" t="str">
        <v/>
      </c>
      <c r="DF15" s="33">
        <v>0.7</v>
      </c>
      <c r="DG15" s="33">
        <v>0.7</v>
      </c>
      <c r="DH15" s="33">
        <v>0.7</v>
      </c>
      <c r="DI15" s="33" t="str">
        <v/>
      </c>
      <c r="DJ15" s="33" t="str">
        <v/>
      </c>
      <c r="DK15" s="33" t="str">
        <v/>
      </c>
      <c r="DL15" s="33" t="str">
        <v/>
      </c>
      <c r="DM15" s="33" t="str">
        <v/>
      </c>
      <c r="DN15" s="33" t="str">
        <v/>
      </c>
      <c r="DO15" s="33" t="str">
        <v/>
      </c>
      <c r="DP15" s="33" t="str">
        <v/>
      </c>
      <c r="DQ15" s="33" t="str">
        <v/>
      </c>
      <c r="DR15" s="33">
        <v>0.7</v>
      </c>
      <c r="DS15" s="33">
        <v>0.7</v>
      </c>
      <c r="DT15" s="33">
        <v>0.7</v>
      </c>
      <c r="DU15" s="33" t="str">
        <v/>
      </c>
      <c r="DV15" s="33" t="str">
        <v/>
      </c>
      <c r="DW15" s="33" t="str">
        <v/>
      </c>
      <c r="DX15" s="33" t="str">
        <v/>
      </c>
      <c r="DY15" s="33" t="str">
        <v/>
      </c>
      <c r="DZ15" s="33" t="str">
        <v/>
      </c>
      <c r="EA15" s="33" t="str">
        <v/>
      </c>
      <c r="EB15" s="33" t="str">
        <v/>
      </c>
      <c r="EC15" s="33" t="str">
        <v/>
      </c>
      <c r="ED15" s="33">
        <v>0.7</v>
      </c>
      <c r="EE15" s="33">
        <v>0.7</v>
      </c>
      <c r="EF15" s="33">
        <v>0.7</v>
      </c>
      <c r="EG15" s="33" t="str">
        <v/>
      </c>
      <c r="EH15" s="33" t="str">
        <v/>
      </c>
      <c r="EI15" s="33" t="str">
        <v/>
      </c>
      <c r="EJ15" s="33" t="str">
        <v/>
      </c>
      <c r="EK15" s="33" t="str">
        <v/>
      </c>
      <c r="EL15" s="33" t="str">
        <v/>
      </c>
      <c r="EM15" s="33" t="str">
        <v/>
      </c>
      <c r="EN15" s="33" t="str">
        <v/>
      </c>
      <c r="EO15" s="33" t="str">
        <v/>
      </c>
      <c r="EP15" s="33">
        <v>0.7</v>
      </c>
      <c r="EQ15" s="33">
        <v>0.7</v>
      </c>
      <c r="ER15" s="33">
        <v>0.7</v>
      </c>
      <c r="ES15" s="33" t="str">
        <v/>
      </c>
      <c r="ET15" s="33" t="str">
        <v/>
      </c>
      <c r="EU15" s="33" t="str">
        <v/>
      </c>
      <c r="EV15" s="33" t="str">
        <v/>
      </c>
      <c r="EW15" s="33" t="str">
        <v/>
      </c>
      <c r="EX15" s="33" t="str">
        <v/>
      </c>
      <c r="EY15" s="33" t="str">
        <v/>
      </c>
      <c r="EZ15" s="33" t="str">
        <v/>
      </c>
      <c r="FA15" s="33" t="str">
        <v/>
      </c>
      <c r="FB15" s="33">
        <v>0.7</v>
      </c>
      <c r="FC15" s="33">
        <v>0.7</v>
      </c>
      <c r="FD15" s="33">
        <v>0.7</v>
      </c>
      <c r="FE15" s="33" t="str">
        <v/>
      </c>
      <c r="FF15" s="33" t="str">
        <v/>
      </c>
      <c r="FG15" s="33" t="str">
        <v/>
      </c>
      <c r="FH15" s="33" t="str">
        <v/>
      </c>
      <c r="FI15" s="33" t="str">
        <v/>
      </c>
      <c r="FJ15" s="33" t="str">
        <v/>
      </c>
      <c r="FK15" s="33" t="str">
        <v/>
      </c>
      <c r="FL15" s="33" t="str">
        <v/>
      </c>
      <c r="FM15" s="33" t="str">
        <v/>
      </c>
      <c r="FN15" s="33">
        <v>0.7</v>
      </c>
      <c r="FO15" s="33">
        <v>0.7</v>
      </c>
      <c r="FP15" s="33">
        <v>0.7</v>
      </c>
      <c r="FQ15" s="33" t="str">
        <v/>
      </c>
      <c r="FR15" s="33" t="str">
        <v/>
      </c>
      <c r="FS15" s="33" t="str">
        <v/>
      </c>
      <c r="FT15" s="33" t="str">
        <v/>
      </c>
      <c r="FU15" s="33" t="str">
        <v/>
      </c>
      <c r="FV15" s="33" t="str">
        <v/>
      </c>
      <c r="FW15" s="33" t="str">
        <v/>
      </c>
      <c r="FX15" s="33" t="str">
        <v/>
      </c>
      <c r="FY15" s="33" t="str">
        <v/>
      </c>
      <c r="FZ15" s="33">
        <v>0.7</v>
      </c>
      <c r="GA15" s="33">
        <v>0.7</v>
      </c>
      <c r="GB15" s="33">
        <v>0.7</v>
      </c>
      <c r="GC15" s="33" t="str">
        <v/>
      </c>
      <c r="GD15" s="33" t="str">
        <v/>
      </c>
      <c r="GE15" s="33" t="str">
        <v/>
      </c>
      <c r="GF15" s="33" t="str">
        <v/>
      </c>
      <c r="GG15" s="33" t="str">
        <v/>
      </c>
      <c r="GH15" s="33" t="str">
        <v/>
      </c>
      <c r="GI15" s="33" t="str">
        <v/>
      </c>
      <c r="GJ15" s="33" t="str">
        <v/>
      </c>
      <c r="GK15" s="34" t="str">
        <v/>
      </c>
      <c r="GL15" s="299">
        <v>50000</v>
      </c>
    </row>
    <row r="16" spans="1:194" x14ac:dyDescent="0.25">
      <c r="A16" s="234" t="str">
        <v>Labor hours shift 1, Qt 2</v>
      </c>
      <c r="B16" s="44" t="str">
        <v/>
      </c>
      <c r="C16" s="33" t="str">
        <v/>
      </c>
      <c r="D16" s="33" t="str">
        <v/>
      </c>
      <c r="E16" s="33" t="str">
        <v/>
      </c>
      <c r="F16" s="33" t="str">
        <v/>
      </c>
      <c r="G16" s="33" t="str">
        <v/>
      </c>
      <c r="H16" s="33">
        <v>0.4</v>
      </c>
      <c r="I16" s="33">
        <v>0.4</v>
      </c>
      <c r="J16" s="33">
        <v>0.4</v>
      </c>
      <c r="K16" s="33" t="str">
        <v/>
      </c>
      <c r="L16" s="33" t="str">
        <v/>
      </c>
      <c r="M16" s="33" t="str">
        <v/>
      </c>
      <c r="N16" s="33" t="str">
        <v/>
      </c>
      <c r="O16" s="33" t="str">
        <v/>
      </c>
      <c r="P16" s="33" t="str">
        <v/>
      </c>
      <c r="Q16" s="33" t="str">
        <v/>
      </c>
      <c r="R16" s="33" t="str">
        <v/>
      </c>
      <c r="S16" s="33" t="str">
        <v/>
      </c>
      <c r="T16" s="33">
        <v>0.4</v>
      </c>
      <c r="U16" s="33">
        <v>0.4</v>
      </c>
      <c r="V16" s="33">
        <v>0.4</v>
      </c>
      <c r="W16" s="33" t="str">
        <v/>
      </c>
      <c r="X16" s="33" t="str">
        <v/>
      </c>
      <c r="Y16" s="33" t="str">
        <v/>
      </c>
      <c r="Z16" s="33" t="str">
        <v/>
      </c>
      <c r="AA16" s="33" t="str">
        <v/>
      </c>
      <c r="AB16" s="33" t="str">
        <v/>
      </c>
      <c r="AC16" s="33" t="str">
        <v/>
      </c>
      <c r="AD16" s="33" t="str">
        <v/>
      </c>
      <c r="AE16" s="33" t="str">
        <v/>
      </c>
      <c r="AF16" s="33">
        <v>0.4</v>
      </c>
      <c r="AG16" s="33">
        <v>0.4</v>
      </c>
      <c r="AH16" s="33">
        <v>0.4</v>
      </c>
      <c r="AI16" s="33" t="str">
        <v/>
      </c>
      <c r="AJ16" s="33" t="str">
        <v/>
      </c>
      <c r="AK16" s="33" t="str">
        <v/>
      </c>
      <c r="AL16" s="33" t="str">
        <v/>
      </c>
      <c r="AM16" s="33" t="str">
        <v/>
      </c>
      <c r="AN16" s="33" t="str">
        <v/>
      </c>
      <c r="AO16" s="33" t="str">
        <v/>
      </c>
      <c r="AP16" s="33" t="str">
        <v/>
      </c>
      <c r="AQ16" s="33" t="str">
        <v/>
      </c>
      <c r="AR16" s="33">
        <v>0.4</v>
      </c>
      <c r="AS16" s="33">
        <v>0.4</v>
      </c>
      <c r="AT16" s="33">
        <v>0.4</v>
      </c>
      <c r="AU16" s="33" t="str">
        <v/>
      </c>
      <c r="AV16" s="33" t="str">
        <v/>
      </c>
      <c r="AW16" s="33" t="str">
        <v/>
      </c>
      <c r="AX16" s="33" t="str">
        <v/>
      </c>
      <c r="AY16" s="33" t="str">
        <v/>
      </c>
      <c r="AZ16" s="33" t="str">
        <v/>
      </c>
      <c r="BA16" s="33" t="str">
        <v/>
      </c>
      <c r="BB16" s="33" t="str">
        <v/>
      </c>
      <c r="BC16" s="33" t="str">
        <v/>
      </c>
      <c r="BD16" s="33">
        <v>0.4</v>
      </c>
      <c r="BE16" s="33">
        <v>0.4</v>
      </c>
      <c r="BF16" s="33">
        <v>0.4</v>
      </c>
      <c r="BG16" s="33" t="str">
        <v/>
      </c>
      <c r="BH16" s="33" t="str">
        <v/>
      </c>
      <c r="BI16" s="33" t="str">
        <v/>
      </c>
      <c r="BJ16" s="33" t="str">
        <v/>
      </c>
      <c r="BK16" s="33" t="str">
        <v/>
      </c>
      <c r="BL16" s="33" t="str">
        <v/>
      </c>
      <c r="BM16" s="33" t="str">
        <v/>
      </c>
      <c r="BN16" s="33" t="str">
        <v/>
      </c>
      <c r="BO16" s="33" t="str">
        <v/>
      </c>
      <c r="BP16" s="33">
        <v>0.4</v>
      </c>
      <c r="BQ16" s="33">
        <v>0.4</v>
      </c>
      <c r="BR16" s="33">
        <v>0.4</v>
      </c>
      <c r="BS16" s="33" t="str">
        <v/>
      </c>
      <c r="BT16" s="33" t="str">
        <v/>
      </c>
      <c r="BU16" s="33" t="str">
        <v/>
      </c>
      <c r="BV16" s="33" t="str">
        <v/>
      </c>
      <c r="BW16" s="33" t="str">
        <v/>
      </c>
      <c r="BX16" s="33" t="str">
        <v/>
      </c>
      <c r="BY16" s="33" t="str">
        <v/>
      </c>
      <c r="BZ16" s="33" t="str">
        <v/>
      </c>
      <c r="CA16" s="33" t="str">
        <v/>
      </c>
      <c r="CB16" s="33">
        <v>0.4</v>
      </c>
      <c r="CC16" s="33">
        <v>0.4</v>
      </c>
      <c r="CD16" s="33">
        <v>0.4</v>
      </c>
      <c r="CE16" s="33" t="str">
        <v/>
      </c>
      <c r="CF16" s="33" t="str">
        <v/>
      </c>
      <c r="CG16" s="33" t="str">
        <v/>
      </c>
      <c r="CH16" s="33" t="str">
        <v/>
      </c>
      <c r="CI16" s="33" t="str">
        <v/>
      </c>
      <c r="CJ16" s="33" t="str">
        <v/>
      </c>
      <c r="CK16" s="33" t="str">
        <v/>
      </c>
      <c r="CL16" s="33" t="str">
        <v/>
      </c>
      <c r="CM16" s="33" t="str">
        <v/>
      </c>
      <c r="CN16" s="33">
        <v>0.4</v>
      </c>
      <c r="CO16" s="33">
        <v>0.4</v>
      </c>
      <c r="CP16" s="33">
        <v>0.4</v>
      </c>
      <c r="CQ16" s="33" t="str">
        <v/>
      </c>
      <c r="CR16" s="33" t="str">
        <v/>
      </c>
      <c r="CS16" s="33" t="str">
        <v/>
      </c>
      <c r="CT16" s="33" t="str">
        <v/>
      </c>
      <c r="CU16" s="33" t="str">
        <v/>
      </c>
      <c r="CV16" s="33" t="str">
        <v/>
      </c>
      <c r="CW16" s="33" t="str">
        <v/>
      </c>
      <c r="CX16" s="33" t="str">
        <v/>
      </c>
      <c r="CY16" s="33" t="str">
        <v/>
      </c>
      <c r="CZ16" s="33">
        <v>0.7</v>
      </c>
      <c r="DA16" s="33">
        <v>0.7</v>
      </c>
      <c r="DB16" s="33">
        <v>0.7</v>
      </c>
      <c r="DC16" s="33" t="str">
        <v/>
      </c>
      <c r="DD16" s="33" t="str">
        <v/>
      </c>
      <c r="DE16" s="33" t="str">
        <v/>
      </c>
      <c r="DF16" s="33" t="str">
        <v/>
      </c>
      <c r="DG16" s="33" t="str">
        <v/>
      </c>
      <c r="DH16" s="33" t="str">
        <v/>
      </c>
      <c r="DI16" s="33" t="str">
        <v/>
      </c>
      <c r="DJ16" s="33" t="str">
        <v/>
      </c>
      <c r="DK16" s="33" t="str">
        <v/>
      </c>
      <c r="DL16" s="33">
        <v>0.7</v>
      </c>
      <c r="DM16" s="33">
        <v>0.7</v>
      </c>
      <c r="DN16" s="33">
        <v>0.7</v>
      </c>
      <c r="DO16" s="33" t="str">
        <v/>
      </c>
      <c r="DP16" s="33" t="str">
        <v/>
      </c>
      <c r="DQ16" s="33" t="str">
        <v/>
      </c>
      <c r="DR16" s="33" t="str">
        <v/>
      </c>
      <c r="DS16" s="33" t="str">
        <v/>
      </c>
      <c r="DT16" s="33" t="str">
        <v/>
      </c>
      <c r="DU16" s="33" t="str">
        <v/>
      </c>
      <c r="DV16" s="33" t="str">
        <v/>
      </c>
      <c r="DW16" s="33" t="str">
        <v/>
      </c>
      <c r="DX16" s="33">
        <v>0.7</v>
      </c>
      <c r="DY16" s="33">
        <v>0.7</v>
      </c>
      <c r="DZ16" s="33">
        <v>0.7</v>
      </c>
      <c r="EA16" s="33" t="str">
        <v/>
      </c>
      <c r="EB16" s="33" t="str">
        <v/>
      </c>
      <c r="EC16" s="33" t="str">
        <v/>
      </c>
      <c r="ED16" s="33" t="str">
        <v/>
      </c>
      <c r="EE16" s="33" t="str">
        <v/>
      </c>
      <c r="EF16" s="33" t="str">
        <v/>
      </c>
      <c r="EG16" s="33" t="str">
        <v/>
      </c>
      <c r="EH16" s="33" t="str">
        <v/>
      </c>
      <c r="EI16" s="33" t="str">
        <v/>
      </c>
      <c r="EJ16" s="33">
        <v>0.7</v>
      </c>
      <c r="EK16" s="33">
        <v>0.7</v>
      </c>
      <c r="EL16" s="33">
        <v>0.7</v>
      </c>
      <c r="EM16" s="33" t="str">
        <v/>
      </c>
      <c r="EN16" s="33" t="str">
        <v/>
      </c>
      <c r="EO16" s="33" t="str">
        <v/>
      </c>
      <c r="EP16" s="33" t="str">
        <v/>
      </c>
      <c r="EQ16" s="33" t="str">
        <v/>
      </c>
      <c r="ER16" s="33" t="str">
        <v/>
      </c>
      <c r="ES16" s="33" t="str">
        <v/>
      </c>
      <c r="ET16" s="33" t="str">
        <v/>
      </c>
      <c r="EU16" s="33" t="str">
        <v/>
      </c>
      <c r="EV16" s="33">
        <v>0.7</v>
      </c>
      <c r="EW16" s="33">
        <v>0.7</v>
      </c>
      <c r="EX16" s="33">
        <v>0.7</v>
      </c>
      <c r="EY16" s="33" t="str">
        <v/>
      </c>
      <c r="EZ16" s="33" t="str">
        <v/>
      </c>
      <c r="FA16" s="33" t="str">
        <v/>
      </c>
      <c r="FB16" s="33" t="str">
        <v/>
      </c>
      <c r="FC16" s="33" t="str">
        <v/>
      </c>
      <c r="FD16" s="33" t="str">
        <v/>
      </c>
      <c r="FE16" s="33" t="str">
        <v/>
      </c>
      <c r="FF16" s="33" t="str">
        <v/>
      </c>
      <c r="FG16" s="33" t="str">
        <v/>
      </c>
      <c r="FH16" s="33">
        <v>0.7</v>
      </c>
      <c r="FI16" s="33">
        <v>0.7</v>
      </c>
      <c r="FJ16" s="33">
        <v>0.7</v>
      </c>
      <c r="FK16" s="33" t="str">
        <v/>
      </c>
      <c r="FL16" s="33" t="str">
        <v/>
      </c>
      <c r="FM16" s="33" t="str">
        <v/>
      </c>
      <c r="FN16" s="33" t="str">
        <v/>
      </c>
      <c r="FO16" s="33" t="str">
        <v/>
      </c>
      <c r="FP16" s="33" t="str">
        <v/>
      </c>
      <c r="FQ16" s="33" t="str">
        <v/>
      </c>
      <c r="FR16" s="33" t="str">
        <v/>
      </c>
      <c r="FS16" s="33" t="str">
        <v/>
      </c>
      <c r="FT16" s="33">
        <v>0.7</v>
      </c>
      <c r="FU16" s="33">
        <v>0.7</v>
      </c>
      <c r="FV16" s="33">
        <v>0.7</v>
      </c>
      <c r="FW16" s="33" t="str">
        <v/>
      </c>
      <c r="FX16" s="33" t="str">
        <v/>
      </c>
      <c r="FY16" s="33" t="str">
        <v/>
      </c>
      <c r="FZ16" s="33" t="str">
        <v/>
      </c>
      <c r="GA16" s="33" t="str">
        <v/>
      </c>
      <c r="GB16" s="33" t="str">
        <v/>
      </c>
      <c r="GC16" s="33" t="str">
        <v/>
      </c>
      <c r="GD16" s="33" t="str">
        <v/>
      </c>
      <c r="GE16" s="33" t="str">
        <v/>
      </c>
      <c r="GF16" s="33">
        <v>0.7</v>
      </c>
      <c r="GG16" s="33">
        <v>0.7</v>
      </c>
      <c r="GH16" s="33">
        <v>0.7</v>
      </c>
      <c r="GI16" s="33" t="str">
        <v/>
      </c>
      <c r="GJ16" s="33" t="str">
        <v/>
      </c>
      <c r="GK16" s="34" t="str">
        <v/>
      </c>
      <c r="GL16" s="299">
        <v>50000</v>
      </c>
    </row>
    <row r="17" spans="1:194" x14ac:dyDescent="0.25">
      <c r="A17" s="234" t="str">
        <v>Labor hours shift 2, Qt 1</v>
      </c>
      <c r="B17" s="44" t="str">
        <v/>
      </c>
      <c r="C17" s="33" t="str">
        <v/>
      </c>
      <c r="D17" s="33" t="str">
        <v/>
      </c>
      <c r="E17" s="33">
        <v>0.4</v>
      </c>
      <c r="F17" s="33">
        <v>0.4</v>
      </c>
      <c r="G17" s="33">
        <v>0.4</v>
      </c>
      <c r="H17" s="33" t="str">
        <v/>
      </c>
      <c r="I17" s="33" t="str">
        <v/>
      </c>
      <c r="J17" s="33" t="str">
        <v/>
      </c>
      <c r="K17" s="33" t="str">
        <v/>
      </c>
      <c r="L17" s="33" t="str">
        <v/>
      </c>
      <c r="M17" s="33" t="str">
        <v/>
      </c>
      <c r="N17" s="33" t="str">
        <v/>
      </c>
      <c r="O17" s="33" t="str">
        <v/>
      </c>
      <c r="P17" s="33" t="str">
        <v/>
      </c>
      <c r="Q17" s="33">
        <v>0.4</v>
      </c>
      <c r="R17" s="33">
        <v>0.4</v>
      </c>
      <c r="S17" s="33">
        <v>0.4</v>
      </c>
      <c r="T17" s="33" t="str">
        <v/>
      </c>
      <c r="U17" s="33" t="str">
        <v/>
      </c>
      <c r="V17" s="33" t="str">
        <v/>
      </c>
      <c r="W17" s="33" t="str">
        <v/>
      </c>
      <c r="X17" s="33" t="str">
        <v/>
      </c>
      <c r="Y17" s="33" t="str">
        <v/>
      </c>
      <c r="Z17" s="33" t="str">
        <v/>
      </c>
      <c r="AA17" s="33" t="str">
        <v/>
      </c>
      <c r="AB17" s="33" t="str">
        <v/>
      </c>
      <c r="AC17" s="33">
        <v>0.4</v>
      </c>
      <c r="AD17" s="33">
        <v>0.4</v>
      </c>
      <c r="AE17" s="33">
        <v>0.4</v>
      </c>
      <c r="AF17" s="33" t="str">
        <v/>
      </c>
      <c r="AG17" s="33" t="str">
        <v/>
      </c>
      <c r="AH17" s="33" t="str">
        <v/>
      </c>
      <c r="AI17" s="33" t="str">
        <v/>
      </c>
      <c r="AJ17" s="33" t="str">
        <v/>
      </c>
      <c r="AK17" s="33" t="str">
        <v/>
      </c>
      <c r="AL17" s="33" t="str">
        <v/>
      </c>
      <c r="AM17" s="33" t="str">
        <v/>
      </c>
      <c r="AN17" s="33" t="str">
        <v/>
      </c>
      <c r="AO17" s="33">
        <v>0.4</v>
      </c>
      <c r="AP17" s="33">
        <v>0.4</v>
      </c>
      <c r="AQ17" s="33">
        <v>0.4</v>
      </c>
      <c r="AR17" s="33" t="str">
        <v/>
      </c>
      <c r="AS17" s="33" t="str">
        <v/>
      </c>
      <c r="AT17" s="33" t="str">
        <v/>
      </c>
      <c r="AU17" s="33" t="str">
        <v/>
      </c>
      <c r="AV17" s="33" t="str">
        <v/>
      </c>
      <c r="AW17" s="33" t="str">
        <v/>
      </c>
      <c r="AX17" s="33" t="str">
        <v/>
      </c>
      <c r="AY17" s="33" t="str">
        <v/>
      </c>
      <c r="AZ17" s="33" t="str">
        <v/>
      </c>
      <c r="BA17" s="33">
        <v>0.4</v>
      </c>
      <c r="BB17" s="33">
        <v>0.4</v>
      </c>
      <c r="BC17" s="33">
        <v>0.4</v>
      </c>
      <c r="BD17" s="33" t="str">
        <v/>
      </c>
      <c r="BE17" s="33" t="str">
        <v/>
      </c>
      <c r="BF17" s="33" t="str">
        <v/>
      </c>
      <c r="BG17" s="33" t="str">
        <v/>
      </c>
      <c r="BH17" s="33" t="str">
        <v/>
      </c>
      <c r="BI17" s="33" t="str">
        <v/>
      </c>
      <c r="BJ17" s="33" t="str">
        <v/>
      </c>
      <c r="BK17" s="33" t="str">
        <v/>
      </c>
      <c r="BL17" s="33" t="str">
        <v/>
      </c>
      <c r="BM17" s="33">
        <v>0.4</v>
      </c>
      <c r="BN17" s="33">
        <v>0.4</v>
      </c>
      <c r="BO17" s="33">
        <v>0.4</v>
      </c>
      <c r="BP17" s="33" t="str">
        <v/>
      </c>
      <c r="BQ17" s="33" t="str">
        <v/>
      </c>
      <c r="BR17" s="33" t="str">
        <v/>
      </c>
      <c r="BS17" s="33" t="str">
        <v/>
      </c>
      <c r="BT17" s="33" t="str">
        <v/>
      </c>
      <c r="BU17" s="33" t="str">
        <v/>
      </c>
      <c r="BV17" s="33" t="str">
        <v/>
      </c>
      <c r="BW17" s="33" t="str">
        <v/>
      </c>
      <c r="BX17" s="33" t="str">
        <v/>
      </c>
      <c r="BY17" s="33">
        <v>0.4</v>
      </c>
      <c r="BZ17" s="33">
        <v>0.4</v>
      </c>
      <c r="CA17" s="33">
        <v>0.4</v>
      </c>
      <c r="CB17" s="33" t="str">
        <v/>
      </c>
      <c r="CC17" s="33" t="str">
        <v/>
      </c>
      <c r="CD17" s="33" t="str">
        <v/>
      </c>
      <c r="CE17" s="33" t="str">
        <v/>
      </c>
      <c r="CF17" s="33" t="str">
        <v/>
      </c>
      <c r="CG17" s="33" t="str">
        <v/>
      </c>
      <c r="CH17" s="33" t="str">
        <v/>
      </c>
      <c r="CI17" s="33" t="str">
        <v/>
      </c>
      <c r="CJ17" s="33" t="str">
        <v/>
      </c>
      <c r="CK17" s="33">
        <v>0.4</v>
      </c>
      <c r="CL17" s="33">
        <v>0.4</v>
      </c>
      <c r="CM17" s="33">
        <v>0.4</v>
      </c>
      <c r="CN17" s="33" t="str">
        <v/>
      </c>
      <c r="CO17" s="33" t="str">
        <v/>
      </c>
      <c r="CP17" s="33" t="str">
        <v/>
      </c>
      <c r="CQ17" s="33" t="str">
        <v/>
      </c>
      <c r="CR17" s="33" t="str">
        <v/>
      </c>
      <c r="CS17" s="33" t="str">
        <v/>
      </c>
      <c r="CT17" s="33" t="str">
        <v/>
      </c>
      <c r="CU17" s="33" t="str">
        <v/>
      </c>
      <c r="CV17" s="33" t="str">
        <v/>
      </c>
      <c r="CW17" s="33">
        <v>0.7</v>
      </c>
      <c r="CX17" s="33">
        <v>0.7</v>
      </c>
      <c r="CY17" s="33">
        <v>0.7</v>
      </c>
      <c r="CZ17" s="33" t="str">
        <v/>
      </c>
      <c r="DA17" s="33" t="str">
        <v/>
      </c>
      <c r="DB17" s="33" t="str">
        <v/>
      </c>
      <c r="DC17" s="33" t="str">
        <v/>
      </c>
      <c r="DD17" s="33" t="str">
        <v/>
      </c>
      <c r="DE17" s="33" t="str">
        <v/>
      </c>
      <c r="DF17" s="33" t="str">
        <v/>
      </c>
      <c r="DG17" s="33" t="str">
        <v/>
      </c>
      <c r="DH17" s="33" t="str">
        <v/>
      </c>
      <c r="DI17" s="33">
        <v>0.7</v>
      </c>
      <c r="DJ17" s="33">
        <v>0.7</v>
      </c>
      <c r="DK17" s="33">
        <v>0.7</v>
      </c>
      <c r="DL17" s="33" t="str">
        <v/>
      </c>
      <c r="DM17" s="33" t="str">
        <v/>
      </c>
      <c r="DN17" s="33" t="str">
        <v/>
      </c>
      <c r="DO17" s="33" t="str">
        <v/>
      </c>
      <c r="DP17" s="33" t="str">
        <v/>
      </c>
      <c r="DQ17" s="33" t="str">
        <v/>
      </c>
      <c r="DR17" s="33" t="str">
        <v/>
      </c>
      <c r="DS17" s="33" t="str">
        <v/>
      </c>
      <c r="DT17" s="33" t="str">
        <v/>
      </c>
      <c r="DU17" s="33">
        <v>0.7</v>
      </c>
      <c r="DV17" s="33">
        <v>0.7</v>
      </c>
      <c r="DW17" s="33">
        <v>0.7</v>
      </c>
      <c r="DX17" s="33" t="str">
        <v/>
      </c>
      <c r="DY17" s="33" t="str">
        <v/>
      </c>
      <c r="DZ17" s="33" t="str">
        <v/>
      </c>
      <c r="EA17" s="33" t="str">
        <v/>
      </c>
      <c r="EB17" s="33" t="str">
        <v/>
      </c>
      <c r="EC17" s="33" t="str">
        <v/>
      </c>
      <c r="ED17" s="33" t="str">
        <v/>
      </c>
      <c r="EE17" s="33" t="str">
        <v/>
      </c>
      <c r="EF17" s="33" t="str">
        <v/>
      </c>
      <c r="EG17" s="33">
        <v>0.7</v>
      </c>
      <c r="EH17" s="33">
        <v>0.7</v>
      </c>
      <c r="EI17" s="33">
        <v>0.7</v>
      </c>
      <c r="EJ17" s="33" t="str">
        <v/>
      </c>
      <c r="EK17" s="33" t="str">
        <v/>
      </c>
      <c r="EL17" s="33" t="str">
        <v/>
      </c>
      <c r="EM17" s="33" t="str">
        <v/>
      </c>
      <c r="EN17" s="33" t="str">
        <v/>
      </c>
      <c r="EO17" s="33" t="str">
        <v/>
      </c>
      <c r="EP17" s="33" t="str">
        <v/>
      </c>
      <c r="EQ17" s="33" t="str">
        <v/>
      </c>
      <c r="ER17" s="33" t="str">
        <v/>
      </c>
      <c r="ES17" s="33">
        <v>0.7</v>
      </c>
      <c r="ET17" s="33">
        <v>0.7</v>
      </c>
      <c r="EU17" s="33">
        <v>0.7</v>
      </c>
      <c r="EV17" s="33" t="str">
        <v/>
      </c>
      <c r="EW17" s="33" t="str">
        <v/>
      </c>
      <c r="EX17" s="33" t="str">
        <v/>
      </c>
      <c r="EY17" s="33" t="str">
        <v/>
      </c>
      <c r="EZ17" s="33" t="str">
        <v/>
      </c>
      <c r="FA17" s="33" t="str">
        <v/>
      </c>
      <c r="FB17" s="33" t="str">
        <v/>
      </c>
      <c r="FC17" s="33" t="str">
        <v/>
      </c>
      <c r="FD17" s="33" t="str">
        <v/>
      </c>
      <c r="FE17" s="33">
        <v>0.7</v>
      </c>
      <c r="FF17" s="33">
        <v>0.7</v>
      </c>
      <c r="FG17" s="33">
        <v>0.7</v>
      </c>
      <c r="FH17" s="33" t="str">
        <v/>
      </c>
      <c r="FI17" s="33" t="str">
        <v/>
      </c>
      <c r="FJ17" s="33" t="str">
        <v/>
      </c>
      <c r="FK17" s="33" t="str">
        <v/>
      </c>
      <c r="FL17" s="33" t="str">
        <v/>
      </c>
      <c r="FM17" s="33" t="str">
        <v/>
      </c>
      <c r="FN17" s="33" t="str">
        <v/>
      </c>
      <c r="FO17" s="33" t="str">
        <v/>
      </c>
      <c r="FP17" s="33" t="str">
        <v/>
      </c>
      <c r="FQ17" s="33">
        <v>0.7</v>
      </c>
      <c r="FR17" s="33">
        <v>0.7</v>
      </c>
      <c r="FS17" s="33">
        <v>0.7</v>
      </c>
      <c r="FT17" s="33" t="str">
        <v/>
      </c>
      <c r="FU17" s="33" t="str">
        <v/>
      </c>
      <c r="FV17" s="33" t="str">
        <v/>
      </c>
      <c r="FW17" s="33" t="str">
        <v/>
      </c>
      <c r="FX17" s="33" t="str">
        <v/>
      </c>
      <c r="FY17" s="33" t="str">
        <v/>
      </c>
      <c r="FZ17" s="33" t="str">
        <v/>
      </c>
      <c r="GA17" s="33" t="str">
        <v/>
      </c>
      <c r="GB17" s="33" t="str">
        <v/>
      </c>
      <c r="GC17" s="33">
        <v>0.7</v>
      </c>
      <c r="GD17" s="33">
        <v>0.7</v>
      </c>
      <c r="GE17" s="33">
        <v>0.7</v>
      </c>
      <c r="GF17" s="33" t="str">
        <v/>
      </c>
      <c r="GG17" s="33" t="str">
        <v/>
      </c>
      <c r="GH17" s="33" t="str">
        <v/>
      </c>
      <c r="GI17" s="33" t="str">
        <v/>
      </c>
      <c r="GJ17" s="33" t="str">
        <v/>
      </c>
      <c r="GK17" s="34" t="str">
        <v/>
      </c>
      <c r="GL17" s="299">
        <v>50000</v>
      </c>
    </row>
    <row r="18" spans="1:194" x14ac:dyDescent="0.25">
      <c r="A18" s="234" t="str">
        <v>Labor hours shift 2, Qt 2</v>
      </c>
      <c r="B18" s="44" t="str">
        <v/>
      </c>
      <c r="C18" s="33" t="str">
        <v/>
      </c>
      <c r="D18" s="33" t="str">
        <v/>
      </c>
      <c r="E18" s="33" t="str">
        <v/>
      </c>
      <c r="F18" s="33" t="str">
        <v/>
      </c>
      <c r="G18" s="33" t="str">
        <v/>
      </c>
      <c r="H18" s="33" t="str">
        <v/>
      </c>
      <c r="I18" s="33" t="str">
        <v/>
      </c>
      <c r="J18" s="33" t="str">
        <v/>
      </c>
      <c r="K18" s="33">
        <v>0.4</v>
      </c>
      <c r="L18" s="33">
        <v>0.4</v>
      </c>
      <c r="M18" s="33">
        <v>0.4</v>
      </c>
      <c r="N18" s="33" t="str">
        <v/>
      </c>
      <c r="O18" s="33" t="str">
        <v/>
      </c>
      <c r="P18" s="33" t="str">
        <v/>
      </c>
      <c r="Q18" s="33" t="str">
        <v/>
      </c>
      <c r="R18" s="33" t="str">
        <v/>
      </c>
      <c r="S18" s="33" t="str">
        <v/>
      </c>
      <c r="T18" s="33" t="str">
        <v/>
      </c>
      <c r="U18" s="33" t="str">
        <v/>
      </c>
      <c r="V18" s="33" t="str">
        <v/>
      </c>
      <c r="W18" s="33">
        <v>0.4</v>
      </c>
      <c r="X18" s="33">
        <v>0.4</v>
      </c>
      <c r="Y18" s="33">
        <v>0.4</v>
      </c>
      <c r="Z18" s="33" t="str">
        <v/>
      </c>
      <c r="AA18" s="33" t="str">
        <v/>
      </c>
      <c r="AB18" s="33" t="str">
        <v/>
      </c>
      <c r="AC18" s="33" t="str">
        <v/>
      </c>
      <c r="AD18" s="33" t="str">
        <v/>
      </c>
      <c r="AE18" s="33" t="str">
        <v/>
      </c>
      <c r="AF18" s="33" t="str">
        <v/>
      </c>
      <c r="AG18" s="33" t="str">
        <v/>
      </c>
      <c r="AH18" s="33" t="str">
        <v/>
      </c>
      <c r="AI18" s="33">
        <v>0.4</v>
      </c>
      <c r="AJ18" s="33">
        <v>0.4</v>
      </c>
      <c r="AK18" s="33">
        <v>0.4</v>
      </c>
      <c r="AL18" s="33" t="str">
        <v/>
      </c>
      <c r="AM18" s="33" t="str">
        <v/>
      </c>
      <c r="AN18" s="33" t="str">
        <v/>
      </c>
      <c r="AO18" s="33" t="str">
        <v/>
      </c>
      <c r="AP18" s="33" t="str">
        <v/>
      </c>
      <c r="AQ18" s="33" t="str">
        <v/>
      </c>
      <c r="AR18" s="33" t="str">
        <v/>
      </c>
      <c r="AS18" s="33" t="str">
        <v/>
      </c>
      <c r="AT18" s="33" t="str">
        <v/>
      </c>
      <c r="AU18" s="33">
        <v>0.4</v>
      </c>
      <c r="AV18" s="33">
        <v>0.4</v>
      </c>
      <c r="AW18" s="33">
        <v>0.4</v>
      </c>
      <c r="AX18" s="33" t="str">
        <v/>
      </c>
      <c r="AY18" s="33" t="str">
        <v/>
      </c>
      <c r="AZ18" s="33" t="str">
        <v/>
      </c>
      <c r="BA18" s="33" t="str">
        <v/>
      </c>
      <c r="BB18" s="33" t="str">
        <v/>
      </c>
      <c r="BC18" s="33" t="str">
        <v/>
      </c>
      <c r="BD18" s="33" t="str">
        <v/>
      </c>
      <c r="BE18" s="33" t="str">
        <v/>
      </c>
      <c r="BF18" s="33" t="str">
        <v/>
      </c>
      <c r="BG18" s="33">
        <v>0.4</v>
      </c>
      <c r="BH18" s="33">
        <v>0.4</v>
      </c>
      <c r="BI18" s="33">
        <v>0.4</v>
      </c>
      <c r="BJ18" s="33" t="str">
        <v/>
      </c>
      <c r="BK18" s="33" t="str">
        <v/>
      </c>
      <c r="BL18" s="33" t="str">
        <v/>
      </c>
      <c r="BM18" s="33" t="str">
        <v/>
      </c>
      <c r="BN18" s="33" t="str">
        <v/>
      </c>
      <c r="BO18" s="33" t="str">
        <v/>
      </c>
      <c r="BP18" s="33" t="str">
        <v/>
      </c>
      <c r="BQ18" s="33" t="str">
        <v/>
      </c>
      <c r="BR18" s="33" t="str">
        <v/>
      </c>
      <c r="BS18" s="33">
        <v>0.4</v>
      </c>
      <c r="BT18" s="33">
        <v>0.4</v>
      </c>
      <c r="BU18" s="33">
        <v>0.4</v>
      </c>
      <c r="BV18" s="33" t="str">
        <v/>
      </c>
      <c r="BW18" s="33" t="str">
        <v/>
      </c>
      <c r="BX18" s="33" t="str">
        <v/>
      </c>
      <c r="BY18" s="33" t="str">
        <v/>
      </c>
      <c r="BZ18" s="33" t="str">
        <v/>
      </c>
      <c r="CA18" s="33" t="str">
        <v/>
      </c>
      <c r="CB18" s="33" t="str">
        <v/>
      </c>
      <c r="CC18" s="33" t="str">
        <v/>
      </c>
      <c r="CD18" s="33" t="str">
        <v/>
      </c>
      <c r="CE18" s="33">
        <v>0.4</v>
      </c>
      <c r="CF18" s="33">
        <v>0.4</v>
      </c>
      <c r="CG18" s="33">
        <v>0.4</v>
      </c>
      <c r="CH18" s="33" t="str">
        <v/>
      </c>
      <c r="CI18" s="33" t="str">
        <v/>
      </c>
      <c r="CJ18" s="33" t="str">
        <v/>
      </c>
      <c r="CK18" s="33" t="str">
        <v/>
      </c>
      <c r="CL18" s="33" t="str">
        <v/>
      </c>
      <c r="CM18" s="33" t="str">
        <v/>
      </c>
      <c r="CN18" s="33" t="str">
        <v/>
      </c>
      <c r="CO18" s="33" t="str">
        <v/>
      </c>
      <c r="CP18" s="33" t="str">
        <v/>
      </c>
      <c r="CQ18" s="33">
        <v>0.4</v>
      </c>
      <c r="CR18" s="33">
        <v>0.4</v>
      </c>
      <c r="CS18" s="33">
        <v>0.4</v>
      </c>
      <c r="CT18" s="33" t="str">
        <v/>
      </c>
      <c r="CU18" s="33" t="str">
        <v/>
      </c>
      <c r="CV18" s="33" t="str">
        <v/>
      </c>
      <c r="CW18" s="33" t="str">
        <v/>
      </c>
      <c r="CX18" s="33" t="str">
        <v/>
      </c>
      <c r="CY18" s="33" t="str">
        <v/>
      </c>
      <c r="CZ18" s="33" t="str">
        <v/>
      </c>
      <c r="DA18" s="33" t="str">
        <v/>
      </c>
      <c r="DB18" s="33" t="str">
        <v/>
      </c>
      <c r="DC18" s="33">
        <v>0.7</v>
      </c>
      <c r="DD18" s="33">
        <v>0.7</v>
      </c>
      <c r="DE18" s="33">
        <v>0.7</v>
      </c>
      <c r="DF18" s="33" t="str">
        <v/>
      </c>
      <c r="DG18" s="33" t="str">
        <v/>
      </c>
      <c r="DH18" s="33" t="str">
        <v/>
      </c>
      <c r="DI18" s="33" t="str">
        <v/>
      </c>
      <c r="DJ18" s="33" t="str">
        <v/>
      </c>
      <c r="DK18" s="33" t="str">
        <v/>
      </c>
      <c r="DL18" s="33" t="str">
        <v/>
      </c>
      <c r="DM18" s="33" t="str">
        <v/>
      </c>
      <c r="DN18" s="33" t="str">
        <v/>
      </c>
      <c r="DO18" s="33">
        <v>0.7</v>
      </c>
      <c r="DP18" s="33">
        <v>0.7</v>
      </c>
      <c r="DQ18" s="33">
        <v>0.7</v>
      </c>
      <c r="DR18" s="33" t="str">
        <v/>
      </c>
      <c r="DS18" s="33" t="str">
        <v/>
      </c>
      <c r="DT18" s="33" t="str">
        <v/>
      </c>
      <c r="DU18" s="33" t="str">
        <v/>
      </c>
      <c r="DV18" s="33" t="str">
        <v/>
      </c>
      <c r="DW18" s="33" t="str">
        <v/>
      </c>
      <c r="DX18" s="33" t="str">
        <v/>
      </c>
      <c r="DY18" s="33" t="str">
        <v/>
      </c>
      <c r="DZ18" s="33" t="str">
        <v/>
      </c>
      <c r="EA18" s="33">
        <v>0.7</v>
      </c>
      <c r="EB18" s="33">
        <v>0.7</v>
      </c>
      <c r="EC18" s="33">
        <v>0.7</v>
      </c>
      <c r="ED18" s="33" t="str">
        <v/>
      </c>
      <c r="EE18" s="33" t="str">
        <v/>
      </c>
      <c r="EF18" s="33" t="str">
        <v/>
      </c>
      <c r="EG18" s="33" t="str">
        <v/>
      </c>
      <c r="EH18" s="33" t="str">
        <v/>
      </c>
      <c r="EI18" s="33" t="str">
        <v/>
      </c>
      <c r="EJ18" s="33" t="str">
        <v/>
      </c>
      <c r="EK18" s="33" t="str">
        <v/>
      </c>
      <c r="EL18" s="33" t="str">
        <v/>
      </c>
      <c r="EM18" s="33">
        <v>0.7</v>
      </c>
      <c r="EN18" s="33">
        <v>0.7</v>
      </c>
      <c r="EO18" s="33">
        <v>0.7</v>
      </c>
      <c r="EP18" s="33" t="str">
        <v/>
      </c>
      <c r="EQ18" s="33" t="str">
        <v/>
      </c>
      <c r="ER18" s="33" t="str">
        <v/>
      </c>
      <c r="ES18" s="33" t="str">
        <v/>
      </c>
      <c r="ET18" s="33" t="str">
        <v/>
      </c>
      <c r="EU18" s="33" t="str">
        <v/>
      </c>
      <c r="EV18" s="33" t="str">
        <v/>
      </c>
      <c r="EW18" s="33" t="str">
        <v/>
      </c>
      <c r="EX18" s="33" t="str">
        <v/>
      </c>
      <c r="EY18" s="33">
        <v>0.7</v>
      </c>
      <c r="EZ18" s="33">
        <v>0.7</v>
      </c>
      <c r="FA18" s="33">
        <v>0.7</v>
      </c>
      <c r="FB18" s="33" t="str">
        <v/>
      </c>
      <c r="FC18" s="33" t="str">
        <v/>
      </c>
      <c r="FD18" s="33" t="str">
        <v/>
      </c>
      <c r="FE18" s="33" t="str">
        <v/>
      </c>
      <c r="FF18" s="33" t="str">
        <v/>
      </c>
      <c r="FG18" s="33" t="str">
        <v/>
      </c>
      <c r="FH18" s="33" t="str">
        <v/>
      </c>
      <c r="FI18" s="33" t="str">
        <v/>
      </c>
      <c r="FJ18" s="33" t="str">
        <v/>
      </c>
      <c r="FK18" s="33">
        <v>0.7</v>
      </c>
      <c r="FL18" s="33">
        <v>0.7</v>
      </c>
      <c r="FM18" s="33">
        <v>0.7</v>
      </c>
      <c r="FN18" s="33" t="str">
        <v/>
      </c>
      <c r="FO18" s="33" t="str">
        <v/>
      </c>
      <c r="FP18" s="33" t="str">
        <v/>
      </c>
      <c r="FQ18" s="33" t="str">
        <v/>
      </c>
      <c r="FR18" s="33" t="str">
        <v/>
      </c>
      <c r="FS18" s="33" t="str">
        <v/>
      </c>
      <c r="FT18" s="33" t="str">
        <v/>
      </c>
      <c r="FU18" s="33" t="str">
        <v/>
      </c>
      <c r="FV18" s="33" t="str">
        <v/>
      </c>
      <c r="FW18" s="33">
        <v>0.7</v>
      </c>
      <c r="FX18" s="33">
        <v>0.7</v>
      </c>
      <c r="FY18" s="33">
        <v>0.7</v>
      </c>
      <c r="FZ18" s="33" t="str">
        <v/>
      </c>
      <c r="GA18" s="33" t="str">
        <v/>
      </c>
      <c r="GB18" s="33" t="str">
        <v/>
      </c>
      <c r="GC18" s="33" t="str">
        <v/>
      </c>
      <c r="GD18" s="33" t="str">
        <v/>
      </c>
      <c r="GE18" s="33" t="str">
        <v/>
      </c>
      <c r="GF18" s="33" t="str">
        <v/>
      </c>
      <c r="GG18" s="33" t="str">
        <v/>
      </c>
      <c r="GH18" s="33" t="str">
        <v/>
      </c>
      <c r="GI18" s="33">
        <v>0.7</v>
      </c>
      <c r="GJ18" s="33">
        <v>0.7</v>
      </c>
      <c r="GK18" s="34">
        <v>0.7</v>
      </c>
      <c r="GL18" s="299">
        <v>50000</v>
      </c>
    </row>
    <row r="19" spans="1:194" x14ac:dyDescent="0.25">
      <c r="A19" s="234" t="str">
        <v>Wool Available in Q1</v>
      </c>
      <c r="B19" s="44">
        <v>15</v>
      </c>
      <c r="C19" s="33">
        <v>15</v>
      </c>
      <c r="D19" s="33">
        <v>15</v>
      </c>
      <c r="E19" s="33">
        <v>15</v>
      </c>
      <c r="F19" s="33">
        <v>15</v>
      </c>
      <c r="G19" s="33">
        <v>15</v>
      </c>
      <c r="H19" s="33">
        <v>15</v>
      </c>
      <c r="I19" s="33">
        <v>15</v>
      </c>
      <c r="J19" s="33">
        <v>15</v>
      </c>
      <c r="K19" s="33">
        <v>15</v>
      </c>
      <c r="L19" s="33">
        <v>15</v>
      </c>
      <c r="M19" s="33">
        <v>15</v>
      </c>
      <c r="N19" s="33">
        <v>15</v>
      </c>
      <c r="O19" s="33">
        <v>15</v>
      </c>
      <c r="P19" s="33">
        <v>15</v>
      </c>
      <c r="Q19" s="33">
        <v>15</v>
      </c>
      <c r="R19" s="33">
        <v>15</v>
      </c>
      <c r="S19" s="33">
        <v>15</v>
      </c>
      <c r="T19" s="33">
        <v>15</v>
      </c>
      <c r="U19" s="33">
        <v>15</v>
      </c>
      <c r="V19" s="33">
        <v>15</v>
      </c>
      <c r="W19" s="33">
        <v>15</v>
      </c>
      <c r="X19" s="33">
        <v>15</v>
      </c>
      <c r="Y19" s="33">
        <v>15</v>
      </c>
      <c r="Z19" s="33">
        <v>15</v>
      </c>
      <c r="AA19" s="33">
        <v>15</v>
      </c>
      <c r="AB19" s="33">
        <v>15</v>
      </c>
      <c r="AC19" s="33">
        <v>15</v>
      </c>
      <c r="AD19" s="33">
        <v>15</v>
      </c>
      <c r="AE19" s="33">
        <v>15</v>
      </c>
      <c r="AF19" s="33">
        <v>15</v>
      </c>
      <c r="AG19" s="33">
        <v>15</v>
      </c>
      <c r="AH19" s="33">
        <v>15</v>
      </c>
      <c r="AI19" s="33">
        <v>15</v>
      </c>
      <c r="AJ19" s="33">
        <v>15</v>
      </c>
      <c r="AK19" s="33">
        <v>15</v>
      </c>
      <c r="AL19" s="33">
        <v>15</v>
      </c>
      <c r="AM19" s="33">
        <v>15</v>
      </c>
      <c r="AN19" s="33">
        <v>15</v>
      </c>
      <c r="AO19" s="33">
        <v>15</v>
      </c>
      <c r="AP19" s="33">
        <v>15</v>
      </c>
      <c r="AQ19" s="33">
        <v>15</v>
      </c>
      <c r="AR19" s="33">
        <v>15</v>
      </c>
      <c r="AS19" s="33">
        <v>15</v>
      </c>
      <c r="AT19" s="33">
        <v>15</v>
      </c>
      <c r="AU19" s="33">
        <v>15</v>
      </c>
      <c r="AV19" s="33">
        <v>15</v>
      </c>
      <c r="AW19" s="33">
        <v>15</v>
      </c>
      <c r="AX19" s="33">
        <v>15</v>
      </c>
      <c r="AY19" s="33">
        <v>15</v>
      </c>
      <c r="AZ19" s="33">
        <v>15</v>
      </c>
      <c r="BA19" s="33">
        <v>15</v>
      </c>
      <c r="BB19" s="33">
        <v>15</v>
      </c>
      <c r="BC19" s="33">
        <v>15</v>
      </c>
      <c r="BD19" s="33">
        <v>15</v>
      </c>
      <c r="BE19" s="33">
        <v>15</v>
      </c>
      <c r="BF19" s="33">
        <v>15</v>
      </c>
      <c r="BG19" s="33">
        <v>15</v>
      </c>
      <c r="BH19" s="33">
        <v>15</v>
      </c>
      <c r="BI19" s="33">
        <v>15</v>
      </c>
      <c r="BJ19" s="33">
        <v>15</v>
      </c>
      <c r="BK19" s="33">
        <v>15</v>
      </c>
      <c r="BL19" s="33">
        <v>15</v>
      </c>
      <c r="BM19" s="33">
        <v>15</v>
      </c>
      <c r="BN19" s="33">
        <v>15</v>
      </c>
      <c r="BO19" s="33">
        <v>15</v>
      </c>
      <c r="BP19" s="33">
        <v>15</v>
      </c>
      <c r="BQ19" s="33">
        <v>15</v>
      </c>
      <c r="BR19" s="33">
        <v>15</v>
      </c>
      <c r="BS19" s="33">
        <v>15</v>
      </c>
      <c r="BT19" s="33">
        <v>15</v>
      </c>
      <c r="BU19" s="33">
        <v>15</v>
      </c>
      <c r="BV19" s="33">
        <v>15</v>
      </c>
      <c r="BW19" s="33">
        <v>15</v>
      </c>
      <c r="BX19" s="33">
        <v>15</v>
      </c>
      <c r="BY19" s="33">
        <v>15</v>
      </c>
      <c r="BZ19" s="33">
        <v>15</v>
      </c>
      <c r="CA19" s="33">
        <v>15</v>
      </c>
      <c r="CB19" s="33">
        <v>15</v>
      </c>
      <c r="CC19" s="33">
        <v>15</v>
      </c>
      <c r="CD19" s="33">
        <v>15</v>
      </c>
      <c r="CE19" s="33">
        <v>15</v>
      </c>
      <c r="CF19" s="33">
        <v>15</v>
      </c>
      <c r="CG19" s="33">
        <v>15</v>
      </c>
      <c r="CH19" s="33">
        <v>15</v>
      </c>
      <c r="CI19" s="33">
        <v>15</v>
      </c>
      <c r="CJ19" s="33">
        <v>15</v>
      </c>
      <c r="CK19" s="33">
        <v>15</v>
      </c>
      <c r="CL19" s="33">
        <v>15</v>
      </c>
      <c r="CM19" s="33">
        <v>15</v>
      </c>
      <c r="CN19" s="33">
        <v>15</v>
      </c>
      <c r="CO19" s="33">
        <v>15</v>
      </c>
      <c r="CP19" s="33">
        <v>15</v>
      </c>
      <c r="CQ19" s="33">
        <v>15</v>
      </c>
      <c r="CR19" s="33">
        <v>15</v>
      </c>
      <c r="CS19" s="33">
        <v>15</v>
      </c>
      <c r="CT19" s="33">
        <v>60</v>
      </c>
      <c r="CU19" s="33">
        <v>60</v>
      </c>
      <c r="CV19" s="33">
        <v>60</v>
      </c>
      <c r="CW19" s="33">
        <v>60</v>
      </c>
      <c r="CX19" s="33">
        <v>60</v>
      </c>
      <c r="CY19" s="33">
        <v>60</v>
      </c>
      <c r="CZ19" s="33">
        <v>60</v>
      </c>
      <c r="DA19" s="33">
        <v>60</v>
      </c>
      <c r="DB19" s="33">
        <v>60</v>
      </c>
      <c r="DC19" s="33">
        <v>60</v>
      </c>
      <c r="DD19" s="33">
        <v>60</v>
      </c>
      <c r="DE19" s="33">
        <v>60</v>
      </c>
      <c r="DF19" s="33">
        <v>60</v>
      </c>
      <c r="DG19" s="33">
        <v>60</v>
      </c>
      <c r="DH19" s="33">
        <v>60</v>
      </c>
      <c r="DI19" s="33">
        <v>60</v>
      </c>
      <c r="DJ19" s="33">
        <v>60</v>
      </c>
      <c r="DK19" s="33">
        <v>60</v>
      </c>
      <c r="DL19" s="33">
        <v>60</v>
      </c>
      <c r="DM19" s="33">
        <v>60</v>
      </c>
      <c r="DN19" s="33">
        <v>60</v>
      </c>
      <c r="DO19" s="33">
        <v>60</v>
      </c>
      <c r="DP19" s="33">
        <v>60</v>
      </c>
      <c r="DQ19" s="33">
        <v>60</v>
      </c>
      <c r="DR19" s="33">
        <v>60</v>
      </c>
      <c r="DS19" s="33">
        <v>60</v>
      </c>
      <c r="DT19" s="33">
        <v>60</v>
      </c>
      <c r="DU19" s="33">
        <v>60</v>
      </c>
      <c r="DV19" s="33">
        <v>60</v>
      </c>
      <c r="DW19" s="33">
        <v>60</v>
      </c>
      <c r="DX19" s="33">
        <v>60</v>
      </c>
      <c r="DY19" s="33">
        <v>60</v>
      </c>
      <c r="DZ19" s="33">
        <v>60</v>
      </c>
      <c r="EA19" s="33">
        <v>60</v>
      </c>
      <c r="EB19" s="33">
        <v>60</v>
      </c>
      <c r="EC19" s="33">
        <v>60</v>
      </c>
      <c r="ED19" s="33">
        <v>60</v>
      </c>
      <c r="EE19" s="33">
        <v>60</v>
      </c>
      <c r="EF19" s="33">
        <v>60</v>
      </c>
      <c r="EG19" s="33">
        <v>60</v>
      </c>
      <c r="EH19" s="33">
        <v>60</v>
      </c>
      <c r="EI19" s="33">
        <v>60</v>
      </c>
      <c r="EJ19" s="33">
        <v>60</v>
      </c>
      <c r="EK19" s="33">
        <v>60</v>
      </c>
      <c r="EL19" s="33">
        <v>60</v>
      </c>
      <c r="EM19" s="33">
        <v>60</v>
      </c>
      <c r="EN19" s="33">
        <v>60</v>
      </c>
      <c r="EO19" s="33">
        <v>60</v>
      </c>
      <c r="EP19" s="33">
        <v>60</v>
      </c>
      <c r="EQ19" s="33">
        <v>60</v>
      </c>
      <c r="ER19" s="33">
        <v>60</v>
      </c>
      <c r="ES19" s="33">
        <v>60</v>
      </c>
      <c r="ET19" s="33">
        <v>60</v>
      </c>
      <c r="EU19" s="33">
        <v>60</v>
      </c>
      <c r="EV19" s="33">
        <v>60</v>
      </c>
      <c r="EW19" s="33">
        <v>60</v>
      </c>
      <c r="EX19" s="33">
        <v>60</v>
      </c>
      <c r="EY19" s="33">
        <v>60</v>
      </c>
      <c r="EZ19" s="33">
        <v>60</v>
      </c>
      <c r="FA19" s="33">
        <v>60</v>
      </c>
      <c r="FB19" s="33">
        <v>60</v>
      </c>
      <c r="FC19" s="33">
        <v>60</v>
      </c>
      <c r="FD19" s="33">
        <v>60</v>
      </c>
      <c r="FE19" s="33">
        <v>60</v>
      </c>
      <c r="FF19" s="33">
        <v>60</v>
      </c>
      <c r="FG19" s="33">
        <v>60</v>
      </c>
      <c r="FH19" s="33">
        <v>60</v>
      </c>
      <c r="FI19" s="33">
        <v>60</v>
      </c>
      <c r="FJ19" s="33">
        <v>60</v>
      </c>
      <c r="FK19" s="33">
        <v>60</v>
      </c>
      <c r="FL19" s="33">
        <v>60</v>
      </c>
      <c r="FM19" s="33">
        <v>60</v>
      </c>
      <c r="FN19" s="33">
        <v>60</v>
      </c>
      <c r="FO19" s="33">
        <v>60</v>
      </c>
      <c r="FP19" s="33">
        <v>60</v>
      </c>
      <c r="FQ19" s="33">
        <v>60</v>
      </c>
      <c r="FR19" s="33">
        <v>60</v>
      </c>
      <c r="FS19" s="33">
        <v>60</v>
      </c>
      <c r="FT19" s="33">
        <v>60</v>
      </c>
      <c r="FU19" s="33">
        <v>60</v>
      </c>
      <c r="FV19" s="33">
        <v>60</v>
      </c>
      <c r="FW19" s="33">
        <v>60</v>
      </c>
      <c r="FX19" s="33">
        <v>60</v>
      </c>
      <c r="FY19" s="33">
        <v>60</v>
      </c>
      <c r="FZ19" s="33">
        <v>60</v>
      </c>
      <c r="GA19" s="33">
        <v>60</v>
      </c>
      <c r="GB19" s="33">
        <v>60</v>
      </c>
      <c r="GC19" s="33">
        <v>60</v>
      </c>
      <c r="GD19" s="33">
        <v>60</v>
      </c>
      <c r="GE19" s="33">
        <v>60</v>
      </c>
      <c r="GF19" s="33">
        <v>60</v>
      </c>
      <c r="GG19" s="33">
        <v>60</v>
      </c>
      <c r="GH19" s="33">
        <v>60</v>
      </c>
      <c r="GI19" s="33">
        <v>60</v>
      </c>
      <c r="GJ19" s="33">
        <v>60</v>
      </c>
      <c r="GK19" s="34">
        <v>60</v>
      </c>
      <c r="GL19" s="299">
        <v>8830927</v>
      </c>
    </row>
    <row r="20" spans="1:194" x14ac:dyDescent="0.25">
      <c r="A20" s="234" t="str">
        <v>Wool Available in Q2</v>
      </c>
      <c r="B20" s="44">
        <v>15</v>
      </c>
      <c r="C20" s="33">
        <v>15</v>
      </c>
      <c r="D20" s="33">
        <v>15</v>
      </c>
      <c r="E20" s="33">
        <v>15</v>
      </c>
      <c r="F20" s="33">
        <v>15</v>
      </c>
      <c r="G20" s="33">
        <v>15</v>
      </c>
      <c r="H20" s="33">
        <v>15</v>
      </c>
      <c r="I20" s="33">
        <v>15</v>
      </c>
      <c r="J20" s="33">
        <v>15</v>
      </c>
      <c r="K20" s="33">
        <v>15</v>
      </c>
      <c r="L20" s="33">
        <v>15</v>
      </c>
      <c r="M20" s="33">
        <v>15</v>
      </c>
      <c r="N20" s="33">
        <v>15</v>
      </c>
      <c r="O20" s="33">
        <v>15</v>
      </c>
      <c r="P20" s="33">
        <v>15</v>
      </c>
      <c r="Q20" s="33">
        <v>15</v>
      </c>
      <c r="R20" s="33">
        <v>15</v>
      </c>
      <c r="S20" s="33">
        <v>15</v>
      </c>
      <c r="T20" s="33">
        <v>15</v>
      </c>
      <c r="U20" s="33">
        <v>15</v>
      </c>
      <c r="V20" s="33">
        <v>15</v>
      </c>
      <c r="W20" s="33">
        <v>15</v>
      </c>
      <c r="X20" s="33">
        <v>15</v>
      </c>
      <c r="Y20" s="33">
        <v>15</v>
      </c>
      <c r="Z20" s="33">
        <v>15</v>
      </c>
      <c r="AA20" s="33">
        <v>15</v>
      </c>
      <c r="AB20" s="33">
        <v>15</v>
      </c>
      <c r="AC20" s="33">
        <v>15</v>
      </c>
      <c r="AD20" s="33">
        <v>15</v>
      </c>
      <c r="AE20" s="33">
        <v>15</v>
      </c>
      <c r="AF20" s="33">
        <v>15</v>
      </c>
      <c r="AG20" s="33">
        <v>15</v>
      </c>
      <c r="AH20" s="33">
        <v>15</v>
      </c>
      <c r="AI20" s="33">
        <v>15</v>
      </c>
      <c r="AJ20" s="33">
        <v>15</v>
      </c>
      <c r="AK20" s="33">
        <v>15</v>
      </c>
      <c r="AL20" s="33">
        <v>15</v>
      </c>
      <c r="AM20" s="33">
        <v>15</v>
      </c>
      <c r="AN20" s="33">
        <v>15</v>
      </c>
      <c r="AO20" s="33">
        <v>15</v>
      </c>
      <c r="AP20" s="33">
        <v>15</v>
      </c>
      <c r="AQ20" s="33">
        <v>15</v>
      </c>
      <c r="AR20" s="33">
        <v>15</v>
      </c>
      <c r="AS20" s="33">
        <v>15</v>
      </c>
      <c r="AT20" s="33">
        <v>15</v>
      </c>
      <c r="AU20" s="33">
        <v>15</v>
      </c>
      <c r="AV20" s="33">
        <v>15</v>
      </c>
      <c r="AW20" s="33">
        <v>15</v>
      </c>
      <c r="AX20" s="33">
        <v>15</v>
      </c>
      <c r="AY20" s="33">
        <v>15</v>
      </c>
      <c r="AZ20" s="33">
        <v>15</v>
      </c>
      <c r="BA20" s="33">
        <v>15</v>
      </c>
      <c r="BB20" s="33">
        <v>15</v>
      </c>
      <c r="BC20" s="33">
        <v>15</v>
      </c>
      <c r="BD20" s="33">
        <v>15</v>
      </c>
      <c r="BE20" s="33">
        <v>15</v>
      </c>
      <c r="BF20" s="33">
        <v>15</v>
      </c>
      <c r="BG20" s="33">
        <v>15</v>
      </c>
      <c r="BH20" s="33">
        <v>15</v>
      </c>
      <c r="BI20" s="33">
        <v>15</v>
      </c>
      <c r="BJ20" s="33">
        <v>15</v>
      </c>
      <c r="BK20" s="33">
        <v>15</v>
      </c>
      <c r="BL20" s="33">
        <v>15</v>
      </c>
      <c r="BM20" s="33">
        <v>15</v>
      </c>
      <c r="BN20" s="33">
        <v>15</v>
      </c>
      <c r="BO20" s="33">
        <v>15</v>
      </c>
      <c r="BP20" s="33">
        <v>15</v>
      </c>
      <c r="BQ20" s="33">
        <v>15</v>
      </c>
      <c r="BR20" s="33">
        <v>15</v>
      </c>
      <c r="BS20" s="33">
        <v>15</v>
      </c>
      <c r="BT20" s="33">
        <v>15</v>
      </c>
      <c r="BU20" s="33">
        <v>15</v>
      </c>
      <c r="BV20" s="33">
        <v>15</v>
      </c>
      <c r="BW20" s="33">
        <v>15</v>
      </c>
      <c r="BX20" s="33">
        <v>15</v>
      </c>
      <c r="BY20" s="33">
        <v>15</v>
      </c>
      <c r="BZ20" s="33">
        <v>15</v>
      </c>
      <c r="CA20" s="33">
        <v>15</v>
      </c>
      <c r="CB20" s="33">
        <v>15</v>
      </c>
      <c r="CC20" s="33">
        <v>15</v>
      </c>
      <c r="CD20" s="33">
        <v>15</v>
      </c>
      <c r="CE20" s="33">
        <v>15</v>
      </c>
      <c r="CF20" s="33">
        <v>15</v>
      </c>
      <c r="CG20" s="33">
        <v>15</v>
      </c>
      <c r="CH20" s="33">
        <v>15</v>
      </c>
      <c r="CI20" s="33">
        <v>15</v>
      </c>
      <c r="CJ20" s="33">
        <v>15</v>
      </c>
      <c r="CK20" s="33">
        <v>15</v>
      </c>
      <c r="CL20" s="33">
        <v>15</v>
      </c>
      <c r="CM20" s="33">
        <v>15</v>
      </c>
      <c r="CN20" s="33">
        <v>15</v>
      </c>
      <c r="CO20" s="33">
        <v>15</v>
      </c>
      <c r="CP20" s="33">
        <v>15</v>
      </c>
      <c r="CQ20" s="33">
        <v>15</v>
      </c>
      <c r="CR20" s="33">
        <v>15</v>
      </c>
      <c r="CS20" s="33">
        <v>15</v>
      </c>
      <c r="CT20" s="33">
        <v>60</v>
      </c>
      <c r="CU20" s="33">
        <v>60</v>
      </c>
      <c r="CV20" s="33">
        <v>60</v>
      </c>
      <c r="CW20" s="33">
        <v>60</v>
      </c>
      <c r="CX20" s="33">
        <v>60</v>
      </c>
      <c r="CY20" s="33">
        <v>60</v>
      </c>
      <c r="CZ20" s="33">
        <v>60</v>
      </c>
      <c r="DA20" s="33">
        <v>60</v>
      </c>
      <c r="DB20" s="33">
        <v>60</v>
      </c>
      <c r="DC20" s="33">
        <v>60</v>
      </c>
      <c r="DD20" s="33">
        <v>60</v>
      </c>
      <c r="DE20" s="33">
        <v>60</v>
      </c>
      <c r="DF20" s="33">
        <v>60</v>
      </c>
      <c r="DG20" s="33">
        <v>60</v>
      </c>
      <c r="DH20" s="33">
        <v>60</v>
      </c>
      <c r="DI20" s="33">
        <v>60</v>
      </c>
      <c r="DJ20" s="33">
        <v>60</v>
      </c>
      <c r="DK20" s="33">
        <v>60</v>
      </c>
      <c r="DL20" s="33">
        <v>60</v>
      </c>
      <c r="DM20" s="33">
        <v>60</v>
      </c>
      <c r="DN20" s="33">
        <v>60</v>
      </c>
      <c r="DO20" s="33">
        <v>60</v>
      </c>
      <c r="DP20" s="33">
        <v>60</v>
      </c>
      <c r="DQ20" s="33">
        <v>60</v>
      </c>
      <c r="DR20" s="33">
        <v>60</v>
      </c>
      <c r="DS20" s="33">
        <v>60</v>
      </c>
      <c r="DT20" s="33">
        <v>60</v>
      </c>
      <c r="DU20" s="33">
        <v>60</v>
      </c>
      <c r="DV20" s="33">
        <v>60</v>
      </c>
      <c r="DW20" s="33">
        <v>60</v>
      </c>
      <c r="DX20" s="33">
        <v>60</v>
      </c>
      <c r="DY20" s="33">
        <v>60</v>
      </c>
      <c r="DZ20" s="33">
        <v>60</v>
      </c>
      <c r="EA20" s="33">
        <v>60</v>
      </c>
      <c r="EB20" s="33">
        <v>60</v>
      </c>
      <c r="EC20" s="33">
        <v>60</v>
      </c>
      <c r="ED20" s="33">
        <v>60</v>
      </c>
      <c r="EE20" s="33">
        <v>60</v>
      </c>
      <c r="EF20" s="33">
        <v>60</v>
      </c>
      <c r="EG20" s="33">
        <v>60</v>
      </c>
      <c r="EH20" s="33">
        <v>60</v>
      </c>
      <c r="EI20" s="33">
        <v>60</v>
      </c>
      <c r="EJ20" s="33">
        <v>60</v>
      </c>
      <c r="EK20" s="33">
        <v>60</v>
      </c>
      <c r="EL20" s="33">
        <v>60</v>
      </c>
      <c r="EM20" s="33">
        <v>60</v>
      </c>
      <c r="EN20" s="33">
        <v>60</v>
      </c>
      <c r="EO20" s="33">
        <v>60</v>
      </c>
      <c r="EP20" s="33">
        <v>60</v>
      </c>
      <c r="EQ20" s="33">
        <v>60</v>
      </c>
      <c r="ER20" s="33">
        <v>60</v>
      </c>
      <c r="ES20" s="33">
        <v>60</v>
      </c>
      <c r="ET20" s="33">
        <v>60</v>
      </c>
      <c r="EU20" s="33">
        <v>60</v>
      </c>
      <c r="EV20" s="33">
        <v>60</v>
      </c>
      <c r="EW20" s="33">
        <v>60</v>
      </c>
      <c r="EX20" s="33">
        <v>60</v>
      </c>
      <c r="EY20" s="33">
        <v>60</v>
      </c>
      <c r="EZ20" s="33">
        <v>60</v>
      </c>
      <c r="FA20" s="33">
        <v>60</v>
      </c>
      <c r="FB20" s="33">
        <v>60</v>
      </c>
      <c r="FC20" s="33">
        <v>60</v>
      </c>
      <c r="FD20" s="33">
        <v>60</v>
      </c>
      <c r="FE20" s="33">
        <v>60</v>
      </c>
      <c r="FF20" s="33">
        <v>60</v>
      </c>
      <c r="FG20" s="33">
        <v>60</v>
      </c>
      <c r="FH20" s="33">
        <v>60</v>
      </c>
      <c r="FI20" s="33">
        <v>60</v>
      </c>
      <c r="FJ20" s="33">
        <v>60</v>
      </c>
      <c r="FK20" s="33">
        <v>60</v>
      </c>
      <c r="FL20" s="33">
        <v>60</v>
      </c>
      <c r="FM20" s="33">
        <v>60</v>
      </c>
      <c r="FN20" s="33">
        <v>60</v>
      </c>
      <c r="FO20" s="33">
        <v>60</v>
      </c>
      <c r="FP20" s="33">
        <v>60</v>
      </c>
      <c r="FQ20" s="33">
        <v>60</v>
      </c>
      <c r="FR20" s="33">
        <v>60</v>
      </c>
      <c r="FS20" s="33">
        <v>60</v>
      </c>
      <c r="FT20" s="33">
        <v>60</v>
      </c>
      <c r="FU20" s="33">
        <v>60</v>
      </c>
      <c r="FV20" s="33">
        <v>60</v>
      </c>
      <c r="FW20" s="33">
        <v>60</v>
      </c>
      <c r="FX20" s="33">
        <v>60</v>
      </c>
      <c r="FY20" s="33">
        <v>60</v>
      </c>
      <c r="FZ20" s="33">
        <v>60</v>
      </c>
      <c r="GA20" s="33">
        <v>60</v>
      </c>
      <c r="GB20" s="33">
        <v>60</v>
      </c>
      <c r="GC20" s="33">
        <v>60</v>
      </c>
      <c r="GD20" s="33">
        <v>60</v>
      </c>
      <c r="GE20" s="33">
        <v>60</v>
      </c>
      <c r="GF20" s="33">
        <v>60</v>
      </c>
      <c r="GG20" s="33">
        <v>60</v>
      </c>
      <c r="GH20" s="33">
        <v>60</v>
      </c>
      <c r="GI20" s="33">
        <v>60</v>
      </c>
      <c r="GJ20" s="33">
        <v>60</v>
      </c>
      <c r="GK20" s="34">
        <v>60</v>
      </c>
      <c r="GL20" s="299">
        <v>8830927</v>
      </c>
    </row>
    <row r="21" spans="1:194" x14ac:dyDescent="0.25">
      <c r="A21" s="234" t="str">
        <v>Stuffing Available in Q1</v>
      </c>
      <c r="B21" s="44">
        <v>10</v>
      </c>
      <c r="C21" s="33">
        <v>10</v>
      </c>
      <c r="D21" s="33">
        <v>10</v>
      </c>
      <c r="E21" s="33">
        <v>10</v>
      </c>
      <c r="F21" s="33">
        <v>10</v>
      </c>
      <c r="G21" s="33">
        <v>10</v>
      </c>
      <c r="H21" s="33">
        <v>10</v>
      </c>
      <c r="I21" s="33">
        <v>10</v>
      </c>
      <c r="J21" s="33">
        <v>10</v>
      </c>
      <c r="K21" s="33">
        <v>10</v>
      </c>
      <c r="L21" s="33">
        <v>10</v>
      </c>
      <c r="M21" s="33">
        <v>10</v>
      </c>
      <c r="N21" s="33">
        <v>10</v>
      </c>
      <c r="O21" s="33">
        <v>10</v>
      </c>
      <c r="P21" s="33">
        <v>10</v>
      </c>
      <c r="Q21" s="33">
        <v>10</v>
      </c>
      <c r="R21" s="33">
        <v>10</v>
      </c>
      <c r="S21" s="33">
        <v>10</v>
      </c>
      <c r="T21" s="33">
        <v>10</v>
      </c>
      <c r="U21" s="33">
        <v>10</v>
      </c>
      <c r="V21" s="33">
        <v>10</v>
      </c>
      <c r="W21" s="33">
        <v>10</v>
      </c>
      <c r="X21" s="33">
        <v>10</v>
      </c>
      <c r="Y21" s="33">
        <v>10</v>
      </c>
      <c r="Z21" s="33">
        <v>10</v>
      </c>
      <c r="AA21" s="33">
        <v>10</v>
      </c>
      <c r="AB21" s="33">
        <v>10</v>
      </c>
      <c r="AC21" s="33">
        <v>10</v>
      </c>
      <c r="AD21" s="33">
        <v>10</v>
      </c>
      <c r="AE21" s="33">
        <v>10</v>
      </c>
      <c r="AF21" s="33">
        <v>10</v>
      </c>
      <c r="AG21" s="33">
        <v>10</v>
      </c>
      <c r="AH21" s="33">
        <v>10</v>
      </c>
      <c r="AI21" s="33">
        <v>10</v>
      </c>
      <c r="AJ21" s="33">
        <v>10</v>
      </c>
      <c r="AK21" s="33">
        <v>10</v>
      </c>
      <c r="AL21" s="33">
        <v>10</v>
      </c>
      <c r="AM21" s="33">
        <v>10</v>
      </c>
      <c r="AN21" s="33">
        <v>10</v>
      </c>
      <c r="AO21" s="33">
        <v>10</v>
      </c>
      <c r="AP21" s="33">
        <v>10</v>
      </c>
      <c r="AQ21" s="33">
        <v>10</v>
      </c>
      <c r="AR21" s="33">
        <v>10</v>
      </c>
      <c r="AS21" s="33">
        <v>10</v>
      </c>
      <c r="AT21" s="33">
        <v>10</v>
      </c>
      <c r="AU21" s="33">
        <v>10</v>
      </c>
      <c r="AV21" s="33">
        <v>10</v>
      </c>
      <c r="AW21" s="33">
        <v>10</v>
      </c>
      <c r="AX21" s="33">
        <v>10</v>
      </c>
      <c r="AY21" s="33">
        <v>10</v>
      </c>
      <c r="AZ21" s="33">
        <v>10</v>
      </c>
      <c r="BA21" s="33">
        <v>10</v>
      </c>
      <c r="BB21" s="33">
        <v>10</v>
      </c>
      <c r="BC21" s="33">
        <v>10</v>
      </c>
      <c r="BD21" s="33">
        <v>10</v>
      </c>
      <c r="BE21" s="33">
        <v>10</v>
      </c>
      <c r="BF21" s="33">
        <v>10</v>
      </c>
      <c r="BG21" s="33">
        <v>10</v>
      </c>
      <c r="BH21" s="33">
        <v>10</v>
      </c>
      <c r="BI21" s="33">
        <v>10</v>
      </c>
      <c r="BJ21" s="33">
        <v>10</v>
      </c>
      <c r="BK21" s="33">
        <v>10</v>
      </c>
      <c r="BL21" s="33">
        <v>10</v>
      </c>
      <c r="BM21" s="33">
        <v>10</v>
      </c>
      <c r="BN21" s="33">
        <v>10</v>
      </c>
      <c r="BO21" s="33">
        <v>10</v>
      </c>
      <c r="BP21" s="33">
        <v>10</v>
      </c>
      <c r="BQ21" s="33">
        <v>10</v>
      </c>
      <c r="BR21" s="33">
        <v>10</v>
      </c>
      <c r="BS21" s="33">
        <v>10</v>
      </c>
      <c r="BT21" s="33">
        <v>10</v>
      </c>
      <c r="BU21" s="33">
        <v>10</v>
      </c>
      <c r="BV21" s="33">
        <v>10</v>
      </c>
      <c r="BW21" s="33">
        <v>10</v>
      </c>
      <c r="BX21" s="33">
        <v>10</v>
      </c>
      <c r="BY21" s="33">
        <v>10</v>
      </c>
      <c r="BZ21" s="33">
        <v>10</v>
      </c>
      <c r="CA21" s="33">
        <v>10</v>
      </c>
      <c r="CB21" s="33">
        <v>10</v>
      </c>
      <c r="CC21" s="33">
        <v>10</v>
      </c>
      <c r="CD21" s="33">
        <v>10</v>
      </c>
      <c r="CE21" s="33">
        <v>10</v>
      </c>
      <c r="CF21" s="33">
        <v>10</v>
      </c>
      <c r="CG21" s="33">
        <v>10</v>
      </c>
      <c r="CH21" s="33">
        <v>10</v>
      </c>
      <c r="CI21" s="33">
        <v>10</v>
      </c>
      <c r="CJ21" s="33">
        <v>10</v>
      </c>
      <c r="CK21" s="33">
        <v>10</v>
      </c>
      <c r="CL21" s="33">
        <v>10</v>
      </c>
      <c r="CM21" s="33">
        <v>10</v>
      </c>
      <c r="CN21" s="33">
        <v>10</v>
      </c>
      <c r="CO21" s="33">
        <v>10</v>
      </c>
      <c r="CP21" s="33">
        <v>10</v>
      </c>
      <c r="CQ21" s="33">
        <v>10</v>
      </c>
      <c r="CR21" s="33">
        <v>10</v>
      </c>
      <c r="CS21" s="33">
        <v>10</v>
      </c>
      <c r="CT21" s="33">
        <v>30</v>
      </c>
      <c r="CU21" s="33">
        <v>30</v>
      </c>
      <c r="CV21" s="33">
        <v>30</v>
      </c>
      <c r="CW21" s="33">
        <v>30</v>
      </c>
      <c r="CX21" s="33">
        <v>30</v>
      </c>
      <c r="CY21" s="33">
        <v>30</v>
      </c>
      <c r="CZ21" s="33">
        <v>30</v>
      </c>
      <c r="DA21" s="33">
        <v>30</v>
      </c>
      <c r="DB21" s="33">
        <v>30</v>
      </c>
      <c r="DC21" s="33">
        <v>30</v>
      </c>
      <c r="DD21" s="33">
        <v>30</v>
      </c>
      <c r="DE21" s="33">
        <v>30</v>
      </c>
      <c r="DF21" s="33">
        <v>30</v>
      </c>
      <c r="DG21" s="33">
        <v>30</v>
      </c>
      <c r="DH21" s="33">
        <v>30</v>
      </c>
      <c r="DI21" s="33">
        <v>30</v>
      </c>
      <c r="DJ21" s="33">
        <v>30</v>
      </c>
      <c r="DK21" s="33">
        <v>30</v>
      </c>
      <c r="DL21" s="33">
        <v>30</v>
      </c>
      <c r="DM21" s="33">
        <v>30</v>
      </c>
      <c r="DN21" s="33">
        <v>30</v>
      </c>
      <c r="DO21" s="33">
        <v>30</v>
      </c>
      <c r="DP21" s="33">
        <v>30</v>
      </c>
      <c r="DQ21" s="33">
        <v>30</v>
      </c>
      <c r="DR21" s="33">
        <v>30</v>
      </c>
      <c r="DS21" s="33">
        <v>30</v>
      </c>
      <c r="DT21" s="33">
        <v>30</v>
      </c>
      <c r="DU21" s="33">
        <v>30</v>
      </c>
      <c r="DV21" s="33">
        <v>30</v>
      </c>
      <c r="DW21" s="33">
        <v>30</v>
      </c>
      <c r="DX21" s="33">
        <v>30</v>
      </c>
      <c r="DY21" s="33">
        <v>30</v>
      </c>
      <c r="DZ21" s="33">
        <v>30</v>
      </c>
      <c r="EA21" s="33">
        <v>30</v>
      </c>
      <c r="EB21" s="33">
        <v>30</v>
      </c>
      <c r="EC21" s="33">
        <v>30</v>
      </c>
      <c r="ED21" s="33">
        <v>30</v>
      </c>
      <c r="EE21" s="33">
        <v>30</v>
      </c>
      <c r="EF21" s="33">
        <v>30</v>
      </c>
      <c r="EG21" s="33">
        <v>30</v>
      </c>
      <c r="EH21" s="33">
        <v>30</v>
      </c>
      <c r="EI21" s="33">
        <v>30</v>
      </c>
      <c r="EJ21" s="33">
        <v>30</v>
      </c>
      <c r="EK21" s="33">
        <v>30</v>
      </c>
      <c r="EL21" s="33">
        <v>30</v>
      </c>
      <c r="EM21" s="33">
        <v>30</v>
      </c>
      <c r="EN21" s="33">
        <v>30</v>
      </c>
      <c r="EO21" s="33">
        <v>30</v>
      </c>
      <c r="EP21" s="33">
        <v>30</v>
      </c>
      <c r="EQ21" s="33">
        <v>30</v>
      </c>
      <c r="ER21" s="33">
        <v>30</v>
      </c>
      <c r="ES21" s="33">
        <v>30</v>
      </c>
      <c r="ET21" s="33">
        <v>30</v>
      </c>
      <c r="EU21" s="33">
        <v>30</v>
      </c>
      <c r="EV21" s="33">
        <v>30</v>
      </c>
      <c r="EW21" s="33">
        <v>30</v>
      </c>
      <c r="EX21" s="33">
        <v>30</v>
      </c>
      <c r="EY21" s="33">
        <v>30</v>
      </c>
      <c r="EZ21" s="33">
        <v>30</v>
      </c>
      <c r="FA21" s="33">
        <v>30</v>
      </c>
      <c r="FB21" s="33">
        <v>30</v>
      </c>
      <c r="FC21" s="33">
        <v>30</v>
      </c>
      <c r="FD21" s="33">
        <v>30</v>
      </c>
      <c r="FE21" s="33">
        <v>30</v>
      </c>
      <c r="FF21" s="33">
        <v>30</v>
      </c>
      <c r="FG21" s="33">
        <v>30</v>
      </c>
      <c r="FH21" s="33">
        <v>30</v>
      </c>
      <c r="FI21" s="33">
        <v>30</v>
      </c>
      <c r="FJ21" s="33">
        <v>30</v>
      </c>
      <c r="FK21" s="33">
        <v>30</v>
      </c>
      <c r="FL21" s="33">
        <v>30</v>
      </c>
      <c r="FM21" s="33">
        <v>30</v>
      </c>
      <c r="FN21" s="33">
        <v>30</v>
      </c>
      <c r="FO21" s="33">
        <v>30</v>
      </c>
      <c r="FP21" s="33">
        <v>30</v>
      </c>
      <c r="FQ21" s="33">
        <v>30</v>
      </c>
      <c r="FR21" s="33">
        <v>30</v>
      </c>
      <c r="FS21" s="33">
        <v>30</v>
      </c>
      <c r="FT21" s="33">
        <v>30</v>
      </c>
      <c r="FU21" s="33">
        <v>30</v>
      </c>
      <c r="FV21" s="33">
        <v>30</v>
      </c>
      <c r="FW21" s="33">
        <v>30</v>
      </c>
      <c r="FX21" s="33">
        <v>30</v>
      </c>
      <c r="FY21" s="33">
        <v>30</v>
      </c>
      <c r="FZ21" s="33">
        <v>30</v>
      </c>
      <c r="GA21" s="33">
        <v>30</v>
      </c>
      <c r="GB21" s="33">
        <v>30</v>
      </c>
      <c r="GC21" s="33">
        <v>30</v>
      </c>
      <c r="GD21" s="33">
        <v>30</v>
      </c>
      <c r="GE21" s="33">
        <v>30</v>
      </c>
      <c r="GF21" s="33">
        <v>30</v>
      </c>
      <c r="GG21" s="33">
        <v>30</v>
      </c>
      <c r="GH21" s="33">
        <v>30</v>
      </c>
      <c r="GI21" s="33">
        <v>30</v>
      </c>
      <c r="GJ21" s="33">
        <v>30</v>
      </c>
      <c r="GK21" s="34">
        <v>30</v>
      </c>
      <c r="GL21" s="299">
        <v>5342261</v>
      </c>
    </row>
    <row r="22" spans="1:194" x14ac:dyDescent="0.25">
      <c r="A22" s="234" t="str">
        <v>Stuffing Available in Q2</v>
      </c>
      <c r="B22" s="44">
        <v>10</v>
      </c>
      <c r="C22" s="33">
        <v>10</v>
      </c>
      <c r="D22" s="33">
        <v>10</v>
      </c>
      <c r="E22" s="33">
        <v>10</v>
      </c>
      <c r="F22" s="33">
        <v>10</v>
      </c>
      <c r="G22" s="33">
        <v>10</v>
      </c>
      <c r="H22" s="33">
        <v>10</v>
      </c>
      <c r="I22" s="33">
        <v>10</v>
      </c>
      <c r="J22" s="33">
        <v>10</v>
      </c>
      <c r="K22" s="33">
        <v>10</v>
      </c>
      <c r="L22" s="33">
        <v>10</v>
      </c>
      <c r="M22" s="33">
        <v>10</v>
      </c>
      <c r="N22" s="33">
        <v>10</v>
      </c>
      <c r="O22" s="33">
        <v>10</v>
      </c>
      <c r="P22" s="33">
        <v>10</v>
      </c>
      <c r="Q22" s="33">
        <v>10</v>
      </c>
      <c r="R22" s="33">
        <v>10</v>
      </c>
      <c r="S22" s="33">
        <v>10</v>
      </c>
      <c r="T22" s="33">
        <v>10</v>
      </c>
      <c r="U22" s="33">
        <v>10</v>
      </c>
      <c r="V22" s="33">
        <v>10</v>
      </c>
      <c r="W22" s="33">
        <v>10</v>
      </c>
      <c r="X22" s="33">
        <v>10</v>
      </c>
      <c r="Y22" s="33">
        <v>10</v>
      </c>
      <c r="Z22" s="33">
        <v>10</v>
      </c>
      <c r="AA22" s="33">
        <v>10</v>
      </c>
      <c r="AB22" s="33">
        <v>10</v>
      </c>
      <c r="AC22" s="33">
        <v>10</v>
      </c>
      <c r="AD22" s="33">
        <v>10</v>
      </c>
      <c r="AE22" s="33">
        <v>10</v>
      </c>
      <c r="AF22" s="33">
        <v>10</v>
      </c>
      <c r="AG22" s="33">
        <v>10</v>
      </c>
      <c r="AH22" s="33">
        <v>10</v>
      </c>
      <c r="AI22" s="33">
        <v>10</v>
      </c>
      <c r="AJ22" s="33">
        <v>10</v>
      </c>
      <c r="AK22" s="33">
        <v>10</v>
      </c>
      <c r="AL22" s="33">
        <v>10</v>
      </c>
      <c r="AM22" s="33">
        <v>10</v>
      </c>
      <c r="AN22" s="33">
        <v>10</v>
      </c>
      <c r="AO22" s="33">
        <v>10</v>
      </c>
      <c r="AP22" s="33">
        <v>10</v>
      </c>
      <c r="AQ22" s="33">
        <v>10</v>
      </c>
      <c r="AR22" s="33">
        <v>10</v>
      </c>
      <c r="AS22" s="33">
        <v>10</v>
      </c>
      <c r="AT22" s="33">
        <v>10</v>
      </c>
      <c r="AU22" s="33">
        <v>10</v>
      </c>
      <c r="AV22" s="33">
        <v>10</v>
      </c>
      <c r="AW22" s="33">
        <v>10</v>
      </c>
      <c r="AX22" s="33">
        <v>10</v>
      </c>
      <c r="AY22" s="33">
        <v>10</v>
      </c>
      <c r="AZ22" s="33">
        <v>10</v>
      </c>
      <c r="BA22" s="33">
        <v>10</v>
      </c>
      <c r="BB22" s="33">
        <v>10</v>
      </c>
      <c r="BC22" s="33">
        <v>10</v>
      </c>
      <c r="BD22" s="33">
        <v>10</v>
      </c>
      <c r="BE22" s="33">
        <v>10</v>
      </c>
      <c r="BF22" s="33">
        <v>10</v>
      </c>
      <c r="BG22" s="33">
        <v>10</v>
      </c>
      <c r="BH22" s="33">
        <v>10</v>
      </c>
      <c r="BI22" s="33">
        <v>10</v>
      </c>
      <c r="BJ22" s="33">
        <v>10</v>
      </c>
      <c r="BK22" s="33">
        <v>10</v>
      </c>
      <c r="BL22" s="33">
        <v>10</v>
      </c>
      <c r="BM22" s="33">
        <v>10</v>
      </c>
      <c r="BN22" s="33">
        <v>10</v>
      </c>
      <c r="BO22" s="33">
        <v>10</v>
      </c>
      <c r="BP22" s="33">
        <v>10</v>
      </c>
      <c r="BQ22" s="33">
        <v>10</v>
      </c>
      <c r="BR22" s="33">
        <v>10</v>
      </c>
      <c r="BS22" s="33">
        <v>10</v>
      </c>
      <c r="BT22" s="33">
        <v>10</v>
      </c>
      <c r="BU22" s="33">
        <v>10</v>
      </c>
      <c r="BV22" s="33">
        <v>10</v>
      </c>
      <c r="BW22" s="33">
        <v>10</v>
      </c>
      <c r="BX22" s="33">
        <v>10</v>
      </c>
      <c r="BY22" s="33">
        <v>10</v>
      </c>
      <c r="BZ22" s="33">
        <v>10</v>
      </c>
      <c r="CA22" s="33">
        <v>10</v>
      </c>
      <c r="CB22" s="33">
        <v>10</v>
      </c>
      <c r="CC22" s="33">
        <v>10</v>
      </c>
      <c r="CD22" s="33">
        <v>10</v>
      </c>
      <c r="CE22" s="33">
        <v>10</v>
      </c>
      <c r="CF22" s="33">
        <v>10</v>
      </c>
      <c r="CG22" s="33">
        <v>10</v>
      </c>
      <c r="CH22" s="33">
        <v>10</v>
      </c>
      <c r="CI22" s="33">
        <v>10</v>
      </c>
      <c r="CJ22" s="33">
        <v>10</v>
      </c>
      <c r="CK22" s="33">
        <v>10</v>
      </c>
      <c r="CL22" s="33">
        <v>10</v>
      </c>
      <c r="CM22" s="33">
        <v>10</v>
      </c>
      <c r="CN22" s="33">
        <v>10</v>
      </c>
      <c r="CO22" s="33">
        <v>10</v>
      </c>
      <c r="CP22" s="33">
        <v>10</v>
      </c>
      <c r="CQ22" s="33">
        <v>10</v>
      </c>
      <c r="CR22" s="33">
        <v>10</v>
      </c>
      <c r="CS22" s="33">
        <v>10</v>
      </c>
      <c r="CT22" s="33">
        <v>30</v>
      </c>
      <c r="CU22" s="33">
        <v>30</v>
      </c>
      <c r="CV22" s="33">
        <v>30</v>
      </c>
      <c r="CW22" s="33">
        <v>30</v>
      </c>
      <c r="CX22" s="33">
        <v>30</v>
      </c>
      <c r="CY22" s="33">
        <v>30</v>
      </c>
      <c r="CZ22" s="33">
        <v>30</v>
      </c>
      <c r="DA22" s="33">
        <v>30</v>
      </c>
      <c r="DB22" s="33">
        <v>30</v>
      </c>
      <c r="DC22" s="33">
        <v>30</v>
      </c>
      <c r="DD22" s="33">
        <v>30</v>
      </c>
      <c r="DE22" s="33">
        <v>30</v>
      </c>
      <c r="DF22" s="33">
        <v>30</v>
      </c>
      <c r="DG22" s="33">
        <v>30</v>
      </c>
      <c r="DH22" s="33">
        <v>30</v>
      </c>
      <c r="DI22" s="33">
        <v>30</v>
      </c>
      <c r="DJ22" s="33">
        <v>30</v>
      </c>
      <c r="DK22" s="33">
        <v>30</v>
      </c>
      <c r="DL22" s="33">
        <v>30</v>
      </c>
      <c r="DM22" s="33">
        <v>30</v>
      </c>
      <c r="DN22" s="33">
        <v>30</v>
      </c>
      <c r="DO22" s="33">
        <v>30</v>
      </c>
      <c r="DP22" s="33">
        <v>30</v>
      </c>
      <c r="DQ22" s="33">
        <v>30</v>
      </c>
      <c r="DR22" s="33">
        <v>30</v>
      </c>
      <c r="DS22" s="33">
        <v>30</v>
      </c>
      <c r="DT22" s="33">
        <v>30</v>
      </c>
      <c r="DU22" s="33">
        <v>30</v>
      </c>
      <c r="DV22" s="33">
        <v>30</v>
      </c>
      <c r="DW22" s="33">
        <v>30</v>
      </c>
      <c r="DX22" s="33">
        <v>30</v>
      </c>
      <c r="DY22" s="33">
        <v>30</v>
      </c>
      <c r="DZ22" s="33">
        <v>30</v>
      </c>
      <c r="EA22" s="33">
        <v>30</v>
      </c>
      <c r="EB22" s="33">
        <v>30</v>
      </c>
      <c r="EC22" s="33">
        <v>30</v>
      </c>
      <c r="ED22" s="33">
        <v>30</v>
      </c>
      <c r="EE22" s="33">
        <v>30</v>
      </c>
      <c r="EF22" s="33">
        <v>30</v>
      </c>
      <c r="EG22" s="33">
        <v>30</v>
      </c>
      <c r="EH22" s="33">
        <v>30</v>
      </c>
      <c r="EI22" s="33">
        <v>30</v>
      </c>
      <c r="EJ22" s="33">
        <v>30</v>
      </c>
      <c r="EK22" s="33">
        <v>30</v>
      </c>
      <c r="EL22" s="33">
        <v>30</v>
      </c>
      <c r="EM22" s="33">
        <v>30</v>
      </c>
      <c r="EN22" s="33">
        <v>30</v>
      </c>
      <c r="EO22" s="33">
        <v>30</v>
      </c>
      <c r="EP22" s="33">
        <v>30</v>
      </c>
      <c r="EQ22" s="33">
        <v>30</v>
      </c>
      <c r="ER22" s="33">
        <v>30</v>
      </c>
      <c r="ES22" s="33">
        <v>30</v>
      </c>
      <c r="ET22" s="33">
        <v>30</v>
      </c>
      <c r="EU22" s="33">
        <v>30</v>
      </c>
      <c r="EV22" s="33">
        <v>30</v>
      </c>
      <c r="EW22" s="33">
        <v>30</v>
      </c>
      <c r="EX22" s="33">
        <v>30</v>
      </c>
      <c r="EY22" s="33">
        <v>30</v>
      </c>
      <c r="EZ22" s="33">
        <v>30</v>
      </c>
      <c r="FA22" s="33">
        <v>30</v>
      </c>
      <c r="FB22" s="33">
        <v>30</v>
      </c>
      <c r="FC22" s="33">
        <v>30</v>
      </c>
      <c r="FD22" s="33">
        <v>30</v>
      </c>
      <c r="FE22" s="33">
        <v>30</v>
      </c>
      <c r="FF22" s="33">
        <v>30</v>
      </c>
      <c r="FG22" s="33">
        <v>30</v>
      </c>
      <c r="FH22" s="33">
        <v>30</v>
      </c>
      <c r="FI22" s="33">
        <v>30</v>
      </c>
      <c r="FJ22" s="33">
        <v>30</v>
      </c>
      <c r="FK22" s="33">
        <v>30</v>
      </c>
      <c r="FL22" s="33">
        <v>30</v>
      </c>
      <c r="FM22" s="33">
        <v>30</v>
      </c>
      <c r="FN22" s="33">
        <v>30</v>
      </c>
      <c r="FO22" s="33">
        <v>30</v>
      </c>
      <c r="FP22" s="33">
        <v>30</v>
      </c>
      <c r="FQ22" s="33">
        <v>30</v>
      </c>
      <c r="FR22" s="33">
        <v>30</v>
      </c>
      <c r="FS22" s="33">
        <v>30</v>
      </c>
      <c r="FT22" s="33">
        <v>30</v>
      </c>
      <c r="FU22" s="33">
        <v>30</v>
      </c>
      <c r="FV22" s="33">
        <v>30</v>
      </c>
      <c r="FW22" s="33">
        <v>30</v>
      </c>
      <c r="FX22" s="33">
        <v>30</v>
      </c>
      <c r="FY22" s="33">
        <v>30</v>
      </c>
      <c r="FZ22" s="33">
        <v>30</v>
      </c>
      <c r="GA22" s="33">
        <v>30</v>
      </c>
      <c r="GB22" s="33">
        <v>30</v>
      </c>
      <c r="GC22" s="33">
        <v>30</v>
      </c>
      <c r="GD22" s="33">
        <v>30</v>
      </c>
      <c r="GE22" s="33">
        <v>30</v>
      </c>
      <c r="GF22" s="33">
        <v>30</v>
      </c>
      <c r="GG22" s="33">
        <v>30</v>
      </c>
      <c r="GH22" s="33">
        <v>30</v>
      </c>
      <c r="GI22" s="33">
        <v>30</v>
      </c>
      <c r="GJ22" s="33">
        <v>30</v>
      </c>
      <c r="GK22" s="34">
        <v>30</v>
      </c>
      <c r="GL22" s="299">
        <v>5342261</v>
      </c>
    </row>
    <row r="23" spans="1:194" x14ac:dyDescent="0.25">
      <c r="A23" s="234" t="str">
        <v>Thread available in Q 1</v>
      </c>
      <c r="B23" s="44">
        <v>30</v>
      </c>
      <c r="C23" s="33">
        <v>30</v>
      </c>
      <c r="D23" s="33">
        <v>30</v>
      </c>
      <c r="E23" s="33">
        <v>30</v>
      </c>
      <c r="F23" s="33">
        <v>30</v>
      </c>
      <c r="G23" s="33">
        <v>30</v>
      </c>
      <c r="H23" s="33">
        <v>30</v>
      </c>
      <c r="I23" s="33">
        <v>30</v>
      </c>
      <c r="J23" s="33">
        <v>30</v>
      </c>
      <c r="K23" s="33">
        <v>30</v>
      </c>
      <c r="L23" s="33">
        <v>30</v>
      </c>
      <c r="M23" s="33">
        <v>30</v>
      </c>
      <c r="N23" s="33">
        <v>30</v>
      </c>
      <c r="O23" s="33">
        <v>30</v>
      </c>
      <c r="P23" s="33">
        <v>30</v>
      </c>
      <c r="Q23" s="33">
        <v>30</v>
      </c>
      <c r="R23" s="33">
        <v>30</v>
      </c>
      <c r="S23" s="33">
        <v>30</v>
      </c>
      <c r="T23" s="33">
        <v>30</v>
      </c>
      <c r="U23" s="33">
        <v>30</v>
      </c>
      <c r="V23" s="33">
        <v>30</v>
      </c>
      <c r="W23" s="33">
        <v>30</v>
      </c>
      <c r="X23" s="33">
        <v>30</v>
      </c>
      <c r="Y23" s="33">
        <v>30</v>
      </c>
      <c r="Z23" s="33">
        <v>30</v>
      </c>
      <c r="AA23" s="33">
        <v>30</v>
      </c>
      <c r="AB23" s="33">
        <v>30</v>
      </c>
      <c r="AC23" s="33">
        <v>30</v>
      </c>
      <c r="AD23" s="33">
        <v>30</v>
      </c>
      <c r="AE23" s="33">
        <v>30</v>
      </c>
      <c r="AF23" s="33">
        <v>30</v>
      </c>
      <c r="AG23" s="33">
        <v>30</v>
      </c>
      <c r="AH23" s="33">
        <v>30</v>
      </c>
      <c r="AI23" s="33">
        <v>30</v>
      </c>
      <c r="AJ23" s="33">
        <v>30</v>
      </c>
      <c r="AK23" s="33">
        <v>30</v>
      </c>
      <c r="AL23" s="33">
        <v>30</v>
      </c>
      <c r="AM23" s="33">
        <v>30</v>
      </c>
      <c r="AN23" s="33">
        <v>30</v>
      </c>
      <c r="AO23" s="33">
        <v>30</v>
      </c>
      <c r="AP23" s="33">
        <v>30</v>
      </c>
      <c r="AQ23" s="33">
        <v>30</v>
      </c>
      <c r="AR23" s="33">
        <v>30</v>
      </c>
      <c r="AS23" s="33">
        <v>30</v>
      </c>
      <c r="AT23" s="33">
        <v>30</v>
      </c>
      <c r="AU23" s="33">
        <v>30</v>
      </c>
      <c r="AV23" s="33">
        <v>30</v>
      </c>
      <c r="AW23" s="33">
        <v>30</v>
      </c>
      <c r="AX23" s="33">
        <v>30</v>
      </c>
      <c r="AY23" s="33">
        <v>30</v>
      </c>
      <c r="AZ23" s="33">
        <v>30</v>
      </c>
      <c r="BA23" s="33">
        <v>30</v>
      </c>
      <c r="BB23" s="33">
        <v>30</v>
      </c>
      <c r="BC23" s="33">
        <v>30</v>
      </c>
      <c r="BD23" s="33">
        <v>30</v>
      </c>
      <c r="BE23" s="33">
        <v>30</v>
      </c>
      <c r="BF23" s="33">
        <v>30</v>
      </c>
      <c r="BG23" s="33">
        <v>30</v>
      </c>
      <c r="BH23" s="33">
        <v>30</v>
      </c>
      <c r="BI23" s="33">
        <v>30</v>
      </c>
      <c r="BJ23" s="33">
        <v>30</v>
      </c>
      <c r="BK23" s="33">
        <v>30</v>
      </c>
      <c r="BL23" s="33">
        <v>30</v>
      </c>
      <c r="BM23" s="33">
        <v>30</v>
      </c>
      <c r="BN23" s="33">
        <v>30</v>
      </c>
      <c r="BO23" s="33">
        <v>30</v>
      </c>
      <c r="BP23" s="33">
        <v>30</v>
      </c>
      <c r="BQ23" s="33">
        <v>30</v>
      </c>
      <c r="BR23" s="33">
        <v>30</v>
      </c>
      <c r="BS23" s="33">
        <v>30</v>
      </c>
      <c r="BT23" s="33">
        <v>30</v>
      </c>
      <c r="BU23" s="33">
        <v>30</v>
      </c>
      <c r="BV23" s="33">
        <v>30</v>
      </c>
      <c r="BW23" s="33">
        <v>30</v>
      </c>
      <c r="BX23" s="33">
        <v>30</v>
      </c>
      <c r="BY23" s="33">
        <v>30</v>
      </c>
      <c r="BZ23" s="33">
        <v>30</v>
      </c>
      <c r="CA23" s="33">
        <v>30</v>
      </c>
      <c r="CB23" s="33">
        <v>30</v>
      </c>
      <c r="CC23" s="33">
        <v>30</v>
      </c>
      <c r="CD23" s="33">
        <v>30</v>
      </c>
      <c r="CE23" s="33">
        <v>30</v>
      </c>
      <c r="CF23" s="33">
        <v>30</v>
      </c>
      <c r="CG23" s="33">
        <v>30</v>
      </c>
      <c r="CH23" s="33">
        <v>30</v>
      </c>
      <c r="CI23" s="33">
        <v>30</v>
      </c>
      <c r="CJ23" s="33">
        <v>30</v>
      </c>
      <c r="CK23" s="33">
        <v>30</v>
      </c>
      <c r="CL23" s="33">
        <v>30</v>
      </c>
      <c r="CM23" s="33">
        <v>30</v>
      </c>
      <c r="CN23" s="33">
        <v>30</v>
      </c>
      <c r="CO23" s="33">
        <v>30</v>
      </c>
      <c r="CP23" s="33">
        <v>30</v>
      </c>
      <c r="CQ23" s="33">
        <v>30</v>
      </c>
      <c r="CR23" s="33">
        <v>30</v>
      </c>
      <c r="CS23" s="33">
        <v>30</v>
      </c>
      <c r="CT23" s="33">
        <v>70</v>
      </c>
      <c r="CU23" s="33">
        <v>70</v>
      </c>
      <c r="CV23" s="33">
        <v>70</v>
      </c>
      <c r="CW23" s="33">
        <v>70</v>
      </c>
      <c r="CX23" s="33">
        <v>70</v>
      </c>
      <c r="CY23" s="33">
        <v>70</v>
      </c>
      <c r="CZ23" s="33">
        <v>70</v>
      </c>
      <c r="DA23" s="33">
        <v>70</v>
      </c>
      <c r="DB23" s="33">
        <v>70</v>
      </c>
      <c r="DC23" s="33">
        <v>70</v>
      </c>
      <c r="DD23" s="33">
        <v>70</v>
      </c>
      <c r="DE23" s="33">
        <v>70</v>
      </c>
      <c r="DF23" s="33">
        <v>70</v>
      </c>
      <c r="DG23" s="33">
        <v>70</v>
      </c>
      <c r="DH23" s="33">
        <v>70</v>
      </c>
      <c r="DI23" s="33">
        <v>70</v>
      </c>
      <c r="DJ23" s="33">
        <v>70</v>
      </c>
      <c r="DK23" s="33">
        <v>70</v>
      </c>
      <c r="DL23" s="33">
        <v>70</v>
      </c>
      <c r="DM23" s="33">
        <v>70</v>
      </c>
      <c r="DN23" s="33">
        <v>70</v>
      </c>
      <c r="DO23" s="33">
        <v>70</v>
      </c>
      <c r="DP23" s="33">
        <v>70</v>
      </c>
      <c r="DQ23" s="33">
        <v>70</v>
      </c>
      <c r="DR23" s="33">
        <v>70</v>
      </c>
      <c r="DS23" s="33">
        <v>70</v>
      </c>
      <c r="DT23" s="33">
        <v>70</v>
      </c>
      <c r="DU23" s="33">
        <v>70</v>
      </c>
      <c r="DV23" s="33">
        <v>70</v>
      </c>
      <c r="DW23" s="33">
        <v>70</v>
      </c>
      <c r="DX23" s="33">
        <v>70</v>
      </c>
      <c r="DY23" s="33">
        <v>70</v>
      </c>
      <c r="DZ23" s="33">
        <v>70</v>
      </c>
      <c r="EA23" s="33">
        <v>70</v>
      </c>
      <c r="EB23" s="33">
        <v>70</v>
      </c>
      <c r="EC23" s="33">
        <v>70</v>
      </c>
      <c r="ED23" s="33">
        <v>70</v>
      </c>
      <c r="EE23" s="33">
        <v>70</v>
      </c>
      <c r="EF23" s="33">
        <v>70</v>
      </c>
      <c r="EG23" s="33">
        <v>70</v>
      </c>
      <c r="EH23" s="33">
        <v>70</v>
      </c>
      <c r="EI23" s="33">
        <v>70</v>
      </c>
      <c r="EJ23" s="33">
        <v>70</v>
      </c>
      <c r="EK23" s="33">
        <v>70</v>
      </c>
      <c r="EL23" s="33">
        <v>70</v>
      </c>
      <c r="EM23" s="33">
        <v>70</v>
      </c>
      <c r="EN23" s="33">
        <v>70</v>
      </c>
      <c r="EO23" s="33">
        <v>70</v>
      </c>
      <c r="EP23" s="33">
        <v>70</v>
      </c>
      <c r="EQ23" s="33">
        <v>70</v>
      </c>
      <c r="ER23" s="33">
        <v>70</v>
      </c>
      <c r="ES23" s="33">
        <v>70</v>
      </c>
      <c r="ET23" s="33">
        <v>70</v>
      </c>
      <c r="EU23" s="33">
        <v>70</v>
      </c>
      <c r="EV23" s="33">
        <v>70</v>
      </c>
      <c r="EW23" s="33">
        <v>70</v>
      </c>
      <c r="EX23" s="33">
        <v>70</v>
      </c>
      <c r="EY23" s="33">
        <v>70</v>
      </c>
      <c r="EZ23" s="33">
        <v>70</v>
      </c>
      <c r="FA23" s="33">
        <v>70</v>
      </c>
      <c r="FB23" s="33">
        <v>70</v>
      </c>
      <c r="FC23" s="33">
        <v>70</v>
      </c>
      <c r="FD23" s="33">
        <v>70</v>
      </c>
      <c r="FE23" s="33">
        <v>70</v>
      </c>
      <c r="FF23" s="33">
        <v>70</v>
      </c>
      <c r="FG23" s="33">
        <v>70</v>
      </c>
      <c r="FH23" s="33">
        <v>70</v>
      </c>
      <c r="FI23" s="33">
        <v>70</v>
      </c>
      <c r="FJ23" s="33">
        <v>70</v>
      </c>
      <c r="FK23" s="33">
        <v>70</v>
      </c>
      <c r="FL23" s="33">
        <v>70</v>
      </c>
      <c r="FM23" s="33">
        <v>70</v>
      </c>
      <c r="FN23" s="33">
        <v>70</v>
      </c>
      <c r="FO23" s="33">
        <v>70</v>
      </c>
      <c r="FP23" s="33">
        <v>70</v>
      </c>
      <c r="FQ23" s="33">
        <v>70</v>
      </c>
      <c r="FR23" s="33">
        <v>70</v>
      </c>
      <c r="FS23" s="33">
        <v>70</v>
      </c>
      <c r="FT23" s="33">
        <v>70</v>
      </c>
      <c r="FU23" s="33">
        <v>70</v>
      </c>
      <c r="FV23" s="33">
        <v>70</v>
      </c>
      <c r="FW23" s="33">
        <v>70</v>
      </c>
      <c r="FX23" s="33">
        <v>70</v>
      </c>
      <c r="FY23" s="33">
        <v>70</v>
      </c>
      <c r="FZ23" s="33">
        <v>70</v>
      </c>
      <c r="GA23" s="33">
        <v>70</v>
      </c>
      <c r="GB23" s="33">
        <v>70</v>
      </c>
      <c r="GC23" s="33">
        <v>70</v>
      </c>
      <c r="GD23" s="33">
        <v>70</v>
      </c>
      <c r="GE23" s="33">
        <v>70</v>
      </c>
      <c r="GF23" s="33">
        <v>70</v>
      </c>
      <c r="GG23" s="33">
        <v>70</v>
      </c>
      <c r="GH23" s="33">
        <v>70</v>
      </c>
      <c r="GI23" s="33">
        <v>70</v>
      </c>
      <c r="GJ23" s="33">
        <v>70</v>
      </c>
      <c r="GK23" s="34">
        <v>70</v>
      </c>
      <c r="GL23" s="299">
        <v>14704970</v>
      </c>
    </row>
    <row r="24" spans="1:194" x14ac:dyDescent="0.25">
      <c r="A24" s="234" t="str">
        <v>Thread available in Q 2</v>
      </c>
      <c r="B24" s="44">
        <v>30</v>
      </c>
      <c r="C24" s="33">
        <v>30</v>
      </c>
      <c r="D24" s="33">
        <v>30</v>
      </c>
      <c r="E24" s="33">
        <v>30</v>
      </c>
      <c r="F24" s="33">
        <v>30</v>
      </c>
      <c r="G24" s="33">
        <v>30</v>
      </c>
      <c r="H24" s="33">
        <v>30</v>
      </c>
      <c r="I24" s="33">
        <v>30</v>
      </c>
      <c r="J24" s="33">
        <v>30</v>
      </c>
      <c r="K24" s="33">
        <v>30</v>
      </c>
      <c r="L24" s="33">
        <v>30</v>
      </c>
      <c r="M24" s="33">
        <v>30</v>
      </c>
      <c r="N24" s="33">
        <v>30</v>
      </c>
      <c r="O24" s="33">
        <v>30</v>
      </c>
      <c r="P24" s="33">
        <v>30</v>
      </c>
      <c r="Q24" s="33">
        <v>30</v>
      </c>
      <c r="R24" s="33">
        <v>30</v>
      </c>
      <c r="S24" s="33">
        <v>30</v>
      </c>
      <c r="T24" s="33">
        <v>30</v>
      </c>
      <c r="U24" s="33">
        <v>30</v>
      </c>
      <c r="V24" s="33">
        <v>30</v>
      </c>
      <c r="W24" s="33">
        <v>30</v>
      </c>
      <c r="X24" s="33">
        <v>30</v>
      </c>
      <c r="Y24" s="33">
        <v>30</v>
      </c>
      <c r="Z24" s="33">
        <v>30</v>
      </c>
      <c r="AA24" s="33">
        <v>30</v>
      </c>
      <c r="AB24" s="33">
        <v>30</v>
      </c>
      <c r="AC24" s="33">
        <v>30</v>
      </c>
      <c r="AD24" s="33">
        <v>30</v>
      </c>
      <c r="AE24" s="33">
        <v>30</v>
      </c>
      <c r="AF24" s="33">
        <v>30</v>
      </c>
      <c r="AG24" s="33">
        <v>30</v>
      </c>
      <c r="AH24" s="33">
        <v>30</v>
      </c>
      <c r="AI24" s="33">
        <v>30</v>
      </c>
      <c r="AJ24" s="33">
        <v>30</v>
      </c>
      <c r="AK24" s="33">
        <v>30</v>
      </c>
      <c r="AL24" s="33">
        <v>30</v>
      </c>
      <c r="AM24" s="33">
        <v>30</v>
      </c>
      <c r="AN24" s="33">
        <v>30</v>
      </c>
      <c r="AO24" s="33">
        <v>30</v>
      </c>
      <c r="AP24" s="33">
        <v>30</v>
      </c>
      <c r="AQ24" s="33">
        <v>30</v>
      </c>
      <c r="AR24" s="33">
        <v>30</v>
      </c>
      <c r="AS24" s="33">
        <v>30</v>
      </c>
      <c r="AT24" s="33">
        <v>30</v>
      </c>
      <c r="AU24" s="33">
        <v>30</v>
      </c>
      <c r="AV24" s="33">
        <v>30</v>
      </c>
      <c r="AW24" s="33">
        <v>30</v>
      </c>
      <c r="AX24" s="33">
        <v>30</v>
      </c>
      <c r="AY24" s="33">
        <v>30</v>
      </c>
      <c r="AZ24" s="33">
        <v>30</v>
      </c>
      <c r="BA24" s="33">
        <v>30</v>
      </c>
      <c r="BB24" s="33">
        <v>30</v>
      </c>
      <c r="BC24" s="33">
        <v>30</v>
      </c>
      <c r="BD24" s="33">
        <v>30</v>
      </c>
      <c r="BE24" s="33">
        <v>30</v>
      </c>
      <c r="BF24" s="33">
        <v>30</v>
      </c>
      <c r="BG24" s="33">
        <v>30</v>
      </c>
      <c r="BH24" s="33">
        <v>30</v>
      </c>
      <c r="BI24" s="33">
        <v>30</v>
      </c>
      <c r="BJ24" s="33">
        <v>30</v>
      </c>
      <c r="BK24" s="33">
        <v>30</v>
      </c>
      <c r="BL24" s="33">
        <v>30</v>
      </c>
      <c r="BM24" s="33">
        <v>30</v>
      </c>
      <c r="BN24" s="33">
        <v>30</v>
      </c>
      <c r="BO24" s="33">
        <v>30</v>
      </c>
      <c r="BP24" s="33">
        <v>30</v>
      </c>
      <c r="BQ24" s="33">
        <v>30</v>
      </c>
      <c r="BR24" s="33">
        <v>30</v>
      </c>
      <c r="BS24" s="33">
        <v>30</v>
      </c>
      <c r="BT24" s="33">
        <v>30</v>
      </c>
      <c r="BU24" s="33">
        <v>30</v>
      </c>
      <c r="BV24" s="33">
        <v>30</v>
      </c>
      <c r="BW24" s="33">
        <v>30</v>
      </c>
      <c r="BX24" s="33">
        <v>30</v>
      </c>
      <c r="BY24" s="33">
        <v>30</v>
      </c>
      <c r="BZ24" s="33">
        <v>30</v>
      </c>
      <c r="CA24" s="33">
        <v>30</v>
      </c>
      <c r="CB24" s="33">
        <v>30</v>
      </c>
      <c r="CC24" s="33">
        <v>30</v>
      </c>
      <c r="CD24" s="33">
        <v>30</v>
      </c>
      <c r="CE24" s="33">
        <v>30</v>
      </c>
      <c r="CF24" s="33">
        <v>30</v>
      </c>
      <c r="CG24" s="33">
        <v>30</v>
      </c>
      <c r="CH24" s="33">
        <v>30</v>
      </c>
      <c r="CI24" s="33">
        <v>30</v>
      </c>
      <c r="CJ24" s="33">
        <v>30</v>
      </c>
      <c r="CK24" s="33">
        <v>30</v>
      </c>
      <c r="CL24" s="33">
        <v>30</v>
      </c>
      <c r="CM24" s="33">
        <v>30</v>
      </c>
      <c r="CN24" s="33">
        <v>30</v>
      </c>
      <c r="CO24" s="33">
        <v>30</v>
      </c>
      <c r="CP24" s="33">
        <v>30</v>
      </c>
      <c r="CQ24" s="33">
        <v>30</v>
      </c>
      <c r="CR24" s="33">
        <v>30</v>
      </c>
      <c r="CS24" s="33">
        <v>30</v>
      </c>
      <c r="CT24" s="33">
        <v>70</v>
      </c>
      <c r="CU24" s="33">
        <v>70</v>
      </c>
      <c r="CV24" s="33">
        <v>70</v>
      </c>
      <c r="CW24" s="33">
        <v>70</v>
      </c>
      <c r="CX24" s="33">
        <v>70</v>
      </c>
      <c r="CY24" s="33">
        <v>70</v>
      </c>
      <c r="CZ24" s="33">
        <v>70</v>
      </c>
      <c r="DA24" s="33">
        <v>70</v>
      </c>
      <c r="DB24" s="33">
        <v>70</v>
      </c>
      <c r="DC24" s="33">
        <v>70</v>
      </c>
      <c r="DD24" s="33">
        <v>70</v>
      </c>
      <c r="DE24" s="33">
        <v>70</v>
      </c>
      <c r="DF24" s="33">
        <v>70</v>
      </c>
      <c r="DG24" s="33">
        <v>70</v>
      </c>
      <c r="DH24" s="33">
        <v>70</v>
      </c>
      <c r="DI24" s="33">
        <v>70</v>
      </c>
      <c r="DJ24" s="33">
        <v>70</v>
      </c>
      <c r="DK24" s="33">
        <v>70</v>
      </c>
      <c r="DL24" s="33">
        <v>70</v>
      </c>
      <c r="DM24" s="33">
        <v>70</v>
      </c>
      <c r="DN24" s="33">
        <v>70</v>
      </c>
      <c r="DO24" s="33">
        <v>70</v>
      </c>
      <c r="DP24" s="33">
        <v>70</v>
      </c>
      <c r="DQ24" s="33">
        <v>70</v>
      </c>
      <c r="DR24" s="33">
        <v>70</v>
      </c>
      <c r="DS24" s="33">
        <v>70</v>
      </c>
      <c r="DT24" s="33">
        <v>70</v>
      </c>
      <c r="DU24" s="33">
        <v>70</v>
      </c>
      <c r="DV24" s="33">
        <v>70</v>
      </c>
      <c r="DW24" s="33">
        <v>70</v>
      </c>
      <c r="DX24" s="33">
        <v>70</v>
      </c>
      <c r="DY24" s="33">
        <v>70</v>
      </c>
      <c r="DZ24" s="33">
        <v>70</v>
      </c>
      <c r="EA24" s="33">
        <v>70</v>
      </c>
      <c r="EB24" s="33">
        <v>70</v>
      </c>
      <c r="EC24" s="33">
        <v>70</v>
      </c>
      <c r="ED24" s="33">
        <v>70</v>
      </c>
      <c r="EE24" s="33">
        <v>70</v>
      </c>
      <c r="EF24" s="33">
        <v>70</v>
      </c>
      <c r="EG24" s="33">
        <v>70</v>
      </c>
      <c r="EH24" s="33">
        <v>70</v>
      </c>
      <c r="EI24" s="33">
        <v>70</v>
      </c>
      <c r="EJ24" s="33">
        <v>70</v>
      </c>
      <c r="EK24" s="33">
        <v>70</v>
      </c>
      <c r="EL24" s="33">
        <v>70</v>
      </c>
      <c r="EM24" s="33">
        <v>70</v>
      </c>
      <c r="EN24" s="33">
        <v>70</v>
      </c>
      <c r="EO24" s="33">
        <v>70</v>
      </c>
      <c r="EP24" s="33">
        <v>70</v>
      </c>
      <c r="EQ24" s="33">
        <v>70</v>
      </c>
      <c r="ER24" s="33">
        <v>70</v>
      </c>
      <c r="ES24" s="33">
        <v>70</v>
      </c>
      <c r="ET24" s="33">
        <v>70</v>
      </c>
      <c r="EU24" s="33">
        <v>70</v>
      </c>
      <c r="EV24" s="33">
        <v>70</v>
      </c>
      <c r="EW24" s="33">
        <v>70</v>
      </c>
      <c r="EX24" s="33">
        <v>70</v>
      </c>
      <c r="EY24" s="33">
        <v>70</v>
      </c>
      <c r="EZ24" s="33">
        <v>70</v>
      </c>
      <c r="FA24" s="33">
        <v>70</v>
      </c>
      <c r="FB24" s="33">
        <v>70</v>
      </c>
      <c r="FC24" s="33">
        <v>70</v>
      </c>
      <c r="FD24" s="33">
        <v>70</v>
      </c>
      <c r="FE24" s="33">
        <v>70</v>
      </c>
      <c r="FF24" s="33">
        <v>70</v>
      </c>
      <c r="FG24" s="33">
        <v>70</v>
      </c>
      <c r="FH24" s="33">
        <v>70</v>
      </c>
      <c r="FI24" s="33">
        <v>70</v>
      </c>
      <c r="FJ24" s="33">
        <v>70</v>
      </c>
      <c r="FK24" s="33">
        <v>70</v>
      </c>
      <c r="FL24" s="33">
        <v>70</v>
      </c>
      <c r="FM24" s="33">
        <v>70</v>
      </c>
      <c r="FN24" s="33">
        <v>70</v>
      </c>
      <c r="FO24" s="33">
        <v>70</v>
      </c>
      <c r="FP24" s="33">
        <v>70</v>
      </c>
      <c r="FQ24" s="33">
        <v>70</v>
      </c>
      <c r="FR24" s="33">
        <v>70</v>
      </c>
      <c r="FS24" s="33">
        <v>70</v>
      </c>
      <c r="FT24" s="33">
        <v>70</v>
      </c>
      <c r="FU24" s="33">
        <v>70</v>
      </c>
      <c r="FV24" s="33">
        <v>70</v>
      </c>
      <c r="FW24" s="33">
        <v>70</v>
      </c>
      <c r="FX24" s="33">
        <v>70</v>
      </c>
      <c r="FY24" s="33">
        <v>70</v>
      </c>
      <c r="FZ24" s="33">
        <v>70</v>
      </c>
      <c r="GA24" s="33">
        <v>70</v>
      </c>
      <c r="GB24" s="33">
        <v>70</v>
      </c>
      <c r="GC24" s="33">
        <v>70</v>
      </c>
      <c r="GD24" s="33">
        <v>70</v>
      </c>
      <c r="GE24" s="33">
        <v>70</v>
      </c>
      <c r="GF24" s="33">
        <v>70</v>
      </c>
      <c r="GG24" s="33">
        <v>70</v>
      </c>
      <c r="GH24" s="33">
        <v>70</v>
      </c>
      <c r="GI24" s="33">
        <v>70</v>
      </c>
      <c r="GJ24" s="33">
        <v>70</v>
      </c>
      <c r="GK24" s="34">
        <v>70</v>
      </c>
      <c r="GL24" s="299">
        <v>14704970</v>
      </c>
    </row>
    <row r="25" spans="1:194" x14ac:dyDescent="0.25">
      <c r="A25" s="234" t="str">
        <v>Noise makers available in Q 1</v>
      </c>
      <c r="B25" s="44">
        <v>1</v>
      </c>
      <c r="C25" s="33">
        <v>1</v>
      </c>
      <c r="D25" s="33">
        <v>1</v>
      </c>
      <c r="E25" s="33">
        <v>1</v>
      </c>
      <c r="F25" s="33">
        <v>1</v>
      </c>
      <c r="G25" s="33">
        <v>1</v>
      </c>
      <c r="H25" s="33" t="str">
        <v/>
      </c>
      <c r="I25" s="33" t="str">
        <v/>
      </c>
      <c r="J25" s="33" t="str">
        <v/>
      </c>
      <c r="K25" s="33" t="str">
        <v/>
      </c>
      <c r="L25" s="33" t="str">
        <v/>
      </c>
      <c r="M25" s="33" t="str">
        <v/>
      </c>
      <c r="N25" s="33">
        <v>1</v>
      </c>
      <c r="O25" s="33">
        <v>1</v>
      </c>
      <c r="P25" s="33">
        <v>1</v>
      </c>
      <c r="Q25" s="33">
        <v>1</v>
      </c>
      <c r="R25" s="33">
        <v>1</v>
      </c>
      <c r="S25" s="33">
        <v>1</v>
      </c>
      <c r="T25" s="33" t="str">
        <v/>
      </c>
      <c r="U25" s="33" t="str">
        <v/>
      </c>
      <c r="V25" s="33" t="str">
        <v/>
      </c>
      <c r="W25" s="33" t="str">
        <v/>
      </c>
      <c r="X25" s="33" t="str">
        <v/>
      </c>
      <c r="Y25" s="33" t="str">
        <v/>
      </c>
      <c r="Z25" s="33" t="str">
        <v/>
      </c>
      <c r="AA25" s="33" t="str">
        <v/>
      </c>
      <c r="AB25" s="33" t="str">
        <v/>
      </c>
      <c r="AC25" s="33" t="str">
        <v/>
      </c>
      <c r="AD25" s="33" t="str">
        <v/>
      </c>
      <c r="AE25" s="33" t="str">
        <v/>
      </c>
      <c r="AF25" s="33" t="str">
        <v/>
      </c>
      <c r="AG25" s="33" t="str">
        <v/>
      </c>
      <c r="AH25" s="33" t="str">
        <v/>
      </c>
      <c r="AI25" s="33" t="str">
        <v/>
      </c>
      <c r="AJ25" s="33" t="str">
        <v/>
      </c>
      <c r="AK25" s="33" t="str">
        <v/>
      </c>
      <c r="AL25" s="33" t="str">
        <v/>
      </c>
      <c r="AM25" s="33" t="str">
        <v/>
      </c>
      <c r="AN25" s="33" t="str">
        <v/>
      </c>
      <c r="AO25" s="33" t="str">
        <v/>
      </c>
      <c r="AP25" s="33" t="str">
        <v/>
      </c>
      <c r="AQ25" s="33" t="str">
        <v/>
      </c>
      <c r="AR25" s="33" t="str">
        <v/>
      </c>
      <c r="AS25" s="33" t="str">
        <v/>
      </c>
      <c r="AT25" s="33" t="str">
        <v/>
      </c>
      <c r="AU25" s="33" t="str">
        <v/>
      </c>
      <c r="AV25" s="33" t="str">
        <v/>
      </c>
      <c r="AW25" s="33" t="str">
        <v/>
      </c>
      <c r="AX25" s="33">
        <v>1</v>
      </c>
      <c r="AY25" s="33">
        <v>1</v>
      </c>
      <c r="AZ25" s="33">
        <v>1</v>
      </c>
      <c r="BA25" s="33">
        <v>1</v>
      </c>
      <c r="BB25" s="33">
        <v>1</v>
      </c>
      <c r="BC25" s="33">
        <v>1</v>
      </c>
      <c r="BD25" s="33" t="str">
        <v/>
      </c>
      <c r="BE25" s="33" t="str">
        <v/>
      </c>
      <c r="BF25" s="33" t="str">
        <v/>
      </c>
      <c r="BG25" s="33" t="str">
        <v/>
      </c>
      <c r="BH25" s="33" t="str">
        <v/>
      </c>
      <c r="BI25" s="33" t="str">
        <v/>
      </c>
      <c r="BJ25" s="33">
        <v>1</v>
      </c>
      <c r="BK25" s="33">
        <v>1</v>
      </c>
      <c r="BL25" s="33">
        <v>1</v>
      </c>
      <c r="BM25" s="33">
        <v>1</v>
      </c>
      <c r="BN25" s="33">
        <v>1</v>
      </c>
      <c r="BO25" s="33">
        <v>1</v>
      </c>
      <c r="BP25" s="33" t="str">
        <v/>
      </c>
      <c r="BQ25" s="33" t="str">
        <v/>
      </c>
      <c r="BR25" s="33" t="str">
        <v/>
      </c>
      <c r="BS25" s="33" t="str">
        <v/>
      </c>
      <c r="BT25" s="33" t="str">
        <v/>
      </c>
      <c r="BU25" s="33" t="str">
        <v/>
      </c>
      <c r="BV25" s="33" t="str">
        <v/>
      </c>
      <c r="BW25" s="33" t="str">
        <v/>
      </c>
      <c r="BX25" s="33" t="str">
        <v/>
      </c>
      <c r="BY25" s="33" t="str">
        <v/>
      </c>
      <c r="BZ25" s="33" t="str">
        <v/>
      </c>
      <c r="CA25" s="33" t="str">
        <v/>
      </c>
      <c r="CB25" s="33" t="str">
        <v/>
      </c>
      <c r="CC25" s="33" t="str">
        <v/>
      </c>
      <c r="CD25" s="33" t="str">
        <v/>
      </c>
      <c r="CE25" s="33" t="str">
        <v/>
      </c>
      <c r="CF25" s="33" t="str">
        <v/>
      </c>
      <c r="CG25" s="33" t="str">
        <v/>
      </c>
      <c r="CH25" s="33" t="str">
        <v/>
      </c>
      <c r="CI25" s="33" t="str">
        <v/>
      </c>
      <c r="CJ25" s="33" t="str">
        <v/>
      </c>
      <c r="CK25" s="33" t="str">
        <v/>
      </c>
      <c r="CL25" s="33" t="str">
        <v/>
      </c>
      <c r="CM25" s="33" t="str">
        <v/>
      </c>
      <c r="CN25" s="33" t="str">
        <v/>
      </c>
      <c r="CO25" s="33" t="str">
        <v/>
      </c>
      <c r="CP25" s="33" t="str">
        <v/>
      </c>
      <c r="CQ25" s="33" t="str">
        <v/>
      </c>
      <c r="CR25" s="33" t="str">
        <v/>
      </c>
      <c r="CS25" s="33" t="str">
        <v/>
      </c>
      <c r="CT25" s="33">
        <v>1</v>
      </c>
      <c r="CU25" s="33">
        <v>1</v>
      </c>
      <c r="CV25" s="33">
        <v>1</v>
      </c>
      <c r="CW25" s="33">
        <v>1</v>
      </c>
      <c r="CX25" s="33">
        <v>1</v>
      </c>
      <c r="CY25" s="33">
        <v>1</v>
      </c>
      <c r="CZ25" s="33" t="str">
        <v/>
      </c>
      <c r="DA25" s="33" t="str">
        <v/>
      </c>
      <c r="DB25" s="33" t="str">
        <v/>
      </c>
      <c r="DC25" s="33" t="str">
        <v/>
      </c>
      <c r="DD25" s="33" t="str">
        <v/>
      </c>
      <c r="DE25" s="33" t="str">
        <v/>
      </c>
      <c r="DF25" s="33">
        <v>1</v>
      </c>
      <c r="DG25" s="33">
        <v>1</v>
      </c>
      <c r="DH25" s="33">
        <v>1</v>
      </c>
      <c r="DI25" s="33">
        <v>1</v>
      </c>
      <c r="DJ25" s="33">
        <v>1</v>
      </c>
      <c r="DK25" s="33">
        <v>1</v>
      </c>
      <c r="DL25" s="33" t="str">
        <v/>
      </c>
      <c r="DM25" s="33" t="str">
        <v/>
      </c>
      <c r="DN25" s="33" t="str">
        <v/>
      </c>
      <c r="DO25" s="33" t="str">
        <v/>
      </c>
      <c r="DP25" s="33" t="str">
        <v/>
      </c>
      <c r="DQ25" s="33" t="str">
        <v/>
      </c>
      <c r="DR25" s="33" t="str">
        <v/>
      </c>
      <c r="DS25" s="33" t="str">
        <v/>
      </c>
      <c r="DT25" s="33" t="str">
        <v/>
      </c>
      <c r="DU25" s="33" t="str">
        <v/>
      </c>
      <c r="DV25" s="33" t="str">
        <v/>
      </c>
      <c r="DW25" s="33" t="str">
        <v/>
      </c>
      <c r="DX25" s="33" t="str">
        <v/>
      </c>
      <c r="DY25" s="33" t="str">
        <v/>
      </c>
      <c r="DZ25" s="33" t="str">
        <v/>
      </c>
      <c r="EA25" s="33" t="str">
        <v/>
      </c>
      <c r="EB25" s="33" t="str">
        <v/>
      </c>
      <c r="EC25" s="33" t="str">
        <v/>
      </c>
      <c r="ED25" s="33" t="str">
        <v/>
      </c>
      <c r="EE25" s="33" t="str">
        <v/>
      </c>
      <c r="EF25" s="33" t="str">
        <v/>
      </c>
      <c r="EG25" s="33" t="str">
        <v/>
      </c>
      <c r="EH25" s="33" t="str">
        <v/>
      </c>
      <c r="EI25" s="33" t="str">
        <v/>
      </c>
      <c r="EJ25" s="33" t="str">
        <v/>
      </c>
      <c r="EK25" s="33" t="str">
        <v/>
      </c>
      <c r="EL25" s="33" t="str">
        <v/>
      </c>
      <c r="EM25" s="33" t="str">
        <v/>
      </c>
      <c r="EN25" s="33" t="str">
        <v/>
      </c>
      <c r="EO25" s="33" t="str">
        <v/>
      </c>
      <c r="EP25" s="33">
        <v>1</v>
      </c>
      <c r="EQ25" s="33">
        <v>1</v>
      </c>
      <c r="ER25" s="33">
        <v>1</v>
      </c>
      <c r="ES25" s="33">
        <v>1</v>
      </c>
      <c r="ET25" s="33">
        <v>1</v>
      </c>
      <c r="EU25" s="33">
        <v>1</v>
      </c>
      <c r="EV25" s="33" t="str">
        <v/>
      </c>
      <c r="EW25" s="33" t="str">
        <v/>
      </c>
      <c r="EX25" s="33" t="str">
        <v/>
      </c>
      <c r="EY25" s="33" t="str">
        <v/>
      </c>
      <c r="EZ25" s="33" t="str">
        <v/>
      </c>
      <c r="FA25" s="33" t="str">
        <v/>
      </c>
      <c r="FB25" s="33">
        <v>1</v>
      </c>
      <c r="FC25" s="33">
        <v>1</v>
      </c>
      <c r="FD25" s="33">
        <v>1</v>
      </c>
      <c r="FE25" s="33">
        <v>1</v>
      </c>
      <c r="FF25" s="33">
        <v>1</v>
      </c>
      <c r="FG25" s="33">
        <v>1</v>
      </c>
      <c r="FH25" s="33" t="str">
        <v/>
      </c>
      <c r="FI25" s="33" t="str">
        <v/>
      </c>
      <c r="FJ25" s="33" t="str">
        <v/>
      </c>
      <c r="FK25" s="33" t="str">
        <v/>
      </c>
      <c r="FL25" s="33" t="str">
        <v/>
      </c>
      <c r="FM25" s="33" t="str">
        <v/>
      </c>
      <c r="FN25" s="33" t="str">
        <v/>
      </c>
      <c r="FO25" s="33" t="str">
        <v/>
      </c>
      <c r="FP25" s="33" t="str">
        <v/>
      </c>
      <c r="FQ25" s="33" t="str">
        <v/>
      </c>
      <c r="FR25" s="33" t="str">
        <v/>
      </c>
      <c r="FS25" s="33" t="str">
        <v/>
      </c>
      <c r="FT25" s="33" t="str">
        <v/>
      </c>
      <c r="FU25" s="33" t="str">
        <v/>
      </c>
      <c r="FV25" s="33" t="str">
        <v/>
      </c>
      <c r="FW25" s="33" t="str">
        <v/>
      </c>
      <c r="FX25" s="33" t="str">
        <v/>
      </c>
      <c r="FY25" s="33" t="str">
        <v/>
      </c>
      <c r="FZ25" s="33" t="str">
        <v/>
      </c>
      <c r="GA25" s="33" t="str">
        <v/>
      </c>
      <c r="GB25" s="33" t="str">
        <v/>
      </c>
      <c r="GC25" s="33" t="str">
        <v/>
      </c>
      <c r="GD25" s="33" t="str">
        <v/>
      </c>
      <c r="GE25" s="33" t="str">
        <v/>
      </c>
      <c r="GF25" s="33" t="str">
        <v/>
      </c>
      <c r="GG25" s="33" t="str">
        <v/>
      </c>
      <c r="GH25" s="33" t="str">
        <v/>
      </c>
      <c r="GI25" s="33" t="str">
        <v/>
      </c>
      <c r="GJ25" s="33" t="str">
        <v/>
      </c>
      <c r="GK25" s="34" t="str">
        <v/>
      </c>
      <c r="GL25" s="299">
        <v>142265</v>
      </c>
    </row>
    <row r="26" spans="1:194" x14ac:dyDescent="0.25">
      <c r="A26" s="234" t="str">
        <v>Noise makers available in Q 2</v>
      </c>
      <c r="B26" s="44" t="str">
        <v/>
      </c>
      <c r="C26" s="33" t="str">
        <v/>
      </c>
      <c r="D26" s="33" t="str">
        <v/>
      </c>
      <c r="E26" s="33" t="str">
        <v/>
      </c>
      <c r="F26" s="33" t="str">
        <v/>
      </c>
      <c r="G26" s="33" t="str">
        <v/>
      </c>
      <c r="H26" s="33">
        <v>1</v>
      </c>
      <c r="I26" s="33">
        <v>1</v>
      </c>
      <c r="J26" s="33">
        <v>1</v>
      </c>
      <c r="K26" s="33">
        <v>1</v>
      </c>
      <c r="L26" s="33">
        <v>1</v>
      </c>
      <c r="M26" s="33">
        <v>1</v>
      </c>
      <c r="N26" s="33" t="str">
        <v/>
      </c>
      <c r="O26" s="33" t="str">
        <v/>
      </c>
      <c r="P26" s="33" t="str">
        <v/>
      </c>
      <c r="Q26" s="33" t="str">
        <v/>
      </c>
      <c r="R26" s="33" t="str">
        <v/>
      </c>
      <c r="S26" s="33" t="str">
        <v/>
      </c>
      <c r="T26" s="33">
        <v>1</v>
      </c>
      <c r="U26" s="33">
        <v>1</v>
      </c>
      <c r="V26" s="33">
        <v>1</v>
      </c>
      <c r="W26" s="33">
        <v>1</v>
      </c>
      <c r="X26" s="33">
        <v>1</v>
      </c>
      <c r="Y26" s="33">
        <v>1</v>
      </c>
      <c r="Z26" s="33" t="str">
        <v/>
      </c>
      <c r="AA26" s="33" t="str">
        <v/>
      </c>
      <c r="AB26" s="33" t="str">
        <v/>
      </c>
      <c r="AC26" s="33" t="str">
        <v/>
      </c>
      <c r="AD26" s="33" t="str">
        <v/>
      </c>
      <c r="AE26" s="33" t="str">
        <v/>
      </c>
      <c r="AF26" s="33" t="str">
        <v/>
      </c>
      <c r="AG26" s="33" t="str">
        <v/>
      </c>
      <c r="AH26" s="33" t="str">
        <v/>
      </c>
      <c r="AI26" s="33" t="str">
        <v/>
      </c>
      <c r="AJ26" s="33" t="str">
        <v/>
      </c>
      <c r="AK26" s="33" t="str">
        <v/>
      </c>
      <c r="AL26" s="33" t="str">
        <v/>
      </c>
      <c r="AM26" s="33" t="str">
        <v/>
      </c>
      <c r="AN26" s="33" t="str">
        <v/>
      </c>
      <c r="AO26" s="33" t="str">
        <v/>
      </c>
      <c r="AP26" s="33" t="str">
        <v/>
      </c>
      <c r="AQ26" s="33" t="str">
        <v/>
      </c>
      <c r="AR26" s="33" t="str">
        <v/>
      </c>
      <c r="AS26" s="33" t="str">
        <v/>
      </c>
      <c r="AT26" s="33" t="str">
        <v/>
      </c>
      <c r="AU26" s="33" t="str">
        <v/>
      </c>
      <c r="AV26" s="33" t="str">
        <v/>
      </c>
      <c r="AW26" s="33" t="str">
        <v/>
      </c>
      <c r="AX26" s="33" t="str">
        <v/>
      </c>
      <c r="AY26" s="33" t="str">
        <v/>
      </c>
      <c r="AZ26" s="33" t="str">
        <v/>
      </c>
      <c r="BA26" s="33" t="str">
        <v/>
      </c>
      <c r="BB26" s="33" t="str">
        <v/>
      </c>
      <c r="BC26" s="33" t="str">
        <v/>
      </c>
      <c r="BD26" s="33">
        <v>1</v>
      </c>
      <c r="BE26" s="33">
        <v>1</v>
      </c>
      <c r="BF26" s="33">
        <v>1</v>
      </c>
      <c r="BG26" s="33">
        <v>1</v>
      </c>
      <c r="BH26" s="33">
        <v>1</v>
      </c>
      <c r="BI26" s="33">
        <v>1</v>
      </c>
      <c r="BJ26" s="33" t="str">
        <v/>
      </c>
      <c r="BK26" s="33" t="str">
        <v/>
      </c>
      <c r="BL26" s="33" t="str">
        <v/>
      </c>
      <c r="BM26" s="33" t="str">
        <v/>
      </c>
      <c r="BN26" s="33" t="str">
        <v/>
      </c>
      <c r="BO26" s="33" t="str">
        <v/>
      </c>
      <c r="BP26" s="33">
        <v>1</v>
      </c>
      <c r="BQ26" s="33">
        <v>1</v>
      </c>
      <c r="BR26" s="33">
        <v>1</v>
      </c>
      <c r="BS26" s="33">
        <v>1</v>
      </c>
      <c r="BT26" s="33">
        <v>1</v>
      </c>
      <c r="BU26" s="33">
        <v>1</v>
      </c>
      <c r="BV26" s="33" t="str">
        <v/>
      </c>
      <c r="BW26" s="33" t="str">
        <v/>
      </c>
      <c r="BX26" s="33" t="str">
        <v/>
      </c>
      <c r="BY26" s="33" t="str">
        <v/>
      </c>
      <c r="BZ26" s="33" t="str">
        <v/>
      </c>
      <c r="CA26" s="33" t="str">
        <v/>
      </c>
      <c r="CB26" s="33" t="str">
        <v/>
      </c>
      <c r="CC26" s="33" t="str">
        <v/>
      </c>
      <c r="CD26" s="33" t="str">
        <v/>
      </c>
      <c r="CE26" s="33" t="str">
        <v/>
      </c>
      <c r="CF26" s="33" t="str">
        <v/>
      </c>
      <c r="CG26" s="33" t="str">
        <v/>
      </c>
      <c r="CH26" s="33" t="str">
        <v/>
      </c>
      <c r="CI26" s="33" t="str">
        <v/>
      </c>
      <c r="CJ26" s="33" t="str">
        <v/>
      </c>
      <c r="CK26" s="33" t="str">
        <v/>
      </c>
      <c r="CL26" s="33" t="str">
        <v/>
      </c>
      <c r="CM26" s="33" t="str">
        <v/>
      </c>
      <c r="CN26" s="33" t="str">
        <v/>
      </c>
      <c r="CO26" s="33" t="str">
        <v/>
      </c>
      <c r="CP26" s="33" t="str">
        <v/>
      </c>
      <c r="CQ26" s="33" t="str">
        <v/>
      </c>
      <c r="CR26" s="33" t="str">
        <v/>
      </c>
      <c r="CS26" s="33" t="str">
        <v/>
      </c>
      <c r="CT26" s="33" t="str">
        <v/>
      </c>
      <c r="CU26" s="33" t="str">
        <v/>
      </c>
      <c r="CV26" s="33" t="str">
        <v/>
      </c>
      <c r="CW26" s="33" t="str">
        <v/>
      </c>
      <c r="CX26" s="33" t="str">
        <v/>
      </c>
      <c r="CY26" s="33" t="str">
        <v/>
      </c>
      <c r="CZ26" s="33">
        <v>1</v>
      </c>
      <c r="DA26" s="33">
        <v>1</v>
      </c>
      <c r="DB26" s="33">
        <v>1</v>
      </c>
      <c r="DC26" s="33">
        <v>1</v>
      </c>
      <c r="DD26" s="33">
        <v>1</v>
      </c>
      <c r="DE26" s="33">
        <v>1</v>
      </c>
      <c r="DF26" s="33" t="str">
        <v/>
      </c>
      <c r="DG26" s="33" t="str">
        <v/>
      </c>
      <c r="DH26" s="33" t="str">
        <v/>
      </c>
      <c r="DI26" s="33" t="str">
        <v/>
      </c>
      <c r="DJ26" s="33" t="str">
        <v/>
      </c>
      <c r="DK26" s="33" t="str">
        <v/>
      </c>
      <c r="DL26" s="33">
        <v>1</v>
      </c>
      <c r="DM26" s="33">
        <v>1</v>
      </c>
      <c r="DN26" s="33">
        <v>1</v>
      </c>
      <c r="DO26" s="33">
        <v>1</v>
      </c>
      <c r="DP26" s="33">
        <v>1</v>
      </c>
      <c r="DQ26" s="33">
        <v>1</v>
      </c>
      <c r="DR26" s="33" t="str">
        <v/>
      </c>
      <c r="DS26" s="33" t="str">
        <v/>
      </c>
      <c r="DT26" s="33" t="str">
        <v/>
      </c>
      <c r="DU26" s="33" t="str">
        <v/>
      </c>
      <c r="DV26" s="33" t="str">
        <v/>
      </c>
      <c r="DW26" s="33" t="str">
        <v/>
      </c>
      <c r="DX26" s="33" t="str">
        <v/>
      </c>
      <c r="DY26" s="33" t="str">
        <v/>
      </c>
      <c r="DZ26" s="33" t="str">
        <v/>
      </c>
      <c r="EA26" s="33" t="str">
        <v/>
      </c>
      <c r="EB26" s="33" t="str">
        <v/>
      </c>
      <c r="EC26" s="33" t="str">
        <v/>
      </c>
      <c r="ED26" s="33" t="str">
        <v/>
      </c>
      <c r="EE26" s="33" t="str">
        <v/>
      </c>
      <c r="EF26" s="33" t="str">
        <v/>
      </c>
      <c r="EG26" s="33" t="str">
        <v/>
      </c>
      <c r="EH26" s="33" t="str">
        <v/>
      </c>
      <c r="EI26" s="33" t="str">
        <v/>
      </c>
      <c r="EJ26" s="33" t="str">
        <v/>
      </c>
      <c r="EK26" s="33" t="str">
        <v/>
      </c>
      <c r="EL26" s="33" t="str">
        <v/>
      </c>
      <c r="EM26" s="33" t="str">
        <v/>
      </c>
      <c r="EN26" s="33" t="str">
        <v/>
      </c>
      <c r="EO26" s="33" t="str">
        <v/>
      </c>
      <c r="EP26" s="33" t="str">
        <v/>
      </c>
      <c r="EQ26" s="33" t="str">
        <v/>
      </c>
      <c r="ER26" s="33" t="str">
        <v/>
      </c>
      <c r="ES26" s="33" t="str">
        <v/>
      </c>
      <c r="ET26" s="33" t="str">
        <v/>
      </c>
      <c r="EU26" s="33" t="str">
        <v/>
      </c>
      <c r="EV26" s="33">
        <v>1</v>
      </c>
      <c r="EW26" s="33">
        <v>1</v>
      </c>
      <c r="EX26" s="33">
        <v>1</v>
      </c>
      <c r="EY26" s="33">
        <v>1</v>
      </c>
      <c r="EZ26" s="33">
        <v>1</v>
      </c>
      <c r="FA26" s="33">
        <v>1</v>
      </c>
      <c r="FB26" s="33" t="str">
        <v/>
      </c>
      <c r="FC26" s="33" t="str">
        <v/>
      </c>
      <c r="FD26" s="33" t="str">
        <v/>
      </c>
      <c r="FE26" s="33" t="str">
        <v/>
      </c>
      <c r="FF26" s="33" t="str">
        <v/>
      </c>
      <c r="FG26" s="33" t="str">
        <v/>
      </c>
      <c r="FH26" s="33">
        <v>1</v>
      </c>
      <c r="FI26" s="33">
        <v>1</v>
      </c>
      <c r="FJ26" s="33">
        <v>1</v>
      </c>
      <c r="FK26" s="33">
        <v>1</v>
      </c>
      <c r="FL26" s="33">
        <v>1</v>
      </c>
      <c r="FM26" s="33">
        <v>1</v>
      </c>
      <c r="FN26" s="33" t="str">
        <v/>
      </c>
      <c r="FO26" s="33" t="str">
        <v/>
      </c>
      <c r="FP26" s="33" t="str">
        <v/>
      </c>
      <c r="FQ26" s="33" t="str">
        <v/>
      </c>
      <c r="FR26" s="33" t="str">
        <v/>
      </c>
      <c r="FS26" s="33" t="str">
        <v/>
      </c>
      <c r="FT26" s="33" t="str">
        <v/>
      </c>
      <c r="FU26" s="33" t="str">
        <v/>
      </c>
      <c r="FV26" s="33" t="str">
        <v/>
      </c>
      <c r="FW26" s="33" t="str">
        <v/>
      </c>
      <c r="FX26" s="33" t="str">
        <v/>
      </c>
      <c r="FY26" s="33" t="str">
        <v/>
      </c>
      <c r="FZ26" s="33" t="str">
        <v/>
      </c>
      <c r="GA26" s="33" t="str">
        <v/>
      </c>
      <c r="GB26" s="33" t="str">
        <v/>
      </c>
      <c r="GC26" s="33" t="str">
        <v/>
      </c>
      <c r="GD26" s="33" t="str">
        <v/>
      </c>
      <c r="GE26" s="33" t="str">
        <v/>
      </c>
      <c r="GF26" s="33" t="str">
        <v/>
      </c>
      <c r="GG26" s="33" t="str">
        <v/>
      </c>
      <c r="GH26" s="33" t="str">
        <v/>
      </c>
      <c r="GI26" s="33" t="str">
        <v/>
      </c>
      <c r="GJ26" s="33" t="str">
        <v/>
      </c>
      <c r="GK26" s="34" t="str">
        <v/>
      </c>
      <c r="GL26" s="299">
        <v>142265</v>
      </c>
    </row>
    <row r="27" spans="1:194" x14ac:dyDescent="0.25">
      <c r="A27" s="234" t="str">
        <v>Bows available in Q 1</v>
      </c>
      <c r="B27" s="44">
        <v>1</v>
      </c>
      <c r="C27" s="33">
        <v>1</v>
      </c>
      <c r="D27" s="33">
        <v>1</v>
      </c>
      <c r="E27" s="33">
        <v>1</v>
      </c>
      <c r="F27" s="33">
        <v>1</v>
      </c>
      <c r="G27" s="33">
        <v>1</v>
      </c>
      <c r="H27" s="33" t="str">
        <v/>
      </c>
      <c r="I27" s="33" t="str">
        <v/>
      </c>
      <c r="J27" s="33" t="str">
        <v/>
      </c>
      <c r="K27" s="33" t="str">
        <v/>
      </c>
      <c r="L27" s="33" t="str">
        <v/>
      </c>
      <c r="M27" s="33" t="str">
        <v/>
      </c>
      <c r="N27" s="33" t="str">
        <v/>
      </c>
      <c r="O27" s="33" t="str">
        <v/>
      </c>
      <c r="P27" s="33" t="str">
        <v/>
      </c>
      <c r="Q27" s="33" t="str">
        <v/>
      </c>
      <c r="R27" s="33" t="str">
        <v/>
      </c>
      <c r="S27" s="33" t="str">
        <v/>
      </c>
      <c r="T27" s="33" t="str">
        <v/>
      </c>
      <c r="U27" s="33" t="str">
        <v/>
      </c>
      <c r="V27" s="33" t="str">
        <v/>
      </c>
      <c r="W27" s="33" t="str">
        <v/>
      </c>
      <c r="X27" s="33" t="str">
        <v/>
      </c>
      <c r="Y27" s="33" t="str">
        <v/>
      </c>
      <c r="Z27" s="33">
        <v>1</v>
      </c>
      <c r="AA27" s="33">
        <v>1</v>
      </c>
      <c r="AB27" s="33">
        <v>1</v>
      </c>
      <c r="AC27" s="33">
        <v>1</v>
      </c>
      <c r="AD27" s="33">
        <v>1</v>
      </c>
      <c r="AE27" s="33">
        <v>1</v>
      </c>
      <c r="AF27" s="33" t="str">
        <v/>
      </c>
      <c r="AG27" s="33" t="str">
        <v/>
      </c>
      <c r="AH27" s="33" t="str">
        <v/>
      </c>
      <c r="AI27" s="33" t="str">
        <v/>
      </c>
      <c r="AJ27" s="33" t="str">
        <v/>
      </c>
      <c r="AK27" s="33" t="str">
        <v/>
      </c>
      <c r="AL27" s="33" t="str">
        <v/>
      </c>
      <c r="AM27" s="33" t="str">
        <v/>
      </c>
      <c r="AN27" s="33" t="str">
        <v/>
      </c>
      <c r="AO27" s="33" t="str">
        <v/>
      </c>
      <c r="AP27" s="33" t="str">
        <v/>
      </c>
      <c r="AQ27" s="33" t="str">
        <v/>
      </c>
      <c r="AR27" s="33" t="str">
        <v/>
      </c>
      <c r="AS27" s="33" t="str">
        <v/>
      </c>
      <c r="AT27" s="33" t="str">
        <v/>
      </c>
      <c r="AU27" s="33" t="str">
        <v/>
      </c>
      <c r="AV27" s="33" t="str">
        <v/>
      </c>
      <c r="AW27" s="33" t="str">
        <v/>
      </c>
      <c r="AX27" s="33">
        <v>1</v>
      </c>
      <c r="AY27" s="33">
        <v>1</v>
      </c>
      <c r="AZ27" s="33">
        <v>1</v>
      </c>
      <c r="BA27" s="33">
        <v>1</v>
      </c>
      <c r="BB27" s="33">
        <v>1</v>
      </c>
      <c r="BC27" s="33">
        <v>1</v>
      </c>
      <c r="BD27" s="33" t="str">
        <v/>
      </c>
      <c r="BE27" s="33" t="str">
        <v/>
      </c>
      <c r="BF27" s="33" t="str">
        <v/>
      </c>
      <c r="BG27" s="33" t="str">
        <v/>
      </c>
      <c r="BH27" s="33" t="str">
        <v/>
      </c>
      <c r="BI27" s="33" t="str">
        <v/>
      </c>
      <c r="BJ27" s="33" t="str">
        <v/>
      </c>
      <c r="BK27" s="33" t="str">
        <v/>
      </c>
      <c r="BL27" s="33" t="str">
        <v/>
      </c>
      <c r="BM27" s="33" t="str">
        <v/>
      </c>
      <c r="BN27" s="33" t="str">
        <v/>
      </c>
      <c r="BO27" s="33" t="str">
        <v/>
      </c>
      <c r="BP27" s="33" t="str">
        <v/>
      </c>
      <c r="BQ27" s="33" t="str">
        <v/>
      </c>
      <c r="BR27" s="33" t="str">
        <v/>
      </c>
      <c r="BS27" s="33" t="str">
        <v/>
      </c>
      <c r="BT27" s="33" t="str">
        <v/>
      </c>
      <c r="BU27" s="33" t="str">
        <v/>
      </c>
      <c r="BV27" s="33">
        <v>1</v>
      </c>
      <c r="BW27" s="33">
        <v>1</v>
      </c>
      <c r="BX27" s="33">
        <v>1</v>
      </c>
      <c r="BY27" s="33">
        <v>1</v>
      </c>
      <c r="BZ27" s="33">
        <v>1</v>
      </c>
      <c r="CA27" s="33">
        <v>1</v>
      </c>
      <c r="CB27" s="33" t="str">
        <v/>
      </c>
      <c r="CC27" s="33" t="str">
        <v/>
      </c>
      <c r="CD27" s="33" t="str">
        <v/>
      </c>
      <c r="CE27" s="33" t="str">
        <v/>
      </c>
      <c r="CF27" s="33" t="str">
        <v/>
      </c>
      <c r="CG27" s="33" t="str">
        <v/>
      </c>
      <c r="CH27" s="33" t="str">
        <v/>
      </c>
      <c r="CI27" s="33" t="str">
        <v/>
      </c>
      <c r="CJ27" s="33" t="str">
        <v/>
      </c>
      <c r="CK27" s="33" t="str">
        <v/>
      </c>
      <c r="CL27" s="33" t="str">
        <v/>
      </c>
      <c r="CM27" s="33" t="str">
        <v/>
      </c>
      <c r="CN27" s="33" t="str">
        <v/>
      </c>
      <c r="CO27" s="33" t="str">
        <v/>
      </c>
      <c r="CP27" s="33" t="str">
        <v/>
      </c>
      <c r="CQ27" s="33" t="str">
        <v/>
      </c>
      <c r="CR27" s="33" t="str">
        <v/>
      </c>
      <c r="CS27" s="33" t="str">
        <v/>
      </c>
      <c r="CT27" s="33">
        <v>1</v>
      </c>
      <c r="CU27" s="33">
        <v>1</v>
      </c>
      <c r="CV27" s="33">
        <v>1</v>
      </c>
      <c r="CW27" s="33">
        <v>1</v>
      </c>
      <c r="CX27" s="33">
        <v>1</v>
      </c>
      <c r="CY27" s="33">
        <v>1</v>
      </c>
      <c r="CZ27" s="33" t="str">
        <v/>
      </c>
      <c r="DA27" s="33" t="str">
        <v/>
      </c>
      <c r="DB27" s="33" t="str">
        <v/>
      </c>
      <c r="DC27" s="33" t="str">
        <v/>
      </c>
      <c r="DD27" s="33" t="str">
        <v/>
      </c>
      <c r="DE27" s="33" t="str">
        <v/>
      </c>
      <c r="DF27" s="33" t="str">
        <v/>
      </c>
      <c r="DG27" s="33" t="str">
        <v/>
      </c>
      <c r="DH27" s="33" t="str">
        <v/>
      </c>
      <c r="DI27" s="33" t="str">
        <v/>
      </c>
      <c r="DJ27" s="33" t="str">
        <v/>
      </c>
      <c r="DK27" s="33" t="str">
        <v/>
      </c>
      <c r="DL27" s="33" t="str">
        <v/>
      </c>
      <c r="DM27" s="33" t="str">
        <v/>
      </c>
      <c r="DN27" s="33" t="str">
        <v/>
      </c>
      <c r="DO27" s="33" t="str">
        <v/>
      </c>
      <c r="DP27" s="33" t="str">
        <v/>
      </c>
      <c r="DQ27" s="33" t="str">
        <v/>
      </c>
      <c r="DR27" s="33">
        <v>1</v>
      </c>
      <c r="DS27" s="33">
        <v>1</v>
      </c>
      <c r="DT27" s="33">
        <v>1</v>
      </c>
      <c r="DU27" s="33">
        <v>1</v>
      </c>
      <c r="DV27" s="33">
        <v>1</v>
      </c>
      <c r="DW27" s="33">
        <v>1</v>
      </c>
      <c r="DX27" s="33" t="str">
        <v/>
      </c>
      <c r="DY27" s="33" t="str">
        <v/>
      </c>
      <c r="DZ27" s="33" t="str">
        <v/>
      </c>
      <c r="EA27" s="33" t="str">
        <v/>
      </c>
      <c r="EB27" s="33" t="str">
        <v/>
      </c>
      <c r="EC27" s="33" t="str">
        <v/>
      </c>
      <c r="ED27" s="33" t="str">
        <v/>
      </c>
      <c r="EE27" s="33" t="str">
        <v/>
      </c>
      <c r="EF27" s="33" t="str">
        <v/>
      </c>
      <c r="EG27" s="33" t="str">
        <v/>
      </c>
      <c r="EH27" s="33" t="str">
        <v/>
      </c>
      <c r="EI27" s="33" t="str">
        <v/>
      </c>
      <c r="EJ27" s="33" t="str">
        <v/>
      </c>
      <c r="EK27" s="33" t="str">
        <v/>
      </c>
      <c r="EL27" s="33" t="str">
        <v/>
      </c>
      <c r="EM27" s="33" t="str">
        <v/>
      </c>
      <c r="EN27" s="33" t="str">
        <v/>
      </c>
      <c r="EO27" s="33" t="str">
        <v/>
      </c>
      <c r="EP27" s="33">
        <v>1</v>
      </c>
      <c r="EQ27" s="33">
        <v>1</v>
      </c>
      <c r="ER27" s="33">
        <v>1</v>
      </c>
      <c r="ES27" s="33">
        <v>1</v>
      </c>
      <c r="ET27" s="33">
        <v>1</v>
      </c>
      <c r="EU27" s="33">
        <v>1</v>
      </c>
      <c r="EV27" s="33" t="str">
        <v/>
      </c>
      <c r="EW27" s="33" t="str">
        <v/>
      </c>
      <c r="EX27" s="33" t="str">
        <v/>
      </c>
      <c r="EY27" s="33" t="str">
        <v/>
      </c>
      <c r="EZ27" s="33" t="str">
        <v/>
      </c>
      <c r="FA27" s="33" t="str">
        <v/>
      </c>
      <c r="FB27" s="33" t="str">
        <v/>
      </c>
      <c r="FC27" s="33" t="str">
        <v/>
      </c>
      <c r="FD27" s="33" t="str">
        <v/>
      </c>
      <c r="FE27" s="33" t="str">
        <v/>
      </c>
      <c r="FF27" s="33" t="str">
        <v/>
      </c>
      <c r="FG27" s="33" t="str">
        <v/>
      </c>
      <c r="FH27" s="33" t="str">
        <v/>
      </c>
      <c r="FI27" s="33" t="str">
        <v/>
      </c>
      <c r="FJ27" s="33" t="str">
        <v/>
      </c>
      <c r="FK27" s="33" t="str">
        <v/>
      </c>
      <c r="FL27" s="33" t="str">
        <v/>
      </c>
      <c r="FM27" s="33" t="str">
        <v/>
      </c>
      <c r="FN27" s="33">
        <v>1</v>
      </c>
      <c r="FO27" s="33">
        <v>1</v>
      </c>
      <c r="FP27" s="33">
        <v>1</v>
      </c>
      <c r="FQ27" s="33">
        <v>1</v>
      </c>
      <c r="FR27" s="33">
        <v>1</v>
      </c>
      <c r="FS27" s="33">
        <v>1</v>
      </c>
      <c r="FT27" s="33" t="str">
        <v/>
      </c>
      <c r="FU27" s="33" t="str">
        <v/>
      </c>
      <c r="FV27" s="33" t="str">
        <v/>
      </c>
      <c r="FW27" s="33" t="str">
        <v/>
      </c>
      <c r="FX27" s="33" t="str">
        <v/>
      </c>
      <c r="FY27" s="33" t="str">
        <v/>
      </c>
      <c r="FZ27" s="33" t="str">
        <v/>
      </c>
      <c r="GA27" s="33" t="str">
        <v/>
      </c>
      <c r="GB27" s="33" t="str">
        <v/>
      </c>
      <c r="GC27" s="33" t="str">
        <v/>
      </c>
      <c r="GD27" s="33" t="str">
        <v/>
      </c>
      <c r="GE27" s="33" t="str">
        <v/>
      </c>
      <c r="GF27" s="33" t="str">
        <v/>
      </c>
      <c r="GG27" s="33" t="str">
        <v/>
      </c>
      <c r="GH27" s="33" t="str">
        <v/>
      </c>
      <c r="GI27" s="33" t="str">
        <v/>
      </c>
      <c r="GJ27" s="33" t="str">
        <v/>
      </c>
      <c r="GK27" s="34" t="str">
        <v/>
      </c>
      <c r="GL27" s="299">
        <v>72280</v>
      </c>
    </row>
    <row r="28" spans="1:194" x14ac:dyDescent="0.25">
      <c r="A28" s="234" t="str">
        <v>Bows available in Q 2</v>
      </c>
      <c r="B28" s="44" t="str">
        <v/>
      </c>
      <c r="C28" s="33" t="str">
        <v/>
      </c>
      <c r="D28" s="33" t="str">
        <v/>
      </c>
      <c r="E28" s="33" t="str">
        <v/>
      </c>
      <c r="F28" s="33" t="str">
        <v/>
      </c>
      <c r="G28" s="33" t="str">
        <v/>
      </c>
      <c r="H28" s="33">
        <v>1</v>
      </c>
      <c r="I28" s="33">
        <v>1</v>
      </c>
      <c r="J28" s="33">
        <v>1</v>
      </c>
      <c r="K28" s="33">
        <v>1</v>
      </c>
      <c r="L28" s="33">
        <v>1</v>
      </c>
      <c r="M28" s="33">
        <v>1</v>
      </c>
      <c r="N28" s="33" t="str">
        <v/>
      </c>
      <c r="O28" s="33" t="str">
        <v/>
      </c>
      <c r="P28" s="33" t="str">
        <v/>
      </c>
      <c r="Q28" s="33" t="str">
        <v/>
      </c>
      <c r="R28" s="33" t="str">
        <v/>
      </c>
      <c r="S28" s="33" t="str">
        <v/>
      </c>
      <c r="T28" s="33" t="str">
        <v/>
      </c>
      <c r="U28" s="33" t="str">
        <v/>
      </c>
      <c r="V28" s="33" t="str">
        <v/>
      </c>
      <c r="W28" s="33" t="str">
        <v/>
      </c>
      <c r="X28" s="33" t="str">
        <v/>
      </c>
      <c r="Y28" s="33" t="str">
        <v/>
      </c>
      <c r="Z28" s="33" t="str">
        <v/>
      </c>
      <c r="AA28" s="33" t="str">
        <v/>
      </c>
      <c r="AB28" s="33" t="str">
        <v/>
      </c>
      <c r="AC28" s="33" t="str">
        <v/>
      </c>
      <c r="AD28" s="33" t="str">
        <v/>
      </c>
      <c r="AE28" s="33" t="str">
        <v/>
      </c>
      <c r="AF28" s="33">
        <v>1</v>
      </c>
      <c r="AG28" s="33">
        <v>1</v>
      </c>
      <c r="AH28" s="33">
        <v>1</v>
      </c>
      <c r="AI28" s="33">
        <v>1</v>
      </c>
      <c r="AJ28" s="33">
        <v>1</v>
      </c>
      <c r="AK28" s="33">
        <v>1</v>
      </c>
      <c r="AL28" s="33" t="str">
        <v/>
      </c>
      <c r="AM28" s="33" t="str">
        <v/>
      </c>
      <c r="AN28" s="33" t="str">
        <v/>
      </c>
      <c r="AO28" s="33" t="str">
        <v/>
      </c>
      <c r="AP28" s="33" t="str">
        <v/>
      </c>
      <c r="AQ28" s="33" t="str">
        <v/>
      </c>
      <c r="AR28" s="33" t="str">
        <v/>
      </c>
      <c r="AS28" s="33" t="str">
        <v/>
      </c>
      <c r="AT28" s="33" t="str">
        <v/>
      </c>
      <c r="AU28" s="33" t="str">
        <v/>
      </c>
      <c r="AV28" s="33" t="str">
        <v/>
      </c>
      <c r="AW28" s="33" t="str">
        <v/>
      </c>
      <c r="AX28" s="33" t="str">
        <v/>
      </c>
      <c r="AY28" s="33" t="str">
        <v/>
      </c>
      <c r="AZ28" s="33" t="str">
        <v/>
      </c>
      <c r="BA28" s="33" t="str">
        <v/>
      </c>
      <c r="BB28" s="33" t="str">
        <v/>
      </c>
      <c r="BC28" s="33" t="str">
        <v/>
      </c>
      <c r="BD28" s="33">
        <v>1</v>
      </c>
      <c r="BE28" s="33">
        <v>1</v>
      </c>
      <c r="BF28" s="33">
        <v>1</v>
      </c>
      <c r="BG28" s="33">
        <v>1</v>
      </c>
      <c r="BH28" s="33">
        <v>1</v>
      </c>
      <c r="BI28" s="33">
        <v>1</v>
      </c>
      <c r="BJ28" s="33" t="str">
        <v/>
      </c>
      <c r="BK28" s="33" t="str">
        <v/>
      </c>
      <c r="BL28" s="33" t="str">
        <v/>
      </c>
      <c r="BM28" s="33" t="str">
        <v/>
      </c>
      <c r="BN28" s="33" t="str">
        <v/>
      </c>
      <c r="BO28" s="33" t="str">
        <v/>
      </c>
      <c r="BP28" s="33" t="str">
        <v/>
      </c>
      <c r="BQ28" s="33" t="str">
        <v/>
      </c>
      <c r="BR28" s="33" t="str">
        <v/>
      </c>
      <c r="BS28" s="33" t="str">
        <v/>
      </c>
      <c r="BT28" s="33" t="str">
        <v/>
      </c>
      <c r="BU28" s="33" t="str">
        <v/>
      </c>
      <c r="BV28" s="33" t="str">
        <v/>
      </c>
      <c r="BW28" s="33" t="str">
        <v/>
      </c>
      <c r="BX28" s="33" t="str">
        <v/>
      </c>
      <c r="BY28" s="33" t="str">
        <v/>
      </c>
      <c r="BZ28" s="33" t="str">
        <v/>
      </c>
      <c r="CA28" s="33" t="str">
        <v/>
      </c>
      <c r="CB28" s="33">
        <v>1</v>
      </c>
      <c r="CC28" s="33">
        <v>1</v>
      </c>
      <c r="CD28" s="33">
        <v>1</v>
      </c>
      <c r="CE28" s="33">
        <v>1</v>
      </c>
      <c r="CF28" s="33">
        <v>1</v>
      </c>
      <c r="CG28" s="33">
        <v>1</v>
      </c>
      <c r="CH28" s="33" t="str">
        <v/>
      </c>
      <c r="CI28" s="33" t="str">
        <v/>
      </c>
      <c r="CJ28" s="33" t="str">
        <v/>
      </c>
      <c r="CK28" s="33" t="str">
        <v/>
      </c>
      <c r="CL28" s="33" t="str">
        <v/>
      </c>
      <c r="CM28" s="33" t="str">
        <v/>
      </c>
      <c r="CN28" s="33" t="str">
        <v/>
      </c>
      <c r="CO28" s="33" t="str">
        <v/>
      </c>
      <c r="CP28" s="33" t="str">
        <v/>
      </c>
      <c r="CQ28" s="33" t="str">
        <v/>
      </c>
      <c r="CR28" s="33" t="str">
        <v/>
      </c>
      <c r="CS28" s="33" t="str">
        <v/>
      </c>
      <c r="CT28" s="33" t="str">
        <v/>
      </c>
      <c r="CU28" s="33" t="str">
        <v/>
      </c>
      <c r="CV28" s="33" t="str">
        <v/>
      </c>
      <c r="CW28" s="33" t="str">
        <v/>
      </c>
      <c r="CX28" s="33" t="str">
        <v/>
      </c>
      <c r="CY28" s="33" t="str">
        <v/>
      </c>
      <c r="CZ28" s="33">
        <v>1</v>
      </c>
      <c r="DA28" s="33">
        <v>1</v>
      </c>
      <c r="DB28" s="33">
        <v>1</v>
      </c>
      <c r="DC28" s="33">
        <v>1</v>
      </c>
      <c r="DD28" s="33">
        <v>1</v>
      </c>
      <c r="DE28" s="33">
        <v>1</v>
      </c>
      <c r="DF28" s="33" t="str">
        <v/>
      </c>
      <c r="DG28" s="33" t="str">
        <v/>
      </c>
      <c r="DH28" s="33" t="str">
        <v/>
      </c>
      <c r="DI28" s="33" t="str">
        <v/>
      </c>
      <c r="DJ28" s="33" t="str">
        <v/>
      </c>
      <c r="DK28" s="33" t="str">
        <v/>
      </c>
      <c r="DL28" s="33" t="str">
        <v/>
      </c>
      <c r="DM28" s="33" t="str">
        <v/>
      </c>
      <c r="DN28" s="33" t="str">
        <v/>
      </c>
      <c r="DO28" s="33" t="str">
        <v/>
      </c>
      <c r="DP28" s="33" t="str">
        <v/>
      </c>
      <c r="DQ28" s="33" t="str">
        <v/>
      </c>
      <c r="DR28" s="33" t="str">
        <v/>
      </c>
      <c r="DS28" s="33" t="str">
        <v/>
      </c>
      <c r="DT28" s="33" t="str">
        <v/>
      </c>
      <c r="DU28" s="33" t="str">
        <v/>
      </c>
      <c r="DV28" s="33" t="str">
        <v/>
      </c>
      <c r="DW28" s="33" t="str">
        <v/>
      </c>
      <c r="DX28" s="33">
        <v>1</v>
      </c>
      <c r="DY28" s="33">
        <v>1</v>
      </c>
      <c r="DZ28" s="33">
        <v>1</v>
      </c>
      <c r="EA28" s="33">
        <v>1</v>
      </c>
      <c r="EB28" s="33">
        <v>1</v>
      </c>
      <c r="EC28" s="33">
        <v>1</v>
      </c>
      <c r="ED28" s="33" t="str">
        <v/>
      </c>
      <c r="EE28" s="33" t="str">
        <v/>
      </c>
      <c r="EF28" s="33" t="str">
        <v/>
      </c>
      <c r="EG28" s="33" t="str">
        <v/>
      </c>
      <c r="EH28" s="33" t="str">
        <v/>
      </c>
      <c r="EI28" s="33" t="str">
        <v/>
      </c>
      <c r="EJ28" s="33" t="str">
        <v/>
      </c>
      <c r="EK28" s="33" t="str">
        <v/>
      </c>
      <c r="EL28" s="33" t="str">
        <v/>
      </c>
      <c r="EM28" s="33" t="str">
        <v/>
      </c>
      <c r="EN28" s="33" t="str">
        <v/>
      </c>
      <c r="EO28" s="33" t="str">
        <v/>
      </c>
      <c r="EP28" s="33" t="str">
        <v/>
      </c>
      <c r="EQ28" s="33" t="str">
        <v/>
      </c>
      <c r="ER28" s="33" t="str">
        <v/>
      </c>
      <c r="ES28" s="33" t="str">
        <v/>
      </c>
      <c r="ET28" s="33" t="str">
        <v/>
      </c>
      <c r="EU28" s="33" t="str">
        <v/>
      </c>
      <c r="EV28" s="33">
        <v>1</v>
      </c>
      <c r="EW28" s="33">
        <v>1</v>
      </c>
      <c r="EX28" s="33">
        <v>1</v>
      </c>
      <c r="EY28" s="33">
        <v>1</v>
      </c>
      <c r="EZ28" s="33">
        <v>1</v>
      </c>
      <c r="FA28" s="33">
        <v>1</v>
      </c>
      <c r="FB28" s="33" t="str">
        <v/>
      </c>
      <c r="FC28" s="33" t="str">
        <v/>
      </c>
      <c r="FD28" s="33" t="str">
        <v/>
      </c>
      <c r="FE28" s="33" t="str">
        <v/>
      </c>
      <c r="FF28" s="33" t="str">
        <v/>
      </c>
      <c r="FG28" s="33" t="str">
        <v/>
      </c>
      <c r="FH28" s="33" t="str">
        <v/>
      </c>
      <c r="FI28" s="33" t="str">
        <v/>
      </c>
      <c r="FJ28" s="33" t="str">
        <v/>
      </c>
      <c r="FK28" s="33" t="str">
        <v/>
      </c>
      <c r="FL28" s="33" t="str">
        <v/>
      </c>
      <c r="FM28" s="33" t="str">
        <v/>
      </c>
      <c r="FN28" s="33" t="str">
        <v/>
      </c>
      <c r="FO28" s="33" t="str">
        <v/>
      </c>
      <c r="FP28" s="33" t="str">
        <v/>
      </c>
      <c r="FQ28" s="33" t="str">
        <v/>
      </c>
      <c r="FR28" s="33" t="str">
        <v/>
      </c>
      <c r="FS28" s="33" t="str">
        <v/>
      </c>
      <c r="FT28" s="33">
        <v>1</v>
      </c>
      <c r="FU28" s="33">
        <v>1</v>
      </c>
      <c r="FV28" s="33">
        <v>1</v>
      </c>
      <c r="FW28" s="33">
        <v>1</v>
      </c>
      <c r="FX28" s="33">
        <v>1</v>
      </c>
      <c r="FY28" s="33">
        <v>1</v>
      </c>
      <c r="FZ28" s="33" t="str">
        <v/>
      </c>
      <c r="GA28" s="33" t="str">
        <v/>
      </c>
      <c r="GB28" s="33" t="str">
        <v/>
      </c>
      <c r="GC28" s="33" t="str">
        <v/>
      </c>
      <c r="GD28" s="33" t="str">
        <v/>
      </c>
      <c r="GE28" s="33" t="str">
        <v/>
      </c>
      <c r="GF28" s="33" t="str">
        <v/>
      </c>
      <c r="GG28" s="33" t="str">
        <v/>
      </c>
      <c r="GH28" s="33" t="str">
        <v/>
      </c>
      <c r="GI28" s="33" t="str">
        <v/>
      </c>
      <c r="GJ28" s="33" t="str">
        <v/>
      </c>
      <c r="GK28" s="34" t="str">
        <v/>
      </c>
      <c r="GL28" s="299">
        <v>72280</v>
      </c>
    </row>
    <row r="29" spans="1:194" x14ac:dyDescent="0.25">
      <c r="A29" s="234" t="str">
        <v>Sets of eyes Q1</v>
      </c>
      <c r="B29" s="44">
        <v>1</v>
      </c>
      <c r="C29" s="33">
        <v>1</v>
      </c>
      <c r="D29" s="33">
        <v>1</v>
      </c>
      <c r="E29" s="33">
        <v>1</v>
      </c>
      <c r="F29" s="33">
        <v>1</v>
      </c>
      <c r="G29" s="33">
        <v>1</v>
      </c>
      <c r="H29" s="33">
        <v>1</v>
      </c>
      <c r="I29" s="33">
        <v>1</v>
      </c>
      <c r="J29" s="33">
        <v>1</v>
      </c>
      <c r="K29" s="33">
        <v>1</v>
      </c>
      <c r="L29" s="33">
        <v>1</v>
      </c>
      <c r="M29" s="33">
        <v>1</v>
      </c>
      <c r="N29" s="33">
        <v>1</v>
      </c>
      <c r="O29" s="33">
        <v>1</v>
      </c>
      <c r="P29" s="33">
        <v>1</v>
      </c>
      <c r="Q29" s="33">
        <v>1</v>
      </c>
      <c r="R29" s="33">
        <v>1</v>
      </c>
      <c r="S29" s="33">
        <v>1</v>
      </c>
      <c r="T29" s="33">
        <v>1</v>
      </c>
      <c r="U29" s="33">
        <v>1</v>
      </c>
      <c r="V29" s="33">
        <v>1</v>
      </c>
      <c r="W29" s="33">
        <v>1</v>
      </c>
      <c r="X29" s="33">
        <v>1</v>
      </c>
      <c r="Y29" s="33">
        <v>1</v>
      </c>
      <c r="Z29" s="33">
        <v>1</v>
      </c>
      <c r="AA29" s="33">
        <v>1</v>
      </c>
      <c r="AB29" s="33">
        <v>1</v>
      </c>
      <c r="AC29" s="33">
        <v>1</v>
      </c>
      <c r="AD29" s="33">
        <v>1</v>
      </c>
      <c r="AE29" s="33">
        <v>1</v>
      </c>
      <c r="AF29" s="33">
        <v>1</v>
      </c>
      <c r="AG29" s="33">
        <v>1</v>
      </c>
      <c r="AH29" s="33">
        <v>1</v>
      </c>
      <c r="AI29" s="33">
        <v>1</v>
      </c>
      <c r="AJ29" s="33">
        <v>1</v>
      </c>
      <c r="AK29" s="33">
        <v>1</v>
      </c>
      <c r="AL29" s="33">
        <v>1</v>
      </c>
      <c r="AM29" s="33">
        <v>1</v>
      </c>
      <c r="AN29" s="33">
        <v>1</v>
      </c>
      <c r="AO29" s="33">
        <v>1</v>
      </c>
      <c r="AP29" s="33">
        <v>1</v>
      </c>
      <c r="AQ29" s="33">
        <v>1</v>
      </c>
      <c r="AR29" s="33">
        <v>1</v>
      </c>
      <c r="AS29" s="33">
        <v>1</v>
      </c>
      <c r="AT29" s="33">
        <v>1</v>
      </c>
      <c r="AU29" s="33">
        <v>1</v>
      </c>
      <c r="AV29" s="33">
        <v>1</v>
      </c>
      <c r="AW29" s="33">
        <v>1</v>
      </c>
      <c r="AX29" s="33">
        <v>1</v>
      </c>
      <c r="AY29" s="33">
        <v>1</v>
      </c>
      <c r="AZ29" s="33">
        <v>1</v>
      </c>
      <c r="BA29" s="33">
        <v>1</v>
      </c>
      <c r="BB29" s="33">
        <v>1</v>
      </c>
      <c r="BC29" s="33">
        <v>1</v>
      </c>
      <c r="BD29" s="33">
        <v>1</v>
      </c>
      <c r="BE29" s="33">
        <v>1</v>
      </c>
      <c r="BF29" s="33">
        <v>1</v>
      </c>
      <c r="BG29" s="33">
        <v>1</v>
      </c>
      <c r="BH29" s="33">
        <v>1</v>
      </c>
      <c r="BI29" s="33">
        <v>1</v>
      </c>
      <c r="BJ29" s="33">
        <v>1</v>
      </c>
      <c r="BK29" s="33">
        <v>1</v>
      </c>
      <c r="BL29" s="33">
        <v>1</v>
      </c>
      <c r="BM29" s="33">
        <v>1</v>
      </c>
      <c r="BN29" s="33">
        <v>1</v>
      </c>
      <c r="BO29" s="33">
        <v>1</v>
      </c>
      <c r="BP29" s="33">
        <v>1</v>
      </c>
      <c r="BQ29" s="33">
        <v>1</v>
      </c>
      <c r="BR29" s="33">
        <v>1</v>
      </c>
      <c r="BS29" s="33">
        <v>1</v>
      </c>
      <c r="BT29" s="33">
        <v>1</v>
      </c>
      <c r="BU29" s="33">
        <v>1</v>
      </c>
      <c r="BV29" s="33">
        <v>1</v>
      </c>
      <c r="BW29" s="33">
        <v>1</v>
      </c>
      <c r="BX29" s="33">
        <v>1</v>
      </c>
      <c r="BY29" s="33">
        <v>1</v>
      </c>
      <c r="BZ29" s="33">
        <v>1</v>
      </c>
      <c r="CA29" s="33">
        <v>1</v>
      </c>
      <c r="CB29" s="33">
        <v>1</v>
      </c>
      <c r="CC29" s="33">
        <v>1</v>
      </c>
      <c r="CD29" s="33">
        <v>1</v>
      </c>
      <c r="CE29" s="33">
        <v>1</v>
      </c>
      <c r="CF29" s="33">
        <v>1</v>
      </c>
      <c r="CG29" s="33">
        <v>1</v>
      </c>
      <c r="CH29" s="33">
        <v>1</v>
      </c>
      <c r="CI29" s="33">
        <v>1</v>
      </c>
      <c r="CJ29" s="33">
        <v>1</v>
      </c>
      <c r="CK29" s="33">
        <v>1</v>
      </c>
      <c r="CL29" s="33">
        <v>1</v>
      </c>
      <c r="CM29" s="33">
        <v>1</v>
      </c>
      <c r="CN29" s="33">
        <v>1</v>
      </c>
      <c r="CO29" s="33">
        <v>1</v>
      </c>
      <c r="CP29" s="33">
        <v>1</v>
      </c>
      <c r="CQ29" s="33">
        <v>1</v>
      </c>
      <c r="CR29" s="33">
        <v>1</v>
      </c>
      <c r="CS29" s="33">
        <v>1</v>
      </c>
      <c r="CT29" s="33">
        <v>1</v>
      </c>
      <c r="CU29" s="33">
        <v>1</v>
      </c>
      <c r="CV29" s="33">
        <v>1</v>
      </c>
      <c r="CW29" s="33">
        <v>1</v>
      </c>
      <c r="CX29" s="33">
        <v>1</v>
      </c>
      <c r="CY29" s="33">
        <v>1</v>
      </c>
      <c r="CZ29" s="33">
        <v>1</v>
      </c>
      <c r="DA29" s="33">
        <v>1</v>
      </c>
      <c r="DB29" s="33">
        <v>1</v>
      </c>
      <c r="DC29" s="33">
        <v>1</v>
      </c>
      <c r="DD29" s="33">
        <v>1</v>
      </c>
      <c r="DE29" s="33">
        <v>1</v>
      </c>
      <c r="DF29" s="33">
        <v>1</v>
      </c>
      <c r="DG29" s="33">
        <v>1</v>
      </c>
      <c r="DH29" s="33">
        <v>1</v>
      </c>
      <c r="DI29" s="33">
        <v>1</v>
      </c>
      <c r="DJ29" s="33">
        <v>1</v>
      </c>
      <c r="DK29" s="33">
        <v>1</v>
      </c>
      <c r="DL29" s="33">
        <v>1</v>
      </c>
      <c r="DM29" s="33">
        <v>1</v>
      </c>
      <c r="DN29" s="33">
        <v>1</v>
      </c>
      <c r="DO29" s="33">
        <v>1</v>
      </c>
      <c r="DP29" s="33">
        <v>1</v>
      </c>
      <c r="DQ29" s="33">
        <v>1</v>
      </c>
      <c r="DR29" s="33">
        <v>1</v>
      </c>
      <c r="DS29" s="33">
        <v>1</v>
      </c>
      <c r="DT29" s="33">
        <v>1</v>
      </c>
      <c r="DU29" s="33">
        <v>1</v>
      </c>
      <c r="DV29" s="33">
        <v>1</v>
      </c>
      <c r="DW29" s="33">
        <v>1</v>
      </c>
      <c r="DX29" s="33">
        <v>1</v>
      </c>
      <c r="DY29" s="33">
        <v>1</v>
      </c>
      <c r="DZ29" s="33">
        <v>1</v>
      </c>
      <c r="EA29" s="33">
        <v>1</v>
      </c>
      <c r="EB29" s="33">
        <v>1</v>
      </c>
      <c r="EC29" s="33">
        <v>1</v>
      </c>
      <c r="ED29" s="33">
        <v>1</v>
      </c>
      <c r="EE29" s="33">
        <v>1</v>
      </c>
      <c r="EF29" s="33">
        <v>1</v>
      </c>
      <c r="EG29" s="33">
        <v>1</v>
      </c>
      <c r="EH29" s="33">
        <v>1</v>
      </c>
      <c r="EI29" s="33">
        <v>1</v>
      </c>
      <c r="EJ29" s="33">
        <v>1</v>
      </c>
      <c r="EK29" s="33">
        <v>1</v>
      </c>
      <c r="EL29" s="33">
        <v>1</v>
      </c>
      <c r="EM29" s="33">
        <v>1</v>
      </c>
      <c r="EN29" s="33">
        <v>1</v>
      </c>
      <c r="EO29" s="33">
        <v>1</v>
      </c>
      <c r="EP29" s="33">
        <v>1</v>
      </c>
      <c r="EQ29" s="33">
        <v>1</v>
      </c>
      <c r="ER29" s="33">
        <v>1</v>
      </c>
      <c r="ES29" s="33">
        <v>1</v>
      </c>
      <c r="ET29" s="33">
        <v>1</v>
      </c>
      <c r="EU29" s="33">
        <v>1</v>
      </c>
      <c r="EV29" s="33">
        <v>1</v>
      </c>
      <c r="EW29" s="33">
        <v>1</v>
      </c>
      <c r="EX29" s="33">
        <v>1</v>
      </c>
      <c r="EY29" s="33">
        <v>1</v>
      </c>
      <c r="EZ29" s="33">
        <v>1</v>
      </c>
      <c r="FA29" s="33">
        <v>1</v>
      </c>
      <c r="FB29" s="33">
        <v>1</v>
      </c>
      <c r="FC29" s="33">
        <v>1</v>
      </c>
      <c r="FD29" s="33">
        <v>1</v>
      </c>
      <c r="FE29" s="33">
        <v>1</v>
      </c>
      <c r="FF29" s="33">
        <v>1</v>
      </c>
      <c r="FG29" s="33">
        <v>1</v>
      </c>
      <c r="FH29" s="33">
        <v>1</v>
      </c>
      <c r="FI29" s="33">
        <v>1</v>
      </c>
      <c r="FJ29" s="33">
        <v>1</v>
      </c>
      <c r="FK29" s="33">
        <v>1</v>
      </c>
      <c r="FL29" s="33">
        <v>1</v>
      </c>
      <c r="FM29" s="33">
        <v>1</v>
      </c>
      <c r="FN29" s="33">
        <v>1</v>
      </c>
      <c r="FO29" s="33">
        <v>1</v>
      </c>
      <c r="FP29" s="33">
        <v>1</v>
      </c>
      <c r="FQ29" s="33">
        <v>1</v>
      </c>
      <c r="FR29" s="33">
        <v>1</v>
      </c>
      <c r="FS29" s="33">
        <v>1</v>
      </c>
      <c r="FT29" s="33">
        <v>1</v>
      </c>
      <c r="FU29" s="33">
        <v>1</v>
      </c>
      <c r="FV29" s="33">
        <v>1</v>
      </c>
      <c r="FW29" s="33">
        <v>1</v>
      </c>
      <c r="FX29" s="33">
        <v>1</v>
      </c>
      <c r="FY29" s="33">
        <v>1</v>
      </c>
      <c r="FZ29" s="33">
        <v>1</v>
      </c>
      <c r="GA29" s="33">
        <v>1</v>
      </c>
      <c r="GB29" s="33">
        <v>1</v>
      </c>
      <c r="GC29" s="33">
        <v>1</v>
      </c>
      <c r="GD29" s="33">
        <v>1</v>
      </c>
      <c r="GE29" s="33">
        <v>1</v>
      </c>
      <c r="GF29" s="33">
        <v>1</v>
      </c>
      <c r="GG29" s="33">
        <v>1</v>
      </c>
      <c r="GH29" s="33">
        <v>1</v>
      </c>
      <c r="GI29" s="33">
        <v>1</v>
      </c>
      <c r="GJ29" s="33">
        <v>1</v>
      </c>
      <c r="GK29" s="34">
        <v>1</v>
      </c>
      <c r="GL29" s="299">
        <v>407845</v>
      </c>
    </row>
    <row r="30" spans="1:194" x14ac:dyDescent="0.25">
      <c r="A30" s="234" t="str">
        <v>Sets of eyes Q2</v>
      </c>
      <c r="B30" s="44">
        <v>1</v>
      </c>
      <c r="C30" s="33">
        <v>1</v>
      </c>
      <c r="D30" s="33">
        <v>1</v>
      </c>
      <c r="E30" s="33">
        <v>1</v>
      </c>
      <c r="F30" s="33">
        <v>1</v>
      </c>
      <c r="G30" s="33">
        <v>1</v>
      </c>
      <c r="H30" s="33">
        <v>1</v>
      </c>
      <c r="I30" s="33">
        <v>1</v>
      </c>
      <c r="J30" s="33">
        <v>1</v>
      </c>
      <c r="K30" s="33">
        <v>1</v>
      </c>
      <c r="L30" s="33">
        <v>1</v>
      </c>
      <c r="M30" s="33">
        <v>1</v>
      </c>
      <c r="N30" s="33">
        <v>1</v>
      </c>
      <c r="O30" s="33">
        <v>1</v>
      </c>
      <c r="P30" s="33">
        <v>1</v>
      </c>
      <c r="Q30" s="33">
        <v>1</v>
      </c>
      <c r="R30" s="33">
        <v>1</v>
      </c>
      <c r="S30" s="33">
        <v>1</v>
      </c>
      <c r="T30" s="33">
        <v>1</v>
      </c>
      <c r="U30" s="33">
        <v>1</v>
      </c>
      <c r="V30" s="33">
        <v>1</v>
      </c>
      <c r="W30" s="33">
        <v>1</v>
      </c>
      <c r="X30" s="33">
        <v>1</v>
      </c>
      <c r="Y30" s="33">
        <v>1</v>
      </c>
      <c r="Z30" s="33">
        <v>1</v>
      </c>
      <c r="AA30" s="33">
        <v>1</v>
      </c>
      <c r="AB30" s="33">
        <v>1</v>
      </c>
      <c r="AC30" s="33">
        <v>1</v>
      </c>
      <c r="AD30" s="33">
        <v>1</v>
      </c>
      <c r="AE30" s="33">
        <v>1</v>
      </c>
      <c r="AF30" s="33">
        <v>1</v>
      </c>
      <c r="AG30" s="33">
        <v>1</v>
      </c>
      <c r="AH30" s="33">
        <v>1</v>
      </c>
      <c r="AI30" s="33">
        <v>1</v>
      </c>
      <c r="AJ30" s="33">
        <v>1</v>
      </c>
      <c r="AK30" s="33">
        <v>1</v>
      </c>
      <c r="AL30" s="33">
        <v>1</v>
      </c>
      <c r="AM30" s="33">
        <v>1</v>
      </c>
      <c r="AN30" s="33">
        <v>1</v>
      </c>
      <c r="AO30" s="33">
        <v>1</v>
      </c>
      <c r="AP30" s="33">
        <v>1</v>
      </c>
      <c r="AQ30" s="33">
        <v>1</v>
      </c>
      <c r="AR30" s="33">
        <v>1</v>
      </c>
      <c r="AS30" s="33">
        <v>1</v>
      </c>
      <c r="AT30" s="33">
        <v>1</v>
      </c>
      <c r="AU30" s="33">
        <v>1</v>
      </c>
      <c r="AV30" s="33">
        <v>1</v>
      </c>
      <c r="AW30" s="33">
        <v>1</v>
      </c>
      <c r="AX30" s="33">
        <v>1</v>
      </c>
      <c r="AY30" s="33">
        <v>1</v>
      </c>
      <c r="AZ30" s="33">
        <v>1</v>
      </c>
      <c r="BA30" s="33">
        <v>1</v>
      </c>
      <c r="BB30" s="33">
        <v>1</v>
      </c>
      <c r="BC30" s="33">
        <v>1</v>
      </c>
      <c r="BD30" s="33">
        <v>1</v>
      </c>
      <c r="BE30" s="33">
        <v>1</v>
      </c>
      <c r="BF30" s="33">
        <v>1</v>
      </c>
      <c r="BG30" s="33">
        <v>1</v>
      </c>
      <c r="BH30" s="33">
        <v>1</v>
      </c>
      <c r="BI30" s="33">
        <v>1</v>
      </c>
      <c r="BJ30" s="33">
        <v>1</v>
      </c>
      <c r="BK30" s="33">
        <v>1</v>
      </c>
      <c r="BL30" s="33">
        <v>1</v>
      </c>
      <c r="BM30" s="33">
        <v>1</v>
      </c>
      <c r="BN30" s="33">
        <v>1</v>
      </c>
      <c r="BO30" s="33">
        <v>1</v>
      </c>
      <c r="BP30" s="33">
        <v>1</v>
      </c>
      <c r="BQ30" s="33">
        <v>1</v>
      </c>
      <c r="BR30" s="33">
        <v>1</v>
      </c>
      <c r="BS30" s="33">
        <v>1</v>
      </c>
      <c r="BT30" s="33">
        <v>1</v>
      </c>
      <c r="BU30" s="33">
        <v>1</v>
      </c>
      <c r="BV30" s="33">
        <v>1</v>
      </c>
      <c r="BW30" s="33">
        <v>1</v>
      </c>
      <c r="BX30" s="33">
        <v>1</v>
      </c>
      <c r="BY30" s="33">
        <v>1</v>
      </c>
      <c r="BZ30" s="33">
        <v>1</v>
      </c>
      <c r="CA30" s="33">
        <v>1</v>
      </c>
      <c r="CB30" s="33">
        <v>1</v>
      </c>
      <c r="CC30" s="33">
        <v>1</v>
      </c>
      <c r="CD30" s="33">
        <v>1</v>
      </c>
      <c r="CE30" s="33">
        <v>1</v>
      </c>
      <c r="CF30" s="33">
        <v>1</v>
      </c>
      <c r="CG30" s="33">
        <v>1</v>
      </c>
      <c r="CH30" s="33">
        <v>1</v>
      </c>
      <c r="CI30" s="33">
        <v>1</v>
      </c>
      <c r="CJ30" s="33">
        <v>1</v>
      </c>
      <c r="CK30" s="33">
        <v>1</v>
      </c>
      <c r="CL30" s="33">
        <v>1</v>
      </c>
      <c r="CM30" s="33">
        <v>1</v>
      </c>
      <c r="CN30" s="33">
        <v>1</v>
      </c>
      <c r="CO30" s="33">
        <v>1</v>
      </c>
      <c r="CP30" s="33">
        <v>1</v>
      </c>
      <c r="CQ30" s="33">
        <v>1</v>
      </c>
      <c r="CR30" s="33">
        <v>1</v>
      </c>
      <c r="CS30" s="33">
        <v>1</v>
      </c>
      <c r="CT30" s="33">
        <v>1</v>
      </c>
      <c r="CU30" s="33">
        <v>1</v>
      </c>
      <c r="CV30" s="33">
        <v>1</v>
      </c>
      <c r="CW30" s="33">
        <v>1</v>
      </c>
      <c r="CX30" s="33">
        <v>1</v>
      </c>
      <c r="CY30" s="33">
        <v>1</v>
      </c>
      <c r="CZ30" s="33">
        <v>1</v>
      </c>
      <c r="DA30" s="33">
        <v>1</v>
      </c>
      <c r="DB30" s="33">
        <v>1</v>
      </c>
      <c r="DC30" s="33">
        <v>1</v>
      </c>
      <c r="DD30" s="33">
        <v>1</v>
      </c>
      <c r="DE30" s="33">
        <v>1</v>
      </c>
      <c r="DF30" s="33">
        <v>1</v>
      </c>
      <c r="DG30" s="33">
        <v>1</v>
      </c>
      <c r="DH30" s="33">
        <v>1</v>
      </c>
      <c r="DI30" s="33">
        <v>1</v>
      </c>
      <c r="DJ30" s="33">
        <v>1</v>
      </c>
      <c r="DK30" s="33">
        <v>1</v>
      </c>
      <c r="DL30" s="33">
        <v>1</v>
      </c>
      <c r="DM30" s="33">
        <v>1</v>
      </c>
      <c r="DN30" s="33">
        <v>1</v>
      </c>
      <c r="DO30" s="33">
        <v>1</v>
      </c>
      <c r="DP30" s="33">
        <v>1</v>
      </c>
      <c r="DQ30" s="33">
        <v>1</v>
      </c>
      <c r="DR30" s="33">
        <v>1</v>
      </c>
      <c r="DS30" s="33">
        <v>1</v>
      </c>
      <c r="DT30" s="33">
        <v>1</v>
      </c>
      <c r="DU30" s="33">
        <v>1</v>
      </c>
      <c r="DV30" s="33">
        <v>1</v>
      </c>
      <c r="DW30" s="33">
        <v>1</v>
      </c>
      <c r="DX30" s="33">
        <v>1</v>
      </c>
      <c r="DY30" s="33">
        <v>1</v>
      </c>
      <c r="DZ30" s="33">
        <v>1</v>
      </c>
      <c r="EA30" s="33">
        <v>1</v>
      </c>
      <c r="EB30" s="33">
        <v>1</v>
      </c>
      <c r="EC30" s="33">
        <v>1</v>
      </c>
      <c r="ED30" s="33">
        <v>1</v>
      </c>
      <c r="EE30" s="33">
        <v>1</v>
      </c>
      <c r="EF30" s="33">
        <v>1</v>
      </c>
      <c r="EG30" s="33">
        <v>1</v>
      </c>
      <c r="EH30" s="33">
        <v>1</v>
      </c>
      <c r="EI30" s="33">
        <v>1</v>
      </c>
      <c r="EJ30" s="33">
        <v>1</v>
      </c>
      <c r="EK30" s="33">
        <v>1</v>
      </c>
      <c r="EL30" s="33">
        <v>1</v>
      </c>
      <c r="EM30" s="33">
        <v>1</v>
      </c>
      <c r="EN30" s="33">
        <v>1</v>
      </c>
      <c r="EO30" s="33">
        <v>1</v>
      </c>
      <c r="EP30" s="33">
        <v>1</v>
      </c>
      <c r="EQ30" s="33">
        <v>1</v>
      </c>
      <c r="ER30" s="33">
        <v>1</v>
      </c>
      <c r="ES30" s="33">
        <v>1</v>
      </c>
      <c r="ET30" s="33">
        <v>1</v>
      </c>
      <c r="EU30" s="33">
        <v>1</v>
      </c>
      <c r="EV30" s="33">
        <v>1</v>
      </c>
      <c r="EW30" s="33">
        <v>1</v>
      </c>
      <c r="EX30" s="33">
        <v>1</v>
      </c>
      <c r="EY30" s="33">
        <v>1</v>
      </c>
      <c r="EZ30" s="33">
        <v>1</v>
      </c>
      <c r="FA30" s="33">
        <v>1</v>
      </c>
      <c r="FB30" s="33">
        <v>1</v>
      </c>
      <c r="FC30" s="33">
        <v>1</v>
      </c>
      <c r="FD30" s="33">
        <v>1</v>
      </c>
      <c r="FE30" s="33">
        <v>1</v>
      </c>
      <c r="FF30" s="33">
        <v>1</v>
      </c>
      <c r="FG30" s="33">
        <v>1</v>
      </c>
      <c r="FH30" s="33">
        <v>1</v>
      </c>
      <c r="FI30" s="33">
        <v>1</v>
      </c>
      <c r="FJ30" s="33">
        <v>1</v>
      </c>
      <c r="FK30" s="33">
        <v>1</v>
      </c>
      <c r="FL30" s="33">
        <v>1</v>
      </c>
      <c r="FM30" s="33">
        <v>1</v>
      </c>
      <c r="FN30" s="33">
        <v>1</v>
      </c>
      <c r="FO30" s="33">
        <v>1</v>
      </c>
      <c r="FP30" s="33">
        <v>1</v>
      </c>
      <c r="FQ30" s="33">
        <v>1</v>
      </c>
      <c r="FR30" s="33">
        <v>1</v>
      </c>
      <c r="FS30" s="33">
        <v>1</v>
      </c>
      <c r="FT30" s="33">
        <v>1</v>
      </c>
      <c r="FU30" s="33">
        <v>1</v>
      </c>
      <c r="FV30" s="33">
        <v>1</v>
      </c>
      <c r="FW30" s="33">
        <v>1</v>
      </c>
      <c r="FX30" s="33">
        <v>1</v>
      </c>
      <c r="FY30" s="33">
        <v>1</v>
      </c>
      <c r="FZ30" s="33">
        <v>1</v>
      </c>
      <c r="GA30" s="33">
        <v>1</v>
      </c>
      <c r="GB30" s="33">
        <v>1</v>
      </c>
      <c r="GC30" s="33">
        <v>1</v>
      </c>
      <c r="GD30" s="33">
        <v>1</v>
      </c>
      <c r="GE30" s="33">
        <v>1</v>
      </c>
      <c r="GF30" s="33">
        <v>1</v>
      </c>
      <c r="GG30" s="33">
        <v>1</v>
      </c>
      <c r="GH30" s="33">
        <v>1</v>
      </c>
      <c r="GI30" s="33">
        <v>1</v>
      </c>
      <c r="GJ30" s="33">
        <v>1</v>
      </c>
      <c r="GK30" s="34">
        <v>1</v>
      </c>
      <c r="GL30" s="299">
        <v>407845</v>
      </c>
    </row>
    <row r="31" spans="1:194" x14ac:dyDescent="0.25">
      <c r="A31" s="234" t="str">
        <v>Pink dye Q 1</v>
      </c>
      <c r="B31" s="44">
        <v>1</v>
      </c>
      <c r="C31" s="33">
        <v>1</v>
      </c>
      <c r="D31" s="33">
        <v>1</v>
      </c>
      <c r="E31" s="33">
        <v>1</v>
      </c>
      <c r="F31" s="33">
        <v>1</v>
      </c>
      <c r="G31" s="33">
        <v>1</v>
      </c>
      <c r="H31" s="33" t="str">
        <v/>
      </c>
      <c r="I31" s="33" t="str">
        <v/>
      </c>
      <c r="J31" s="33" t="str">
        <v/>
      </c>
      <c r="K31" s="33" t="str">
        <v/>
      </c>
      <c r="L31" s="33" t="str">
        <v/>
      </c>
      <c r="M31" s="33" t="str">
        <v/>
      </c>
      <c r="N31" s="33">
        <v>1</v>
      </c>
      <c r="O31" s="33">
        <v>1</v>
      </c>
      <c r="P31" s="33">
        <v>1</v>
      </c>
      <c r="Q31" s="33">
        <v>1</v>
      </c>
      <c r="R31" s="33">
        <v>1</v>
      </c>
      <c r="S31" s="33">
        <v>1</v>
      </c>
      <c r="T31" s="33" t="str">
        <v/>
      </c>
      <c r="U31" s="33" t="str">
        <v/>
      </c>
      <c r="V31" s="33" t="str">
        <v/>
      </c>
      <c r="W31" s="33" t="str">
        <v/>
      </c>
      <c r="X31" s="33" t="str">
        <v/>
      </c>
      <c r="Y31" s="33" t="str">
        <v/>
      </c>
      <c r="Z31" s="33">
        <v>1</v>
      </c>
      <c r="AA31" s="33">
        <v>1</v>
      </c>
      <c r="AB31" s="33">
        <v>1</v>
      </c>
      <c r="AC31" s="33">
        <v>1</v>
      </c>
      <c r="AD31" s="33">
        <v>1</v>
      </c>
      <c r="AE31" s="33">
        <v>1</v>
      </c>
      <c r="AF31" s="33" t="str">
        <v/>
      </c>
      <c r="AG31" s="33" t="str">
        <v/>
      </c>
      <c r="AH31" s="33" t="str">
        <v/>
      </c>
      <c r="AI31" s="33" t="str">
        <v/>
      </c>
      <c r="AJ31" s="33" t="str">
        <v/>
      </c>
      <c r="AK31" s="33" t="str">
        <v/>
      </c>
      <c r="AL31" s="33">
        <v>1</v>
      </c>
      <c r="AM31" s="33">
        <v>1</v>
      </c>
      <c r="AN31" s="33">
        <v>1</v>
      </c>
      <c r="AO31" s="33">
        <v>1</v>
      </c>
      <c r="AP31" s="33">
        <v>1</v>
      </c>
      <c r="AQ31" s="33">
        <v>1</v>
      </c>
      <c r="AR31" s="33" t="str">
        <v/>
      </c>
      <c r="AS31" s="33" t="str">
        <v/>
      </c>
      <c r="AT31" s="33" t="str">
        <v/>
      </c>
      <c r="AU31" s="33" t="str">
        <v/>
      </c>
      <c r="AV31" s="33" t="str">
        <v/>
      </c>
      <c r="AW31" s="33" t="str">
        <v/>
      </c>
      <c r="AX31" s="33" t="str">
        <v/>
      </c>
      <c r="AY31" s="33" t="str">
        <v/>
      </c>
      <c r="AZ31" s="33" t="str">
        <v/>
      </c>
      <c r="BA31" s="33" t="str">
        <v/>
      </c>
      <c r="BB31" s="33" t="str">
        <v/>
      </c>
      <c r="BC31" s="33" t="str">
        <v/>
      </c>
      <c r="BD31" s="33" t="str">
        <v/>
      </c>
      <c r="BE31" s="33" t="str">
        <v/>
      </c>
      <c r="BF31" s="33" t="str">
        <v/>
      </c>
      <c r="BG31" s="33" t="str">
        <v/>
      </c>
      <c r="BH31" s="33" t="str">
        <v/>
      </c>
      <c r="BI31" s="33" t="str">
        <v/>
      </c>
      <c r="BJ31" s="33" t="str">
        <v/>
      </c>
      <c r="BK31" s="33" t="str">
        <v/>
      </c>
      <c r="BL31" s="33" t="str">
        <v/>
      </c>
      <c r="BM31" s="33" t="str">
        <v/>
      </c>
      <c r="BN31" s="33" t="str">
        <v/>
      </c>
      <c r="BO31" s="33" t="str">
        <v/>
      </c>
      <c r="BP31" s="33" t="str">
        <v/>
      </c>
      <c r="BQ31" s="33" t="str">
        <v/>
      </c>
      <c r="BR31" s="33" t="str">
        <v/>
      </c>
      <c r="BS31" s="33" t="str">
        <v/>
      </c>
      <c r="BT31" s="33" t="str">
        <v/>
      </c>
      <c r="BU31" s="33" t="str">
        <v/>
      </c>
      <c r="BV31" s="33" t="str">
        <v/>
      </c>
      <c r="BW31" s="33" t="str">
        <v/>
      </c>
      <c r="BX31" s="33" t="str">
        <v/>
      </c>
      <c r="BY31" s="33" t="str">
        <v/>
      </c>
      <c r="BZ31" s="33" t="str">
        <v/>
      </c>
      <c r="CA31" s="33" t="str">
        <v/>
      </c>
      <c r="CB31" s="33" t="str">
        <v/>
      </c>
      <c r="CC31" s="33" t="str">
        <v/>
      </c>
      <c r="CD31" s="33" t="str">
        <v/>
      </c>
      <c r="CE31" s="33" t="str">
        <v/>
      </c>
      <c r="CF31" s="33" t="str">
        <v/>
      </c>
      <c r="CG31" s="33" t="str">
        <v/>
      </c>
      <c r="CH31" s="33" t="str">
        <v/>
      </c>
      <c r="CI31" s="33" t="str">
        <v/>
      </c>
      <c r="CJ31" s="33" t="str">
        <v/>
      </c>
      <c r="CK31" s="33" t="str">
        <v/>
      </c>
      <c r="CL31" s="33" t="str">
        <v/>
      </c>
      <c r="CM31" s="33" t="str">
        <v/>
      </c>
      <c r="CN31" s="33" t="str">
        <v/>
      </c>
      <c r="CO31" s="33" t="str">
        <v/>
      </c>
      <c r="CP31" s="33" t="str">
        <v/>
      </c>
      <c r="CQ31" s="33" t="str">
        <v/>
      </c>
      <c r="CR31" s="33" t="str">
        <v/>
      </c>
      <c r="CS31" s="33" t="str">
        <v/>
      </c>
      <c r="CT31" s="33">
        <v>3</v>
      </c>
      <c r="CU31" s="33">
        <v>3</v>
      </c>
      <c r="CV31" s="33">
        <v>3</v>
      </c>
      <c r="CW31" s="33">
        <v>3</v>
      </c>
      <c r="CX31" s="33">
        <v>3</v>
      </c>
      <c r="CY31" s="33">
        <v>3</v>
      </c>
      <c r="CZ31" s="33" t="str">
        <v/>
      </c>
      <c r="DA31" s="33" t="str">
        <v/>
      </c>
      <c r="DB31" s="33" t="str">
        <v/>
      </c>
      <c r="DC31" s="33" t="str">
        <v/>
      </c>
      <c r="DD31" s="33" t="str">
        <v/>
      </c>
      <c r="DE31" s="33" t="str">
        <v/>
      </c>
      <c r="DF31" s="33">
        <v>3</v>
      </c>
      <c r="DG31" s="33">
        <v>3</v>
      </c>
      <c r="DH31" s="33">
        <v>3</v>
      </c>
      <c r="DI31" s="33">
        <v>3</v>
      </c>
      <c r="DJ31" s="33">
        <v>3</v>
      </c>
      <c r="DK31" s="33">
        <v>3</v>
      </c>
      <c r="DL31" s="33" t="str">
        <v/>
      </c>
      <c r="DM31" s="33" t="str">
        <v/>
      </c>
      <c r="DN31" s="33" t="str">
        <v/>
      </c>
      <c r="DO31" s="33" t="str">
        <v/>
      </c>
      <c r="DP31" s="33" t="str">
        <v/>
      </c>
      <c r="DQ31" s="33" t="str">
        <v/>
      </c>
      <c r="DR31" s="33">
        <v>3</v>
      </c>
      <c r="DS31" s="33">
        <v>3</v>
      </c>
      <c r="DT31" s="33">
        <v>3</v>
      </c>
      <c r="DU31" s="33">
        <v>3</v>
      </c>
      <c r="DV31" s="33">
        <v>3</v>
      </c>
      <c r="DW31" s="33">
        <v>3</v>
      </c>
      <c r="DX31" s="33" t="str">
        <v/>
      </c>
      <c r="DY31" s="33" t="str">
        <v/>
      </c>
      <c r="DZ31" s="33" t="str">
        <v/>
      </c>
      <c r="EA31" s="33" t="str">
        <v/>
      </c>
      <c r="EB31" s="33" t="str">
        <v/>
      </c>
      <c r="EC31" s="33" t="str">
        <v/>
      </c>
      <c r="ED31" s="33">
        <v>3</v>
      </c>
      <c r="EE31" s="33">
        <v>3</v>
      </c>
      <c r="EF31" s="33">
        <v>3</v>
      </c>
      <c r="EG31" s="33">
        <v>3</v>
      </c>
      <c r="EH31" s="33">
        <v>3</v>
      </c>
      <c r="EI31" s="33">
        <v>3</v>
      </c>
      <c r="EJ31" s="33" t="str">
        <v/>
      </c>
      <c r="EK31" s="33" t="str">
        <v/>
      </c>
      <c r="EL31" s="33" t="str">
        <v/>
      </c>
      <c r="EM31" s="33" t="str">
        <v/>
      </c>
      <c r="EN31" s="33" t="str">
        <v/>
      </c>
      <c r="EO31" s="33" t="str">
        <v/>
      </c>
      <c r="EP31" s="33" t="str">
        <v/>
      </c>
      <c r="EQ31" s="33" t="str">
        <v/>
      </c>
      <c r="ER31" s="33" t="str">
        <v/>
      </c>
      <c r="ES31" s="33" t="str">
        <v/>
      </c>
      <c r="ET31" s="33" t="str">
        <v/>
      </c>
      <c r="EU31" s="33" t="str">
        <v/>
      </c>
      <c r="EV31" s="33" t="str">
        <v/>
      </c>
      <c r="EW31" s="33" t="str">
        <v/>
      </c>
      <c r="EX31" s="33" t="str">
        <v/>
      </c>
      <c r="EY31" s="33" t="str">
        <v/>
      </c>
      <c r="EZ31" s="33" t="str">
        <v/>
      </c>
      <c r="FA31" s="33" t="str">
        <v/>
      </c>
      <c r="FB31" s="33" t="str">
        <v/>
      </c>
      <c r="FC31" s="33" t="str">
        <v/>
      </c>
      <c r="FD31" s="33" t="str">
        <v/>
      </c>
      <c r="FE31" s="33" t="str">
        <v/>
      </c>
      <c r="FF31" s="33" t="str">
        <v/>
      </c>
      <c r="FG31" s="33" t="str">
        <v/>
      </c>
      <c r="FH31" s="33" t="str">
        <v/>
      </c>
      <c r="FI31" s="33" t="str">
        <v/>
      </c>
      <c r="FJ31" s="33" t="str">
        <v/>
      </c>
      <c r="FK31" s="33" t="str">
        <v/>
      </c>
      <c r="FL31" s="33" t="str">
        <v/>
      </c>
      <c r="FM31" s="33" t="str">
        <v/>
      </c>
      <c r="FN31" s="33" t="str">
        <v/>
      </c>
      <c r="FO31" s="33" t="str">
        <v/>
      </c>
      <c r="FP31" s="33" t="str">
        <v/>
      </c>
      <c r="FQ31" s="33" t="str">
        <v/>
      </c>
      <c r="FR31" s="33" t="str">
        <v/>
      </c>
      <c r="FS31" s="33" t="str">
        <v/>
      </c>
      <c r="FT31" s="33" t="str">
        <v/>
      </c>
      <c r="FU31" s="33" t="str">
        <v/>
      </c>
      <c r="FV31" s="33" t="str">
        <v/>
      </c>
      <c r="FW31" s="33" t="str">
        <v/>
      </c>
      <c r="FX31" s="33" t="str">
        <v/>
      </c>
      <c r="FY31" s="33" t="str">
        <v/>
      </c>
      <c r="FZ31" s="33" t="str">
        <v/>
      </c>
      <c r="GA31" s="33" t="str">
        <v/>
      </c>
      <c r="GB31" s="33" t="str">
        <v/>
      </c>
      <c r="GC31" s="33" t="str">
        <v/>
      </c>
      <c r="GD31" s="33" t="str">
        <v/>
      </c>
      <c r="GE31" s="33" t="str">
        <v/>
      </c>
      <c r="GF31" s="33" t="str">
        <v/>
      </c>
      <c r="GG31" s="33" t="str">
        <v/>
      </c>
      <c r="GH31" s="33" t="str">
        <v/>
      </c>
      <c r="GI31" s="33" t="str">
        <v/>
      </c>
      <c r="GJ31" s="33" t="str">
        <v/>
      </c>
      <c r="GK31" s="34" t="str">
        <v/>
      </c>
      <c r="GL31" s="299">
        <v>169275</v>
      </c>
    </row>
    <row r="32" spans="1:194" x14ac:dyDescent="0.25">
      <c r="A32" s="234" t="str">
        <v>Pink dye Q 2</v>
      </c>
      <c r="B32" s="44" t="str">
        <v/>
      </c>
      <c r="C32" s="33" t="str">
        <v/>
      </c>
      <c r="D32" s="33" t="str">
        <v/>
      </c>
      <c r="E32" s="33" t="str">
        <v/>
      </c>
      <c r="F32" s="33" t="str">
        <v/>
      </c>
      <c r="G32" s="33" t="str">
        <v/>
      </c>
      <c r="H32" s="33">
        <v>1</v>
      </c>
      <c r="I32" s="33">
        <v>1</v>
      </c>
      <c r="J32" s="33">
        <v>1</v>
      </c>
      <c r="K32" s="33">
        <v>1</v>
      </c>
      <c r="L32" s="33">
        <v>1</v>
      </c>
      <c r="M32" s="33">
        <v>1</v>
      </c>
      <c r="N32" s="33" t="str">
        <v/>
      </c>
      <c r="O32" s="33" t="str">
        <v/>
      </c>
      <c r="P32" s="33" t="str">
        <v/>
      </c>
      <c r="Q32" s="33" t="str">
        <v/>
      </c>
      <c r="R32" s="33" t="str">
        <v/>
      </c>
      <c r="S32" s="33" t="str">
        <v/>
      </c>
      <c r="T32" s="33">
        <v>1</v>
      </c>
      <c r="U32" s="33">
        <v>1</v>
      </c>
      <c r="V32" s="33">
        <v>1</v>
      </c>
      <c r="W32" s="33">
        <v>1</v>
      </c>
      <c r="X32" s="33">
        <v>1</v>
      </c>
      <c r="Y32" s="33">
        <v>1</v>
      </c>
      <c r="Z32" s="33" t="str">
        <v/>
      </c>
      <c r="AA32" s="33" t="str">
        <v/>
      </c>
      <c r="AB32" s="33" t="str">
        <v/>
      </c>
      <c r="AC32" s="33" t="str">
        <v/>
      </c>
      <c r="AD32" s="33" t="str">
        <v/>
      </c>
      <c r="AE32" s="33" t="str">
        <v/>
      </c>
      <c r="AF32" s="33">
        <v>1</v>
      </c>
      <c r="AG32" s="33">
        <v>1</v>
      </c>
      <c r="AH32" s="33">
        <v>1</v>
      </c>
      <c r="AI32" s="33">
        <v>1</v>
      </c>
      <c r="AJ32" s="33">
        <v>1</v>
      </c>
      <c r="AK32" s="33">
        <v>1</v>
      </c>
      <c r="AL32" s="33" t="str">
        <v/>
      </c>
      <c r="AM32" s="33" t="str">
        <v/>
      </c>
      <c r="AN32" s="33" t="str">
        <v/>
      </c>
      <c r="AO32" s="33" t="str">
        <v/>
      </c>
      <c r="AP32" s="33" t="str">
        <v/>
      </c>
      <c r="AQ32" s="33" t="str">
        <v/>
      </c>
      <c r="AR32" s="33">
        <v>1</v>
      </c>
      <c r="AS32" s="33">
        <v>1</v>
      </c>
      <c r="AT32" s="33">
        <v>1</v>
      </c>
      <c r="AU32" s="33">
        <v>1</v>
      </c>
      <c r="AV32" s="33">
        <v>1</v>
      </c>
      <c r="AW32" s="33">
        <v>1</v>
      </c>
      <c r="AX32" s="33" t="str">
        <v/>
      </c>
      <c r="AY32" s="33" t="str">
        <v/>
      </c>
      <c r="AZ32" s="33" t="str">
        <v/>
      </c>
      <c r="BA32" s="33" t="str">
        <v/>
      </c>
      <c r="BB32" s="33" t="str">
        <v/>
      </c>
      <c r="BC32" s="33" t="str">
        <v/>
      </c>
      <c r="BD32" s="33" t="str">
        <v/>
      </c>
      <c r="BE32" s="33" t="str">
        <v/>
      </c>
      <c r="BF32" s="33" t="str">
        <v/>
      </c>
      <c r="BG32" s="33" t="str">
        <v/>
      </c>
      <c r="BH32" s="33" t="str">
        <v/>
      </c>
      <c r="BI32" s="33" t="str">
        <v/>
      </c>
      <c r="BJ32" s="33" t="str">
        <v/>
      </c>
      <c r="BK32" s="33" t="str">
        <v/>
      </c>
      <c r="BL32" s="33" t="str">
        <v/>
      </c>
      <c r="BM32" s="33" t="str">
        <v/>
      </c>
      <c r="BN32" s="33" t="str">
        <v/>
      </c>
      <c r="BO32" s="33" t="str">
        <v/>
      </c>
      <c r="BP32" s="33" t="str">
        <v/>
      </c>
      <c r="BQ32" s="33" t="str">
        <v/>
      </c>
      <c r="BR32" s="33" t="str">
        <v/>
      </c>
      <c r="BS32" s="33" t="str">
        <v/>
      </c>
      <c r="BT32" s="33" t="str">
        <v/>
      </c>
      <c r="BU32" s="33" t="str">
        <v/>
      </c>
      <c r="BV32" s="33" t="str">
        <v/>
      </c>
      <c r="BW32" s="33" t="str">
        <v/>
      </c>
      <c r="BX32" s="33" t="str">
        <v/>
      </c>
      <c r="BY32" s="33" t="str">
        <v/>
      </c>
      <c r="BZ32" s="33" t="str">
        <v/>
      </c>
      <c r="CA32" s="33" t="str">
        <v/>
      </c>
      <c r="CB32" s="33" t="str">
        <v/>
      </c>
      <c r="CC32" s="33" t="str">
        <v/>
      </c>
      <c r="CD32" s="33" t="str">
        <v/>
      </c>
      <c r="CE32" s="33" t="str">
        <v/>
      </c>
      <c r="CF32" s="33" t="str">
        <v/>
      </c>
      <c r="CG32" s="33" t="str">
        <v/>
      </c>
      <c r="CH32" s="33" t="str">
        <v/>
      </c>
      <c r="CI32" s="33" t="str">
        <v/>
      </c>
      <c r="CJ32" s="33" t="str">
        <v/>
      </c>
      <c r="CK32" s="33" t="str">
        <v/>
      </c>
      <c r="CL32" s="33" t="str">
        <v/>
      </c>
      <c r="CM32" s="33" t="str">
        <v/>
      </c>
      <c r="CN32" s="33" t="str">
        <v/>
      </c>
      <c r="CO32" s="33" t="str">
        <v/>
      </c>
      <c r="CP32" s="33" t="str">
        <v/>
      </c>
      <c r="CQ32" s="33" t="str">
        <v/>
      </c>
      <c r="CR32" s="33" t="str">
        <v/>
      </c>
      <c r="CS32" s="33" t="str">
        <v/>
      </c>
      <c r="CT32" s="33" t="str">
        <v/>
      </c>
      <c r="CU32" s="33" t="str">
        <v/>
      </c>
      <c r="CV32" s="33" t="str">
        <v/>
      </c>
      <c r="CW32" s="33" t="str">
        <v/>
      </c>
      <c r="CX32" s="33" t="str">
        <v/>
      </c>
      <c r="CY32" s="33" t="str">
        <v/>
      </c>
      <c r="CZ32" s="33">
        <v>3</v>
      </c>
      <c r="DA32" s="33">
        <v>3</v>
      </c>
      <c r="DB32" s="33">
        <v>3</v>
      </c>
      <c r="DC32" s="33">
        <v>3</v>
      </c>
      <c r="DD32" s="33">
        <v>3</v>
      </c>
      <c r="DE32" s="33">
        <v>3</v>
      </c>
      <c r="DF32" s="33" t="str">
        <v/>
      </c>
      <c r="DG32" s="33" t="str">
        <v/>
      </c>
      <c r="DH32" s="33" t="str">
        <v/>
      </c>
      <c r="DI32" s="33" t="str">
        <v/>
      </c>
      <c r="DJ32" s="33" t="str">
        <v/>
      </c>
      <c r="DK32" s="33" t="str">
        <v/>
      </c>
      <c r="DL32" s="33">
        <v>3</v>
      </c>
      <c r="DM32" s="33">
        <v>3</v>
      </c>
      <c r="DN32" s="33">
        <v>3</v>
      </c>
      <c r="DO32" s="33">
        <v>3</v>
      </c>
      <c r="DP32" s="33">
        <v>3</v>
      </c>
      <c r="DQ32" s="33">
        <v>3</v>
      </c>
      <c r="DR32" s="33" t="str">
        <v/>
      </c>
      <c r="DS32" s="33" t="str">
        <v/>
      </c>
      <c r="DT32" s="33" t="str">
        <v/>
      </c>
      <c r="DU32" s="33" t="str">
        <v/>
      </c>
      <c r="DV32" s="33" t="str">
        <v/>
      </c>
      <c r="DW32" s="33" t="str">
        <v/>
      </c>
      <c r="DX32" s="33">
        <v>3</v>
      </c>
      <c r="DY32" s="33">
        <v>3</v>
      </c>
      <c r="DZ32" s="33">
        <v>3</v>
      </c>
      <c r="EA32" s="33">
        <v>3</v>
      </c>
      <c r="EB32" s="33">
        <v>3</v>
      </c>
      <c r="EC32" s="33">
        <v>3</v>
      </c>
      <c r="ED32" s="33" t="str">
        <v/>
      </c>
      <c r="EE32" s="33" t="str">
        <v/>
      </c>
      <c r="EF32" s="33" t="str">
        <v/>
      </c>
      <c r="EG32" s="33" t="str">
        <v/>
      </c>
      <c r="EH32" s="33" t="str">
        <v/>
      </c>
      <c r="EI32" s="33" t="str">
        <v/>
      </c>
      <c r="EJ32" s="33">
        <v>3</v>
      </c>
      <c r="EK32" s="33">
        <v>3</v>
      </c>
      <c r="EL32" s="33">
        <v>3</v>
      </c>
      <c r="EM32" s="33">
        <v>3</v>
      </c>
      <c r="EN32" s="33">
        <v>3</v>
      </c>
      <c r="EO32" s="33">
        <v>3</v>
      </c>
      <c r="EP32" s="33" t="str">
        <v/>
      </c>
      <c r="EQ32" s="33" t="str">
        <v/>
      </c>
      <c r="ER32" s="33" t="str">
        <v/>
      </c>
      <c r="ES32" s="33" t="str">
        <v/>
      </c>
      <c r="ET32" s="33" t="str">
        <v/>
      </c>
      <c r="EU32" s="33" t="str">
        <v/>
      </c>
      <c r="EV32" s="33" t="str">
        <v/>
      </c>
      <c r="EW32" s="33" t="str">
        <v/>
      </c>
      <c r="EX32" s="33" t="str">
        <v/>
      </c>
      <c r="EY32" s="33" t="str">
        <v/>
      </c>
      <c r="EZ32" s="33" t="str">
        <v/>
      </c>
      <c r="FA32" s="33" t="str">
        <v/>
      </c>
      <c r="FB32" s="33" t="str">
        <v/>
      </c>
      <c r="FC32" s="33" t="str">
        <v/>
      </c>
      <c r="FD32" s="33" t="str">
        <v/>
      </c>
      <c r="FE32" s="33" t="str">
        <v/>
      </c>
      <c r="FF32" s="33" t="str">
        <v/>
      </c>
      <c r="FG32" s="33" t="str">
        <v/>
      </c>
      <c r="FH32" s="33" t="str">
        <v/>
      </c>
      <c r="FI32" s="33" t="str">
        <v/>
      </c>
      <c r="FJ32" s="33" t="str">
        <v/>
      </c>
      <c r="FK32" s="33" t="str">
        <v/>
      </c>
      <c r="FL32" s="33" t="str">
        <v/>
      </c>
      <c r="FM32" s="33" t="str">
        <v/>
      </c>
      <c r="FN32" s="33" t="str">
        <v/>
      </c>
      <c r="FO32" s="33" t="str">
        <v/>
      </c>
      <c r="FP32" s="33" t="str">
        <v/>
      </c>
      <c r="FQ32" s="33" t="str">
        <v/>
      </c>
      <c r="FR32" s="33" t="str">
        <v/>
      </c>
      <c r="FS32" s="33" t="str">
        <v/>
      </c>
      <c r="FT32" s="33" t="str">
        <v/>
      </c>
      <c r="FU32" s="33" t="str">
        <v/>
      </c>
      <c r="FV32" s="33" t="str">
        <v/>
      </c>
      <c r="FW32" s="33" t="str">
        <v/>
      </c>
      <c r="FX32" s="33" t="str">
        <v/>
      </c>
      <c r="FY32" s="33" t="str">
        <v/>
      </c>
      <c r="FZ32" s="33" t="str">
        <v/>
      </c>
      <c r="GA32" s="33" t="str">
        <v/>
      </c>
      <c r="GB32" s="33" t="str">
        <v/>
      </c>
      <c r="GC32" s="33" t="str">
        <v/>
      </c>
      <c r="GD32" s="33" t="str">
        <v/>
      </c>
      <c r="GE32" s="33" t="str">
        <v/>
      </c>
      <c r="GF32" s="33" t="str">
        <v/>
      </c>
      <c r="GG32" s="33" t="str">
        <v/>
      </c>
      <c r="GH32" s="33" t="str">
        <v/>
      </c>
      <c r="GI32" s="33" t="str">
        <v/>
      </c>
      <c r="GJ32" s="33" t="str">
        <v/>
      </c>
      <c r="GK32" s="34" t="str">
        <v/>
      </c>
      <c r="GL32" s="299">
        <v>169275</v>
      </c>
    </row>
    <row r="33" spans="1:194" x14ac:dyDescent="0.25">
      <c r="A33" s="234" t="str">
        <v>Blue dye Q 1</v>
      </c>
      <c r="B33" s="44" t="str">
        <v/>
      </c>
      <c r="C33" s="33" t="str">
        <v/>
      </c>
      <c r="D33" s="33" t="str">
        <v/>
      </c>
      <c r="E33" s="33" t="str">
        <v/>
      </c>
      <c r="F33" s="33" t="str">
        <v/>
      </c>
      <c r="G33" s="33" t="str">
        <v/>
      </c>
      <c r="H33" s="33" t="str">
        <v/>
      </c>
      <c r="I33" s="33" t="str">
        <v/>
      </c>
      <c r="J33" s="33" t="str">
        <v/>
      </c>
      <c r="K33" s="33" t="str">
        <v/>
      </c>
      <c r="L33" s="33" t="str">
        <v/>
      </c>
      <c r="M33" s="33" t="str">
        <v/>
      </c>
      <c r="N33" s="33" t="str">
        <v/>
      </c>
      <c r="O33" s="33" t="str">
        <v/>
      </c>
      <c r="P33" s="33" t="str">
        <v/>
      </c>
      <c r="Q33" s="33" t="str">
        <v/>
      </c>
      <c r="R33" s="33" t="str">
        <v/>
      </c>
      <c r="S33" s="33" t="str">
        <v/>
      </c>
      <c r="T33" s="33" t="str">
        <v/>
      </c>
      <c r="U33" s="33" t="str">
        <v/>
      </c>
      <c r="V33" s="33" t="str">
        <v/>
      </c>
      <c r="W33" s="33" t="str">
        <v/>
      </c>
      <c r="X33" s="33" t="str">
        <v/>
      </c>
      <c r="Y33" s="33" t="str">
        <v/>
      </c>
      <c r="Z33" s="33" t="str">
        <v/>
      </c>
      <c r="AA33" s="33" t="str">
        <v/>
      </c>
      <c r="AB33" s="33" t="str">
        <v/>
      </c>
      <c r="AC33" s="33" t="str">
        <v/>
      </c>
      <c r="AD33" s="33" t="str">
        <v/>
      </c>
      <c r="AE33" s="33" t="str">
        <v/>
      </c>
      <c r="AF33" s="33" t="str">
        <v/>
      </c>
      <c r="AG33" s="33" t="str">
        <v/>
      </c>
      <c r="AH33" s="33" t="str">
        <v/>
      </c>
      <c r="AI33" s="33" t="str">
        <v/>
      </c>
      <c r="AJ33" s="33" t="str">
        <v/>
      </c>
      <c r="AK33" s="33" t="str">
        <v/>
      </c>
      <c r="AL33" s="33" t="str">
        <v/>
      </c>
      <c r="AM33" s="33" t="str">
        <v/>
      </c>
      <c r="AN33" s="33" t="str">
        <v/>
      </c>
      <c r="AO33" s="33" t="str">
        <v/>
      </c>
      <c r="AP33" s="33" t="str">
        <v/>
      </c>
      <c r="AQ33" s="33" t="str">
        <v/>
      </c>
      <c r="AR33" s="33" t="str">
        <v/>
      </c>
      <c r="AS33" s="33" t="str">
        <v/>
      </c>
      <c r="AT33" s="33" t="str">
        <v/>
      </c>
      <c r="AU33" s="33" t="str">
        <v/>
      </c>
      <c r="AV33" s="33" t="str">
        <v/>
      </c>
      <c r="AW33" s="33" t="str">
        <v/>
      </c>
      <c r="AX33" s="33">
        <v>1</v>
      </c>
      <c r="AY33" s="33">
        <v>1</v>
      </c>
      <c r="AZ33" s="33">
        <v>1</v>
      </c>
      <c r="BA33" s="33">
        <v>1</v>
      </c>
      <c r="BB33" s="33">
        <v>1</v>
      </c>
      <c r="BC33" s="33">
        <v>1</v>
      </c>
      <c r="BD33" s="33" t="str">
        <v/>
      </c>
      <c r="BE33" s="33" t="str">
        <v/>
      </c>
      <c r="BF33" s="33" t="str">
        <v/>
      </c>
      <c r="BG33" s="33" t="str">
        <v/>
      </c>
      <c r="BH33" s="33" t="str">
        <v/>
      </c>
      <c r="BI33" s="33" t="str">
        <v/>
      </c>
      <c r="BJ33" s="33">
        <v>1</v>
      </c>
      <c r="BK33" s="33">
        <v>1</v>
      </c>
      <c r="BL33" s="33">
        <v>1</v>
      </c>
      <c r="BM33" s="33">
        <v>1</v>
      </c>
      <c r="BN33" s="33">
        <v>1</v>
      </c>
      <c r="BO33" s="33">
        <v>1</v>
      </c>
      <c r="BP33" s="33" t="str">
        <v/>
      </c>
      <c r="BQ33" s="33" t="str">
        <v/>
      </c>
      <c r="BR33" s="33" t="str">
        <v/>
      </c>
      <c r="BS33" s="33" t="str">
        <v/>
      </c>
      <c r="BT33" s="33" t="str">
        <v/>
      </c>
      <c r="BU33" s="33" t="str">
        <v/>
      </c>
      <c r="BV33" s="33">
        <v>1</v>
      </c>
      <c r="BW33" s="33">
        <v>1</v>
      </c>
      <c r="BX33" s="33">
        <v>1</v>
      </c>
      <c r="BY33" s="33">
        <v>1</v>
      </c>
      <c r="BZ33" s="33">
        <v>1</v>
      </c>
      <c r="CA33" s="33">
        <v>1</v>
      </c>
      <c r="CB33" s="33" t="str">
        <v/>
      </c>
      <c r="CC33" s="33" t="str">
        <v/>
      </c>
      <c r="CD33" s="33" t="str">
        <v/>
      </c>
      <c r="CE33" s="33" t="str">
        <v/>
      </c>
      <c r="CF33" s="33" t="str">
        <v/>
      </c>
      <c r="CG33" s="33" t="str">
        <v/>
      </c>
      <c r="CH33" s="33">
        <v>1</v>
      </c>
      <c r="CI33" s="33">
        <v>1</v>
      </c>
      <c r="CJ33" s="33">
        <v>1</v>
      </c>
      <c r="CK33" s="33">
        <v>1</v>
      </c>
      <c r="CL33" s="33">
        <v>1</v>
      </c>
      <c r="CM33" s="33">
        <v>1</v>
      </c>
      <c r="CN33" s="33" t="str">
        <v/>
      </c>
      <c r="CO33" s="33" t="str">
        <v/>
      </c>
      <c r="CP33" s="33" t="str">
        <v/>
      </c>
      <c r="CQ33" s="33" t="str">
        <v/>
      </c>
      <c r="CR33" s="33" t="str">
        <v/>
      </c>
      <c r="CS33" s="33" t="str">
        <v/>
      </c>
      <c r="CT33" s="33" t="str">
        <v/>
      </c>
      <c r="CU33" s="33" t="str">
        <v/>
      </c>
      <c r="CV33" s="33" t="str">
        <v/>
      </c>
      <c r="CW33" s="33" t="str">
        <v/>
      </c>
      <c r="CX33" s="33" t="str">
        <v/>
      </c>
      <c r="CY33" s="33" t="str">
        <v/>
      </c>
      <c r="CZ33" s="33" t="str">
        <v/>
      </c>
      <c r="DA33" s="33" t="str">
        <v/>
      </c>
      <c r="DB33" s="33" t="str">
        <v/>
      </c>
      <c r="DC33" s="33" t="str">
        <v/>
      </c>
      <c r="DD33" s="33" t="str">
        <v/>
      </c>
      <c r="DE33" s="33" t="str">
        <v/>
      </c>
      <c r="DF33" s="33" t="str">
        <v/>
      </c>
      <c r="DG33" s="33" t="str">
        <v/>
      </c>
      <c r="DH33" s="33" t="str">
        <v/>
      </c>
      <c r="DI33" s="33" t="str">
        <v/>
      </c>
      <c r="DJ33" s="33" t="str">
        <v/>
      </c>
      <c r="DK33" s="33" t="str">
        <v/>
      </c>
      <c r="DL33" s="33" t="str">
        <v/>
      </c>
      <c r="DM33" s="33" t="str">
        <v/>
      </c>
      <c r="DN33" s="33" t="str">
        <v/>
      </c>
      <c r="DO33" s="33" t="str">
        <v/>
      </c>
      <c r="DP33" s="33" t="str">
        <v/>
      </c>
      <c r="DQ33" s="33" t="str">
        <v/>
      </c>
      <c r="DR33" s="33" t="str">
        <v/>
      </c>
      <c r="DS33" s="33" t="str">
        <v/>
      </c>
      <c r="DT33" s="33" t="str">
        <v/>
      </c>
      <c r="DU33" s="33" t="str">
        <v/>
      </c>
      <c r="DV33" s="33" t="str">
        <v/>
      </c>
      <c r="DW33" s="33" t="str">
        <v/>
      </c>
      <c r="DX33" s="33" t="str">
        <v/>
      </c>
      <c r="DY33" s="33" t="str">
        <v/>
      </c>
      <c r="DZ33" s="33" t="str">
        <v/>
      </c>
      <c r="EA33" s="33" t="str">
        <v/>
      </c>
      <c r="EB33" s="33" t="str">
        <v/>
      </c>
      <c r="EC33" s="33" t="str">
        <v/>
      </c>
      <c r="ED33" s="33" t="str">
        <v/>
      </c>
      <c r="EE33" s="33" t="str">
        <v/>
      </c>
      <c r="EF33" s="33" t="str">
        <v/>
      </c>
      <c r="EG33" s="33" t="str">
        <v/>
      </c>
      <c r="EH33" s="33" t="str">
        <v/>
      </c>
      <c r="EI33" s="33" t="str">
        <v/>
      </c>
      <c r="EJ33" s="33" t="str">
        <v/>
      </c>
      <c r="EK33" s="33" t="str">
        <v/>
      </c>
      <c r="EL33" s="33" t="str">
        <v/>
      </c>
      <c r="EM33" s="33" t="str">
        <v/>
      </c>
      <c r="EN33" s="33" t="str">
        <v/>
      </c>
      <c r="EO33" s="33" t="str">
        <v/>
      </c>
      <c r="EP33" s="33">
        <v>3</v>
      </c>
      <c r="EQ33" s="33">
        <v>3</v>
      </c>
      <c r="ER33" s="33">
        <v>3</v>
      </c>
      <c r="ES33" s="33">
        <v>3</v>
      </c>
      <c r="ET33" s="33">
        <v>3</v>
      </c>
      <c r="EU33" s="33">
        <v>3</v>
      </c>
      <c r="EV33" s="33" t="str">
        <v/>
      </c>
      <c r="EW33" s="33" t="str">
        <v/>
      </c>
      <c r="EX33" s="33" t="str">
        <v/>
      </c>
      <c r="EY33" s="33" t="str">
        <v/>
      </c>
      <c r="EZ33" s="33" t="str">
        <v/>
      </c>
      <c r="FA33" s="33" t="str">
        <v/>
      </c>
      <c r="FB33" s="33">
        <v>3</v>
      </c>
      <c r="FC33" s="33">
        <v>3</v>
      </c>
      <c r="FD33" s="33">
        <v>3</v>
      </c>
      <c r="FE33" s="33">
        <v>3</v>
      </c>
      <c r="FF33" s="33">
        <v>3</v>
      </c>
      <c r="FG33" s="33">
        <v>3</v>
      </c>
      <c r="FH33" s="33" t="str">
        <v/>
      </c>
      <c r="FI33" s="33" t="str">
        <v/>
      </c>
      <c r="FJ33" s="33" t="str">
        <v/>
      </c>
      <c r="FK33" s="33" t="str">
        <v/>
      </c>
      <c r="FL33" s="33" t="str">
        <v/>
      </c>
      <c r="FM33" s="33" t="str">
        <v/>
      </c>
      <c r="FN33" s="33">
        <v>3</v>
      </c>
      <c r="FO33" s="33">
        <v>3</v>
      </c>
      <c r="FP33" s="33">
        <v>3</v>
      </c>
      <c r="FQ33" s="33">
        <v>3</v>
      </c>
      <c r="FR33" s="33">
        <v>3</v>
      </c>
      <c r="FS33" s="33">
        <v>3</v>
      </c>
      <c r="FT33" s="33" t="str">
        <v/>
      </c>
      <c r="FU33" s="33" t="str">
        <v/>
      </c>
      <c r="FV33" s="33" t="str">
        <v/>
      </c>
      <c r="FW33" s="33" t="str">
        <v/>
      </c>
      <c r="FX33" s="33" t="str">
        <v/>
      </c>
      <c r="FY33" s="33" t="str">
        <v/>
      </c>
      <c r="FZ33" s="33">
        <v>3</v>
      </c>
      <c r="GA33" s="33">
        <v>3</v>
      </c>
      <c r="GB33" s="33">
        <v>3</v>
      </c>
      <c r="GC33" s="33">
        <v>3</v>
      </c>
      <c r="GD33" s="33">
        <v>3</v>
      </c>
      <c r="GE33" s="33">
        <v>3</v>
      </c>
      <c r="GF33" s="33" t="str">
        <v/>
      </c>
      <c r="GG33" s="33" t="str">
        <v/>
      </c>
      <c r="GH33" s="33" t="str">
        <v/>
      </c>
      <c r="GI33" s="33" t="str">
        <v/>
      </c>
      <c r="GJ33" s="33" t="str">
        <v/>
      </c>
      <c r="GK33" s="34" t="str">
        <v/>
      </c>
      <c r="GL33" s="299">
        <v>3256080</v>
      </c>
    </row>
    <row r="34" spans="1:194" x14ac:dyDescent="0.25">
      <c r="A34" s="244" t="str">
        <v>Blue dye Q 2</v>
      </c>
      <c r="B34" s="45" t="str">
        <v/>
      </c>
      <c r="C34" s="35" t="str">
        <v/>
      </c>
      <c r="D34" s="35" t="str">
        <v/>
      </c>
      <c r="E34" s="35" t="str">
        <v/>
      </c>
      <c r="F34" s="35" t="str">
        <v/>
      </c>
      <c r="G34" s="35" t="str">
        <v/>
      </c>
      <c r="H34" s="35" t="str">
        <v/>
      </c>
      <c r="I34" s="35" t="str">
        <v/>
      </c>
      <c r="J34" s="35" t="str">
        <v/>
      </c>
      <c r="K34" s="35" t="str">
        <v/>
      </c>
      <c r="L34" s="35" t="str">
        <v/>
      </c>
      <c r="M34" s="35" t="str">
        <v/>
      </c>
      <c r="N34" s="35" t="str">
        <v/>
      </c>
      <c r="O34" s="35" t="str">
        <v/>
      </c>
      <c r="P34" s="35" t="str">
        <v/>
      </c>
      <c r="Q34" s="35" t="str">
        <v/>
      </c>
      <c r="R34" s="35" t="str">
        <v/>
      </c>
      <c r="S34" s="35" t="str">
        <v/>
      </c>
      <c r="T34" s="35" t="str">
        <v/>
      </c>
      <c r="U34" s="35" t="str">
        <v/>
      </c>
      <c r="V34" s="35" t="str">
        <v/>
      </c>
      <c r="W34" s="35" t="str">
        <v/>
      </c>
      <c r="X34" s="35" t="str">
        <v/>
      </c>
      <c r="Y34" s="35" t="str">
        <v/>
      </c>
      <c r="Z34" s="35" t="str">
        <v/>
      </c>
      <c r="AA34" s="35" t="str">
        <v/>
      </c>
      <c r="AB34" s="35" t="str">
        <v/>
      </c>
      <c r="AC34" s="35" t="str">
        <v/>
      </c>
      <c r="AD34" s="35" t="str">
        <v/>
      </c>
      <c r="AE34" s="35" t="str">
        <v/>
      </c>
      <c r="AF34" s="35" t="str">
        <v/>
      </c>
      <c r="AG34" s="35" t="str">
        <v/>
      </c>
      <c r="AH34" s="35" t="str">
        <v/>
      </c>
      <c r="AI34" s="35" t="str">
        <v/>
      </c>
      <c r="AJ34" s="35" t="str">
        <v/>
      </c>
      <c r="AK34" s="35" t="str">
        <v/>
      </c>
      <c r="AL34" s="35" t="str">
        <v/>
      </c>
      <c r="AM34" s="35" t="str">
        <v/>
      </c>
      <c r="AN34" s="35" t="str">
        <v/>
      </c>
      <c r="AO34" s="35" t="str">
        <v/>
      </c>
      <c r="AP34" s="35" t="str">
        <v/>
      </c>
      <c r="AQ34" s="35" t="str">
        <v/>
      </c>
      <c r="AR34" s="35" t="str">
        <v/>
      </c>
      <c r="AS34" s="35" t="str">
        <v/>
      </c>
      <c r="AT34" s="35" t="str">
        <v/>
      </c>
      <c r="AU34" s="35" t="str">
        <v/>
      </c>
      <c r="AV34" s="35" t="str">
        <v/>
      </c>
      <c r="AW34" s="35" t="str">
        <v/>
      </c>
      <c r="AX34" s="35" t="str">
        <v/>
      </c>
      <c r="AY34" s="35" t="str">
        <v/>
      </c>
      <c r="AZ34" s="35" t="str">
        <v/>
      </c>
      <c r="BA34" s="35" t="str">
        <v/>
      </c>
      <c r="BB34" s="35" t="str">
        <v/>
      </c>
      <c r="BC34" s="35" t="str">
        <v/>
      </c>
      <c r="BD34" s="35">
        <v>1</v>
      </c>
      <c r="BE34" s="35">
        <v>1</v>
      </c>
      <c r="BF34" s="35">
        <v>1</v>
      </c>
      <c r="BG34" s="35">
        <v>1</v>
      </c>
      <c r="BH34" s="35">
        <v>1</v>
      </c>
      <c r="BI34" s="35">
        <v>1</v>
      </c>
      <c r="BJ34" s="35" t="str">
        <v/>
      </c>
      <c r="BK34" s="35" t="str">
        <v/>
      </c>
      <c r="BL34" s="35" t="str">
        <v/>
      </c>
      <c r="BM34" s="35" t="str">
        <v/>
      </c>
      <c r="BN34" s="35" t="str">
        <v/>
      </c>
      <c r="BO34" s="35" t="str">
        <v/>
      </c>
      <c r="BP34" s="35">
        <v>1</v>
      </c>
      <c r="BQ34" s="35">
        <v>1</v>
      </c>
      <c r="BR34" s="35">
        <v>1</v>
      </c>
      <c r="BS34" s="35">
        <v>1</v>
      </c>
      <c r="BT34" s="35">
        <v>1</v>
      </c>
      <c r="BU34" s="35">
        <v>1</v>
      </c>
      <c r="BV34" s="35" t="str">
        <v/>
      </c>
      <c r="BW34" s="35" t="str">
        <v/>
      </c>
      <c r="BX34" s="35" t="str">
        <v/>
      </c>
      <c r="BY34" s="35" t="str">
        <v/>
      </c>
      <c r="BZ34" s="35" t="str">
        <v/>
      </c>
      <c r="CA34" s="35" t="str">
        <v/>
      </c>
      <c r="CB34" s="35">
        <v>1</v>
      </c>
      <c r="CC34" s="35">
        <v>1</v>
      </c>
      <c r="CD34" s="35">
        <v>1</v>
      </c>
      <c r="CE34" s="35">
        <v>1</v>
      </c>
      <c r="CF34" s="35">
        <v>1</v>
      </c>
      <c r="CG34" s="35">
        <v>1</v>
      </c>
      <c r="CH34" s="35" t="str">
        <v/>
      </c>
      <c r="CI34" s="35" t="str">
        <v/>
      </c>
      <c r="CJ34" s="35" t="str">
        <v/>
      </c>
      <c r="CK34" s="35" t="str">
        <v/>
      </c>
      <c r="CL34" s="35" t="str">
        <v/>
      </c>
      <c r="CM34" s="35" t="str">
        <v/>
      </c>
      <c r="CN34" s="35">
        <v>1</v>
      </c>
      <c r="CO34" s="35">
        <v>1</v>
      </c>
      <c r="CP34" s="35">
        <v>1</v>
      </c>
      <c r="CQ34" s="35">
        <v>1</v>
      </c>
      <c r="CR34" s="35">
        <v>1</v>
      </c>
      <c r="CS34" s="35">
        <v>1</v>
      </c>
      <c r="CT34" s="35" t="str">
        <v/>
      </c>
      <c r="CU34" s="35" t="str">
        <v/>
      </c>
      <c r="CV34" s="35" t="str">
        <v/>
      </c>
      <c r="CW34" s="35" t="str">
        <v/>
      </c>
      <c r="CX34" s="35" t="str">
        <v/>
      </c>
      <c r="CY34" s="35" t="str">
        <v/>
      </c>
      <c r="CZ34" s="35" t="str">
        <v/>
      </c>
      <c r="DA34" s="35" t="str">
        <v/>
      </c>
      <c r="DB34" s="35" t="str">
        <v/>
      </c>
      <c r="DC34" s="35" t="str">
        <v/>
      </c>
      <c r="DD34" s="35" t="str">
        <v/>
      </c>
      <c r="DE34" s="35" t="str">
        <v/>
      </c>
      <c r="DF34" s="35" t="str">
        <v/>
      </c>
      <c r="DG34" s="35" t="str">
        <v/>
      </c>
      <c r="DH34" s="35" t="str">
        <v/>
      </c>
      <c r="DI34" s="35" t="str">
        <v/>
      </c>
      <c r="DJ34" s="35" t="str">
        <v/>
      </c>
      <c r="DK34" s="35" t="str">
        <v/>
      </c>
      <c r="DL34" s="35" t="str">
        <v/>
      </c>
      <c r="DM34" s="35" t="str">
        <v/>
      </c>
      <c r="DN34" s="35" t="str">
        <v/>
      </c>
      <c r="DO34" s="35" t="str">
        <v/>
      </c>
      <c r="DP34" s="35" t="str">
        <v/>
      </c>
      <c r="DQ34" s="35" t="str">
        <v/>
      </c>
      <c r="DR34" s="35" t="str">
        <v/>
      </c>
      <c r="DS34" s="35" t="str">
        <v/>
      </c>
      <c r="DT34" s="35" t="str">
        <v/>
      </c>
      <c r="DU34" s="35" t="str">
        <v/>
      </c>
      <c r="DV34" s="35" t="str">
        <v/>
      </c>
      <c r="DW34" s="35" t="str">
        <v/>
      </c>
      <c r="DX34" s="35" t="str">
        <v/>
      </c>
      <c r="DY34" s="35" t="str">
        <v/>
      </c>
      <c r="DZ34" s="35" t="str">
        <v/>
      </c>
      <c r="EA34" s="35" t="str">
        <v/>
      </c>
      <c r="EB34" s="35" t="str">
        <v/>
      </c>
      <c r="EC34" s="35" t="str">
        <v/>
      </c>
      <c r="ED34" s="35" t="str">
        <v/>
      </c>
      <c r="EE34" s="35" t="str">
        <v/>
      </c>
      <c r="EF34" s="35" t="str">
        <v/>
      </c>
      <c r="EG34" s="35" t="str">
        <v/>
      </c>
      <c r="EH34" s="35" t="str">
        <v/>
      </c>
      <c r="EI34" s="35" t="str">
        <v/>
      </c>
      <c r="EJ34" s="35" t="str">
        <v/>
      </c>
      <c r="EK34" s="35" t="str">
        <v/>
      </c>
      <c r="EL34" s="35" t="str">
        <v/>
      </c>
      <c r="EM34" s="35" t="str">
        <v/>
      </c>
      <c r="EN34" s="35" t="str">
        <v/>
      </c>
      <c r="EO34" s="35" t="str">
        <v/>
      </c>
      <c r="EP34" s="35" t="str">
        <v/>
      </c>
      <c r="EQ34" s="35" t="str">
        <v/>
      </c>
      <c r="ER34" s="35" t="str">
        <v/>
      </c>
      <c r="ES34" s="35" t="str">
        <v/>
      </c>
      <c r="ET34" s="35" t="str">
        <v/>
      </c>
      <c r="EU34" s="35" t="str">
        <v/>
      </c>
      <c r="EV34" s="35">
        <v>3</v>
      </c>
      <c r="EW34" s="35">
        <v>3</v>
      </c>
      <c r="EX34" s="35">
        <v>3</v>
      </c>
      <c r="EY34" s="35">
        <v>3</v>
      </c>
      <c r="EZ34" s="35">
        <v>3</v>
      </c>
      <c r="FA34" s="35">
        <v>3</v>
      </c>
      <c r="FB34" s="35" t="str">
        <v/>
      </c>
      <c r="FC34" s="35" t="str">
        <v/>
      </c>
      <c r="FD34" s="35" t="str">
        <v/>
      </c>
      <c r="FE34" s="35" t="str">
        <v/>
      </c>
      <c r="FF34" s="35" t="str">
        <v/>
      </c>
      <c r="FG34" s="35" t="str">
        <v/>
      </c>
      <c r="FH34" s="35">
        <v>3</v>
      </c>
      <c r="FI34" s="35">
        <v>3</v>
      </c>
      <c r="FJ34" s="35">
        <v>3</v>
      </c>
      <c r="FK34" s="35">
        <v>3</v>
      </c>
      <c r="FL34" s="35">
        <v>3</v>
      </c>
      <c r="FM34" s="35">
        <v>3</v>
      </c>
      <c r="FN34" s="35" t="str">
        <v/>
      </c>
      <c r="FO34" s="35" t="str">
        <v/>
      </c>
      <c r="FP34" s="35" t="str">
        <v/>
      </c>
      <c r="FQ34" s="35" t="str">
        <v/>
      </c>
      <c r="FR34" s="35" t="str">
        <v/>
      </c>
      <c r="FS34" s="35" t="str">
        <v/>
      </c>
      <c r="FT34" s="35">
        <v>3</v>
      </c>
      <c r="FU34" s="35">
        <v>3</v>
      </c>
      <c r="FV34" s="35">
        <v>3</v>
      </c>
      <c r="FW34" s="35">
        <v>3</v>
      </c>
      <c r="FX34" s="35">
        <v>3</v>
      </c>
      <c r="FY34" s="35">
        <v>3</v>
      </c>
      <c r="FZ34" s="35" t="str">
        <v/>
      </c>
      <c r="GA34" s="35" t="str">
        <v/>
      </c>
      <c r="GB34" s="35" t="str">
        <v/>
      </c>
      <c r="GC34" s="35" t="str">
        <v/>
      </c>
      <c r="GD34" s="35" t="str">
        <v/>
      </c>
      <c r="GE34" s="35" t="str">
        <v/>
      </c>
      <c r="GF34" s="35">
        <v>3</v>
      </c>
      <c r="GG34" s="35">
        <v>3</v>
      </c>
      <c r="GH34" s="35">
        <v>3</v>
      </c>
      <c r="GI34" s="35">
        <v>3</v>
      </c>
      <c r="GJ34" s="35">
        <v>3</v>
      </c>
      <c r="GK34" s="36">
        <v>3</v>
      </c>
      <c r="GL34" s="300">
        <v>3256080</v>
      </c>
    </row>
    <row r="35" spans="1:194" x14ac:dyDescent="0.25">
      <c r="A35" s="243" t="str">
        <v>Profit per lamb</v>
      </c>
      <c r="B35" s="236">
        <v>11.924999999999999</v>
      </c>
      <c r="C35" s="227">
        <v>8.4249999999999972</v>
      </c>
      <c r="D35" s="227">
        <v>4.9249999999999972</v>
      </c>
      <c r="E35" s="227">
        <v>10.424999999999997</v>
      </c>
      <c r="F35" s="227">
        <v>6.9249999999999972</v>
      </c>
      <c r="G35" s="227">
        <v>3.4249999999999972</v>
      </c>
      <c r="H35" s="227">
        <v>7.4249999999999972</v>
      </c>
      <c r="I35" s="227">
        <v>11.924999999999999</v>
      </c>
      <c r="J35" s="227">
        <v>8.4249999999999972</v>
      </c>
      <c r="K35" s="227">
        <v>5.9249999999999972</v>
      </c>
      <c r="L35" s="227">
        <v>10.424999999999997</v>
      </c>
      <c r="M35" s="227">
        <v>6.9249999999999972</v>
      </c>
      <c r="N35" s="227">
        <v>10.112500000000001</v>
      </c>
      <c r="O35" s="227">
        <v>6.6125000000000007</v>
      </c>
      <c r="P35" s="227">
        <v>3.1125000000000007</v>
      </c>
      <c r="Q35" s="227">
        <v>8.6124999999999972</v>
      </c>
      <c r="R35" s="227">
        <v>5.1124999999999972</v>
      </c>
      <c r="S35" s="227">
        <v>1.6124999999999972</v>
      </c>
      <c r="T35" s="227">
        <v>5.6125000000000007</v>
      </c>
      <c r="U35" s="227">
        <v>10.112500000000001</v>
      </c>
      <c r="V35" s="227">
        <v>6.6125000000000007</v>
      </c>
      <c r="W35" s="227">
        <v>4.1124999999999972</v>
      </c>
      <c r="X35" s="227">
        <v>8.6124999999999972</v>
      </c>
      <c r="Y35" s="227">
        <v>5.1124999999999972</v>
      </c>
      <c r="Z35" s="227">
        <v>10.987499999999999</v>
      </c>
      <c r="AA35" s="227">
        <v>7.4874999999999972</v>
      </c>
      <c r="AB35" s="227">
        <v>3.9874999999999972</v>
      </c>
      <c r="AC35" s="227">
        <v>9.4874999999999972</v>
      </c>
      <c r="AD35" s="227">
        <v>5.9874999999999972</v>
      </c>
      <c r="AE35" s="227">
        <v>2.4874999999999972</v>
      </c>
      <c r="AF35" s="227">
        <v>6.4874999999999972</v>
      </c>
      <c r="AG35" s="227">
        <v>10.987499999999999</v>
      </c>
      <c r="AH35" s="227">
        <v>7.4874999999999972</v>
      </c>
      <c r="AI35" s="227">
        <v>4.9874999999999972</v>
      </c>
      <c r="AJ35" s="227">
        <v>9.4874999999999972</v>
      </c>
      <c r="AK35" s="227">
        <v>5.9874999999999972</v>
      </c>
      <c r="AL35" s="227">
        <v>9.1749999999999989</v>
      </c>
      <c r="AM35" s="227">
        <v>5.6749999999999972</v>
      </c>
      <c r="AN35" s="227">
        <v>2.1749999999999972</v>
      </c>
      <c r="AO35" s="227">
        <v>7.6749999999999972</v>
      </c>
      <c r="AP35" s="227">
        <v>4.1749999999999972</v>
      </c>
      <c r="AQ35" s="227">
        <v>0.67499999999999716</v>
      </c>
      <c r="AR35" s="227">
        <v>4.6749999999999972</v>
      </c>
      <c r="AS35" s="227">
        <v>9.1749999999999989</v>
      </c>
      <c r="AT35" s="227">
        <v>5.6749999999999972</v>
      </c>
      <c r="AU35" s="227">
        <v>3.1749999999999972</v>
      </c>
      <c r="AV35" s="227">
        <v>7.6749999999999972</v>
      </c>
      <c r="AW35" s="227">
        <v>4.1749999999999972</v>
      </c>
      <c r="AX35" s="227">
        <v>15.324999999999999</v>
      </c>
      <c r="AY35" s="227">
        <v>11.824999999999999</v>
      </c>
      <c r="AZ35" s="227">
        <v>8.3249999999999993</v>
      </c>
      <c r="BA35" s="227">
        <v>13.824999999999999</v>
      </c>
      <c r="BB35" s="227">
        <v>10.324999999999999</v>
      </c>
      <c r="BC35" s="227">
        <v>6.8249999999999993</v>
      </c>
      <c r="BD35" s="227">
        <v>10.824999999999999</v>
      </c>
      <c r="BE35" s="227">
        <v>15.324999999999999</v>
      </c>
      <c r="BF35" s="227">
        <v>11.824999999999999</v>
      </c>
      <c r="BG35" s="227">
        <v>9.3249999999999993</v>
      </c>
      <c r="BH35" s="227">
        <v>13.824999999999999</v>
      </c>
      <c r="BI35" s="227">
        <v>10.324999999999999</v>
      </c>
      <c r="BJ35" s="227">
        <v>13.512499999999999</v>
      </c>
      <c r="BK35" s="227">
        <v>10.012499999999999</v>
      </c>
      <c r="BL35" s="227">
        <v>6.5124999999999993</v>
      </c>
      <c r="BM35" s="227">
        <v>12.012499999999999</v>
      </c>
      <c r="BN35" s="227">
        <v>8.5124999999999993</v>
      </c>
      <c r="BO35" s="227">
        <v>5.0124999999999993</v>
      </c>
      <c r="BP35" s="227">
        <v>9.0124999999999993</v>
      </c>
      <c r="BQ35" s="227">
        <v>13.512499999999999</v>
      </c>
      <c r="BR35" s="227">
        <v>10.012499999999999</v>
      </c>
      <c r="BS35" s="227">
        <v>7.5124999999999993</v>
      </c>
      <c r="BT35" s="227">
        <v>12.012499999999999</v>
      </c>
      <c r="BU35" s="227">
        <v>8.5124999999999993</v>
      </c>
      <c r="BV35" s="227">
        <v>14.387499999999999</v>
      </c>
      <c r="BW35" s="227">
        <v>10.887499999999999</v>
      </c>
      <c r="BX35" s="227">
        <v>7.3874999999999993</v>
      </c>
      <c r="BY35" s="227">
        <v>12.887499999999999</v>
      </c>
      <c r="BZ35" s="227">
        <v>9.3874999999999993</v>
      </c>
      <c r="CA35" s="227">
        <v>5.8874999999999993</v>
      </c>
      <c r="CB35" s="227">
        <v>9.8874999999999993</v>
      </c>
      <c r="CC35" s="227">
        <v>14.387499999999999</v>
      </c>
      <c r="CD35" s="227">
        <v>10.887499999999999</v>
      </c>
      <c r="CE35" s="227">
        <v>8.3874999999999993</v>
      </c>
      <c r="CF35" s="227">
        <v>12.887499999999999</v>
      </c>
      <c r="CG35" s="227">
        <v>9.3874999999999993</v>
      </c>
      <c r="CH35" s="227">
        <v>12.574999999999999</v>
      </c>
      <c r="CI35" s="227">
        <v>9.0749999999999993</v>
      </c>
      <c r="CJ35" s="227">
        <v>5.5749999999999993</v>
      </c>
      <c r="CK35" s="227">
        <v>11.074999999999999</v>
      </c>
      <c r="CL35" s="227">
        <v>7.5749999999999993</v>
      </c>
      <c r="CM35" s="227">
        <v>4.0749999999999993</v>
      </c>
      <c r="CN35" s="227">
        <v>8.0749999999999993</v>
      </c>
      <c r="CO35" s="227">
        <v>12.574999999999999</v>
      </c>
      <c r="CP35" s="227">
        <v>9.0749999999999993</v>
      </c>
      <c r="CQ35" s="227">
        <v>6.5749999999999993</v>
      </c>
      <c r="CR35" s="227">
        <v>11.074999999999999</v>
      </c>
      <c r="CS35" s="227">
        <v>7.5749999999999993</v>
      </c>
      <c r="CT35" s="227">
        <v>0.53750000000000142</v>
      </c>
      <c r="CU35" s="227">
        <v>-2.9624999999999986</v>
      </c>
      <c r="CV35" s="227">
        <v>-6.4624999999999986</v>
      </c>
      <c r="CW35" s="227">
        <v>-2.0874999999999915</v>
      </c>
      <c r="CX35" s="227">
        <v>-5.5874999999999915</v>
      </c>
      <c r="CY35" s="227">
        <v>-9.0874999999999915</v>
      </c>
      <c r="CZ35" s="227">
        <v>-3.9624999999999986</v>
      </c>
      <c r="DA35" s="227">
        <v>0.53750000000000142</v>
      </c>
      <c r="DB35" s="227">
        <v>-2.9624999999999986</v>
      </c>
      <c r="DC35" s="227">
        <v>-6.5874999999999915</v>
      </c>
      <c r="DD35" s="227">
        <v>-2.0874999999999915</v>
      </c>
      <c r="DE35" s="227">
        <v>-5.5874999999999915</v>
      </c>
      <c r="DF35" s="227">
        <v>-2.2750000000000057</v>
      </c>
      <c r="DG35" s="227">
        <v>-5.7750000000000057</v>
      </c>
      <c r="DH35" s="227">
        <v>-9.2750000000000057</v>
      </c>
      <c r="DI35" s="227">
        <v>-4.8999999999999986</v>
      </c>
      <c r="DJ35" s="227">
        <v>-8.3999999999999986</v>
      </c>
      <c r="DK35" s="227">
        <v>-11.899999999999999</v>
      </c>
      <c r="DL35" s="227">
        <v>-6.7750000000000057</v>
      </c>
      <c r="DM35" s="227">
        <v>-2.2750000000000057</v>
      </c>
      <c r="DN35" s="227">
        <v>-5.7750000000000057</v>
      </c>
      <c r="DO35" s="227">
        <v>-9.3999999999999986</v>
      </c>
      <c r="DP35" s="227">
        <v>-4.8999999999999986</v>
      </c>
      <c r="DQ35" s="227">
        <v>-8.3999999999999986</v>
      </c>
      <c r="DR35" s="227">
        <v>-4.3999999999999986</v>
      </c>
      <c r="DS35" s="227">
        <v>-7.8999999999999986</v>
      </c>
      <c r="DT35" s="227">
        <v>-11.399999999999999</v>
      </c>
      <c r="DU35" s="227">
        <v>-7.0249999999999915</v>
      </c>
      <c r="DV35" s="227">
        <v>-10.524999999999991</v>
      </c>
      <c r="DW35" s="227">
        <v>-14.024999999999991</v>
      </c>
      <c r="DX35" s="227">
        <v>-8.8999999999999986</v>
      </c>
      <c r="DY35" s="227">
        <v>-4.3999999999999986</v>
      </c>
      <c r="DZ35" s="227">
        <v>-7.8999999999999986</v>
      </c>
      <c r="EA35" s="227">
        <v>-11.524999999999991</v>
      </c>
      <c r="EB35" s="227">
        <v>-7.0249999999999915</v>
      </c>
      <c r="EC35" s="227">
        <v>-10.524999999999991</v>
      </c>
      <c r="ED35" s="227">
        <v>-7.2125000000000057</v>
      </c>
      <c r="EE35" s="227">
        <v>-10.712500000000006</v>
      </c>
      <c r="EF35" s="227">
        <v>-14.212500000000006</v>
      </c>
      <c r="EG35" s="227">
        <v>-9.8374999999999915</v>
      </c>
      <c r="EH35" s="227">
        <v>-13.337499999999991</v>
      </c>
      <c r="EI35" s="227">
        <v>-16.837499999999991</v>
      </c>
      <c r="EJ35" s="227">
        <v>-11.712500000000006</v>
      </c>
      <c r="EK35" s="227">
        <v>-7.2125000000000057</v>
      </c>
      <c r="EL35" s="227">
        <v>-10.712500000000006</v>
      </c>
      <c r="EM35" s="227">
        <v>-14.337499999999991</v>
      </c>
      <c r="EN35" s="227">
        <v>-9.8374999999999915</v>
      </c>
      <c r="EO35" s="227">
        <v>-13.337499999999991</v>
      </c>
      <c r="EP35" s="227">
        <v>5.3375000000000057</v>
      </c>
      <c r="EQ35" s="227">
        <v>1.8375000000000057</v>
      </c>
      <c r="ER35" s="227">
        <v>-1.6624999999999943</v>
      </c>
      <c r="ES35" s="227">
        <v>2.7125000000000128</v>
      </c>
      <c r="ET35" s="227">
        <v>-0.78749999999998721</v>
      </c>
      <c r="EU35" s="227">
        <v>-4.2874999999999872</v>
      </c>
      <c r="EV35" s="227">
        <v>0.83750000000000568</v>
      </c>
      <c r="EW35" s="227">
        <v>5.3375000000000057</v>
      </c>
      <c r="EX35" s="227">
        <v>1.8375000000000057</v>
      </c>
      <c r="EY35" s="227">
        <v>-1.7874999999999872</v>
      </c>
      <c r="EZ35" s="227">
        <v>2.7125000000000128</v>
      </c>
      <c r="FA35" s="227">
        <v>-0.78749999999998721</v>
      </c>
      <c r="FB35" s="227">
        <v>2.5250000000000057</v>
      </c>
      <c r="FC35" s="227">
        <v>-0.97499999999999432</v>
      </c>
      <c r="FD35" s="227">
        <v>-4.4749999999999943</v>
      </c>
      <c r="FE35" s="227">
        <v>-9.9999999999994316E-2</v>
      </c>
      <c r="FF35" s="227">
        <v>-3.5999999999999943</v>
      </c>
      <c r="FG35" s="227">
        <v>-7.0999999999999943</v>
      </c>
      <c r="FH35" s="227">
        <v>-1.9749999999999943</v>
      </c>
      <c r="FI35" s="227">
        <v>2.5250000000000057</v>
      </c>
      <c r="FJ35" s="227">
        <v>-0.97499999999999432</v>
      </c>
      <c r="FK35" s="227">
        <v>-4.5999999999999943</v>
      </c>
      <c r="FL35" s="227">
        <v>-9.9999999999994316E-2</v>
      </c>
      <c r="FM35" s="227">
        <v>-3.5999999999999943</v>
      </c>
      <c r="FN35" s="227">
        <v>0.40000000000000568</v>
      </c>
      <c r="FO35" s="227">
        <v>-3.0999999999999943</v>
      </c>
      <c r="FP35" s="227">
        <v>-6.5999999999999943</v>
      </c>
      <c r="FQ35" s="227">
        <v>-2.2249999999999872</v>
      </c>
      <c r="FR35" s="227">
        <v>-5.7249999999999872</v>
      </c>
      <c r="FS35" s="227">
        <v>-9.2249999999999872</v>
      </c>
      <c r="FT35" s="227">
        <v>-4.0999999999999943</v>
      </c>
      <c r="FU35" s="227">
        <v>0.40000000000000568</v>
      </c>
      <c r="FV35" s="227">
        <v>-3.0999999999999943</v>
      </c>
      <c r="FW35" s="227">
        <v>-6.7249999999999872</v>
      </c>
      <c r="FX35" s="227">
        <v>-2.2249999999999872</v>
      </c>
      <c r="FY35" s="227">
        <v>-5.7249999999999872</v>
      </c>
      <c r="FZ35" s="227">
        <v>-2.4124999999999943</v>
      </c>
      <c r="GA35" s="227">
        <v>-5.9124999999999943</v>
      </c>
      <c r="GB35" s="227">
        <v>-9.4124999999999943</v>
      </c>
      <c r="GC35" s="227">
        <v>-5.0374999999999872</v>
      </c>
      <c r="GD35" s="227">
        <v>-8.5374999999999872</v>
      </c>
      <c r="GE35" s="227">
        <v>-12.037499999999987</v>
      </c>
      <c r="GF35" s="227">
        <v>-6.9124999999999943</v>
      </c>
      <c r="GG35" s="227">
        <v>-2.4124999999999943</v>
      </c>
      <c r="GH35" s="227">
        <v>-5.9124999999999943</v>
      </c>
      <c r="GI35" s="227">
        <v>-9.5374999999999872</v>
      </c>
      <c r="GJ35" s="227">
        <v>-5.0374999999999872</v>
      </c>
      <c r="GK35" s="237">
        <v>-8.5374999999999872</v>
      </c>
      <c r="GL35" s="239">
        <v>0</v>
      </c>
    </row>
    <row r="36" spans="1:194" x14ac:dyDescent="0.25">
      <c r="A36" s="24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221"/>
    </row>
    <row r="37" spans="1:194" x14ac:dyDescent="0.25">
      <c r="A37" s="246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222"/>
    </row>
    <row r="38" spans="1:194" x14ac:dyDescent="0.25">
      <c r="A38" s="247"/>
      <c r="B38" s="236" t="s">
        <v>146</v>
      </c>
      <c r="C38" s="227" t="s">
        <v>147</v>
      </c>
      <c r="D38" s="227" t="s">
        <v>148</v>
      </c>
      <c r="E38" s="227" t="s">
        <v>149</v>
      </c>
      <c r="F38" s="227" t="s">
        <v>150</v>
      </c>
      <c r="G38" s="227" t="s">
        <v>151</v>
      </c>
      <c r="H38" s="227" t="s">
        <v>152</v>
      </c>
      <c r="I38" s="227" t="s">
        <v>153</v>
      </c>
      <c r="J38" s="227" t="s">
        <v>154</v>
      </c>
      <c r="K38" s="227" t="s">
        <v>155</v>
      </c>
      <c r="L38" s="227" t="s">
        <v>156</v>
      </c>
      <c r="M38" s="227" t="s">
        <v>157</v>
      </c>
      <c r="N38" s="227" t="s">
        <v>158</v>
      </c>
      <c r="O38" s="227" t="s">
        <v>159</v>
      </c>
      <c r="P38" s="227" t="s">
        <v>160</v>
      </c>
      <c r="Q38" s="227" t="s">
        <v>161</v>
      </c>
      <c r="R38" s="227" t="s">
        <v>162</v>
      </c>
      <c r="S38" s="227" t="s">
        <v>163</v>
      </c>
      <c r="T38" s="227" t="s">
        <v>164</v>
      </c>
      <c r="U38" s="227" t="s">
        <v>165</v>
      </c>
      <c r="V38" s="227" t="s">
        <v>166</v>
      </c>
      <c r="W38" s="227" t="s">
        <v>167</v>
      </c>
      <c r="X38" s="227" t="s">
        <v>168</v>
      </c>
      <c r="Y38" s="227" t="s">
        <v>169</v>
      </c>
      <c r="Z38" s="227" t="s">
        <v>170</v>
      </c>
      <c r="AA38" s="227" t="s">
        <v>171</v>
      </c>
      <c r="AB38" s="227" t="s">
        <v>172</v>
      </c>
      <c r="AC38" s="227" t="s">
        <v>173</v>
      </c>
      <c r="AD38" s="227" t="s">
        <v>174</v>
      </c>
      <c r="AE38" s="227" t="s">
        <v>175</v>
      </c>
      <c r="AF38" s="227" t="s">
        <v>176</v>
      </c>
      <c r="AG38" s="227" t="s">
        <v>177</v>
      </c>
      <c r="AH38" s="227" t="s">
        <v>178</v>
      </c>
      <c r="AI38" s="227" t="s">
        <v>179</v>
      </c>
      <c r="AJ38" s="227" t="s">
        <v>180</v>
      </c>
      <c r="AK38" s="227" t="s">
        <v>181</v>
      </c>
      <c r="AL38" s="227" t="s">
        <v>182</v>
      </c>
      <c r="AM38" s="227" t="s">
        <v>183</v>
      </c>
      <c r="AN38" s="227" t="s">
        <v>184</v>
      </c>
      <c r="AO38" s="227" t="s">
        <v>185</v>
      </c>
      <c r="AP38" s="227" t="s">
        <v>186</v>
      </c>
      <c r="AQ38" s="227" t="s">
        <v>187</v>
      </c>
      <c r="AR38" s="227" t="s">
        <v>188</v>
      </c>
      <c r="AS38" s="227" t="s">
        <v>189</v>
      </c>
      <c r="AT38" s="227" t="s">
        <v>190</v>
      </c>
      <c r="AU38" s="227" t="s">
        <v>191</v>
      </c>
      <c r="AV38" s="227" t="s">
        <v>192</v>
      </c>
      <c r="AW38" s="227" t="s">
        <v>193</v>
      </c>
      <c r="AX38" s="227" t="s">
        <v>194</v>
      </c>
      <c r="AY38" s="227" t="s">
        <v>195</v>
      </c>
      <c r="AZ38" s="227" t="s">
        <v>196</v>
      </c>
      <c r="BA38" s="227" t="s">
        <v>197</v>
      </c>
      <c r="BB38" s="227" t="s">
        <v>198</v>
      </c>
      <c r="BC38" s="227" t="s">
        <v>199</v>
      </c>
      <c r="BD38" s="227" t="s">
        <v>200</v>
      </c>
      <c r="BE38" s="227" t="s">
        <v>201</v>
      </c>
      <c r="BF38" s="227" t="s">
        <v>202</v>
      </c>
      <c r="BG38" s="227" t="s">
        <v>203</v>
      </c>
      <c r="BH38" s="227" t="s">
        <v>204</v>
      </c>
      <c r="BI38" s="227" t="s">
        <v>205</v>
      </c>
      <c r="BJ38" s="227" t="s">
        <v>206</v>
      </c>
      <c r="BK38" s="227" t="s">
        <v>207</v>
      </c>
      <c r="BL38" s="227" t="s">
        <v>208</v>
      </c>
      <c r="BM38" s="227" t="s">
        <v>209</v>
      </c>
      <c r="BN38" s="227" t="s">
        <v>210</v>
      </c>
      <c r="BO38" s="227" t="s">
        <v>211</v>
      </c>
      <c r="BP38" s="227" t="s">
        <v>212</v>
      </c>
      <c r="BQ38" s="227" t="s">
        <v>213</v>
      </c>
      <c r="BR38" s="227" t="s">
        <v>214</v>
      </c>
      <c r="BS38" s="227" t="s">
        <v>215</v>
      </c>
      <c r="BT38" s="227" t="s">
        <v>216</v>
      </c>
      <c r="BU38" s="227" t="s">
        <v>217</v>
      </c>
      <c r="BV38" s="227" t="s">
        <v>218</v>
      </c>
      <c r="BW38" s="227" t="s">
        <v>219</v>
      </c>
      <c r="BX38" s="227" t="s">
        <v>220</v>
      </c>
      <c r="BY38" s="227" t="s">
        <v>221</v>
      </c>
      <c r="BZ38" s="227" t="s">
        <v>222</v>
      </c>
      <c r="CA38" s="227" t="s">
        <v>223</v>
      </c>
      <c r="CB38" s="227" t="s">
        <v>224</v>
      </c>
      <c r="CC38" s="227" t="s">
        <v>225</v>
      </c>
      <c r="CD38" s="227" t="s">
        <v>226</v>
      </c>
      <c r="CE38" s="227" t="s">
        <v>227</v>
      </c>
      <c r="CF38" s="227" t="s">
        <v>228</v>
      </c>
      <c r="CG38" s="227" t="s">
        <v>229</v>
      </c>
      <c r="CH38" s="227" t="s">
        <v>230</v>
      </c>
      <c r="CI38" s="227" t="s">
        <v>231</v>
      </c>
      <c r="CJ38" s="227" t="s">
        <v>232</v>
      </c>
      <c r="CK38" s="227" t="s">
        <v>233</v>
      </c>
      <c r="CL38" s="227" t="s">
        <v>234</v>
      </c>
      <c r="CM38" s="227" t="s">
        <v>235</v>
      </c>
      <c r="CN38" s="227" t="s">
        <v>236</v>
      </c>
      <c r="CO38" s="227" t="s">
        <v>237</v>
      </c>
      <c r="CP38" s="227" t="s">
        <v>238</v>
      </c>
      <c r="CQ38" s="227" t="s">
        <v>239</v>
      </c>
      <c r="CR38" s="227" t="s">
        <v>240</v>
      </c>
      <c r="CS38" s="227" t="s">
        <v>241</v>
      </c>
      <c r="CT38" s="227" t="s">
        <v>242</v>
      </c>
      <c r="CU38" s="227" t="s">
        <v>243</v>
      </c>
      <c r="CV38" s="227" t="s">
        <v>244</v>
      </c>
      <c r="CW38" s="227" t="s">
        <v>245</v>
      </c>
      <c r="CX38" s="227" t="s">
        <v>246</v>
      </c>
      <c r="CY38" s="227" t="s">
        <v>247</v>
      </c>
      <c r="CZ38" s="227" t="s">
        <v>248</v>
      </c>
      <c r="DA38" s="227" t="s">
        <v>249</v>
      </c>
      <c r="DB38" s="227" t="s">
        <v>250</v>
      </c>
      <c r="DC38" s="227" t="s">
        <v>251</v>
      </c>
      <c r="DD38" s="227" t="s">
        <v>252</v>
      </c>
      <c r="DE38" s="227" t="s">
        <v>253</v>
      </c>
      <c r="DF38" s="227" t="s">
        <v>254</v>
      </c>
      <c r="DG38" s="227" t="s">
        <v>255</v>
      </c>
      <c r="DH38" s="227" t="s">
        <v>256</v>
      </c>
      <c r="DI38" s="227" t="s">
        <v>257</v>
      </c>
      <c r="DJ38" s="227" t="s">
        <v>258</v>
      </c>
      <c r="DK38" s="227" t="s">
        <v>259</v>
      </c>
      <c r="DL38" s="227" t="s">
        <v>260</v>
      </c>
      <c r="DM38" s="227" t="s">
        <v>261</v>
      </c>
      <c r="DN38" s="227" t="s">
        <v>262</v>
      </c>
      <c r="DO38" s="227" t="s">
        <v>263</v>
      </c>
      <c r="DP38" s="227" t="s">
        <v>264</v>
      </c>
      <c r="DQ38" s="227" t="s">
        <v>265</v>
      </c>
      <c r="DR38" s="227" t="s">
        <v>266</v>
      </c>
      <c r="DS38" s="227" t="s">
        <v>267</v>
      </c>
      <c r="DT38" s="227" t="s">
        <v>268</v>
      </c>
      <c r="DU38" s="227" t="s">
        <v>269</v>
      </c>
      <c r="DV38" s="227" t="s">
        <v>270</v>
      </c>
      <c r="DW38" s="227" t="s">
        <v>271</v>
      </c>
      <c r="DX38" s="227" t="s">
        <v>272</v>
      </c>
      <c r="DY38" s="227" t="s">
        <v>273</v>
      </c>
      <c r="DZ38" s="227" t="s">
        <v>274</v>
      </c>
      <c r="EA38" s="227" t="s">
        <v>275</v>
      </c>
      <c r="EB38" s="227" t="s">
        <v>276</v>
      </c>
      <c r="EC38" s="227" t="s">
        <v>277</v>
      </c>
      <c r="ED38" s="227" t="s">
        <v>278</v>
      </c>
      <c r="EE38" s="227" t="s">
        <v>279</v>
      </c>
      <c r="EF38" s="227" t="s">
        <v>280</v>
      </c>
      <c r="EG38" s="227" t="s">
        <v>281</v>
      </c>
      <c r="EH38" s="227" t="s">
        <v>282</v>
      </c>
      <c r="EI38" s="227" t="s">
        <v>283</v>
      </c>
      <c r="EJ38" s="227" t="s">
        <v>284</v>
      </c>
      <c r="EK38" s="227" t="s">
        <v>285</v>
      </c>
      <c r="EL38" s="227" t="s">
        <v>286</v>
      </c>
      <c r="EM38" s="227" t="s">
        <v>287</v>
      </c>
      <c r="EN38" s="227" t="s">
        <v>288</v>
      </c>
      <c r="EO38" s="227" t="s">
        <v>289</v>
      </c>
      <c r="EP38" s="227" t="s">
        <v>290</v>
      </c>
      <c r="EQ38" s="227" t="s">
        <v>291</v>
      </c>
      <c r="ER38" s="227" t="s">
        <v>292</v>
      </c>
      <c r="ES38" s="227" t="s">
        <v>293</v>
      </c>
      <c r="ET38" s="227" t="s">
        <v>294</v>
      </c>
      <c r="EU38" s="227" t="s">
        <v>295</v>
      </c>
      <c r="EV38" s="227" t="s">
        <v>296</v>
      </c>
      <c r="EW38" s="227" t="s">
        <v>297</v>
      </c>
      <c r="EX38" s="227" t="s">
        <v>298</v>
      </c>
      <c r="EY38" s="227" t="s">
        <v>299</v>
      </c>
      <c r="EZ38" s="227" t="s">
        <v>300</v>
      </c>
      <c r="FA38" s="227" t="s">
        <v>301</v>
      </c>
      <c r="FB38" s="227" t="s">
        <v>302</v>
      </c>
      <c r="FC38" s="227" t="s">
        <v>303</v>
      </c>
      <c r="FD38" s="227" t="s">
        <v>304</v>
      </c>
      <c r="FE38" s="227" t="s">
        <v>305</v>
      </c>
      <c r="FF38" s="227" t="s">
        <v>306</v>
      </c>
      <c r="FG38" s="227" t="s">
        <v>307</v>
      </c>
      <c r="FH38" s="227" t="s">
        <v>308</v>
      </c>
      <c r="FI38" s="227" t="s">
        <v>309</v>
      </c>
      <c r="FJ38" s="227" t="s">
        <v>310</v>
      </c>
      <c r="FK38" s="227" t="s">
        <v>311</v>
      </c>
      <c r="FL38" s="227" t="s">
        <v>312</v>
      </c>
      <c r="FM38" s="227" t="s">
        <v>313</v>
      </c>
      <c r="FN38" s="227" t="s">
        <v>314</v>
      </c>
      <c r="FO38" s="227" t="s">
        <v>315</v>
      </c>
      <c r="FP38" s="227" t="s">
        <v>316</v>
      </c>
      <c r="FQ38" s="227" t="s">
        <v>317</v>
      </c>
      <c r="FR38" s="227" t="s">
        <v>318</v>
      </c>
      <c r="FS38" s="227" t="s">
        <v>319</v>
      </c>
      <c r="FT38" s="227" t="s">
        <v>320</v>
      </c>
      <c r="FU38" s="227" t="s">
        <v>321</v>
      </c>
      <c r="FV38" s="227" t="s">
        <v>322</v>
      </c>
      <c r="FW38" s="227" t="s">
        <v>323</v>
      </c>
      <c r="FX38" s="227" t="s">
        <v>324</v>
      </c>
      <c r="FY38" s="227" t="s">
        <v>325</v>
      </c>
      <c r="FZ38" s="227" t="s">
        <v>326</v>
      </c>
      <c r="GA38" s="227" t="s">
        <v>327</v>
      </c>
      <c r="GB38" s="227" t="s">
        <v>328</v>
      </c>
      <c r="GC38" s="227" t="s">
        <v>329</v>
      </c>
      <c r="GD38" s="227" t="s">
        <v>330</v>
      </c>
      <c r="GE38" s="227" t="s">
        <v>331</v>
      </c>
      <c r="GF38" s="227" t="s">
        <v>332</v>
      </c>
      <c r="GG38" s="227" t="s">
        <v>333</v>
      </c>
      <c r="GH38" s="227" t="s">
        <v>334</v>
      </c>
      <c r="GI38" s="227" t="s">
        <v>335</v>
      </c>
      <c r="GJ38" s="227" t="s">
        <v>336</v>
      </c>
      <c r="GK38" s="228" t="s">
        <v>337</v>
      </c>
      <c r="GL38" s="223"/>
    </row>
    <row r="39" spans="1:194" ht="15.75" thickBot="1" x14ac:dyDescent="0.3">
      <c r="A39" s="232" t="s">
        <v>338</v>
      </c>
      <c r="B39" s="213">
        <v>0</v>
      </c>
      <c r="C39" s="214">
        <v>0</v>
      </c>
      <c r="D39" s="214">
        <v>0</v>
      </c>
      <c r="E39" s="224">
        <v>0</v>
      </c>
      <c r="F39" s="224">
        <v>0</v>
      </c>
      <c r="G39" s="224">
        <v>0</v>
      </c>
      <c r="H39" s="224">
        <v>0</v>
      </c>
      <c r="I39" s="224">
        <v>0</v>
      </c>
      <c r="J39" s="224">
        <v>3768</v>
      </c>
      <c r="K39" s="224">
        <v>0</v>
      </c>
      <c r="L39" s="224">
        <v>0</v>
      </c>
      <c r="M39" s="224">
        <v>0</v>
      </c>
      <c r="N39" s="224">
        <v>3650</v>
      </c>
      <c r="O39" s="224">
        <v>0</v>
      </c>
      <c r="P39" s="224">
        <v>0</v>
      </c>
      <c r="Q39" s="224">
        <v>0</v>
      </c>
      <c r="R39" s="224">
        <v>0</v>
      </c>
      <c r="S39" s="224">
        <v>0</v>
      </c>
      <c r="T39" s="224">
        <v>0</v>
      </c>
      <c r="U39" s="224">
        <v>0</v>
      </c>
      <c r="V39" s="224">
        <v>0</v>
      </c>
      <c r="W39" s="224">
        <v>0</v>
      </c>
      <c r="X39" s="224">
        <v>0</v>
      </c>
      <c r="Y39" s="224">
        <v>0</v>
      </c>
      <c r="Z39" s="224">
        <v>0</v>
      </c>
      <c r="AA39" s="224">
        <v>0</v>
      </c>
      <c r="AB39" s="224">
        <v>0</v>
      </c>
      <c r="AC39" s="224">
        <v>0</v>
      </c>
      <c r="AD39" s="224">
        <v>0</v>
      </c>
      <c r="AE39" s="224">
        <v>0</v>
      </c>
      <c r="AF39" s="224">
        <v>0</v>
      </c>
      <c r="AG39" s="224">
        <v>0</v>
      </c>
      <c r="AH39" s="224">
        <v>0</v>
      </c>
      <c r="AI39" s="224">
        <v>0</v>
      </c>
      <c r="AJ39" s="224">
        <v>0</v>
      </c>
      <c r="AK39" s="224">
        <v>0</v>
      </c>
      <c r="AL39" s="224">
        <v>0</v>
      </c>
      <c r="AM39" s="224">
        <v>0</v>
      </c>
      <c r="AN39" s="224">
        <v>0</v>
      </c>
      <c r="AO39" s="224">
        <v>0</v>
      </c>
      <c r="AP39" s="224">
        <v>0</v>
      </c>
      <c r="AQ39" s="224">
        <v>0</v>
      </c>
      <c r="AR39" s="224">
        <v>0</v>
      </c>
      <c r="AS39" s="224">
        <v>0</v>
      </c>
      <c r="AT39" s="224">
        <v>0</v>
      </c>
      <c r="AU39" s="224">
        <v>0</v>
      </c>
      <c r="AV39" s="224">
        <v>3757</v>
      </c>
      <c r="AW39" s="224">
        <v>0</v>
      </c>
      <c r="AX39" s="224">
        <v>52341.999999999993</v>
      </c>
      <c r="AY39" s="224">
        <v>0</v>
      </c>
      <c r="AZ39" s="224">
        <v>0</v>
      </c>
      <c r="BA39" s="224">
        <v>0</v>
      </c>
      <c r="BB39" s="224">
        <v>0</v>
      </c>
      <c r="BC39" s="224">
        <v>0</v>
      </c>
      <c r="BD39" s="224">
        <v>0</v>
      </c>
      <c r="BE39" s="224">
        <v>0</v>
      </c>
      <c r="BF39" s="224">
        <v>15069.999999999996</v>
      </c>
      <c r="BG39" s="224">
        <v>0</v>
      </c>
      <c r="BH39" s="224">
        <v>0</v>
      </c>
      <c r="BI39" s="224">
        <v>0</v>
      </c>
      <c r="BJ39" s="224">
        <v>9661.9999999999127</v>
      </c>
      <c r="BK39" s="224">
        <v>0</v>
      </c>
      <c r="BL39" s="224">
        <v>0</v>
      </c>
      <c r="BM39" s="224">
        <v>56673.000000000087</v>
      </c>
      <c r="BN39" s="224">
        <v>0</v>
      </c>
      <c r="BO39" s="224">
        <v>0</v>
      </c>
      <c r="BP39" s="224">
        <v>0</v>
      </c>
      <c r="BQ39" s="224">
        <v>0</v>
      </c>
      <c r="BR39" s="224">
        <v>0</v>
      </c>
      <c r="BS39" s="224">
        <v>0</v>
      </c>
      <c r="BT39" s="224">
        <v>84739.000000000015</v>
      </c>
      <c r="BU39" s="224">
        <v>0</v>
      </c>
      <c r="BV39" s="224">
        <v>0</v>
      </c>
      <c r="BW39" s="224">
        <v>0</v>
      </c>
      <c r="BX39" s="224">
        <v>0</v>
      </c>
      <c r="BY39" s="224">
        <v>0</v>
      </c>
      <c r="BZ39" s="224">
        <v>0</v>
      </c>
      <c r="CA39" s="224">
        <v>0</v>
      </c>
      <c r="CB39" s="224">
        <v>0</v>
      </c>
      <c r="CC39" s="224">
        <v>0</v>
      </c>
      <c r="CD39" s="224">
        <v>0</v>
      </c>
      <c r="CE39" s="224">
        <v>0</v>
      </c>
      <c r="CF39" s="224">
        <v>14754</v>
      </c>
      <c r="CG39" s="224">
        <v>0</v>
      </c>
      <c r="CH39" s="224">
        <v>59345.999999999956</v>
      </c>
      <c r="CI39" s="224">
        <v>0</v>
      </c>
      <c r="CJ39" s="224">
        <v>0</v>
      </c>
      <c r="CK39" s="224">
        <v>0</v>
      </c>
      <c r="CL39" s="224">
        <v>0</v>
      </c>
      <c r="CM39" s="224">
        <v>0</v>
      </c>
      <c r="CN39" s="224">
        <v>0</v>
      </c>
      <c r="CO39" s="224">
        <v>45457.999999999985</v>
      </c>
      <c r="CP39" s="224">
        <v>0</v>
      </c>
      <c r="CQ39" s="224">
        <v>0</v>
      </c>
      <c r="CR39" s="224">
        <v>0</v>
      </c>
      <c r="CS39" s="224">
        <v>0</v>
      </c>
      <c r="CT39" s="224">
        <v>0</v>
      </c>
      <c r="CU39" s="224">
        <v>0</v>
      </c>
      <c r="CV39" s="224">
        <v>0</v>
      </c>
      <c r="CW39" s="224">
        <v>3988</v>
      </c>
      <c r="CX39" s="224">
        <v>0</v>
      </c>
      <c r="CY39" s="224">
        <v>0</v>
      </c>
      <c r="CZ39" s="224">
        <v>0</v>
      </c>
      <c r="DA39" s="224">
        <v>0</v>
      </c>
      <c r="DB39" s="224">
        <v>3738</v>
      </c>
      <c r="DC39" s="224">
        <v>0</v>
      </c>
      <c r="DD39" s="224">
        <v>4000</v>
      </c>
      <c r="DE39" s="224">
        <v>0</v>
      </c>
      <c r="DF39" s="224">
        <v>0</v>
      </c>
      <c r="DG39" s="224">
        <v>0</v>
      </c>
      <c r="DH39" s="224">
        <v>0</v>
      </c>
      <c r="DI39" s="224">
        <v>0</v>
      </c>
      <c r="DJ39" s="224">
        <v>0</v>
      </c>
      <c r="DK39" s="224">
        <v>0</v>
      </c>
      <c r="DL39" s="224">
        <v>0</v>
      </c>
      <c r="DM39" s="224">
        <v>0</v>
      </c>
      <c r="DN39" s="224">
        <v>0</v>
      </c>
      <c r="DO39" s="224">
        <v>0</v>
      </c>
      <c r="DP39" s="224">
        <v>0</v>
      </c>
      <c r="DQ39" s="224">
        <v>0</v>
      </c>
      <c r="DR39" s="224">
        <v>0</v>
      </c>
      <c r="DS39" s="224">
        <v>0</v>
      </c>
      <c r="DT39" s="224">
        <v>0</v>
      </c>
      <c r="DU39" s="224">
        <v>0</v>
      </c>
      <c r="DV39" s="224">
        <v>0</v>
      </c>
      <c r="DW39" s="224">
        <v>0</v>
      </c>
      <c r="DX39" s="224">
        <v>0</v>
      </c>
      <c r="DY39" s="224">
        <v>0</v>
      </c>
      <c r="DZ39" s="224">
        <v>0</v>
      </c>
      <c r="EA39" s="224">
        <v>0</v>
      </c>
      <c r="EB39" s="224">
        <v>0</v>
      </c>
      <c r="EC39" s="224">
        <v>0</v>
      </c>
      <c r="ED39" s="224">
        <v>0</v>
      </c>
      <c r="EE39" s="224">
        <v>0</v>
      </c>
      <c r="EF39" s="224">
        <v>0</v>
      </c>
      <c r="EG39" s="224">
        <v>0</v>
      </c>
      <c r="EH39" s="224">
        <v>0</v>
      </c>
      <c r="EI39" s="224">
        <v>0</v>
      </c>
      <c r="EJ39" s="224">
        <v>0</v>
      </c>
      <c r="EK39" s="224">
        <v>0</v>
      </c>
      <c r="EL39" s="224">
        <v>0</v>
      </c>
      <c r="EM39" s="224">
        <v>0</v>
      </c>
      <c r="EN39" s="224">
        <v>0</v>
      </c>
      <c r="EO39" s="224">
        <v>0</v>
      </c>
      <c r="EP39" s="224">
        <v>0</v>
      </c>
      <c r="EQ39" s="224">
        <v>0</v>
      </c>
      <c r="ER39" s="224">
        <v>0</v>
      </c>
      <c r="ES39" s="224">
        <v>15950</v>
      </c>
      <c r="ET39" s="224">
        <v>0</v>
      </c>
      <c r="EU39" s="224">
        <v>0</v>
      </c>
      <c r="EV39" s="224">
        <v>0</v>
      </c>
      <c r="EW39" s="224">
        <v>16000</v>
      </c>
      <c r="EX39" s="224">
        <v>14949.999999999998</v>
      </c>
      <c r="EY39" s="224">
        <v>0</v>
      </c>
      <c r="EZ39" s="224">
        <v>0</v>
      </c>
      <c r="FA39" s="224">
        <v>0</v>
      </c>
      <c r="FB39" s="224">
        <v>0</v>
      </c>
      <c r="FC39" s="224">
        <v>0</v>
      </c>
      <c r="FD39" s="224">
        <v>0</v>
      </c>
      <c r="FE39" s="224">
        <v>0</v>
      </c>
      <c r="FF39" s="224">
        <v>0</v>
      </c>
      <c r="FG39" s="224">
        <v>0</v>
      </c>
      <c r="FH39" s="224">
        <v>0</v>
      </c>
      <c r="FI39" s="224">
        <v>0</v>
      </c>
      <c r="FJ39" s="224">
        <v>0</v>
      </c>
      <c r="FK39" s="224">
        <v>0</v>
      </c>
      <c r="FL39" s="224">
        <v>0</v>
      </c>
      <c r="FM39" s="224">
        <v>0</v>
      </c>
      <c r="FN39" s="224">
        <v>0</v>
      </c>
      <c r="FO39" s="224">
        <v>0</v>
      </c>
      <c r="FP39" s="224">
        <v>0</v>
      </c>
      <c r="FQ39" s="224">
        <v>0</v>
      </c>
      <c r="FR39" s="224">
        <v>0</v>
      </c>
      <c r="FS39" s="224">
        <v>0</v>
      </c>
      <c r="FT39" s="224">
        <v>0</v>
      </c>
      <c r="FU39" s="224">
        <v>0</v>
      </c>
      <c r="FV39" s="224">
        <v>0</v>
      </c>
      <c r="FW39" s="224">
        <v>0</v>
      </c>
      <c r="FX39" s="224">
        <v>0</v>
      </c>
      <c r="FY39" s="224">
        <v>0</v>
      </c>
      <c r="FZ39" s="224">
        <v>0</v>
      </c>
      <c r="GA39" s="224">
        <v>0</v>
      </c>
      <c r="GB39" s="224">
        <v>0</v>
      </c>
      <c r="GC39" s="224">
        <v>0</v>
      </c>
      <c r="GD39" s="224">
        <v>0</v>
      </c>
      <c r="GE39" s="224">
        <v>0</v>
      </c>
      <c r="GF39" s="224">
        <v>0</v>
      </c>
      <c r="GG39" s="224">
        <v>0</v>
      </c>
      <c r="GH39" s="224">
        <v>0</v>
      </c>
      <c r="GI39" s="224">
        <v>0</v>
      </c>
      <c r="GJ39" s="224">
        <v>0</v>
      </c>
      <c r="GK39" s="226">
        <v>0</v>
      </c>
      <c r="GL39" s="225"/>
    </row>
    <row r="40" spans="1:194" ht="15.75" thickTop="1" x14ac:dyDescent="0.25">
      <c r="A40" s="248"/>
      <c r="B40" s="249"/>
      <c r="C40" s="249"/>
      <c r="D40" s="250"/>
    </row>
    <row r="41" spans="1:194" x14ac:dyDescent="0.25">
      <c r="A41" s="344" t="s">
        <v>344</v>
      </c>
      <c r="B41" s="345"/>
      <c r="C41" s="338">
        <f>SUMPRODUCT(B39:GK39,B35:GK35)</f>
        <v>4543543.0249999985</v>
      </c>
      <c r="D41" s="339"/>
    </row>
    <row r="42" spans="1:194" x14ac:dyDescent="0.25">
      <c r="A42" s="346" t="s">
        <v>345</v>
      </c>
      <c r="B42" s="347"/>
      <c r="C42" s="340">
        <f>'Fact sheet'!K4</f>
        <v>1000000</v>
      </c>
      <c r="D42" s="341"/>
    </row>
    <row r="43" spans="1:194" x14ac:dyDescent="0.25">
      <c r="A43" s="348" t="s">
        <v>346</v>
      </c>
      <c r="B43" s="349"/>
      <c r="C43" s="342">
        <f>C41-C42</f>
        <v>3543543.0249999985</v>
      </c>
      <c r="D43" s="343"/>
    </row>
    <row r="44" spans="1:194" x14ac:dyDescent="0.25">
      <c r="A44" s="248"/>
      <c r="B44" s="249"/>
      <c r="C44" s="249"/>
      <c r="D44" s="250"/>
    </row>
    <row r="45" spans="1:194" ht="45" x14ac:dyDescent="0.25">
      <c r="A45" s="232" t="s">
        <v>341</v>
      </c>
      <c r="B45" s="231" t="s">
        <v>343</v>
      </c>
      <c r="C45" s="229"/>
      <c r="D45" s="230" t="s">
        <v>342</v>
      </c>
    </row>
    <row r="46" spans="1:194" x14ac:dyDescent="0.25">
      <c r="A46" s="233" t="str">
        <f>A2</f>
        <v>Variable Operating Budget</v>
      </c>
      <c r="B46" s="37">
        <f>SUMPRODUCT(B2:GK2,$B$39:$GK$39)</f>
        <v>8045148.7749999994</v>
      </c>
      <c r="C46" s="38" t="s">
        <v>339</v>
      </c>
      <c r="D46" s="215">
        <f>GL2</f>
        <v>8100000</v>
      </c>
    </row>
    <row r="47" spans="1:194" x14ac:dyDescent="0.25">
      <c r="A47" s="234" t="str">
        <f t="shared" ref="A47:A78" si="0">A3</f>
        <v>Large Pink sold in Q 1</v>
      </c>
      <c r="B47" s="39">
        <f t="shared" ref="B47:B78" si="1">SUMPRODUCT(B3:GK3,$B$39:$GK$39)</f>
        <v>3988</v>
      </c>
      <c r="C47" s="40" t="s">
        <v>340</v>
      </c>
      <c r="D47" s="216">
        <f t="shared" ref="D47:D78" si="2">GL3</f>
        <v>3988</v>
      </c>
    </row>
    <row r="48" spans="1:194" x14ac:dyDescent="0.25">
      <c r="A48" s="234" t="str">
        <f t="shared" si="0"/>
        <v>Large Pink sold in Q 2</v>
      </c>
      <c r="B48" s="39">
        <f t="shared" si="1"/>
        <v>4000</v>
      </c>
      <c r="C48" s="40" t="s">
        <v>340</v>
      </c>
      <c r="D48" s="216">
        <f>GL4</f>
        <v>4000</v>
      </c>
    </row>
    <row r="49" spans="1:4" x14ac:dyDescent="0.25">
      <c r="A49" s="234" t="str">
        <f t="shared" si="0"/>
        <v>Large Pink sold in Q 3</v>
      </c>
      <c r="B49" s="39">
        <f t="shared" si="1"/>
        <v>3738</v>
      </c>
      <c r="C49" s="40" t="s">
        <v>340</v>
      </c>
      <c r="D49" s="216">
        <f t="shared" si="2"/>
        <v>3738</v>
      </c>
    </row>
    <row r="50" spans="1:4" x14ac:dyDescent="0.25">
      <c r="A50" s="234" t="str">
        <f t="shared" si="0"/>
        <v>Small Pink sold in Qt 1</v>
      </c>
      <c r="B50" s="39">
        <f t="shared" si="1"/>
        <v>3650</v>
      </c>
      <c r="C50" s="40" t="s">
        <v>340</v>
      </c>
      <c r="D50" s="216">
        <f t="shared" si="2"/>
        <v>3650</v>
      </c>
    </row>
    <row r="51" spans="1:4" x14ac:dyDescent="0.25">
      <c r="A51" s="234" t="str">
        <f t="shared" si="0"/>
        <v>Small Pink sold in Qt 2</v>
      </c>
      <c r="B51" s="39">
        <f t="shared" si="1"/>
        <v>3757</v>
      </c>
      <c r="C51" s="40" t="s">
        <v>340</v>
      </c>
      <c r="D51" s="216">
        <f t="shared" si="2"/>
        <v>3757</v>
      </c>
    </row>
    <row r="52" spans="1:4" x14ac:dyDescent="0.25">
      <c r="A52" s="234" t="str">
        <f t="shared" si="0"/>
        <v>Small Pink sold in Qt 3</v>
      </c>
      <c r="B52" s="39">
        <f t="shared" si="1"/>
        <v>3768</v>
      </c>
      <c r="C52" s="40" t="s">
        <v>340</v>
      </c>
      <c r="D52" s="216">
        <f t="shared" si="2"/>
        <v>3768</v>
      </c>
    </row>
    <row r="53" spans="1:4" x14ac:dyDescent="0.25">
      <c r="A53" s="234" t="str">
        <f t="shared" si="0"/>
        <v>Large Blue sold in Qt 1</v>
      </c>
      <c r="B53" s="39">
        <f t="shared" si="1"/>
        <v>15950</v>
      </c>
      <c r="C53" s="40" t="s">
        <v>340</v>
      </c>
      <c r="D53" s="216">
        <f t="shared" si="2"/>
        <v>15950</v>
      </c>
    </row>
    <row r="54" spans="1:4" x14ac:dyDescent="0.25">
      <c r="A54" s="234" t="str">
        <f t="shared" si="0"/>
        <v>Large Blue sold in Qt 2</v>
      </c>
      <c r="B54" s="39">
        <f t="shared" si="1"/>
        <v>16000</v>
      </c>
      <c r="C54" s="40" t="s">
        <v>340</v>
      </c>
      <c r="D54" s="216">
        <f t="shared" si="2"/>
        <v>16000</v>
      </c>
    </row>
    <row r="55" spans="1:4" x14ac:dyDescent="0.25">
      <c r="A55" s="234" t="str">
        <f t="shared" si="0"/>
        <v>Large Blue sold in Qt 3</v>
      </c>
      <c r="B55" s="39">
        <f>SUMPRODUCT(B11:GK11,$B$39:$GK$39)</f>
        <v>14949.999999999998</v>
      </c>
      <c r="C55" s="40" t="s">
        <v>340</v>
      </c>
      <c r="D55" s="216">
        <f t="shared" si="2"/>
        <v>14950</v>
      </c>
    </row>
    <row r="56" spans="1:4" x14ac:dyDescent="0.25">
      <c r="A56" s="234" t="str">
        <f t="shared" si="0"/>
        <v>Small Blue sold in Qt 1</v>
      </c>
      <c r="B56" s="39">
        <f t="shared" si="1"/>
        <v>178022.99999999994</v>
      </c>
      <c r="C56" s="40" t="s">
        <v>340</v>
      </c>
      <c r="D56" s="216">
        <f t="shared" si="2"/>
        <v>14600</v>
      </c>
    </row>
    <row r="57" spans="1:4" x14ac:dyDescent="0.25">
      <c r="A57" s="234" t="str">
        <f t="shared" si="0"/>
        <v>Small Blue sold in Qt 2</v>
      </c>
      <c r="B57" s="39">
        <f t="shared" si="1"/>
        <v>144951</v>
      </c>
      <c r="C57" s="40" t="s">
        <v>340</v>
      </c>
      <c r="D57" s="216">
        <f t="shared" si="2"/>
        <v>15025</v>
      </c>
    </row>
    <row r="58" spans="1:4" x14ac:dyDescent="0.25">
      <c r="A58" s="234" t="str">
        <f t="shared" si="0"/>
        <v>Small Blue sold in Qt 3</v>
      </c>
      <c r="B58" s="39">
        <f>SUMPRODUCT(B14:GK14,$B$39:$GK$39)</f>
        <v>15069.999999999996</v>
      </c>
      <c r="C58" s="40" t="s">
        <v>340</v>
      </c>
      <c r="D58" s="216">
        <f t="shared" si="2"/>
        <v>15070</v>
      </c>
    </row>
    <row r="59" spans="1:4" x14ac:dyDescent="0.25">
      <c r="A59" s="234" t="str">
        <f t="shared" si="0"/>
        <v>Labor hours shift 1, Qt 1</v>
      </c>
      <c r="B59" s="39">
        <f t="shared" si="1"/>
        <v>49999.999999999949</v>
      </c>
      <c r="C59" s="40" t="s">
        <v>339</v>
      </c>
      <c r="D59" s="216">
        <f t="shared" si="2"/>
        <v>50000</v>
      </c>
    </row>
    <row r="60" spans="1:4" x14ac:dyDescent="0.25">
      <c r="A60" s="234" t="str">
        <f t="shared" si="0"/>
        <v>Labor hours shift 1, Qt 2</v>
      </c>
      <c r="B60" s="39">
        <f t="shared" si="1"/>
        <v>49999.999999999993</v>
      </c>
      <c r="C60" s="40" t="s">
        <v>339</v>
      </c>
      <c r="D60" s="216">
        <f t="shared" si="2"/>
        <v>50000</v>
      </c>
    </row>
    <row r="61" spans="1:4" x14ac:dyDescent="0.25">
      <c r="A61" s="234" t="str">
        <f t="shared" si="0"/>
        <v>Labor hours shift 2, Qt 1</v>
      </c>
      <c r="B61" s="39">
        <f t="shared" si="1"/>
        <v>36625.800000000032</v>
      </c>
      <c r="C61" s="40" t="s">
        <v>339</v>
      </c>
      <c r="D61" s="216">
        <f t="shared" si="2"/>
        <v>50000</v>
      </c>
    </row>
    <row r="62" spans="1:4" x14ac:dyDescent="0.25">
      <c r="A62" s="234" t="str">
        <f t="shared" si="0"/>
        <v>Labor hours shift 2, Qt 2</v>
      </c>
      <c r="B62" s="39">
        <f t="shared" si="1"/>
        <v>44100.000000000007</v>
      </c>
      <c r="C62" s="40" t="s">
        <v>339</v>
      </c>
      <c r="D62" s="216">
        <f t="shared" si="2"/>
        <v>50000</v>
      </c>
    </row>
    <row r="63" spans="1:4" x14ac:dyDescent="0.25">
      <c r="A63" s="234" t="str">
        <f t="shared" si="0"/>
        <v>Wool Available in Q1</v>
      </c>
      <c r="B63" s="39">
        <f t="shared" si="1"/>
        <v>8755844.9999999981</v>
      </c>
      <c r="C63" s="40" t="s">
        <v>339</v>
      </c>
      <c r="D63" s="216">
        <f t="shared" si="2"/>
        <v>8830927</v>
      </c>
    </row>
    <row r="64" spans="1:4" x14ac:dyDescent="0.25">
      <c r="A64" s="234" t="str">
        <f t="shared" si="0"/>
        <v>Wool Available in Q2</v>
      </c>
      <c r="B64" s="39">
        <f t="shared" si="1"/>
        <v>8755844.9999999981</v>
      </c>
      <c r="C64" s="40" t="s">
        <v>339</v>
      </c>
      <c r="D64" s="216">
        <f t="shared" si="2"/>
        <v>8830927</v>
      </c>
    </row>
    <row r="65" spans="1:4" x14ac:dyDescent="0.25">
      <c r="A65" s="234" t="str">
        <f t="shared" si="0"/>
        <v>Stuffing Available in Q1</v>
      </c>
      <c r="B65" s="39">
        <f t="shared" si="1"/>
        <v>5250970</v>
      </c>
      <c r="C65" s="40" t="s">
        <v>339</v>
      </c>
      <c r="D65" s="216">
        <f t="shared" si="2"/>
        <v>5342261</v>
      </c>
    </row>
    <row r="66" spans="1:4" x14ac:dyDescent="0.25">
      <c r="A66" s="234" t="str">
        <f t="shared" si="0"/>
        <v>Stuffing Available in Q2</v>
      </c>
      <c r="B66" s="39">
        <f t="shared" si="1"/>
        <v>5250970</v>
      </c>
      <c r="C66" s="40" t="s">
        <v>339</v>
      </c>
      <c r="D66" s="216">
        <f t="shared" si="2"/>
        <v>5342261</v>
      </c>
    </row>
    <row r="67" spans="1:4" x14ac:dyDescent="0.25">
      <c r="A67" s="234" t="str">
        <f t="shared" si="0"/>
        <v>Thread available in Q 1</v>
      </c>
      <c r="B67" s="39">
        <f t="shared" si="1"/>
        <v>14580389.999999998</v>
      </c>
      <c r="C67" s="40" t="s">
        <v>339</v>
      </c>
      <c r="D67" s="301">
        <f>GL23</f>
        <v>14704970</v>
      </c>
    </row>
    <row r="68" spans="1:4" x14ac:dyDescent="0.25">
      <c r="A68" s="234" t="str">
        <f t="shared" si="0"/>
        <v>Thread available in Q 2</v>
      </c>
      <c r="B68" s="39">
        <f t="shared" si="1"/>
        <v>14580389.999999998</v>
      </c>
      <c r="C68" s="40" t="s">
        <v>339</v>
      </c>
      <c r="D68" s="301">
        <f>GL24</f>
        <v>14704970</v>
      </c>
    </row>
    <row r="69" spans="1:4" x14ac:dyDescent="0.25">
      <c r="A69" s="234" t="str">
        <f t="shared" si="0"/>
        <v>Noise makers available in Q 1</v>
      </c>
      <c r="B69" s="39">
        <f t="shared" si="1"/>
        <v>142265</v>
      </c>
      <c r="C69" s="40" t="s">
        <v>339</v>
      </c>
      <c r="D69" s="216">
        <f t="shared" si="2"/>
        <v>142265</v>
      </c>
    </row>
    <row r="70" spans="1:4" x14ac:dyDescent="0.25">
      <c r="A70" s="234" t="str">
        <f t="shared" si="0"/>
        <v>Noise makers available in Q 2</v>
      </c>
      <c r="B70" s="39">
        <f t="shared" si="1"/>
        <v>142265</v>
      </c>
      <c r="C70" s="40" t="s">
        <v>339</v>
      </c>
      <c r="D70" s="216">
        <f t="shared" si="2"/>
        <v>142265</v>
      </c>
    </row>
    <row r="71" spans="1:4" x14ac:dyDescent="0.25">
      <c r="A71" s="234" t="str">
        <f t="shared" si="0"/>
        <v>Bows available in Q 1</v>
      </c>
      <c r="B71" s="39">
        <f t="shared" si="1"/>
        <v>72280</v>
      </c>
      <c r="C71" s="40" t="s">
        <v>339</v>
      </c>
      <c r="D71" s="216">
        <f t="shared" si="2"/>
        <v>72280</v>
      </c>
    </row>
    <row r="72" spans="1:4" x14ac:dyDescent="0.25">
      <c r="A72" s="234" t="str">
        <f t="shared" si="0"/>
        <v>Bows available in Q 2</v>
      </c>
      <c r="B72" s="39">
        <f t="shared" si="1"/>
        <v>72280</v>
      </c>
      <c r="C72" s="40" t="s">
        <v>339</v>
      </c>
      <c r="D72" s="216">
        <f t="shared" si="2"/>
        <v>72280</v>
      </c>
    </row>
    <row r="73" spans="1:4" x14ac:dyDescent="0.25">
      <c r="A73" s="234" t="str">
        <f t="shared" si="0"/>
        <v>Sets of eyes Q1</v>
      </c>
      <c r="B73" s="39">
        <f t="shared" si="1"/>
        <v>407844.99999999994</v>
      </c>
      <c r="C73" s="40" t="s">
        <v>339</v>
      </c>
      <c r="D73" s="216">
        <f t="shared" si="2"/>
        <v>407845</v>
      </c>
    </row>
    <row r="74" spans="1:4" x14ac:dyDescent="0.25">
      <c r="A74" s="234" t="str">
        <f t="shared" si="0"/>
        <v>Sets of eyes Q2</v>
      </c>
      <c r="B74" s="39">
        <f t="shared" si="1"/>
        <v>407844.99999999994</v>
      </c>
      <c r="C74" s="40" t="s">
        <v>339</v>
      </c>
      <c r="D74" s="216">
        <f t="shared" si="2"/>
        <v>407845</v>
      </c>
    </row>
    <row r="75" spans="1:4" x14ac:dyDescent="0.25">
      <c r="A75" s="234" t="str">
        <f t="shared" si="0"/>
        <v>Pink dye Q 1</v>
      </c>
      <c r="B75" s="39">
        <f t="shared" si="1"/>
        <v>15614</v>
      </c>
      <c r="C75" s="40" t="s">
        <v>339</v>
      </c>
      <c r="D75" s="216">
        <f t="shared" si="2"/>
        <v>169275</v>
      </c>
    </row>
    <row r="76" spans="1:4" x14ac:dyDescent="0.25">
      <c r="A76" s="234" t="str">
        <f t="shared" si="0"/>
        <v>Pink dye Q 2</v>
      </c>
      <c r="B76" s="39">
        <f t="shared" si="1"/>
        <v>30739</v>
      </c>
      <c r="C76" s="40" t="s">
        <v>339</v>
      </c>
      <c r="D76" s="216">
        <f t="shared" si="2"/>
        <v>169275</v>
      </c>
    </row>
    <row r="77" spans="1:4" x14ac:dyDescent="0.25">
      <c r="A77" s="234" t="str">
        <f t="shared" si="0"/>
        <v>Blue dye Q 1</v>
      </c>
      <c r="B77" s="39">
        <f t="shared" si="1"/>
        <v>225872.99999999994</v>
      </c>
      <c r="C77" s="40" t="s">
        <v>339</v>
      </c>
      <c r="D77" s="216">
        <f t="shared" si="2"/>
        <v>3256080</v>
      </c>
    </row>
    <row r="78" spans="1:4" ht="15.75" thickBot="1" x14ac:dyDescent="0.3">
      <c r="A78" s="235" t="str">
        <f t="shared" si="0"/>
        <v>Blue dye Q 2</v>
      </c>
      <c r="B78" s="217">
        <f t="shared" si="1"/>
        <v>252871</v>
      </c>
      <c r="C78" s="218" t="s">
        <v>339</v>
      </c>
      <c r="D78" s="219">
        <f t="shared" si="2"/>
        <v>3256080</v>
      </c>
    </row>
    <row r="79" spans="1:4" ht="15.75" thickTop="1" x14ac:dyDescent="0.25"/>
  </sheetData>
  <mergeCells count="6">
    <mergeCell ref="C41:D41"/>
    <mergeCell ref="C42:D42"/>
    <mergeCell ref="C43:D43"/>
    <mergeCell ref="A41:B41"/>
    <mergeCell ref="A42:B42"/>
    <mergeCell ref="A43:B43"/>
  </mergeCells>
  <conditionalFormatting sqref="B3:GK34">
    <cfRule type="containsBlanks" dxfId="2" priority="1">
      <formula>LEN(TRIM(B3))=0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 sheet</vt:lpstr>
      <vt:lpstr>Formulation</vt:lpstr>
      <vt:lpstr>Solution</vt:lpstr>
    </vt:vector>
  </TitlesOfParts>
  <Company>James Madison University - Home 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Management Science</dc:title>
  <dc:creator>aleydadrian@gmail.com</dc:creator>
  <cp:keywords>Operational Efficiency, Optimization, Resource Management </cp:keywords>
  <cp:lastModifiedBy>Adrian Aley</cp:lastModifiedBy>
  <dcterms:created xsi:type="dcterms:W3CDTF">2010-02-11T22:42:31Z</dcterms:created>
  <dcterms:modified xsi:type="dcterms:W3CDTF">2018-04-19T00:24:50Z</dcterms:modified>
  <cp:category>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24f88b09-32ed-4231-b757-364a07b8511d</vt:lpwstr>
  </property>
</Properties>
</file>