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Archana\Downloads\"/>
    </mc:Choice>
  </mc:AlternateContent>
  <xr:revisionPtr revIDLastSave="0" documentId="13_ncr:1_{4C993679-9981-4467-9DAB-65D1755FA039}" xr6:coauthVersionLast="47" xr6:coauthVersionMax="47" xr10:uidLastSave="{00000000-0000-0000-0000-000000000000}"/>
  <bookViews>
    <workbookView xWindow="-108" yWindow="-108" windowWidth="23256" windowHeight="12456" xr2:uid="{8A004C4B-2CD0-4C44-A0C5-732D6059F491}"/>
  </bookViews>
  <sheets>
    <sheet name="Honour" sheetId="14" r:id="rId1"/>
    <sheet name="Question 1" sheetId="12" r:id="rId2"/>
    <sheet name="Question 2" sheetId="4" r:id="rId3"/>
    <sheet name="Question 3" sheetId="13" r:id="rId4"/>
    <sheet name="Question 4" sheetId="2" r:id="rId5"/>
    <sheet name="Question 5" sheetId="1" r:id="rId6"/>
    <sheet name="Sensitivity Report 1" sheetId="6" r:id="rId7"/>
    <sheet name="Limits Report 1" sheetId="7" r:id="rId8"/>
    <sheet name="Solver report" sheetId="5" r:id="rId9"/>
  </sheets>
  <definedNames>
    <definedName name="solver_adj" localSheetId="2" hidden="1">'Question 2'!$C$20:$E$20</definedName>
    <definedName name="solver_cvg" localSheetId="2" hidden="1">0.0001</definedName>
    <definedName name="solver_drv" localSheetId="2" hidden="1">1</definedName>
    <definedName name="solver_eng" localSheetId="2" hidden="1">2</definedName>
    <definedName name="solver_est" localSheetId="2" hidden="1">1</definedName>
    <definedName name="solver_itr" localSheetId="2" hidden="1">2147483647</definedName>
    <definedName name="solver_lhs1" localSheetId="2" hidden="1">'Question 2'!$E$20</definedName>
    <definedName name="solver_lhs2" localSheetId="2" hidden="1">'Question 2'!$F$16</definedName>
    <definedName name="solver_lhs3" localSheetId="2" hidden="1">'Question 2'!$F$17</definedName>
    <definedName name="solver_lhs4" localSheetId="2" hidden="1">'Question 2'!$F$18</definedName>
    <definedName name="solver_mip" localSheetId="2" hidden="1">2147483647</definedName>
    <definedName name="solver_mni" localSheetId="2" hidden="1">30</definedName>
    <definedName name="solver_mrt" localSheetId="2" hidden="1">0.075</definedName>
    <definedName name="solver_msl" localSheetId="2" hidden="1">2</definedName>
    <definedName name="solver_neg" localSheetId="2" hidden="1">1</definedName>
    <definedName name="solver_nod" localSheetId="2" hidden="1">2147483647</definedName>
    <definedName name="solver_num" localSheetId="2" hidden="1">4</definedName>
    <definedName name="solver_nwt" localSheetId="2" hidden="1">1</definedName>
    <definedName name="solver_opt" localSheetId="2" hidden="1">'Question 2'!$F$19</definedName>
    <definedName name="solver_pre" localSheetId="2" hidden="1">0.000001</definedName>
    <definedName name="solver_rbv" localSheetId="2" hidden="1">1</definedName>
    <definedName name="solver_rel1" localSheetId="2" hidden="1">3</definedName>
    <definedName name="solver_rel2" localSheetId="2" hidden="1">1</definedName>
    <definedName name="solver_rel3" localSheetId="2" hidden="1">1</definedName>
    <definedName name="solver_rel4" localSheetId="2" hidden="1">1</definedName>
    <definedName name="solver_rhs1" localSheetId="2" hidden="1">'Question 2'!#REF!</definedName>
    <definedName name="solver_rhs2" localSheetId="2" hidden="1">'Question 2'!#REF!</definedName>
    <definedName name="solver_rhs3" localSheetId="2" hidden="1">'Question 2'!#REF!</definedName>
    <definedName name="solver_rhs4" localSheetId="2" hidden="1">'Question 2'!#REF!</definedName>
    <definedName name="solver_rlx" localSheetId="2" hidden="1">2</definedName>
    <definedName name="solver_rsd" localSheetId="2" hidden="1">0</definedName>
    <definedName name="solver_scl" localSheetId="2" hidden="1">1</definedName>
    <definedName name="solver_sho" localSheetId="7" hidden="1">2</definedName>
    <definedName name="solver_sho" localSheetId="2" hidden="1">2</definedName>
    <definedName name="solver_ssz" localSheetId="2" hidden="1">100</definedName>
    <definedName name="solver_tim" localSheetId="2" hidden="1">2147483647</definedName>
    <definedName name="solver_tol" localSheetId="2" hidden="1">0.01</definedName>
    <definedName name="solver_typ" localSheetId="2" hidden="1">1</definedName>
    <definedName name="solver_val" localSheetId="2" hidden="1">0</definedName>
    <definedName name="solver_ver" localSheetId="2" hidden="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1" i="1" l="1"/>
  <c r="C10" i="1"/>
  <c r="B13" i="2"/>
  <c r="B10" i="2"/>
  <c r="B8" i="2"/>
  <c r="E35" i="13" a="1"/>
  <c r="E35" i="13" s="1"/>
  <c r="E29" i="13"/>
  <c r="E30" i="13" s="1"/>
  <c r="E33" i="13" s="1"/>
  <c r="E21" i="13"/>
  <c r="E17" i="13"/>
  <c r="E23" i="12"/>
  <c r="E22" i="12"/>
  <c r="E17" i="12"/>
  <c r="E16" i="12"/>
  <c r="F16" i="4"/>
  <c r="F17" i="4"/>
  <c r="F18" i="4"/>
  <c r="F19" i="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<sst xmlns="http://schemas.openxmlformats.org/spreadsheetml/2006/main" count="228" uniqueCount="149">
  <si>
    <t>Period</t>
  </si>
  <si>
    <t>Annual Value</t>
  </si>
  <si>
    <t>Present Value</t>
  </si>
  <si>
    <t>Lowest pirce for the Patent Assuming a discount rate of 2%</t>
  </si>
  <si>
    <t>Annual Intrest</t>
  </si>
  <si>
    <t>Number of years</t>
  </si>
  <si>
    <t>Number of Months</t>
  </si>
  <si>
    <t>Money Received each Month Over 20 years</t>
  </si>
  <si>
    <t xml:space="preserve">Per Unit </t>
  </si>
  <si>
    <t>Ring</t>
  </si>
  <si>
    <t>Necklace</t>
  </si>
  <si>
    <t>Bracelet</t>
  </si>
  <si>
    <t xml:space="preserve">Labour hours </t>
  </si>
  <si>
    <t xml:space="preserve">Gems (carats) </t>
  </si>
  <si>
    <t xml:space="preserve">Gold (grams) </t>
  </si>
  <si>
    <t xml:space="preserve">Contribution margin </t>
  </si>
  <si>
    <t>Quantity</t>
  </si>
  <si>
    <t>Microsoft Excel 16.0 Answer Report</t>
  </si>
  <si>
    <t>Worksheet: [Book1.xlsx]Sheet1</t>
  </si>
  <si>
    <t>Report Created: 28-10-2024 23:01:48</t>
  </si>
  <si>
    <t>Result: Solver found a solution.  All Constraints and optimality conditions are satisfied.</t>
  </si>
  <si>
    <t>Solver Engine</t>
  </si>
  <si>
    <t>Engine: Simplex LP</t>
  </si>
  <si>
    <t>Solution Time: 0.015 Seconds.</t>
  </si>
  <si>
    <t>Iterations: 2 Subproblems: 0</t>
  </si>
  <si>
    <t>Solver Options</t>
  </si>
  <si>
    <t>Max Time Unlimited,  Iterations Unlimited, Precision 0.000001, Use Automatic Scaling</t>
  </si>
  <si>
    <t>Max Subproblems Unlimited, Max Integer Sols Unlimited, Integer Tolerance 1%, Assume NonNegative</t>
  </si>
  <si>
    <t>Objective Cell (Max)</t>
  </si>
  <si>
    <t>Cell</t>
  </si>
  <si>
    <t>Name</t>
  </si>
  <si>
    <t>Original Value</t>
  </si>
  <si>
    <t>Final Value</t>
  </si>
  <si>
    <t>$F$6</t>
  </si>
  <si>
    <t>Variable Cells</t>
  </si>
  <si>
    <t>Integer</t>
  </si>
  <si>
    <t>$C$7</t>
  </si>
  <si>
    <t>Quantity Ring</t>
  </si>
  <si>
    <t>Contin</t>
  </si>
  <si>
    <t>$D$7</t>
  </si>
  <si>
    <t>Quantity Necklace</t>
  </si>
  <si>
    <t>$E$7</t>
  </si>
  <si>
    <t>Quantity Bracelet</t>
  </si>
  <si>
    <t>Constraints</t>
  </si>
  <si>
    <t>Cell Value</t>
  </si>
  <si>
    <t>Formula</t>
  </si>
  <si>
    <t>Status</t>
  </si>
  <si>
    <t>Slack</t>
  </si>
  <si>
    <t>$F$3</t>
  </si>
  <si>
    <t>$F$3&lt;=$G$3</t>
  </si>
  <si>
    <t>Binding</t>
  </si>
  <si>
    <t>$F$4</t>
  </si>
  <si>
    <t>$F$4&lt;=$G$4</t>
  </si>
  <si>
    <t>Not Binding</t>
  </si>
  <si>
    <t>$F$5</t>
  </si>
  <si>
    <t>$F$5&lt;=$G$5</t>
  </si>
  <si>
    <t>$E$7&gt;=$E$8</t>
  </si>
  <si>
    <t>Microsoft Excel 16.0 Sensitivity Report</t>
  </si>
  <si>
    <t>Final</t>
  </si>
  <si>
    <t>Reduced</t>
  </si>
  <si>
    <t>Objective</t>
  </si>
  <si>
    <t>Allowable</t>
  </si>
  <si>
    <t>Value</t>
  </si>
  <si>
    <t>Cost</t>
  </si>
  <si>
    <t>Coefficient</t>
  </si>
  <si>
    <t>Increase</t>
  </si>
  <si>
    <t>Decrease</t>
  </si>
  <si>
    <t>Shadow</t>
  </si>
  <si>
    <t>Constraint</t>
  </si>
  <si>
    <t>Price</t>
  </si>
  <si>
    <t>R.H. Side</t>
  </si>
  <si>
    <t>Microsoft Excel 16.0 Limits Report</t>
  </si>
  <si>
    <t>Variable</t>
  </si>
  <si>
    <t>Lower</t>
  </si>
  <si>
    <t>Upper</t>
  </si>
  <si>
    <t>Limit</t>
  </si>
  <si>
    <t>Result</t>
  </si>
  <si>
    <t>Year</t>
  </si>
  <si>
    <t>Cash Flow</t>
  </si>
  <si>
    <t>Dates</t>
  </si>
  <si>
    <t>Standard Cash Flow Timeline (Annual)</t>
  </si>
  <si>
    <t>NPV</t>
  </si>
  <si>
    <t>Formula calculates the NPV of cash flows in F3
, adding the initial investment (E2) since NPV excludes the year 0 value by default.</t>
  </si>
  <si>
    <t>IRR</t>
  </si>
  <si>
    <t>Date-Specific Cash Flow Timeline</t>
  </si>
  <si>
    <t>Formula computes the IRR for all cash flows in E3 to O3</t>
  </si>
  <si>
    <t>The XNPV function considers both cash flow values and their exact dates to provide an accurate NPV.</t>
  </si>
  <si>
    <t>The XIRR function provides the IRR based on the exact timing of each cash flow.</t>
  </si>
  <si>
    <t>Decision Analysis</t>
  </si>
  <si>
    <t>If NPV is positive, the investment is likely worthwhile because it’s expected to generate value above the 14% required return.</t>
  </si>
  <si>
    <t>If the IRR is greater than 14%, it means the investment returns exceed the cost of capital, further supporting a positive investment decision.</t>
  </si>
  <si>
    <t>Conclusion</t>
  </si>
  <si>
    <t>Invest if both NPV is positive and IRR &gt; 14%, as this indicates the investment is expected to provide returns above the required rate.</t>
  </si>
  <si>
    <t>Do not invest if NPV is negative or IRR &lt; 14%, as this suggests the investment would not meet the required return threshold.</t>
  </si>
  <si>
    <t>Option 1</t>
  </si>
  <si>
    <t>Annual Rent</t>
  </si>
  <si>
    <t>Maintenance</t>
  </si>
  <si>
    <t xml:space="preserve">Annual Rent + Maintenance </t>
  </si>
  <si>
    <t>Present Value of Rent Payments</t>
  </si>
  <si>
    <t>Since rent and maintenance are paid at the beginning of each year, we treat them as an annuity due (payments at the start)</t>
  </si>
  <si>
    <t>Formula calculates the PV of the total renting costs over 15 years at a 4% discount rate.</t>
  </si>
  <si>
    <t>Option 2</t>
  </si>
  <si>
    <t xml:space="preserve">Initial Cost </t>
  </si>
  <si>
    <t>One-time purchase</t>
  </si>
  <si>
    <t xml:space="preserve">Annual Maintenance Cost </t>
  </si>
  <si>
    <t>Incurred at the end of the year</t>
  </si>
  <si>
    <t xml:space="preserve">Annual Saving on Manufacturing </t>
  </si>
  <si>
    <t>Straight line Depreciation</t>
  </si>
  <si>
    <t>Per Year</t>
  </si>
  <si>
    <t>Tax shield on depreciation: Depreciation * Tax Rate</t>
  </si>
  <si>
    <t>Tax shield on depreciation</t>
  </si>
  <si>
    <t>Depreciation Expense (for tax savings)</t>
  </si>
  <si>
    <t>Net Cash Flow for Purchase Option</t>
  </si>
  <si>
    <t>Annual Net Cost</t>
  </si>
  <si>
    <t>Maintenance + Depreciation Tax Shield - Manufacturing Savings</t>
  </si>
  <si>
    <t>Present Value of Annual Net Cash Flow</t>
  </si>
  <si>
    <t>Analysis</t>
  </si>
  <si>
    <t>NPV for Standard Cash Flow Timeline: 9726 (cell likely indicates a positive NPV)</t>
  </si>
  <si>
    <t>Final Decision</t>
  </si>
  <si>
    <t>Since Option 1 (Renting) has a significantly lower present value (lower cost) than Option 2 (Purchasing), Option 1 is the better choice.</t>
  </si>
  <si>
    <t>Canada Duck should rent the equipment rather than purchasing it, as this option is far more cost-effective based on the present value analysis.</t>
  </si>
  <si>
    <t>Use an appropriate Excel function. You saved $800,000 for your retirement. Suppose you
earn 3.5% annually on your savings; how much money will your savings pay you each
month over 20 years? Assume you receive your first month's payment a month from
today</t>
  </si>
  <si>
    <t>Negative as it's an outflow</t>
  </si>
  <si>
    <t>Monthly interest rate</t>
  </si>
  <si>
    <t>Intrest / Total number of months in Year</t>
  </si>
  <si>
    <t>Over Years</t>
  </si>
  <si>
    <t>Over Years * Number of Month in a Year (12)</t>
  </si>
  <si>
    <t>Monthly amount you can withdraw.</t>
  </si>
  <si>
    <t>Use an appropriate Excel function. You have a 10-year patent on an invention. You
expect an income of $250,000 annually, paid at the end of the year, from the patent.
Diana Baker wishes to purchase your patent. What is the lowest price you will accept for
the patent, assuming a discount rate of 2%?</t>
  </si>
  <si>
    <t>Discount rate</t>
  </si>
  <si>
    <t>Profit per Unit</t>
  </si>
  <si>
    <t>Canada Duck sells a variety of winter coats to individual and retail stores. The company expects to retire all its manufacturing equipment in the new year. At that point, Canada Duck is considering two options: 
Option 1) It rents its manufacturing equipment at an annual cost of $75,000 per year. Maintenance of equipment costs $6,000 per year. The company pays rent and maintenance at the beginning of each year. 
Option 2) It purchases new equipment for $1,250,000. The equipment is expected to have a life span of 15 years with no salvage value at the end. Canada Duck uses the straight-line depreciation method. The equipment will require maintenance at a cost of $2,500 per year. The company will save $40,000 annually on manufacturing costs.Depreciation, maintenance, and manufacturing savings are incurred at year-end. 
Suppose the discount rate is 4%, the company’s tax rate is 21%, which is a better option for Canada Duck?</t>
  </si>
  <si>
    <t>Jenna Gems makes rings, necklaces, and bracelets and supplies its jewelry to local retail stores. The company has four jewelry makers. Each works 40 hours per week. Each week, the company can procure 60 carats of gems and 600 grams of gold. Other information on their operations is in the table below. One of the company’s loyal retailers requires 10 bracelets every week. Use Excel's simplex LP solver tool to help the company determine how many of each product to make to maximize its weekly profits?</t>
  </si>
  <si>
    <t>Total Labor Hours</t>
  </si>
  <si>
    <t>Total Gems (Carats)</t>
  </si>
  <si>
    <t>Total Gold (Grams)</t>
  </si>
  <si>
    <t>Total Resource Constraints</t>
  </si>
  <si>
    <t xml:space="preserve">Ring </t>
  </si>
  <si>
    <t xml:space="preserve">Necklace </t>
  </si>
  <si>
    <t xml:space="preserve">$850 </t>
  </si>
  <si>
    <t xml:space="preserve">$1,200 </t>
  </si>
  <si>
    <t>$600</t>
  </si>
  <si>
    <t>You wish to evaluate an investment. Consider the following cash flows over ten years for the investment. Given a required cost of capital of 14%, what are the NPV and internal rate of return? Should you invest? Why?</t>
  </si>
  <si>
    <t>What if the cash flows occur on the following dates? What are the NPV and internal rate of return now? Should you invest? Why?</t>
  </si>
  <si>
    <t>Student Number</t>
  </si>
  <si>
    <t>Section Name</t>
  </si>
  <si>
    <t>Anmolpreet Singh</t>
  </si>
  <si>
    <t>I affirm that I have not given or received any unauthorised help on this assignment, and that this work is my own.</t>
  </si>
  <si>
    <r>
      <t xml:space="preserve">Since the NPV is positive and the IRR would presumably be above the 14% threshold, </t>
    </r>
    <r>
      <rPr>
        <b/>
        <sz val="13"/>
        <color theme="1"/>
        <rFont val="Aptos Narrow"/>
        <family val="2"/>
        <scheme val="minor"/>
      </rPr>
      <t>the investment is recommended.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</si>
</sst>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6" formatCode="&quot;₹&quot;\ #,##0;[Red]&quot;₹&quot;\ \-#,##0"/>
    <numFmt numFmtId="8" formatCode="&quot;₹&quot;\ #,##0.00;[Red]&quot;₹&quot;\ \-#,##0.00"/>
    <numFmt numFmtId="44" formatCode="_ &quot;₹&quot;\ * #,##0.00_ ;_ &quot;₹&quot;\ * \-#,##0.00_ ;_ &quot;₹&quot;\ * &quot;-&quot;??_ ;_ @_ "/>
    <numFmt numFmtId="164" formatCode="_-[$$-409]* #,##0.00_ ;_-[$$-409]* \-#,##0.00\ ;_-[$$-409]* &quot;-&quot;??_ ;_-@_ "/>
    <numFmt numFmtId="165" formatCode="0.0%"/>
    <numFmt numFmtId="166" formatCode="_-[$$-409]* #,##0_ ;_-[$$-409]* \-#,##0\ ;_-[$$-409]* &quot;-&quot;??_ ;_-@_ "/>
    <numFmt numFmtId="167" formatCode="mm/dd/yyyy"/>
  </numFmts>
  <fonts count="6" x14ac:knownFonts="1">
    <font>
      <sz val="11"/>
      <color theme="1"/>
      <name val="Aptos Narrow"/>
      <family val="2"/>
      <scheme val="minor"/>
    </font>
    <font>
      <sz val="11"/>
      <color theme="1"/>
      <name val="Aptos Narrow"/>
      <family val="2"/>
      <scheme val="minor"/>
    </font>
    <font>
      <b/>
      <sz val="11"/>
      <color theme="1"/>
      <name val="Aptos Narrow"/>
      <family val="2"/>
      <scheme val="minor"/>
    </font>
    <font>
      <b/>
      <sz val="11"/>
      <color indexed="18"/>
      <name val="Aptos Narrow"/>
      <family val="2"/>
      <scheme val="minor"/>
    </font>
    <font>
      <sz val="13"/>
      <color theme="1"/>
      <name val="Aptos Narrow"/>
      <family val="2"/>
      <scheme val="minor"/>
    </font>
    <font>
      <b/>
      <sz val="13"/>
      <color theme="1"/>
      <name val="Aptos Narrow"/>
      <family val="2"/>
      <scheme val="minor"/>
    </font>
  </fonts>
  <fills count="2">
    <fill>
      <patternFill patternType="none"/>
    </fill>
    <fill>
      <patternFill patternType="gray125"/>
    </fill>
  </fills>
  <borders count="19">
    <border>
      <left/>
      <right/>
      <top/>
      <bottom/>
      <diagonal/>
    </border>
    <border>
      <left/>
      <right/>
      <top style="medium">
        <color indexed="23"/>
      </top>
      <bottom/>
      <diagonal/>
    </border>
    <border>
      <left/>
      <right/>
      <top/>
      <bottom style="medium">
        <color indexed="23"/>
      </bottom>
      <diagonal/>
    </border>
    <border>
      <left/>
      <right/>
      <top style="medium">
        <color indexed="23"/>
      </top>
      <bottom style="medium">
        <color indexed="23"/>
      </bottom>
      <diagonal/>
    </border>
    <border>
      <left/>
      <right/>
      <top style="thin">
        <color indexed="23"/>
      </top>
      <bottom style="medium">
        <color indexed="23"/>
      </bottom>
      <diagonal/>
    </border>
    <border>
      <left/>
      <right/>
      <top style="thin">
        <color indexed="23"/>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96">
    <xf numFmtId="0" fontId="0" fillId="0" borderId="0" xfId="0"/>
    <xf numFmtId="0" fontId="2" fillId="0" borderId="0" xfId="0" applyFont="1"/>
    <xf numFmtId="0" fontId="0" fillId="0" borderId="4" xfId="0" applyBorder="1"/>
    <xf numFmtId="0" fontId="3" fillId="0" borderId="3" xfId="0" applyFont="1" applyBorder="1" applyAlignment="1">
      <alignment horizontal="center"/>
    </xf>
    <xf numFmtId="0" fontId="0" fillId="0" borderId="5" xfId="0" applyBorder="1"/>
    <xf numFmtId="164" fontId="0" fillId="0" borderId="4" xfId="0" applyNumberFormat="1" applyBorder="1"/>
    <xf numFmtId="0" fontId="3" fillId="0" borderId="1" xfId="0" applyFont="1" applyBorder="1" applyAlignment="1">
      <alignment horizontal="center"/>
    </xf>
    <xf numFmtId="0" fontId="3" fillId="0" borderId="2" xfId="0" applyFont="1" applyBorder="1" applyAlignment="1">
      <alignment horizontal="center"/>
    </xf>
    <xf numFmtId="0" fontId="4" fillId="0" borderId="0" xfId="0" applyFont="1" applyAlignment="1">
      <alignment vertical="center"/>
    </xf>
    <xf numFmtId="0" fontId="4" fillId="0" borderId="0" xfId="0" applyFont="1"/>
    <xf numFmtId="0" fontId="4" fillId="0" borderId="6" xfId="0" applyFont="1" applyBorder="1"/>
    <xf numFmtId="0" fontId="4" fillId="0" borderId="9" xfId="0" applyFont="1" applyBorder="1"/>
    <xf numFmtId="166" fontId="4" fillId="0" borderId="9" xfId="1" applyNumberFormat="1" applyFont="1" applyBorder="1"/>
    <xf numFmtId="0" fontId="4" fillId="0" borderId="10" xfId="0" applyFont="1" applyBorder="1"/>
    <xf numFmtId="0" fontId="4" fillId="0" borderId="0" xfId="0" applyFont="1" applyBorder="1"/>
    <xf numFmtId="166" fontId="4" fillId="0" borderId="0" xfId="1" applyNumberFormat="1" applyFont="1" applyBorder="1"/>
    <xf numFmtId="0" fontId="4" fillId="0" borderId="12" xfId="0" applyFont="1" applyBorder="1"/>
    <xf numFmtId="0" fontId="4" fillId="0" borderId="11" xfId="0" applyFont="1" applyBorder="1"/>
    <xf numFmtId="166" fontId="4" fillId="0" borderId="0" xfId="0" applyNumberFormat="1" applyFont="1" applyBorder="1"/>
    <xf numFmtId="6" fontId="4" fillId="0" borderId="0" xfId="0" applyNumberFormat="1" applyFont="1" applyBorder="1"/>
    <xf numFmtId="0" fontId="4" fillId="0" borderId="13" xfId="0" applyFont="1" applyBorder="1"/>
    <xf numFmtId="0" fontId="4" fillId="0" borderId="14" xfId="0" applyFont="1" applyBorder="1"/>
    <xf numFmtId="0" fontId="5" fillId="0" borderId="0" xfId="0" applyFont="1" applyBorder="1"/>
    <xf numFmtId="164" fontId="4" fillId="0" borderId="0" xfId="0" applyNumberFormat="1" applyFont="1" applyBorder="1"/>
    <xf numFmtId="10" fontId="4" fillId="0" borderId="10" xfId="2" applyNumberFormat="1" applyFont="1" applyBorder="1"/>
    <xf numFmtId="166" fontId="4" fillId="0" borderId="12" xfId="0" applyNumberFormat="1" applyFont="1" applyBorder="1"/>
    <xf numFmtId="0" fontId="4" fillId="0" borderId="8" xfId="0" applyFont="1" applyBorder="1"/>
    <xf numFmtId="165" fontId="4" fillId="0" borderId="9" xfId="2" applyNumberFormat="1" applyFont="1" applyBorder="1"/>
    <xf numFmtId="10" fontId="4" fillId="0" borderId="0" xfId="2" applyNumberFormat="1" applyFont="1" applyBorder="1"/>
    <xf numFmtId="1" fontId="4" fillId="0" borderId="0" xfId="2" applyNumberFormat="1" applyFont="1" applyBorder="1"/>
    <xf numFmtId="0" fontId="5" fillId="0" borderId="15" xfId="0" applyFont="1" applyBorder="1"/>
    <xf numFmtId="164" fontId="4" fillId="0" borderId="16" xfId="0" applyNumberFormat="1" applyFont="1" applyBorder="1"/>
    <xf numFmtId="8" fontId="4" fillId="0" borderId="17" xfId="0" applyNumberFormat="1" applyFont="1" applyBorder="1"/>
    <xf numFmtId="8" fontId="4" fillId="0" borderId="12" xfId="0" applyNumberFormat="1" applyFont="1" applyBorder="1"/>
    <xf numFmtId="0" fontId="4" fillId="0" borderId="15" xfId="0" applyFont="1" applyBorder="1"/>
    <xf numFmtId="0" fontId="4" fillId="0" borderId="16" xfId="0" applyFont="1" applyBorder="1"/>
    <xf numFmtId="0" fontId="4" fillId="0" borderId="17" xfId="0" applyFont="1" applyBorder="1"/>
    <xf numFmtId="0" fontId="4" fillId="0" borderId="11" xfId="0" applyFont="1" applyBorder="1" applyAlignment="1"/>
    <xf numFmtId="0" fontId="4" fillId="0" borderId="0" xfId="0" applyFont="1" applyBorder="1" applyAlignment="1"/>
    <xf numFmtId="0" fontId="4" fillId="0" borderId="12" xfId="0" applyFont="1" applyBorder="1" applyAlignment="1"/>
    <xf numFmtId="167" fontId="4" fillId="0" borderId="0" xfId="0" applyNumberFormat="1" applyFont="1" applyBorder="1"/>
    <xf numFmtId="0" fontId="4" fillId="0" borderId="15" xfId="0" applyFont="1" applyBorder="1" applyAlignment="1"/>
    <xf numFmtId="0" fontId="4" fillId="0" borderId="16" xfId="0" applyFont="1" applyBorder="1" applyAlignment="1"/>
    <xf numFmtId="0" fontId="4" fillId="0" borderId="17" xfId="0" applyFont="1" applyBorder="1" applyAlignment="1"/>
    <xf numFmtId="166" fontId="4" fillId="0" borderId="6" xfId="1" applyNumberFormat="1" applyFont="1" applyBorder="1"/>
    <xf numFmtId="0" fontId="5" fillId="0" borderId="11" xfId="0" applyFont="1" applyBorder="1" applyAlignment="1">
      <alignment vertical="center"/>
    </xf>
    <xf numFmtId="0" fontId="5" fillId="0" borderId="0" xfId="0" applyFont="1" applyBorder="1" applyAlignment="1">
      <alignment vertical="center"/>
    </xf>
    <xf numFmtId="0" fontId="4" fillId="0" borderId="0" xfId="0" applyFont="1" applyBorder="1" applyAlignment="1">
      <alignment horizontal="center"/>
    </xf>
    <xf numFmtId="0" fontId="4" fillId="0" borderId="7" xfId="0" applyFont="1" applyBorder="1" applyAlignment="1">
      <alignment horizontal="center"/>
    </xf>
    <xf numFmtId="1" fontId="4" fillId="0" borderId="7" xfId="0" applyNumberFormat="1" applyFont="1" applyBorder="1" applyAlignment="1">
      <alignment horizontal="center"/>
    </xf>
    <xf numFmtId="0" fontId="5" fillId="0" borderId="7" xfId="0" applyFont="1" applyBorder="1" applyAlignment="1">
      <alignment horizontal="center"/>
    </xf>
    <xf numFmtId="0" fontId="5" fillId="0" borderId="18" xfId="0" applyFont="1" applyBorder="1" applyAlignment="1">
      <alignment horizontal="center"/>
    </xf>
    <xf numFmtId="2" fontId="5" fillId="0" borderId="18" xfId="0" applyNumberFormat="1" applyFont="1" applyBorder="1" applyAlignment="1">
      <alignment horizontal="center"/>
    </xf>
    <xf numFmtId="164" fontId="4" fillId="0" borderId="7" xfId="1" applyNumberFormat="1" applyFont="1" applyBorder="1" applyAlignment="1">
      <alignment horizontal="center"/>
    </xf>
    <xf numFmtId="166" fontId="4" fillId="0" borderId="7" xfId="1" applyNumberFormat="1" applyFont="1" applyBorder="1" applyAlignment="1">
      <alignment horizontal="center"/>
    </xf>
    <xf numFmtId="0" fontId="4" fillId="0" borderId="11" xfId="0" applyFont="1" applyBorder="1" applyAlignment="1">
      <alignment horizontal="center"/>
    </xf>
    <xf numFmtId="0" fontId="4" fillId="0" borderId="0" xfId="0" applyFont="1" applyBorder="1" applyAlignment="1">
      <alignment horizontal="center"/>
    </xf>
    <xf numFmtId="0" fontId="4" fillId="0" borderId="16" xfId="0" applyFont="1" applyBorder="1" applyAlignment="1">
      <alignment horizontal="center"/>
    </xf>
    <xf numFmtId="0" fontId="4" fillId="0" borderId="11" xfId="0" applyFont="1" applyBorder="1" applyAlignment="1">
      <alignment horizontal="center" vertical="center" wrapText="1"/>
    </xf>
    <xf numFmtId="0" fontId="4" fillId="0" borderId="0"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8" xfId="0" applyFont="1" applyBorder="1" applyAlignment="1">
      <alignment horizontal="center" wrapText="1"/>
    </xf>
    <xf numFmtId="0" fontId="4" fillId="0" borderId="9" xfId="0" applyFont="1" applyBorder="1" applyAlignment="1">
      <alignment horizontal="center" wrapText="1"/>
    </xf>
    <xf numFmtId="0" fontId="4" fillId="0" borderId="10" xfId="0" applyFont="1" applyBorder="1" applyAlignment="1">
      <alignment horizontal="center" wrapText="1"/>
    </xf>
    <xf numFmtId="0" fontId="4" fillId="0" borderId="11" xfId="0" applyFont="1" applyBorder="1" applyAlignment="1">
      <alignment horizontal="center" wrapText="1"/>
    </xf>
    <xf numFmtId="0" fontId="4" fillId="0" borderId="0" xfId="0" applyFont="1" applyBorder="1" applyAlignment="1">
      <alignment horizontal="center" wrapText="1"/>
    </xf>
    <xf numFmtId="0" fontId="4" fillId="0" borderId="12" xfId="0" applyFont="1" applyBorder="1" applyAlignment="1">
      <alignment horizontal="center" wrapText="1"/>
    </xf>
    <xf numFmtId="0" fontId="4" fillId="0" borderId="12" xfId="0" applyFont="1" applyBorder="1" applyAlignment="1">
      <alignment horizontal="center"/>
    </xf>
    <xf numFmtId="166" fontId="4" fillId="0" borderId="0" xfId="1" applyNumberFormat="1" applyFont="1" applyBorder="1" applyAlignment="1">
      <alignment horizontal="center"/>
    </xf>
    <xf numFmtId="166" fontId="4" fillId="0" borderId="12" xfId="1" applyNumberFormat="1" applyFont="1" applyBorder="1" applyAlignment="1">
      <alignment horizontal="center"/>
    </xf>
    <xf numFmtId="0" fontId="5" fillId="0" borderId="11" xfId="0" applyFont="1" applyBorder="1" applyAlignment="1">
      <alignment horizontal="center"/>
    </xf>
    <xf numFmtId="0" fontId="5" fillId="0" borderId="0" xfId="0" applyFont="1" applyBorder="1" applyAlignment="1">
      <alignment horizontal="center"/>
    </xf>
    <xf numFmtId="0" fontId="5" fillId="0" borderId="11" xfId="0" applyFont="1" applyBorder="1" applyAlignment="1">
      <alignment horizontal="center" vertical="center" wrapText="1"/>
    </xf>
    <xf numFmtId="0" fontId="5" fillId="0" borderId="0" xfId="0" applyFont="1" applyBorder="1" applyAlignment="1">
      <alignment horizontal="center" vertical="center" wrapText="1"/>
    </xf>
    <xf numFmtId="0" fontId="5" fillId="0" borderId="11" xfId="0" applyFont="1" applyBorder="1" applyAlignment="1">
      <alignment horizontal="center" vertical="center"/>
    </xf>
    <xf numFmtId="0" fontId="5" fillId="0" borderId="0" xfId="0" applyFont="1" applyBorder="1" applyAlignment="1">
      <alignment horizontal="center" vertical="center"/>
    </xf>
    <xf numFmtId="0" fontId="5" fillId="0" borderId="7" xfId="0" applyFont="1" applyBorder="1" applyAlignment="1">
      <alignment horizontal="center"/>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6" xfId="0" applyFont="1" applyBorder="1" applyAlignment="1">
      <alignment horizontal="center" wrapText="1"/>
    </xf>
    <xf numFmtId="0" fontId="4" fillId="0" borderId="17" xfId="0" applyFont="1" applyBorder="1" applyAlignment="1">
      <alignment horizontal="center" wrapText="1"/>
    </xf>
    <xf numFmtId="0" fontId="4" fillId="0" borderId="15" xfId="0" applyFont="1" applyBorder="1" applyAlignment="1">
      <alignment horizontal="center" wrapText="1"/>
    </xf>
    <xf numFmtId="0" fontId="5" fillId="0" borderId="15" xfId="0" applyFont="1" applyBorder="1" applyAlignment="1">
      <alignment horizontal="center" vertical="center"/>
    </xf>
    <xf numFmtId="0" fontId="5" fillId="0" borderId="16"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4" fillId="0" borderId="17" xfId="0" applyFont="1" applyBorder="1" applyAlignment="1">
      <alignment horizontal="center"/>
    </xf>
    <xf numFmtId="0" fontId="4" fillId="0" borderId="15"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5" fillId="0" borderId="15" xfId="0" applyFont="1" applyBorder="1" applyAlignment="1">
      <alignment horizontal="center"/>
    </xf>
    <xf numFmtId="0" fontId="5" fillId="0" borderId="16" xfId="0" applyFont="1" applyBorder="1" applyAlignment="1">
      <alignment horizontal="center"/>
    </xf>
    <xf numFmtId="0" fontId="4" fillId="0" borderId="0" xfId="0" applyFont="1" applyAlignment="1">
      <alignment horizontal="left" vertical="center" wrapText="1"/>
    </xf>
    <xf numFmtId="0" fontId="4" fillId="0" borderId="8" xfId="0" applyFont="1" applyBorder="1" applyAlignment="1">
      <alignment horizontal="center"/>
    </xf>
    <xf numFmtId="0" fontId="4" fillId="0" borderId="9" xfId="0" applyFont="1" applyBorder="1" applyAlignment="1">
      <alignment horizontal="center"/>
    </xf>
  </cellXfs>
  <cellStyles count="3">
    <cellStyle name="Currency" xfId="1" builtinId="4"/>
    <cellStyle name="Normal" xfId="0" builtinId="0"/>
    <cellStyle name="Percent" xfId="2" builtinId="5"/>
  </cellStyles>
  <dxfs count="0"/>
  <tableStyles count="1" defaultTableStyle="TableStyleMedium2" defaultPivotStyle="PivotStyleLight16">
    <tableStyle name="Invisible" pivot="0" table="0" count="0" xr9:uid="{D17112B9-7008-4C8D-916F-4B7721B2FDB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B7F1E-9319-42B1-810F-285846DF3B8E}">
  <dimension ref="B2:J19"/>
  <sheetViews>
    <sheetView showGridLines="0" tabSelected="1" workbookViewId="0">
      <selection activeCell="N12" sqref="N12"/>
    </sheetView>
  </sheetViews>
  <sheetFormatPr defaultRowHeight="17.399999999999999" x14ac:dyDescent="0.35"/>
  <cols>
    <col min="1" max="3" width="8.88671875" style="9"/>
    <col min="4" max="4" width="10" style="9" bestFit="1" customWidth="1"/>
    <col min="5" max="16384" width="8.88671875" style="9"/>
  </cols>
  <sheetData>
    <row r="2" spans="2:10" ht="18" thickBot="1" x14ac:dyDescent="0.4"/>
    <row r="3" spans="2:10" x14ac:dyDescent="0.35">
      <c r="B3" s="26"/>
      <c r="C3" s="11"/>
      <c r="D3" s="11"/>
      <c r="E3" s="11"/>
      <c r="F3" s="11"/>
      <c r="G3" s="11"/>
      <c r="H3" s="11"/>
      <c r="I3" s="11"/>
      <c r="J3" s="13"/>
    </row>
    <row r="4" spans="2:10" x14ac:dyDescent="0.35">
      <c r="B4" s="55" t="s">
        <v>30</v>
      </c>
      <c r="C4" s="56"/>
      <c r="D4" s="14" t="s">
        <v>146</v>
      </c>
      <c r="E4" s="14"/>
      <c r="F4" s="14"/>
      <c r="G4" s="14"/>
      <c r="H4" s="14"/>
      <c r="I4" s="14"/>
      <c r="J4" s="16"/>
    </row>
    <row r="5" spans="2:10" x14ac:dyDescent="0.35">
      <c r="B5" s="55" t="s">
        <v>144</v>
      </c>
      <c r="C5" s="56"/>
      <c r="D5" s="56"/>
      <c r="E5" s="56"/>
      <c r="F5" s="14"/>
      <c r="G5" s="14"/>
      <c r="H5" s="14"/>
      <c r="I5" s="14"/>
      <c r="J5" s="16"/>
    </row>
    <row r="6" spans="2:10" x14ac:dyDescent="0.35">
      <c r="B6" s="55" t="s">
        <v>145</v>
      </c>
      <c r="C6" s="56"/>
      <c r="D6" s="56"/>
      <c r="E6" s="56"/>
      <c r="F6" s="14"/>
      <c r="G6" s="14"/>
      <c r="H6" s="14"/>
      <c r="I6" s="14"/>
      <c r="J6" s="16"/>
    </row>
    <row r="7" spans="2:10" x14ac:dyDescent="0.35">
      <c r="B7" s="17"/>
      <c r="C7" s="14"/>
      <c r="D7" s="14"/>
      <c r="E7" s="14"/>
      <c r="F7" s="14"/>
      <c r="G7" s="14"/>
      <c r="H7" s="14"/>
      <c r="I7" s="14"/>
      <c r="J7" s="16"/>
    </row>
    <row r="8" spans="2:10" ht="14.4" customHeight="1" x14ac:dyDescent="0.35">
      <c r="B8" s="58" t="s">
        <v>147</v>
      </c>
      <c r="C8" s="59"/>
      <c r="D8" s="59"/>
      <c r="E8" s="59"/>
      <c r="F8" s="59"/>
      <c r="G8" s="59"/>
      <c r="H8" s="59"/>
      <c r="I8" s="59"/>
      <c r="J8" s="60"/>
    </row>
    <row r="9" spans="2:10" x14ac:dyDescent="0.35">
      <c r="B9" s="58"/>
      <c r="C9" s="59"/>
      <c r="D9" s="59"/>
      <c r="E9" s="59"/>
      <c r="F9" s="59"/>
      <c r="G9" s="59"/>
      <c r="H9" s="59"/>
      <c r="I9" s="59"/>
      <c r="J9" s="60"/>
    </row>
    <row r="10" spans="2:10" x14ac:dyDescent="0.35">
      <c r="B10" s="58"/>
      <c r="C10" s="59"/>
      <c r="D10" s="59"/>
      <c r="E10" s="59"/>
      <c r="F10" s="59"/>
      <c r="G10" s="59"/>
      <c r="H10" s="59"/>
      <c r="I10" s="59"/>
      <c r="J10" s="60"/>
    </row>
    <row r="11" spans="2:10" x14ac:dyDescent="0.35">
      <c r="B11" s="58"/>
      <c r="C11" s="59"/>
      <c r="D11" s="59"/>
      <c r="E11" s="59"/>
      <c r="F11" s="59"/>
      <c r="G11" s="59"/>
      <c r="H11" s="59"/>
      <c r="I11" s="59"/>
      <c r="J11" s="60"/>
    </row>
    <row r="12" spans="2:10" x14ac:dyDescent="0.35">
      <c r="B12" s="58"/>
      <c r="C12" s="59"/>
      <c r="D12" s="59"/>
      <c r="E12" s="59"/>
      <c r="F12" s="59"/>
      <c r="G12" s="59"/>
      <c r="H12" s="59"/>
      <c r="I12" s="59"/>
      <c r="J12" s="60"/>
    </row>
    <row r="13" spans="2:10" x14ac:dyDescent="0.35">
      <c r="B13" s="17"/>
      <c r="C13" s="14"/>
      <c r="D13" s="14"/>
      <c r="E13" s="14"/>
      <c r="F13" s="14"/>
      <c r="G13" s="14"/>
      <c r="H13" s="14"/>
      <c r="I13" s="14"/>
      <c r="J13" s="16"/>
    </row>
    <row r="14" spans="2:10" x14ac:dyDescent="0.35">
      <c r="B14" s="17"/>
      <c r="C14" s="14"/>
      <c r="D14" s="14"/>
      <c r="E14" s="14"/>
      <c r="F14" s="14"/>
      <c r="G14" s="14"/>
      <c r="H14" s="14"/>
      <c r="I14" s="14"/>
      <c r="J14" s="16"/>
    </row>
    <row r="15" spans="2:10" x14ac:dyDescent="0.35">
      <c r="B15" s="17"/>
      <c r="C15" s="14"/>
      <c r="D15" s="56"/>
      <c r="E15" s="56"/>
      <c r="F15" s="56"/>
      <c r="G15" s="14"/>
      <c r="H15" s="14"/>
      <c r="I15" s="14"/>
      <c r="J15" s="16"/>
    </row>
    <row r="16" spans="2:10" x14ac:dyDescent="0.35">
      <c r="B16" s="17"/>
      <c r="C16" s="14"/>
      <c r="D16" s="56"/>
      <c r="E16" s="56"/>
      <c r="F16" s="56"/>
      <c r="G16" s="14"/>
      <c r="H16" s="14"/>
      <c r="I16" s="14"/>
      <c r="J16" s="16"/>
    </row>
    <row r="17" spans="2:10" x14ac:dyDescent="0.35">
      <c r="B17" s="17"/>
      <c r="C17" s="14"/>
      <c r="D17" s="56"/>
      <c r="E17" s="56"/>
      <c r="F17" s="56"/>
      <c r="G17" s="14"/>
      <c r="H17" s="14"/>
      <c r="I17" s="14"/>
      <c r="J17" s="16"/>
    </row>
    <row r="18" spans="2:10" ht="18" thickBot="1" x14ac:dyDescent="0.4">
      <c r="B18" s="34"/>
      <c r="C18" s="35"/>
      <c r="D18" s="57"/>
      <c r="E18" s="57"/>
      <c r="F18" s="57"/>
      <c r="G18" s="35"/>
      <c r="H18" s="35"/>
      <c r="I18" s="35"/>
      <c r="J18" s="36"/>
    </row>
    <row r="19" spans="2:10" x14ac:dyDescent="0.35">
      <c r="B19" s="14"/>
      <c r="C19" s="14"/>
      <c r="D19" s="14"/>
      <c r="E19" s="14"/>
      <c r="F19" s="14"/>
      <c r="G19" s="14"/>
      <c r="H19" s="14"/>
      <c r="I19" s="14"/>
      <c r="J19" s="14"/>
    </row>
  </sheetData>
  <mergeCells count="7">
    <mergeCell ref="B4:C4"/>
    <mergeCell ref="B5:C5"/>
    <mergeCell ref="B6:C6"/>
    <mergeCell ref="D15:F18"/>
    <mergeCell ref="D5:E5"/>
    <mergeCell ref="D6:E6"/>
    <mergeCell ref="B8:J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2BDBA-A97D-4337-A812-5E29E7C7B076}">
  <dimension ref="A1:P38"/>
  <sheetViews>
    <sheetView showGridLines="0" zoomScale="70" zoomScaleNormal="70" workbookViewId="0">
      <selection sqref="A1:P9"/>
    </sheetView>
  </sheetViews>
  <sheetFormatPr defaultRowHeight="17.399999999999999" x14ac:dyDescent="0.35"/>
  <cols>
    <col min="1" max="3" width="8.88671875" style="9"/>
    <col min="4" max="4" width="14" style="9" customWidth="1"/>
    <col min="5" max="5" width="12.88671875" style="9" bestFit="1" customWidth="1"/>
    <col min="6" max="15" width="12.33203125" style="9" bestFit="1" customWidth="1"/>
    <col min="16" max="16384" width="8.88671875" style="9"/>
  </cols>
  <sheetData>
    <row r="1" spans="1:16" ht="14.4" customHeight="1" x14ac:dyDescent="0.35">
      <c r="A1" s="61" t="s">
        <v>142</v>
      </c>
      <c r="B1" s="62"/>
      <c r="C1" s="62"/>
      <c r="D1" s="62"/>
      <c r="E1" s="62"/>
      <c r="F1" s="62"/>
      <c r="G1" s="62"/>
      <c r="H1" s="62"/>
      <c r="I1" s="62"/>
      <c r="J1" s="62"/>
      <c r="K1" s="62"/>
      <c r="L1" s="62"/>
      <c r="M1" s="62"/>
      <c r="N1" s="62"/>
      <c r="O1" s="62"/>
      <c r="P1" s="63"/>
    </row>
    <row r="2" spans="1:16" x14ac:dyDescent="0.35">
      <c r="A2" s="64"/>
      <c r="B2" s="65"/>
      <c r="C2" s="65"/>
      <c r="D2" s="65"/>
      <c r="E2" s="65"/>
      <c r="F2" s="65"/>
      <c r="G2" s="65"/>
      <c r="H2" s="65"/>
      <c r="I2" s="65"/>
      <c r="J2" s="65"/>
      <c r="K2" s="65"/>
      <c r="L2" s="65"/>
      <c r="M2" s="65"/>
      <c r="N2" s="65"/>
      <c r="O2" s="65"/>
      <c r="P2" s="66"/>
    </row>
    <row r="3" spans="1:16" x14ac:dyDescent="0.35">
      <c r="A3" s="37"/>
      <c r="B3" s="38"/>
      <c r="C3" s="14" t="s">
        <v>77</v>
      </c>
      <c r="D3" s="14">
        <v>0</v>
      </c>
      <c r="E3" s="14">
        <v>1</v>
      </c>
      <c r="F3" s="14">
        <v>2</v>
      </c>
      <c r="G3" s="14">
        <v>3</v>
      </c>
      <c r="H3" s="14">
        <v>4</v>
      </c>
      <c r="I3" s="14">
        <v>5</v>
      </c>
      <c r="J3" s="14">
        <v>6</v>
      </c>
      <c r="K3" s="14">
        <v>7</v>
      </c>
      <c r="L3" s="14">
        <v>8</v>
      </c>
      <c r="M3" s="14">
        <v>9</v>
      </c>
      <c r="N3" s="14">
        <v>10</v>
      </c>
      <c r="O3" s="38"/>
      <c r="P3" s="39"/>
    </row>
    <row r="4" spans="1:16" x14ac:dyDescent="0.35">
      <c r="A4" s="37"/>
      <c r="B4" s="38"/>
      <c r="C4" s="14" t="s">
        <v>78</v>
      </c>
      <c r="D4" s="15">
        <v>-250000</v>
      </c>
      <c r="E4" s="15">
        <v>9000</v>
      </c>
      <c r="F4" s="15">
        <v>80000</v>
      </c>
      <c r="G4" s="15">
        <v>51000</v>
      </c>
      <c r="H4" s="15">
        <v>64000</v>
      </c>
      <c r="I4" s="15">
        <v>65000</v>
      </c>
      <c r="J4" s="15">
        <v>19000</v>
      </c>
      <c r="K4" s="15">
        <v>30000</v>
      </c>
      <c r="L4" s="15">
        <v>84000</v>
      </c>
      <c r="M4" s="15">
        <v>96000</v>
      </c>
      <c r="N4" s="15">
        <v>17000</v>
      </c>
      <c r="O4" s="38"/>
      <c r="P4" s="39"/>
    </row>
    <row r="5" spans="1:16" x14ac:dyDescent="0.35">
      <c r="A5" s="37"/>
      <c r="B5" s="38"/>
      <c r="C5" s="38"/>
      <c r="D5" s="38"/>
      <c r="E5" s="38"/>
      <c r="F5" s="38"/>
      <c r="G5" s="38"/>
      <c r="H5" s="38"/>
      <c r="I5" s="38"/>
      <c r="J5" s="38"/>
      <c r="K5" s="38"/>
      <c r="L5" s="38"/>
      <c r="M5" s="38"/>
      <c r="N5" s="38"/>
      <c r="O5" s="38"/>
      <c r="P5" s="39"/>
    </row>
    <row r="6" spans="1:16" x14ac:dyDescent="0.35">
      <c r="A6" s="55" t="s">
        <v>143</v>
      </c>
      <c r="B6" s="56"/>
      <c r="C6" s="56"/>
      <c r="D6" s="56"/>
      <c r="E6" s="56"/>
      <c r="F6" s="56"/>
      <c r="G6" s="56"/>
      <c r="H6" s="56"/>
      <c r="I6" s="56"/>
      <c r="J6" s="56"/>
      <c r="K6" s="56"/>
      <c r="L6" s="56"/>
      <c r="M6" s="56"/>
      <c r="N6" s="56"/>
      <c r="O6" s="56"/>
      <c r="P6" s="67"/>
    </row>
    <row r="7" spans="1:16" x14ac:dyDescent="0.35">
      <c r="A7" s="37"/>
      <c r="B7" s="38"/>
      <c r="C7" s="38"/>
      <c r="D7" s="38"/>
      <c r="E7" s="38"/>
      <c r="F7" s="38"/>
      <c r="G7" s="38"/>
      <c r="H7" s="38"/>
      <c r="I7" s="38"/>
      <c r="J7" s="38"/>
      <c r="K7" s="38"/>
      <c r="L7" s="38"/>
      <c r="M7" s="38"/>
      <c r="N7" s="38"/>
      <c r="O7" s="38"/>
      <c r="P7" s="39"/>
    </row>
    <row r="8" spans="1:16" x14ac:dyDescent="0.35">
      <c r="A8" s="37"/>
      <c r="B8" s="38"/>
      <c r="C8" s="14" t="s">
        <v>79</v>
      </c>
      <c r="D8" s="40">
        <v>44996</v>
      </c>
      <c r="E8" s="40">
        <v>45673</v>
      </c>
      <c r="F8" s="40">
        <v>45977</v>
      </c>
      <c r="G8" s="40">
        <v>46465</v>
      </c>
      <c r="H8" s="40">
        <v>47091</v>
      </c>
      <c r="I8" s="40">
        <v>47299</v>
      </c>
      <c r="J8" s="40">
        <v>47671</v>
      </c>
      <c r="K8" s="40">
        <v>48038</v>
      </c>
      <c r="L8" s="40">
        <v>48570</v>
      </c>
      <c r="M8" s="40">
        <v>48967</v>
      </c>
      <c r="N8" s="40">
        <v>49451</v>
      </c>
      <c r="O8" s="38"/>
      <c r="P8" s="39"/>
    </row>
    <row r="9" spans="1:16" ht="18" thickBot="1" x14ac:dyDescent="0.4">
      <c r="A9" s="41"/>
      <c r="B9" s="42"/>
      <c r="C9" s="42"/>
      <c r="D9" s="42"/>
      <c r="E9" s="42"/>
      <c r="F9" s="42"/>
      <c r="G9" s="42"/>
      <c r="H9" s="42"/>
      <c r="I9" s="42"/>
      <c r="J9" s="42"/>
      <c r="K9" s="42"/>
      <c r="L9" s="42"/>
      <c r="M9" s="42"/>
      <c r="N9" s="42"/>
      <c r="O9" s="42"/>
      <c r="P9" s="43"/>
    </row>
    <row r="10" spans="1:16" ht="18" thickBot="1" x14ac:dyDescent="0.4"/>
    <row r="11" spans="1:16" x14ac:dyDescent="0.35">
      <c r="A11" s="26"/>
      <c r="B11" s="11"/>
      <c r="C11" s="11"/>
      <c r="D11" s="11"/>
      <c r="E11" s="11"/>
      <c r="F11" s="11"/>
      <c r="G11" s="11"/>
      <c r="H11" s="11"/>
      <c r="I11" s="11"/>
      <c r="J11" s="11"/>
      <c r="K11" s="11"/>
      <c r="L11" s="11"/>
      <c r="M11" s="11"/>
      <c r="N11" s="11"/>
      <c r="O11" s="11"/>
      <c r="P11" s="13"/>
    </row>
    <row r="12" spans="1:16" x14ac:dyDescent="0.35">
      <c r="A12" s="17"/>
      <c r="B12" s="14"/>
      <c r="C12" s="14"/>
      <c r="D12" s="14" t="s">
        <v>77</v>
      </c>
      <c r="E12" s="14">
        <v>0</v>
      </c>
      <c r="F12" s="14">
        <v>1</v>
      </c>
      <c r="G12" s="14">
        <v>2</v>
      </c>
      <c r="H12" s="14">
        <v>3</v>
      </c>
      <c r="I12" s="14">
        <v>4</v>
      </c>
      <c r="J12" s="14">
        <v>5</v>
      </c>
      <c r="K12" s="14">
        <v>6</v>
      </c>
      <c r="L12" s="14">
        <v>7</v>
      </c>
      <c r="M12" s="14">
        <v>8</v>
      </c>
      <c r="N12" s="14">
        <v>9</v>
      </c>
      <c r="O12" s="14">
        <v>10</v>
      </c>
      <c r="P12" s="16"/>
    </row>
    <row r="13" spans="1:16" x14ac:dyDescent="0.35">
      <c r="A13" s="17"/>
      <c r="B13" s="14"/>
      <c r="C13" s="14"/>
      <c r="D13" s="14" t="s">
        <v>78</v>
      </c>
      <c r="E13" s="15">
        <v>-250000</v>
      </c>
      <c r="F13" s="15">
        <v>9000</v>
      </c>
      <c r="G13" s="15">
        <v>80000</v>
      </c>
      <c r="H13" s="15">
        <v>51000</v>
      </c>
      <c r="I13" s="15">
        <v>64000</v>
      </c>
      <c r="J13" s="15">
        <v>65000</v>
      </c>
      <c r="K13" s="15">
        <v>19000</v>
      </c>
      <c r="L13" s="15">
        <v>30000</v>
      </c>
      <c r="M13" s="15">
        <v>84000</v>
      </c>
      <c r="N13" s="15">
        <v>96000</v>
      </c>
      <c r="O13" s="15">
        <v>17000</v>
      </c>
      <c r="P13" s="16"/>
    </row>
    <row r="14" spans="1:16" x14ac:dyDescent="0.35">
      <c r="A14" s="17"/>
      <c r="B14" s="14"/>
      <c r="C14" s="14"/>
      <c r="D14" s="14"/>
      <c r="E14" s="15"/>
      <c r="F14" s="15"/>
      <c r="G14" s="15"/>
      <c r="H14" s="15"/>
      <c r="I14" s="15"/>
      <c r="J14" s="15"/>
      <c r="K14" s="15"/>
      <c r="L14" s="15"/>
      <c r="M14" s="15"/>
      <c r="N14" s="15"/>
      <c r="O14" s="15"/>
      <c r="P14" s="16"/>
    </row>
    <row r="15" spans="1:16" x14ac:dyDescent="0.35">
      <c r="A15" s="20"/>
      <c r="B15" s="10"/>
      <c r="C15" s="10"/>
      <c r="D15" s="10"/>
      <c r="E15" s="44"/>
      <c r="F15" s="44"/>
      <c r="G15" s="44"/>
      <c r="H15" s="44"/>
      <c r="I15" s="44"/>
      <c r="J15" s="44"/>
      <c r="K15" s="44"/>
      <c r="L15" s="44"/>
      <c r="M15" s="44"/>
      <c r="N15" s="44"/>
      <c r="O15" s="44"/>
      <c r="P15" s="21"/>
    </row>
    <row r="16" spans="1:16" x14ac:dyDescent="0.35">
      <c r="A16" s="72" t="s">
        <v>80</v>
      </c>
      <c r="B16" s="73"/>
      <c r="C16" s="73"/>
      <c r="D16" s="14" t="s">
        <v>81</v>
      </c>
      <c r="E16" s="15">
        <f>NPV(14%,$F$13:$O$13) + E13</f>
        <v>9726.4193460384267</v>
      </c>
      <c r="F16" s="68" t="s">
        <v>82</v>
      </c>
      <c r="G16" s="68"/>
      <c r="H16" s="68"/>
      <c r="I16" s="68"/>
      <c r="J16" s="68"/>
      <c r="K16" s="68"/>
      <c r="L16" s="68"/>
      <c r="M16" s="68"/>
      <c r="N16" s="68"/>
      <c r="O16" s="68"/>
      <c r="P16" s="69"/>
    </row>
    <row r="17" spans="1:16" x14ac:dyDescent="0.35">
      <c r="A17" s="72"/>
      <c r="B17" s="73"/>
      <c r="C17" s="73"/>
      <c r="D17" s="14" t="s">
        <v>83</v>
      </c>
      <c r="E17" s="28">
        <f>IRR($E$13:$O$13)</f>
        <v>0.14922046236262743</v>
      </c>
      <c r="F17" s="68" t="s">
        <v>85</v>
      </c>
      <c r="G17" s="68"/>
      <c r="H17" s="68"/>
      <c r="I17" s="68"/>
      <c r="J17" s="68"/>
      <c r="K17" s="68"/>
      <c r="L17" s="68"/>
      <c r="M17" s="68"/>
      <c r="N17" s="68"/>
      <c r="O17" s="68"/>
      <c r="P17" s="69"/>
    </row>
    <row r="18" spans="1:16" x14ac:dyDescent="0.35">
      <c r="A18" s="17"/>
      <c r="B18" s="14"/>
      <c r="C18" s="14"/>
      <c r="D18" s="14"/>
      <c r="E18" s="15"/>
      <c r="F18" s="15"/>
      <c r="G18" s="15"/>
      <c r="H18" s="15"/>
      <c r="I18" s="15"/>
      <c r="J18" s="15"/>
      <c r="K18" s="15"/>
      <c r="L18" s="15"/>
      <c r="M18" s="15"/>
      <c r="N18" s="15"/>
      <c r="O18" s="15"/>
      <c r="P18" s="16"/>
    </row>
    <row r="19" spans="1:16" x14ac:dyDescent="0.35">
      <c r="A19" s="20"/>
      <c r="B19" s="10"/>
      <c r="C19" s="10"/>
      <c r="D19" s="10"/>
      <c r="E19" s="44"/>
      <c r="F19" s="44"/>
      <c r="G19" s="44"/>
      <c r="H19" s="44"/>
      <c r="I19" s="44"/>
      <c r="J19" s="44"/>
      <c r="K19" s="44"/>
      <c r="L19" s="44"/>
      <c r="M19" s="44"/>
      <c r="N19" s="44"/>
      <c r="O19" s="44"/>
      <c r="P19" s="21"/>
    </row>
    <row r="20" spans="1:16" x14ac:dyDescent="0.35">
      <c r="A20" s="17"/>
      <c r="B20" s="14"/>
      <c r="C20" s="14"/>
      <c r="D20" s="14" t="s">
        <v>79</v>
      </c>
      <c r="E20" s="40">
        <v>44996</v>
      </c>
      <c r="F20" s="40">
        <v>45673</v>
      </c>
      <c r="G20" s="40">
        <v>45977</v>
      </c>
      <c r="H20" s="40">
        <v>46465</v>
      </c>
      <c r="I20" s="40">
        <v>47091</v>
      </c>
      <c r="J20" s="40">
        <v>47299</v>
      </c>
      <c r="K20" s="40">
        <v>47671</v>
      </c>
      <c r="L20" s="40">
        <v>48038</v>
      </c>
      <c r="M20" s="40">
        <v>48570</v>
      </c>
      <c r="N20" s="40">
        <v>48967</v>
      </c>
      <c r="O20" s="40">
        <v>49451</v>
      </c>
      <c r="P20" s="16"/>
    </row>
    <row r="21" spans="1:16" x14ac:dyDescent="0.35">
      <c r="A21" s="17"/>
      <c r="B21" s="14"/>
      <c r="C21" s="14"/>
      <c r="D21" s="14"/>
      <c r="E21" s="14"/>
      <c r="F21" s="14"/>
      <c r="G21" s="14"/>
      <c r="H21" s="14"/>
      <c r="I21" s="14"/>
      <c r="J21" s="14"/>
      <c r="K21" s="14"/>
      <c r="L21" s="14"/>
      <c r="M21" s="14"/>
      <c r="N21" s="14"/>
      <c r="O21" s="14"/>
      <c r="P21" s="16"/>
    </row>
    <row r="22" spans="1:16" x14ac:dyDescent="0.35">
      <c r="A22" s="72" t="s">
        <v>84</v>
      </c>
      <c r="B22" s="73"/>
      <c r="C22" s="73"/>
      <c r="D22" s="14" t="s">
        <v>81</v>
      </c>
      <c r="E22" s="15">
        <f>XNPV(14%, $E$13:$O$13, $E$20:$O$20)</f>
        <v>-30848.819605385623</v>
      </c>
      <c r="F22" s="56" t="s">
        <v>86</v>
      </c>
      <c r="G22" s="56"/>
      <c r="H22" s="56"/>
      <c r="I22" s="56"/>
      <c r="J22" s="56"/>
      <c r="K22" s="56"/>
      <c r="L22" s="56"/>
      <c r="M22" s="56"/>
      <c r="N22" s="56"/>
      <c r="O22" s="56"/>
      <c r="P22" s="67"/>
    </row>
    <row r="23" spans="1:16" x14ac:dyDescent="0.35">
      <c r="A23" s="72"/>
      <c r="B23" s="73"/>
      <c r="C23" s="73"/>
      <c r="D23" s="14" t="s">
        <v>83</v>
      </c>
      <c r="E23" s="28">
        <f>XIRR($E$13:$O$13, $E$20:$O$20)</f>
        <v>0.11530113816261292</v>
      </c>
      <c r="F23" s="56" t="s">
        <v>87</v>
      </c>
      <c r="G23" s="56"/>
      <c r="H23" s="56"/>
      <c r="I23" s="56"/>
      <c r="J23" s="56"/>
      <c r="K23" s="56"/>
      <c r="L23" s="56"/>
      <c r="M23" s="56"/>
      <c r="N23" s="56"/>
      <c r="O23" s="56"/>
      <c r="P23" s="67"/>
    </row>
    <row r="24" spans="1:16" x14ac:dyDescent="0.35">
      <c r="A24" s="17"/>
      <c r="B24" s="14"/>
      <c r="C24" s="14"/>
      <c r="D24" s="14"/>
      <c r="E24" s="14"/>
      <c r="F24" s="14"/>
      <c r="G24" s="14"/>
      <c r="H24" s="14"/>
      <c r="I24" s="14"/>
      <c r="J24" s="14"/>
      <c r="K24" s="14"/>
      <c r="L24" s="14"/>
      <c r="M24" s="14"/>
      <c r="N24" s="14"/>
      <c r="O24" s="14"/>
      <c r="P24" s="16"/>
    </row>
    <row r="25" spans="1:16" x14ac:dyDescent="0.35">
      <c r="A25" s="20"/>
      <c r="B25" s="10"/>
      <c r="C25" s="10"/>
      <c r="D25" s="10"/>
      <c r="E25" s="10"/>
      <c r="F25" s="10"/>
      <c r="G25" s="10"/>
      <c r="H25" s="10"/>
      <c r="I25" s="10"/>
      <c r="J25" s="10"/>
      <c r="K25" s="10"/>
      <c r="L25" s="10"/>
      <c r="M25" s="10"/>
      <c r="N25" s="10"/>
      <c r="O25" s="10"/>
      <c r="P25" s="21"/>
    </row>
    <row r="26" spans="1:16" x14ac:dyDescent="0.35">
      <c r="A26" s="74" t="s">
        <v>88</v>
      </c>
      <c r="B26" s="75"/>
      <c r="C26" s="75"/>
      <c r="D26" s="14" t="s">
        <v>81</v>
      </c>
      <c r="E26" s="56" t="s">
        <v>89</v>
      </c>
      <c r="F26" s="56"/>
      <c r="G26" s="56"/>
      <c r="H26" s="56"/>
      <c r="I26" s="56"/>
      <c r="J26" s="56"/>
      <c r="K26" s="56"/>
      <c r="L26" s="56"/>
      <c r="M26" s="56"/>
      <c r="N26" s="56"/>
      <c r="O26" s="56"/>
      <c r="P26" s="67"/>
    </row>
    <row r="27" spans="1:16" x14ac:dyDescent="0.35">
      <c r="A27" s="74"/>
      <c r="B27" s="75"/>
      <c r="C27" s="75"/>
      <c r="D27" s="14" t="s">
        <v>83</v>
      </c>
      <c r="E27" s="56" t="s">
        <v>90</v>
      </c>
      <c r="F27" s="56"/>
      <c r="G27" s="56"/>
      <c r="H27" s="56"/>
      <c r="I27" s="56"/>
      <c r="J27" s="56"/>
      <c r="K27" s="56"/>
      <c r="L27" s="56"/>
      <c r="M27" s="56"/>
      <c r="N27" s="56"/>
      <c r="O27" s="56"/>
      <c r="P27" s="67"/>
    </row>
    <row r="28" spans="1:16" x14ac:dyDescent="0.35">
      <c r="A28" s="17"/>
      <c r="B28" s="14"/>
      <c r="C28" s="14"/>
      <c r="D28" s="14"/>
      <c r="E28" s="14"/>
      <c r="F28" s="14"/>
      <c r="G28" s="14"/>
      <c r="H28" s="14"/>
      <c r="I28" s="14"/>
      <c r="J28" s="14"/>
      <c r="K28" s="14"/>
      <c r="L28" s="14"/>
      <c r="M28" s="14"/>
      <c r="N28" s="14"/>
      <c r="O28" s="14"/>
      <c r="P28" s="16"/>
    </row>
    <row r="29" spans="1:16" x14ac:dyDescent="0.35">
      <c r="A29" s="20"/>
      <c r="B29" s="10"/>
      <c r="C29" s="10"/>
      <c r="D29" s="10"/>
      <c r="E29" s="10"/>
      <c r="F29" s="10"/>
      <c r="G29" s="10"/>
      <c r="H29" s="10"/>
      <c r="I29" s="10"/>
      <c r="J29" s="10"/>
      <c r="K29" s="10"/>
      <c r="L29" s="10"/>
      <c r="M29" s="10"/>
      <c r="N29" s="10"/>
      <c r="O29" s="10"/>
      <c r="P29" s="21"/>
    </row>
    <row r="30" spans="1:16" x14ac:dyDescent="0.35">
      <c r="A30" s="74" t="s">
        <v>91</v>
      </c>
      <c r="B30" s="75"/>
      <c r="C30" s="75"/>
      <c r="D30" s="56" t="s">
        <v>92</v>
      </c>
      <c r="E30" s="56"/>
      <c r="F30" s="56"/>
      <c r="G30" s="56"/>
      <c r="H30" s="56"/>
      <c r="I30" s="56"/>
      <c r="J30" s="56"/>
      <c r="K30" s="56"/>
      <c r="L30" s="56"/>
      <c r="M30" s="56"/>
      <c r="N30" s="56"/>
      <c r="O30" s="56"/>
      <c r="P30" s="67"/>
    </row>
    <row r="31" spans="1:16" x14ac:dyDescent="0.35">
      <c r="A31" s="74"/>
      <c r="B31" s="75"/>
      <c r="C31" s="75"/>
      <c r="D31" s="56" t="s">
        <v>93</v>
      </c>
      <c r="E31" s="56"/>
      <c r="F31" s="56"/>
      <c r="G31" s="56"/>
      <c r="H31" s="56"/>
      <c r="I31" s="56"/>
      <c r="J31" s="56"/>
      <c r="K31" s="56"/>
      <c r="L31" s="56"/>
      <c r="M31" s="56"/>
      <c r="N31" s="56"/>
      <c r="O31" s="56"/>
      <c r="P31" s="67"/>
    </row>
    <row r="32" spans="1:16" x14ac:dyDescent="0.35">
      <c r="A32" s="17"/>
      <c r="B32" s="14"/>
      <c r="C32" s="14"/>
      <c r="D32" s="14"/>
      <c r="E32" s="14"/>
      <c r="F32" s="14"/>
      <c r="G32" s="14"/>
      <c r="H32" s="14"/>
      <c r="I32" s="14"/>
      <c r="J32" s="14"/>
      <c r="K32" s="14"/>
      <c r="L32" s="14"/>
      <c r="M32" s="14"/>
      <c r="N32" s="14"/>
      <c r="O32" s="14"/>
      <c r="P32" s="16"/>
    </row>
    <row r="33" spans="1:16" x14ac:dyDescent="0.35">
      <c r="A33" s="20"/>
      <c r="B33" s="10"/>
      <c r="C33" s="10"/>
      <c r="D33" s="10"/>
      <c r="E33" s="10"/>
      <c r="F33" s="10"/>
      <c r="G33" s="10"/>
      <c r="H33" s="10"/>
      <c r="I33" s="10"/>
      <c r="J33" s="10"/>
      <c r="K33" s="10"/>
      <c r="L33" s="10"/>
      <c r="M33" s="10"/>
      <c r="N33" s="10"/>
      <c r="O33" s="10"/>
      <c r="P33" s="21"/>
    </row>
    <row r="34" spans="1:16" x14ac:dyDescent="0.35">
      <c r="A34" s="74" t="s">
        <v>116</v>
      </c>
      <c r="B34" s="75"/>
      <c r="C34" s="75"/>
      <c r="D34" s="56" t="s">
        <v>117</v>
      </c>
      <c r="E34" s="56"/>
      <c r="F34" s="56"/>
      <c r="G34" s="56"/>
      <c r="H34" s="56"/>
      <c r="I34" s="56"/>
      <c r="J34" s="56"/>
      <c r="K34" s="56"/>
      <c r="L34" s="56"/>
      <c r="M34" s="56"/>
      <c r="N34" s="56"/>
      <c r="O34" s="56"/>
      <c r="P34" s="67"/>
    </row>
    <row r="35" spans="1:16" x14ac:dyDescent="0.35">
      <c r="A35" s="45"/>
      <c r="B35" s="46"/>
      <c r="C35" s="46"/>
      <c r="D35" s="14"/>
      <c r="E35" s="14"/>
      <c r="F35" s="14"/>
      <c r="G35" s="14"/>
      <c r="H35" s="14"/>
      <c r="I35" s="14"/>
      <c r="J35" s="14"/>
      <c r="K35" s="14"/>
      <c r="L35" s="14"/>
      <c r="M35" s="14"/>
      <c r="N35" s="14"/>
      <c r="O35" s="14"/>
      <c r="P35" s="16"/>
    </row>
    <row r="36" spans="1:16" x14ac:dyDescent="0.35">
      <c r="A36" s="20"/>
      <c r="B36" s="10"/>
      <c r="C36" s="10"/>
      <c r="D36" s="10"/>
      <c r="E36" s="10"/>
      <c r="F36" s="10"/>
      <c r="G36" s="10"/>
      <c r="H36" s="10"/>
      <c r="I36" s="10"/>
      <c r="J36" s="10"/>
      <c r="K36" s="10"/>
      <c r="L36" s="10"/>
      <c r="M36" s="10"/>
      <c r="N36" s="10"/>
      <c r="O36" s="10"/>
      <c r="P36" s="21"/>
    </row>
    <row r="37" spans="1:16" x14ac:dyDescent="0.35">
      <c r="A37" s="70" t="s">
        <v>118</v>
      </c>
      <c r="B37" s="71"/>
      <c r="C37" s="71"/>
      <c r="D37" s="56" t="s">
        <v>148</v>
      </c>
      <c r="E37" s="56"/>
      <c r="F37" s="56"/>
      <c r="G37" s="56"/>
      <c r="H37" s="56"/>
      <c r="I37" s="56"/>
      <c r="J37" s="56"/>
      <c r="K37" s="56"/>
      <c r="L37" s="56"/>
      <c r="M37" s="56"/>
      <c r="N37" s="56"/>
      <c r="O37" s="56"/>
      <c r="P37" s="67"/>
    </row>
    <row r="38" spans="1:16" ht="18" thickBot="1" x14ac:dyDescent="0.4">
      <c r="A38" s="34"/>
      <c r="B38" s="35"/>
      <c r="C38" s="35"/>
      <c r="D38" s="35"/>
      <c r="E38" s="35"/>
      <c r="F38" s="35"/>
      <c r="G38" s="35"/>
      <c r="H38" s="35"/>
      <c r="I38" s="35"/>
      <c r="J38" s="35"/>
      <c r="K38" s="35"/>
      <c r="L38" s="35"/>
      <c r="M38" s="35"/>
      <c r="N38" s="35"/>
      <c r="O38" s="35"/>
      <c r="P38" s="36"/>
    </row>
  </sheetData>
  <mergeCells count="18">
    <mergeCell ref="E26:P26"/>
    <mergeCell ref="E27:P27"/>
    <mergeCell ref="A1:P2"/>
    <mergeCell ref="A6:P6"/>
    <mergeCell ref="F16:P16"/>
    <mergeCell ref="A37:C37"/>
    <mergeCell ref="A16:C17"/>
    <mergeCell ref="A22:C23"/>
    <mergeCell ref="A26:C27"/>
    <mergeCell ref="A30:C31"/>
    <mergeCell ref="A34:C34"/>
    <mergeCell ref="D30:P30"/>
    <mergeCell ref="D31:P31"/>
    <mergeCell ref="D34:P34"/>
    <mergeCell ref="D37:P37"/>
    <mergeCell ref="F17:P17"/>
    <mergeCell ref="F22:P22"/>
    <mergeCell ref="F23:P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07F71-6EDE-4DB2-B8EC-0D035D5812E6}">
  <dimension ref="A1:I21"/>
  <sheetViews>
    <sheetView showGridLines="0" zoomScale="85" zoomScaleNormal="85" workbookViewId="0">
      <selection sqref="A1:I11"/>
    </sheetView>
  </sheetViews>
  <sheetFormatPr defaultColWidth="19.5546875" defaultRowHeight="17.399999999999999" x14ac:dyDescent="0.35"/>
  <cols>
    <col min="1" max="1" width="19.5546875" style="9"/>
    <col min="2" max="2" width="17.77734375" style="9" customWidth="1"/>
    <col min="3" max="3" width="11.109375" style="9" customWidth="1"/>
    <col min="4" max="4" width="13.109375" style="9" customWidth="1"/>
    <col min="5" max="5" width="11.88671875" style="9" customWidth="1"/>
    <col min="6" max="6" width="10.77734375" style="9" customWidth="1"/>
    <col min="7" max="16384" width="19.5546875" style="9"/>
  </cols>
  <sheetData>
    <row r="1" spans="1:9" ht="17.399999999999999" customHeight="1" x14ac:dyDescent="0.35">
      <c r="A1" s="77" t="s">
        <v>132</v>
      </c>
      <c r="B1" s="78"/>
      <c r="C1" s="78"/>
      <c r="D1" s="78"/>
      <c r="E1" s="78"/>
      <c r="F1" s="78"/>
      <c r="G1" s="78"/>
      <c r="H1" s="78"/>
      <c r="I1" s="79"/>
    </row>
    <row r="2" spans="1:9" x14ac:dyDescent="0.35">
      <c r="A2" s="58"/>
      <c r="B2" s="59"/>
      <c r="C2" s="59"/>
      <c r="D2" s="59"/>
      <c r="E2" s="59"/>
      <c r="F2" s="59"/>
      <c r="G2" s="59"/>
      <c r="H2" s="59"/>
      <c r="I2" s="60"/>
    </row>
    <row r="3" spans="1:9" x14ac:dyDescent="0.35">
      <c r="A3" s="58"/>
      <c r="B3" s="59"/>
      <c r="C3" s="59"/>
      <c r="D3" s="59"/>
      <c r="E3" s="59"/>
      <c r="F3" s="59"/>
      <c r="G3" s="59"/>
      <c r="H3" s="59"/>
      <c r="I3" s="60"/>
    </row>
    <row r="4" spans="1:9" x14ac:dyDescent="0.35">
      <c r="A4" s="58"/>
      <c r="B4" s="59"/>
      <c r="C4" s="59"/>
      <c r="D4" s="59"/>
      <c r="E4" s="59"/>
      <c r="F4" s="59"/>
      <c r="G4" s="59"/>
      <c r="H4" s="59"/>
      <c r="I4" s="60"/>
    </row>
    <row r="5" spans="1:9" x14ac:dyDescent="0.35">
      <c r="A5" s="17"/>
      <c r="B5" s="14"/>
      <c r="C5" s="14"/>
      <c r="D5" s="14"/>
      <c r="E5" s="14"/>
      <c r="F5" s="14"/>
      <c r="G5" s="14"/>
      <c r="H5" s="14"/>
      <c r="I5" s="16"/>
    </row>
    <row r="6" spans="1:9" x14ac:dyDescent="0.35">
      <c r="A6" s="17"/>
      <c r="B6" s="14"/>
      <c r="C6" s="48" t="s">
        <v>8</v>
      </c>
      <c r="D6" s="48" t="s">
        <v>137</v>
      </c>
      <c r="E6" s="48" t="s">
        <v>138</v>
      </c>
      <c r="F6" s="48" t="s">
        <v>11</v>
      </c>
      <c r="G6" s="14"/>
      <c r="H6" s="14"/>
      <c r="I6" s="16"/>
    </row>
    <row r="7" spans="1:9" x14ac:dyDescent="0.35">
      <c r="A7" s="17"/>
      <c r="B7" s="14"/>
      <c r="C7" s="48" t="s">
        <v>12</v>
      </c>
      <c r="D7" s="48">
        <v>3.5</v>
      </c>
      <c r="E7" s="48">
        <v>3.75</v>
      </c>
      <c r="F7" s="48">
        <v>3.2</v>
      </c>
      <c r="G7" s="14"/>
      <c r="H7" s="14"/>
      <c r="I7" s="16"/>
    </row>
    <row r="8" spans="1:9" x14ac:dyDescent="0.35">
      <c r="A8" s="17"/>
      <c r="B8" s="14"/>
      <c r="C8" s="48" t="s">
        <v>13</v>
      </c>
      <c r="D8" s="48">
        <v>1</v>
      </c>
      <c r="E8" s="48">
        <v>1.5</v>
      </c>
      <c r="F8" s="48">
        <v>0.75</v>
      </c>
      <c r="G8" s="14"/>
      <c r="H8" s="14"/>
      <c r="I8" s="16"/>
    </row>
    <row r="9" spans="1:9" x14ac:dyDescent="0.35">
      <c r="A9" s="17"/>
      <c r="B9" s="14"/>
      <c r="C9" s="48" t="s">
        <v>14</v>
      </c>
      <c r="D9" s="48">
        <v>7</v>
      </c>
      <c r="E9" s="48">
        <v>14.5</v>
      </c>
      <c r="F9" s="48">
        <v>13</v>
      </c>
      <c r="G9" s="14"/>
      <c r="H9" s="14"/>
      <c r="I9" s="16"/>
    </row>
    <row r="10" spans="1:9" x14ac:dyDescent="0.35">
      <c r="A10" s="17"/>
      <c r="B10" s="14"/>
      <c r="C10" s="48" t="s">
        <v>15</v>
      </c>
      <c r="D10" s="48" t="s">
        <v>139</v>
      </c>
      <c r="E10" s="48" t="s">
        <v>140</v>
      </c>
      <c r="F10" s="48" t="s">
        <v>141</v>
      </c>
      <c r="G10" s="14"/>
      <c r="H10" s="14"/>
      <c r="I10" s="16"/>
    </row>
    <row r="11" spans="1:9" ht="18" thickBot="1" x14ac:dyDescent="0.4">
      <c r="A11" s="34"/>
      <c r="B11" s="35"/>
      <c r="C11" s="35"/>
      <c r="D11" s="35"/>
      <c r="E11" s="35"/>
      <c r="F11" s="35"/>
      <c r="G11" s="35"/>
      <c r="H11" s="35"/>
      <c r="I11" s="36"/>
    </row>
    <row r="13" spans="1:9" ht="18" thickBot="1" x14ac:dyDescent="0.4"/>
    <row r="14" spans="1:9" x14ac:dyDescent="0.35">
      <c r="A14" s="26"/>
      <c r="B14" s="11"/>
      <c r="C14" s="11"/>
      <c r="D14" s="11"/>
      <c r="E14" s="11"/>
      <c r="F14" s="11"/>
      <c r="G14" s="11"/>
      <c r="H14" s="11"/>
      <c r="I14" s="13"/>
    </row>
    <row r="15" spans="1:9" x14ac:dyDescent="0.35">
      <c r="A15" s="17"/>
      <c r="B15" s="50" t="s">
        <v>8</v>
      </c>
      <c r="C15" s="50" t="s">
        <v>9</v>
      </c>
      <c r="D15" s="50" t="s">
        <v>10</v>
      </c>
      <c r="E15" s="50" t="s">
        <v>11</v>
      </c>
      <c r="F15" s="76" t="s">
        <v>136</v>
      </c>
      <c r="G15" s="76"/>
      <c r="H15" s="14"/>
      <c r="I15" s="16"/>
    </row>
    <row r="16" spans="1:9" x14ac:dyDescent="0.35">
      <c r="A16" s="17"/>
      <c r="B16" s="48" t="s">
        <v>12</v>
      </c>
      <c r="C16" s="48">
        <v>3.5</v>
      </c>
      <c r="D16" s="48">
        <v>3.75</v>
      </c>
      <c r="E16" s="48">
        <v>3.2</v>
      </c>
      <c r="F16" s="48">
        <f>SUMPRODUCT(C16:E16,$C$20:$E$20)</f>
        <v>160</v>
      </c>
      <c r="G16" s="48" t="s">
        <v>133</v>
      </c>
      <c r="H16" s="14"/>
      <c r="I16" s="16"/>
    </row>
    <row r="17" spans="1:9" x14ac:dyDescent="0.35">
      <c r="A17" s="17"/>
      <c r="B17" s="48" t="s">
        <v>13</v>
      </c>
      <c r="C17" s="48">
        <v>1</v>
      </c>
      <c r="D17" s="48">
        <v>1.5</v>
      </c>
      <c r="E17" s="48">
        <v>0.75</v>
      </c>
      <c r="F17" s="49">
        <f>SUMPRODUCT(C17:E17,$C$20:$E$20)</f>
        <v>57.173469387755098</v>
      </c>
      <c r="G17" s="48" t="s">
        <v>134</v>
      </c>
      <c r="H17" s="14"/>
      <c r="I17" s="16"/>
    </row>
    <row r="18" spans="1:9" x14ac:dyDescent="0.35">
      <c r="A18" s="17"/>
      <c r="B18" s="48" t="s">
        <v>14</v>
      </c>
      <c r="C18" s="48">
        <v>7</v>
      </c>
      <c r="D18" s="48">
        <v>14.5</v>
      </c>
      <c r="E18" s="48">
        <v>13</v>
      </c>
      <c r="F18" s="48">
        <f>SUMPRODUCT(C18:E18,$C$20:$E$20)</f>
        <v>600</v>
      </c>
      <c r="G18" s="48" t="s">
        <v>135</v>
      </c>
      <c r="H18" s="14"/>
      <c r="I18" s="16"/>
    </row>
    <row r="19" spans="1:9" x14ac:dyDescent="0.35">
      <c r="A19" s="17"/>
      <c r="B19" s="48" t="s">
        <v>130</v>
      </c>
      <c r="C19" s="53">
        <v>850</v>
      </c>
      <c r="D19" s="53">
        <v>1200</v>
      </c>
      <c r="E19" s="53">
        <v>600</v>
      </c>
      <c r="F19" s="54">
        <f>SUMPRODUCT(C19:E19,$C$20:$E$20)</f>
        <v>45929.591836734689</v>
      </c>
      <c r="G19" s="47"/>
      <c r="H19" s="14"/>
      <c r="I19" s="16"/>
    </row>
    <row r="20" spans="1:9" x14ac:dyDescent="0.35">
      <c r="A20" s="17"/>
      <c r="B20" s="51" t="s">
        <v>16</v>
      </c>
      <c r="C20" s="52">
        <v>3.8163265306122378</v>
      </c>
      <c r="D20" s="52">
        <v>30.571428571428577</v>
      </c>
      <c r="E20" s="51">
        <v>10</v>
      </c>
      <c r="F20" s="47"/>
      <c r="G20" s="47"/>
      <c r="H20" s="14"/>
      <c r="I20" s="16"/>
    </row>
    <row r="21" spans="1:9" ht="18" thickBot="1" x14ac:dyDescent="0.4">
      <c r="A21" s="34"/>
      <c r="B21" s="35"/>
      <c r="C21" s="35"/>
      <c r="D21" s="35"/>
      <c r="E21" s="35"/>
      <c r="F21" s="35"/>
      <c r="G21" s="35"/>
      <c r="H21" s="35"/>
      <c r="I21" s="36"/>
    </row>
  </sheetData>
  <mergeCells count="2">
    <mergeCell ref="F15:G15"/>
    <mergeCell ref="A1:I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A6E74-3CE6-490E-86C2-2DA399637556}">
  <dimension ref="A1:M39"/>
  <sheetViews>
    <sheetView showGridLines="0" zoomScale="70" zoomScaleNormal="70" workbookViewId="0">
      <selection activeCell="A2" sqref="A2:M13"/>
    </sheetView>
  </sheetViews>
  <sheetFormatPr defaultRowHeight="17.399999999999999" x14ac:dyDescent="0.35"/>
  <cols>
    <col min="1" max="2" width="8.88671875" style="9"/>
    <col min="3" max="3" width="34.88671875" style="9" customWidth="1"/>
    <col min="4" max="4" width="33" style="9" customWidth="1"/>
    <col min="5" max="5" width="21" style="9" bestFit="1" customWidth="1"/>
    <col min="6" max="16384" width="8.88671875" style="9"/>
  </cols>
  <sheetData>
    <row r="1" spans="1:13" ht="18" thickBot="1" x14ac:dyDescent="0.4"/>
    <row r="2" spans="1:13" ht="17.399999999999999" customHeight="1" x14ac:dyDescent="0.35">
      <c r="A2" s="61" t="s">
        <v>131</v>
      </c>
      <c r="B2" s="62"/>
      <c r="C2" s="62"/>
      <c r="D2" s="62"/>
      <c r="E2" s="62"/>
      <c r="F2" s="62"/>
      <c r="G2" s="62"/>
      <c r="H2" s="62"/>
      <c r="I2" s="62"/>
      <c r="J2" s="62"/>
      <c r="K2" s="62"/>
      <c r="L2" s="62"/>
      <c r="M2" s="63"/>
    </row>
    <row r="3" spans="1:13" x14ac:dyDescent="0.35">
      <c r="A3" s="64"/>
      <c r="B3" s="65"/>
      <c r="C3" s="65"/>
      <c r="D3" s="65"/>
      <c r="E3" s="65"/>
      <c r="F3" s="65"/>
      <c r="G3" s="65"/>
      <c r="H3" s="65"/>
      <c r="I3" s="65"/>
      <c r="J3" s="65"/>
      <c r="K3" s="65"/>
      <c r="L3" s="65"/>
      <c r="M3" s="66"/>
    </row>
    <row r="4" spans="1:13" x14ac:dyDescent="0.35">
      <c r="A4" s="64"/>
      <c r="B4" s="65"/>
      <c r="C4" s="65"/>
      <c r="D4" s="65"/>
      <c r="E4" s="65"/>
      <c r="F4" s="65"/>
      <c r="G4" s="65"/>
      <c r="H4" s="65"/>
      <c r="I4" s="65"/>
      <c r="J4" s="65"/>
      <c r="K4" s="65"/>
      <c r="L4" s="65"/>
      <c r="M4" s="66"/>
    </row>
    <row r="5" spans="1:13" x14ac:dyDescent="0.35">
      <c r="A5" s="64"/>
      <c r="B5" s="65"/>
      <c r="C5" s="65"/>
      <c r="D5" s="65"/>
      <c r="E5" s="65"/>
      <c r="F5" s="65"/>
      <c r="G5" s="65"/>
      <c r="H5" s="65"/>
      <c r="I5" s="65"/>
      <c r="J5" s="65"/>
      <c r="K5" s="65"/>
      <c r="L5" s="65"/>
      <c r="M5" s="66"/>
    </row>
    <row r="6" spans="1:13" x14ac:dyDescent="0.35">
      <c r="A6" s="64"/>
      <c r="B6" s="65"/>
      <c r="C6" s="65"/>
      <c r="D6" s="65"/>
      <c r="E6" s="65"/>
      <c r="F6" s="65"/>
      <c r="G6" s="65"/>
      <c r="H6" s="65"/>
      <c r="I6" s="65"/>
      <c r="J6" s="65"/>
      <c r="K6" s="65"/>
      <c r="L6" s="65"/>
      <c r="M6" s="66"/>
    </row>
    <row r="7" spans="1:13" x14ac:dyDescent="0.35">
      <c r="A7" s="64"/>
      <c r="B7" s="65"/>
      <c r="C7" s="65"/>
      <c r="D7" s="65"/>
      <c r="E7" s="65"/>
      <c r="F7" s="65"/>
      <c r="G7" s="65"/>
      <c r="H7" s="65"/>
      <c r="I7" s="65"/>
      <c r="J7" s="65"/>
      <c r="K7" s="65"/>
      <c r="L7" s="65"/>
      <c r="M7" s="66"/>
    </row>
    <row r="8" spans="1:13" x14ac:dyDescent="0.35">
      <c r="A8" s="64"/>
      <c r="B8" s="65"/>
      <c r="C8" s="65"/>
      <c r="D8" s="65"/>
      <c r="E8" s="65"/>
      <c r="F8" s="65"/>
      <c r="G8" s="65"/>
      <c r="H8" s="65"/>
      <c r="I8" s="65"/>
      <c r="J8" s="65"/>
      <c r="K8" s="65"/>
      <c r="L8" s="65"/>
      <c r="M8" s="66"/>
    </row>
    <row r="9" spans="1:13" x14ac:dyDescent="0.35">
      <c r="A9" s="64"/>
      <c r="B9" s="65"/>
      <c r="C9" s="65"/>
      <c r="D9" s="65"/>
      <c r="E9" s="65"/>
      <c r="F9" s="65"/>
      <c r="G9" s="65"/>
      <c r="H9" s="65"/>
      <c r="I9" s="65"/>
      <c r="J9" s="65"/>
      <c r="K9" s="65"/>
      <c r="L9" s="65"/>
      <c r="M9" s="66"/>
    </row>
    <row r="10" spans="1:13" x14ac:dyDescent="0.35">
      <c r="A10" s="64"/>
      <c r="B10" s="65"/>
      <c r="C10" s="65"/>
      <c r="D10" s="65"/>
      <c r="E10" s="65"/>
      <c r="F10" s="65"/>
      <c r="G10" s="65"/>
      <c r="H10" s="65"/>
      <c r="I10" s="65"/>
      <c r="J10" s="65"/>
      <c r="K10" s="65"/>
      <c r="L10" s="65"/>
      <c r="M10" s="66"/>
    </row>
    <row r="11" spans="1:13" x14ac:dyDescent="0.35">
      <c r="A11" s="64"/>
      <c r="B11" s="65"/>
      <c r="C11" s="65"/>
      <c r="D11" s="65"/>
      <c r="E11" s="65"/>
      <c r="F11" s="65"/>
      <c r="G11" s="65"/>
      <c r="H11" s="65"/>
      <c r="I11" s="65"/>
      <c r="J11" s="65"/>
      <c r="K11" s="65"/>
      <c r="L11" s="65"/>
      <c r="M11" s="66"/>
    </row>
    <row r="12" spans="1:13" x14ac:dyDescent="0.35">
      <c r="A12" s="64"/>
      <c r="B12" s="65"/>
      <c r="C12" s="65"/>
      <c r="D12" s="65"/>
      <c r="E12" s="65"/>
      <c r="F12" s="65"/>
      <c r="G12" s="65"/>
      <c r="H12" s="65"/>
      <c r="I12" s="65"/>
      <c r="J12" s="65"/>
      <c r="K12" s="65"/>
      <c r="L12" s="65"/>
      <c r="M12" s="66"/>
    </row>
    <row r="13" spans="1:13" ht="18" thickBot="1" x14ac:dyDescent="0.4">
      <c r="A13" s="82"/>
      <c r="B13" s="80"/>
      <c r="C13" s="80"/>
      <c r="D13" s="80"/>
      <c r="E13" s="80"/>
      <c r="F13" s="80"/>
      <c r="G13" s="80"/>
      <c r="H13" s="80"/>
      <c r="I13" s="80"/>
      <c r="J13" s="80"/>
      <c r="K13" s="80"/>
      <c r="L13" s="80"/>
      <c r="M13" s="81"/>
    </row>
    <row r="14" spans="1:13" ht="18" thickBot="1" x14ac:dyDescent="0.4"/>
    <row r="15" spans="1:13" x14ac:dyDescent="0.35">
      <c r="A15" s="85" t="s">
        <v>94</v>
      </c>
      <c r="B15" s="86"/>
      <c r="C15" s="86"/>
      <c r="D15" s="11" t="s">
        <v>95</v>
      </c>
      <c r="E15" s="12">
        <v>75000</v>
      </c>
      <c r="F15" s="11"/>
      <c r="G15" s="11"/>
      <c r="H15" s="11"/>
      <c r="I15" s="11"/>
      <c r="J15" s="11"/>
      <c r="K15" s="11"/>
      <c r="L15" s="11"/>
      <c r="M15" s="13"/>
    </row>
    <row r="16" spans="1:13" x14ac:dyDescent="0.35">
      <c r="A16" s="74"/>
      <c r="B16" s="75"/>
      <c r="C16" s="75"/>
      <c r="D16" s="14" t="s">
        <v>96</v>
      </c>
      <c r="E16" s="15">
        <v>6000</v>
      </c>
      <c r="F16" s="14"/>
      <c r="G16" s="14"/>
      <c r="H16" s="14"/>
      <c r="I16" s="14"/>
      <c r="J16" s="14"/>
      <c r="K16" s="14"/>
      <c r="L16" s="14"/>
      <c r="M16" s="16"/>
    </row>
    <row r="17" spans="1:13" x14ac:dyDescent="0.35">
      <c r="A17" s="17"/>
      <c r="B17" s="14"/>
      <c r="C17" s="14"/>
      <c r="D17" s="14" t="s">
        <v>97</v>
      </c>
      <c r="E17" s="18">
        <f>SUM(E15:E16)</f>
        <v>81000</v>
      </c>
      <c r="F17" s="14"/>
      <c r="G17" s="14"/>
      <c r="H17" s="14"/>
      <c r="I17" s="14"/>
      <c r="J17" s="14"/>
      <c r="K17" s="14"/>
      <c r="L17" s="14"/>
      <c r="M17" s="16"/>
    </row>
    <row r="18" spans="1:13" x14ac:dyDescent="0.35">
      <c r="A18" s="17"/>
      <c r="B18" s="14"/>
      <c r="C18" s="14"/>
      <c r="D18" s="14"/>
      <c r="E18" s="18"/>
      <c r="F18" s="14"/>
      <c r="G18" s="14"/>
      <c r="H18" s="14"/>
      <c r="I18" s="14"/>
      <c r="J18" s="14"/>
      <c r="K18" s="14"/>
      <c r="L18" s="14"/>
      <c r="M18" s="16"/>
    </row>
    <row r="19" spans="1:13" x14ac:dyDescent="0.35">
      <c r="A19" s="17"/>
      <c r="B19" s="14"/>
      <c r="C19" s="14"/>
      <c r="D19" s="14"/>
      <c r="E19" s="18"/>
      <c r="F19" s="14"/>
      <c r="G19" s="14"/>
      <c r="H19" s="14"/>
      <c r="I19" s="14"/>
      <c r="J19" s="14"/>
      <c r="K19" s="14"/>
      <c r="L19" s="14"/>
      <c r="M19" s="16"/>
    </row>
    <row r="20" spans="1:13" ht="19.8" customHeight="1" x14ac:dyDescent="0.35">
      <c r="A20" s="58" t="s">
        <v>100</v>
      </c>
      <c r="B20" s="59"/>
      <c r="C20" s="59"/>
      <c r="D20" s="14" t="s">
        <v>99</v>
      </c>
      <c r="E20" s="14"/>
      <c r="F20" s="14"/>
      <c r="G20" s="14"/>
      <c r="H20" s="14"/>
      <c r="I20" s="14"/>
      <c r="J20" s="14"/>
      <c r="K20" s="14"/>
      <c r="L20" s="14"/>
      <c r="M20" s="16"/>
    </row>
    <row r="21" spans="1:13" ht="27.6" customHeight="1" x14ac:dyDescent="0.35">
      <c r="A21" s="58"/>
      <c r="B21" s="59"/>
      <c r="C21" s="59"/>
      <c r="D21" s="14" t="s">
        <v>98</v>
      </c>
      <c r="E21" s="19">
        <f>PV(4%,15,-81000,0,1)</f>
        <v>936612.95728584332</v>
      </c>
      <c r="F21" s="14"/>
      <c r="G21" s="14"/>
      <c r="H21" s="14"/>
      <c r="I21" s="14"/>
      <c r="J21" s="14"/>
      <c r="K21" s="14"/>
      <c r="L21" s="14"/>
      <c r="M21" s="16"/>
    </row>
    <row r="22" spans="1:13" x14ac:dyDescent="0.35">
      <c r="A22" s="17"/>
      <c r="B22" s="14"/>
      <c r="C22" s="14"/>
      <c r="D22" s="14"/>
      <c r="E22" s="14"/>
      <c r="F22" s="14"/>
      <c r="G22" s="14"/>
      <c r="H22" s="14"/>
      <c r="I22" s="14"/>
      <c r="J22" s="14"/>
      <c r="K22" s="14"/>
      <c r="L22" s="14"/>
      <c r="M22" s="16"/>
    </row>
    <row r="23" spans="1:13" x14ac:dyDescent="0.35">
      <c r="A23" s="20"/>
      <c r="B23" s="10"/>
      <c r="C23" s="10"/>
      <c r="D23" s="10"/>
      <c r="E23" s="10"/>
      <c r="F23" s="10"/>
      <c r="G23" s="10"/>
      <c r="H23" s="10"/>
      <c r="I23" s="10"/>
      <c r="J23" s="10"/>
      <c r="K23" s="10"/>
      <c r="L23" s="10"/>
      <c r="M23" s="21"/>
    </row>
    <row r="24" spans="1:13" x14ac:dyDescent="0.35">
      <c r="A24" s="70" t="s">
        <v>101</v>
      </c>
      <c r="B24" s="71"/>
      <c r="C24" s="71"/>
      <c r="D24" s="14" t="s">
        <v>102</v>
      </c>
      <c r="E24" s="15">
        <v>1250000</v>
      </c>
      <c r="F24" s="14" t="s">
        <v>103</v>
      </c>
      <c r="G24" s="14"/>
      <c r="H24" s="14"/>
      <c r="I24" s="14"/>
      <c r="J24" s="14"/>
      <c r="K24" s="14"/>
      <c r="L24" s="14"/>
      <c r="M24" s="16"/>
    </row>
    <row r="25" spans="1:13" x14ac:dyDescent="0.35">
      <c r="A25" s="70"/>
      <c r="B25" s="71"/>
      <c r="C25" s="71"/>
      <c r="D25" s="14" t="s">
        <v>104</v>
      </c>
      <c r="E25" s="15">
        <v>2500</v>
      </c>
      <c r="F25" s="14" t="s">
        <v>105</v>
      </c>
      <c r="G25" s="14"/>
      <c r="H25" s="14"/>
      <c r="I25" s="14"/>
      <c r="J25" s="14"/>
      <c r="K25" s="14"/>
      <c r="L25" s="14"/>
      <c r="M25" s="16"/>
    </row>
    <row r="26" spans="1:13" x14ac:dyDescent="0.35">
      <c r="A26" s="17"/>
      <c r="B26" s="14"/>
      <c r="C26" s="14"/>
      <c r="D26" s="14" t="s">
        <v>106</v>
      </c>
      <c r="E26" s="15">
        <v>40000</v>
      </c>
      <c r="F26" s="14"/>
      <c r="G26" s="14"/>
      <c r="H26" s="14"/>
      <c r="I26" s="14"/>
      <c r="J26" s="14"/>
      <c r="K26" s="14"/>
      <c r="L26" s="14"/>
      <c r="M26" s="16"/>
    </row>
    <row r="27" spans="1:13" x14ac:dyDescent="0.35">
      <c r="A27" s="17"/>
      <c r="B27" s="14"/>
      <c r="C27" s="14"/>
      <c r="D27" s="14"/>
      <c r="E27" s="15"/>
      <c r="F27" s="14"/>
      <c r="G27" s="14"/>
      <c r="H27" s="14"/>
      <c r="I27" s="14"/>
      <c r="J27" s="14"/>
      <c r="K27" s="14"/>
      <c r="L27" s="14"/>
      <c r="M27" s="16"/>
    </row>
    <row r="28" spans="1:13" x14ac:dyDescent="0.35">
      <c r="A28" s="17"/>
      <c r="B28" s="14"/>
      <c r="C28" s="14"/>
      <c r="D28" s="22" t="s">
        <v>111</v>
      </c>
      <c r="E28" s="14"/>
      <c r="F28" s="14"/>
      <c r="G28" s="14"/>
      <c r="H28" s="14"/>
      <c r="I28" s="14"/>
      <c r="J28" s="14"/>
      <c r="K28" s="14"/>
      <c r="L28" s="14"/>
      <c r="M28" s="16"/>
    </row>
    <row r="29" spans="1:13" x14ac:dyDescent="0.35">
      <c r="A29" s="17"/>
      <c r="B29" s="14"/>
      <c r="C29" s="14"/>
      <c r="D29" s="14" t="s">
        <v>107</v>
      </c>
      <c r="E29" s="23">
        <f>E24 / 15</f>
        <v>83333.333333333328</v>
      </c>
      <c r="F29" s="14" t="s">
        <v>108</v>
      </c>
      <c r="G29" s="14"/>
      <c r="H29" s="14"/>
      <c r="I29" s="14"/>
      <c r="J29" s="14"/>
      <c r="K29" s="14"/>
      <c r="L29" s="14"/>
      <c r="M29" s="16"/>
    </row>
    <row r="30" spans="1:13" x14ac:dyDescent="0.35">
      <c r="A30" s="55" t="s">
        <v>109</v>
      </c>
      <c r="B30" s="56"/>
      <c r="C30" s="56"/>
      <c r="D30" s="14" t="s">
        <v>110</v>
      </c>
      <c r="E30" s="23">
        <f>E29* 21%</f>
        <v>17500</v>
      </c>
      <c r="F30" s="14"/>
      <c r="G30" s="14"/>
      <c r="H30" s="14"/>
      <c r="I30" s="14"/>
      <c r="J30" s="14"/>
      <c r="K30" s="14"/>
      <c r="L30" s="14"/>
      <c r="M30" s="16"/>
    </row>
    <row r="31" spans="1:13" x14ac:dyDescent="0.35">
      <c r="A31" s="17"/>
      <c r="B31" s="14"/>
      <c r="C31" s="14"/>
      <c r="D31" s="14"/>
      <c r="E31" s="14"/>
      <c r="F31" s="14"/>
      <c r="G31" s="14"/>
      <c r="H31" s="14"/>
      <c r="I31" s="14"/>
      <c r="J31" s="14"/>
      <c r="K31" s="14"/>
      <c r="L31" s="14"/>
      <c r="M31" s="16"/>
    </row>
    <row r="32" spans="1:13" x14ac:dyDescent="0.35">
      <c r="A32" s="17"/>
      <c r="B32" s="14"/>
      <c r="C32" s="14"/>
      <c r="D32" s="22" t="s">
        <v>112</v>
      </c>
      <c r="E32" s="14"/>
      <c r="F32" s="14"/>
      <c r="G32" s="14"/>
      <c r="H32" s="14"/>
      <c r="I32" s="14"/>
      <c r="J32" s="14"/>
      <c r="K32" s="14"/>
      <c r="L32" s="14"/>
      <c r="M32" s="16"/>
    </row>
    <row r="33" spans="1:13" ht="33" customHeight="1" x14ac:dyDescent="0.35">
      <c r="A33" s="64" t="s">
        <v>114</v>
      </c>
      <c r="B33" s="65"/>
      <c r="C33" s="65"/>
      <c r="D33" s="14" t="s">
        <v>113</v>
      </c>
      <c r="E33" s="23">
        <f>$E$25 - $E$26 + $E$30</f>
        <v>-20000</v>
      </c>
      <c r="F33" s="14"/>
      <c r="G33" s="14"/>
      <c r="H33" s="14"/>
      <c r="I33" s="14"/>
      <c r="J33" s="14"/>
      <c r="K33" s="14"/>
      <c r="L33" s="14"/>
      <c r="M33" s="16"/>
    </row>
    <row r="34" spans="1:13" x14ac:dyDescent="0.35">
      <c r="A34" s="17"/>
      <c r="B34" s="14"/>
      <c r="C34" s="14"/>
      <c r="D34" s="14"/>
      <c r="E34" s="14"/>
      <c r="F34" s="14"/>
      <c r="G34" s="14"/>
      <c r="H34" s="14"/>
      <c r="I34" s="14"/>
      <c r="J34" s="14"/>
      <c r="K34" s="14"/>
      <c r="L34" s="14"/>
      <c r="M34" s="16"/>
    </row>
    <row r="35" spans="1:13" x14ac:dyDescent="0.35">
      <c r="A35" s="55"/>
      <c r="B35" s="56"/>
      <c r="C35" s="56"/>
      <c r="D35" s="14" t="s">
        <v>115</v>
      </c>
      <c r="E35" s="18" cm="1">
        <f t="array" ref="E35">NPV(4%, -20000 * _xlfn.SEQUENCE(15, 1)) + (-1250000)</f>
        <v>-2867077.6943778591</v>
      </c>
      <c r="F35" s="14"/>
      <c r="G35" s="14"/>
      <c r="H35" s="14"/>
      <c r="I35" s="14"/>
      <c r="J35" s="14"/>
      <c r="K35" s="14"/>
      <c r="L35" s="14"/>
      <c r="M35" s="16"/>
    </row>
    <row r="36" spans="1:13" x14ac:dyDescent="0.35">
      <c r="A36" s="17"/>
      <c r="B36" s="14"/>
      <c r="C36" s="14"/>
      <c r="D36" s="14"/>
      <c r="E36" s="14"/>
      <c r="F36" s="14"/>
      <c r="G36" s="14"/>
      <c r="H36" s="14"/>
      <c r="I36" s="14"/>
      <c r="J36" s="14"/>
      <c r="K36" s="14"/>
      <c r="L36" s="14"/>
      <c r="M36" s="16"/>
    </row>
    <row r="37" spans="1:13" x14ac:dyDescent="0.35">
      <c r="A37" s="20"/>
      <c r="B37" s="10"/>
      <c r="C37" s="10"/>
      <c r="D37" s="10"/>
      <c r="E37" s="10"/>
      <c r="F37" s="10"/>
      <c r="G37" s="10"/>
      <c r="H37" s="10"/>
      <c r="I37" s="10"/>
      <c r="J37" s="10"/>
      <c r="K37" s="10"/>
      <c r="L37" s="10"/>
      <c r="M37" s="21"/>
    </row>
    <row r="38" spans="1:13" x14ac:dyDescent="0.35">
      <c r="A38" s="74" t="s">
        <v>118</v>
      </c>
      <c r="B38" s="75"/>
      <c r="C38" s="75"/>
      <c r="D38" s="56" t="s">
        <v>119</v>
      </c>
      <c r="E38" s="56"/>
      <c r="F38" s="56"/>
      <c r="G38" s="56"/>
      <c r="H38" s="56"/>
      <c r="I38" s="56"/>
      <c r="J38" s="56"/>
      <c r="K38" s="56"/>
      <c r="L38" s="56"/>
      <c r="M38" s="67"/>
    </row>
    <row r="39" spans="1:13" ht="33.6" customHeight="1" thickBot="1" x14ac:dyDescent="0.4">
      <c r="A39" s="83"/>
      <c r="B39" s="84"/>
      <c r="C39" s="84"/>
      <c r="D39" s="80" t="s">
        <v>120</v>
      </c>
      <c r="E39" s="80"/>
      <c r="F39" s="80"/>
      <c r="G39" s="80"/>
      <c r="H39" s="80"/>
      <c r="I39" s="80"/>
      <c r="J39" s="80"/>
      <c r="K39" s="80"/>
      <c r="L39" s="80"/>
      <c r="M39" s="81"/>
    </row>
  </sheetData>
  <mergeCells count="10">
    <mergeCell ref="D38:M38"/>
    <mergeCell ref="D39:M39"/>
    <mergeCell ref="A2:M13"/>
    <mergeCell ref="A38:C39"/>
    <mergeCell ref="A15:C16"/>
    <mergeCell ref="A20:C21"/>
    <mergeCell ref="A24:C25"/>
    <mergeCell ref="A30:C30"/>
    <mergeCell ref="A33:C33"/>
    <mergeCell ref="A35:C3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FB995-C442-478F-8CD6-498EF0AFB477}">
  <dimension ref="A1:H13"/>
  <sheetViews>
    <sheetView showGridLines="0" zoomScale="85" zoomScaleNormal="85" workbookViewId="0">
      <selection activeCell="A2" sqref="A2:G5"/>
    </sheetView>
  </sheetViews>
  <sheetFormatPr defaultRowHeight="17.399999999999999" x14ac:dyDescent="0.35"/>
  <cols>
    <col min="1" max="1" width="49.44140625" style="9" bestFit="1" customWidth="1"/>
    <col min="2" max="2" width="14.44140625" style="9" bestFit="1" customWidth="1"/>
    <col min="3" max="7" width="8.88671875" style="9"/>
    <col min="8" max="8" width="14.44140625" style="9" bestFit="1" customWidth="1"/>
    <col min="9" max="16384" width="8.88671875" style="9"/>
  </cols>
  <sheetData>
    <row r="1" spans="1:8" ht="18" thickBot="1" x14ac:dyDescent="0.4">
      <c r="A1" s="8"/>
      <c r="B1" s="8"/>
      <c r="C1" s="8"/>
      <c r="D1" s="8"/>
      <c r="E1" s="8"/>
      <c r="F1" s="8"/>
      <c r="G1" s="8"/>
      <c r="H1" s="8"/>
    </row>
    <row r="2" spans="1:8" ht="14.4" customHeight="1" x14ac:dyDescent="0.35">
      <c r="A2" s="77" t="s">
        <v>121</v>
      </c>
      <c r="B2" s="78"/>
      <c r="C2" s="78"/>
      <c r="D2" s="78"/>
      <c r="E2" s="78"/>
      <c r="F2" s="78"/>
      <c r="G2" s="79"/>
      <c r="H2" s="8"/>
    </row>
    <row r="3" spans="1:8" x14ac:dyDescent="0.35">
      <c r="A3" s="58"/>
      <c r="B3" s="59"/>
      <c r="C3" s="59"/>
      <c r="D3" s="59"/>
      <c r="E3" s="59"/>
      <c r="F3" s="59"/>
      <c r="G3" s="60"/>
      <c r="H3" s="8"/>
    </row>
    <row r="4" spans="1:8" x14ac:dyDescent="0.35">
      <c r="A4" s="58"/>
      <c r="B4" s="59"/>
      <c r="C4" s="59"/>
      <c r="D4" s="59"/>
      <c r="E4" s="59"/>
      <c r="F4" s="59"/>
      <c r="G4" s="60"/>
      <c r="H4" s="8"/>
    </row>
    <row r="5" spans="1:8" ht="18" thickBot="1" x14ac:dyDescent="0.4">
      <c r="A5" s="88"/>
      <c r="B5" s="89"/>
      <c r="C5" s="89"/>
      <c r="D5" s="89"/>
      <c r="E5" s="89"/>
      <c r="F5" s="89"/>
      <c r="G5" s="90"/>
      <c r="H5" s="8"/>
    </row>
    <row r="6" spans="1:8" ht="18" thickBot="1" x14ac:dyDescent="0.4"/>
    <row r="7" spans="1:8" x14ac:dyDescent="0.35">
      <c r="A7" s="26" t="s">
        <v>4</v>
      </c>
      <c r="B7" s="27">
        <v>3.5000000000000003E-2</v>
      </c>
      <c r="C7" s="11"/>
      <c r="D7" s="11"/>
      <c r="E7" s="11"/>
      <c r="F7" s="11"/>
      <c r="G7" s="13"/>
    </row>
    <row r="8" spans="1:8" x14ac:dyDescent="0.35">
      <c r="A8" s="17" t="s">
        <v>123</v>
      </c>
      <c r="B8" s="28">
        <f>$B$7/12</f>
        <v>2.9166666666666668E-3</v>
      </c>
      <c r="C8" s="56" t="s">
        <v>124</v>
      </c>
      <c r="D8" s="56"/>
      <c r="E8" s="56"/>
      <c r="F8" s="56"/>
      <c r="G8" s="67"/>
    </row>
    <row r="9" spans="1:8" x14ac:dyDescent="0.35">
      <c r="A9" s="17" t="s">
        <v>5</v>
      </c>
      <c r="B9" s="29">
        <v>20</v>
      </c>
      <c r="C9" s="56" t="s">
        <v>125</v>
      </c>
      <c r="D9" s="56"/>
      <c r="E9" s="56"/>
      <c r="F9" s="56"/>
      <c r="G9" s="67"/>
    </row>
    <row r="10" spans="1:8" x14ac:dyDescent="0.35">
      <c r="A10" s="17" t="s">
        <v>6</v>
      </c>
      <c r="B10" s="14">
        <f>$B$9*12</f>
        <v>240</v>
      </c>
      <c r="C10" s="56" t="s">
        <v>126</v>
      </c>
      <c r="D10" s="56"/>
      <c r="E10" s="56"/>
      <c r="F10" s="56"/>
      <c r="G10" s="67"/>
    </row>
    <row r="11" spans="1:8" x14ac:dyDescent="0.35">
      <c r="A11" s="17" t="s">
        <v>2</v>
      </c>
      <c r="B11" s="18">
        <v>-800000</v>
      </c>
      <c r="C11" s="56" t="s">
        <v>122</v>
      </c>
      <c r="D11" s="56"/>
      <c r="E11" s="56"/>
      <c r="F11" s="56"/>
      <c r="G11" s="67"/>
    </row>
    <row r="12" spans="1:8" x14ac:dyDescent="0.35">
      <c r="A12" s="17"/>
      <c r="B12" s="23"/>
      <c r="C12" s="14"/>
      <c r="D12" s="14"/>
      <c r="E12" s="14"/>
      <c r="F12" s="14"/>
      <c r="G12" s="16"/>
    </row>
    <row r="13" spans="1:8" ht="18" thickBot="1" x14ac:dyDescent="0.4">
      <c r="A13" s="30" t="s">
        <v>7</v>
      </c>
      <c r="B13" s="31">
        <f>PMT($B$8,$B$10,$B$11)</f>
        <v>4639.6777438647468</v>
      </c>
      <c r="C13" s="57" t="s">
        <v>127</v>
      </c>
      <c r="D13" s="57"/>
      <c r="E13" s="57"/>
      <c r="F13" s="57"/>
      <c r="G13" s="87"/>
    </row>
  </sheetData>
  <mergeCells count="6">
    <mergeCell ref="C11:G11"/>
    <mergeCell ref="C13:G13"/>
    <mergeCell ref="A2:G5"/>
    <mergeCell ref="C8:G8"/>
    <mergeCell ref="C9:G9"/>
    <mergeCell ref="C10:G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BB150-C2A3-4D7C-AF12-5135A42850E7}">
  <dimension ref="A1:H11"/>
  <sheetViews>
    <sheetView showGridLines="0" zoomScale="85" zoomScaleNormal="85" workbookViewId="0">
      <selection activeCell="A2" sqref="A2:C5"/>
    </sheetView>
  </sheetViews>
  <sheetFormatPr defaultRowHeight="17.399999999999999" x14ac:dyDescent="0.35"/>
  <cols>
    <col min="1" max="1" width="49.44140625" style="9" bestFit="1" customWidth="1"/>
    <col min="2" max="3" width="18.5546875" style="9" bestFit="1" customWidth="1"/>
    <col min="4" max="4" width="8.88671875" style="9"/>
    <col min="5" max="5" width="15.77734375" style="9" bestFit="1" customWidth="1"/>
    <col min="6" max="7" width="8.88671875" style="9"/>
    <col min="8" max="8" width="14.44140625" style="9" bestFit="1" customWidth="1"/>
    <col min="9" max="16384" width="8.88671875" style="9"/>
  </cols>
  <sheetData>
    <row r="1" spans="1:8" ht="18" thickBot="1" x14ac:dyDescent="0.4">
      <c r="A1" s="93"/>
      <c r="B1" s="93"/>
      <c r="C1" s="93"/>
      <c r="D1" s="93"/>
      <c r="E1" s="93"/>
      <c r="F1" s="93"/>
      <c r="G1" s="93"/>
      <c r="H1" s="93"/>
    </row>
    <row r="2" spans="1:8" ht="14.4" customHeight="1" x14ac:dyDescent="0.35">
      <c r="A2" s="61" t="s">
        <v>128</v>
      </c>
      <c r="B2" s="62"/>
      <c r="C2" s="63"/>
    </row>
    <row r="3" spans="1:8" x14ac:dyDescent="0.35">
      <c r="A3" s="64"/>
      <c r="B3" s="65"/>
      <c r="C3" s="66"/>
    </row>
    <row r="4" spans="1:8" x14ac:dyDescent="0.35">
      <c r="A4" s="64"/>
      <c r="B4" s="65"/>
      <c r="C4" s="66"/>
    </row>
    <row r="5" spans="1:8" ht="18" thickBot="1" x14ac:dyDescent="0.4">
      <c r="A5" s="82"/>
      <c r="B5" s="80"/>
      <c r="C5" s="81"/>
    </row>
    <row r="6" spans="1:8" ht="18" thickBot="1" x14ac:dyDescent="0.4"/>
    <row r="7" spans="1:8" x14ac:dyDescent="0.35">
      <c r="A7" s="94" t="s">
        <v>129</v>
      </c>
      <c r="B7" s="95"/>
      <c r="C7" s="24">
        <v>0.02</v>
      </c>
    </row>
    <row r="8" spans="1:8" x14ac:dyDescent="0.35">
      <c r="A8" s="55" t="s">
        <v>0</v>
      </c>
      <c r="B8" s="56"/>
      <c r="C8" s="16">
        <v>10</v>
      </c>
    </row>
    <row r="9" spans="1:8" x14ac:dyDescent="0.35">
      <c r="A9" s="55" t="s">
        <v>1</v>
      </c>
      <c r="B9" s="56"/>
      <c r="C9" s="25">
        <v>250000</v>
      </c>
    </row>
    <row r="10" spans="1:8" x14ac:dyDescent="0.35">
      <c r="A10" s="55" t="s">
        <v>2</v>
      </c>
      <c r="B10" s="56"/>
      <c r="C10" s="33">
        <f>-PV(C7,C8,C9,0,0)</f>
        <v>2245646.2515605586</v>
      </c>
    </row>
    <row r="11" spans="1:8" ht="18" thickBot="1" x14ac:dyDescent="0.4">
      <c r="A11" s="91" t="s">
        <v>3</v>
      </c>
      <c r="B11" s="92"/>
      <c r="C11" s="32">
        <f>C10</f>
        <v>2245646.2515605586</v>
      </c>
    </row>
  </sheetData>
  <mergeCells count="7">
    <mergeCell ref="A10:B10"/>
    <mergeCell ref="A11:B11"/>
    <mergeCell ref="A1:H1"/>
    <mergeCell ref="A2:C5"/>
    <mergeCell ref="A7:B7"/>
    <mergeCell ref="A8:B8"/>
    <mergeCell ref="A9:B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D010A-1E05-44E4-9557-C7227249D426}">
  <dimension ref="A1:H18"/>
  <sheetViews>
    <sheetView showGridLines="0" workbookViewId="0">
      <selection activeCell="H18" sqref="H18"/>
    </sheetView>
  </sheetViews>
  <sheetFormatPr defaultRowHeight="14.4" x14ac:dyDescent="0.3"/>
  <cols>
    <col min="1" max="1" width="2.33203125" customWidth="1"/>
    <col min="2" max="2" width="5.33203125" bestFit="1" customWidth="1"/>
    <col min="3" max="3" width="15.6640625" bestFit="1" customWidth="1"/>
    <col min="4" max="4" width="12" bestFit="1" customWidth="1"/>
    <col min="5" max="5" width="12.6640625" bestFit="1" customWidth="1"/>
    <col min="6" max="6" width="10.109375" bestFit="1" customWidth="1"/>
    <col min="7" max="8" width="12" bestFit="1" customWidth="1"/>
  </cols>
  <sheetData>
    <row r="1" spans="1:8" x14ac:dyDescent="0.3">
      <c r="A1" s="1" t="s">
        <v>57</v>
      </c>
    </row>
    <row r="2" spans="1:8" x14ac:dyDescent="0.3">
      <c r="A2" s="1" t="s">
        <v>18</v>
      </c>
    </row>
    <row r="3" spans="1:8" x14ac:dyDescent="0.3">
      <c r="A3" s="1" t="s">
        <v>19</v>
      </c>
    </row>
    <row r="6" spans="1:8" ht="15" thickBot="1" x14ac:dyDescent="0.35">
      <c r="A6" t="s">
        <v>34</v>
      </c>
    </row>
    <row r="7" spans="1:8" x14ac:dyDescent="0.3">
      <c r="B7" s="6"/>
      <c r="C7" s="6"/>
      <c r="D7" s="6" t="s">
        <v>58</v>
      </c>
      <c r="E7" s="6" t="s">
        <v>59</v>
      </c>
      <c r="F7" s="6" t="s">
        <v>60</v>
      </c>
      <c r="G7" s="6" t="s">
        <v>61</v>
      </c>
      <c r="H7" s="6" t="s">
        <v>61</v>
      </c>
    </row>
    <row r="8" spans="1:8" ht="15" thickBot="1" x14ac:dyDescent="0.35">
      <c r="B8" s="7" t="s">
        <v>29</v>
      </c>
      <c r="C8" s="7" t="s">
        <v>30</v>
      </c>
      <c r="D8" s="7" t="s">
        <v>62</v>
      </c>
      <c r="E8" s="7" t="s">
        <v>63</v>
      </c>
      <c r="F8" s="7" t="s">
        <v>64</v>
      </c>
      <c r="G8" s="7" t="s">
        <v>65</v>
      </c>
      <c r="H8" s="7" t="s">
        <v>66</v>
      </c>
    </row>
    <row r="9" spans="1:8" x14ac:dyDescent="0.3">
      <c r="B9" s="4" t="s">
        <v>36</v>
      </c>
      <c r="C9" s="4" t="s">
        <v>37</v>
      </c>
      <c r="D9" s="4">
        <v>3.8163265306122378</v>
      </c>
      <c r="E9" s="4">
        <v>0</v>
      </c>
      <c r="F9" s="4">
        <v>850</v>
      </c>
      <c r="G9" s="4">
        <v>270</v>
      </c>
      <c r="H9" s="4">
        <v>270.68965517241384</v>
      </c>
    </row>
    <row r="10" spans="1:8" x14ac:dyDescent="0.3">
      <c r="B10" s="4" t="s">
        <v>39</v>
      </c>
      <c r="C10" s="4" t="s">
        <v>40</v>
      </c>
      <c r="D10" s="4">
        <v>30.571428571428577</v>
      </c>
      <c r="E10" s="4">
        <v>0</v>
      </c>
      <c r="F10" s="4">
        <v>1200</v>
      </c>
      <c r="G10" s="4">
        <v>560.71428571428578</v>
      </c>
      <c r="H10" s="4">
        <v>289.28571428571428</v>
      </c>
    </row>
    <row r="11" spans="1:8" ht="15" thickBot="1" x14ac:dyDescent="0.35">
      <c r="B11" s="2" t="s">
        <v>41</v>
      </c>
      <c r="C11" s="2" t="s">
        <v>42</v>
      </c>
      <c r="D11" s="2">
        <v>10</v>
      </c>
      <c r="E11" s="2">
        <v>-449.89795918367327</v>
      </c>
      <c r="F11" s="2">
        <v>600</v>
      </c>
      <c r="G11" s="2">
        <v>449.89795918367327</v>
      </c>
      <c r="H11" s="2">
        <v>1E+30</v>
      </c>
    </row>
    <row r="13" spans="1:8" ht="15" thickBot="1" x14ac:dyDescent="0.35">
      <c r="A13" t="s">
        <v>43</v>
      </c>
    </row>
    <row r="14" spans="1:8" x14ac:dyDescent="0.3">
      <c r="B14" s="6"/>
      <c r="C14" s="6"/>
      <c r="D14" s="6" t="s">
        <v>58</v>
      </c>
      <c r="E14" s="6" t="s">
        <v>67</v>
      </c>
      <c r="F14" s="6" t="s">
        <v>68</v>
      </c>
      <c r="G14" s="6" t="s">
        <v>61</v>
      </c>
      <c r="H14" s="6" t="s">
        <v>61</v>
      </c>
    </row>
    <row r="15" spans="1:8" ht="15" thickBot="1" x14ac:dyDescent="0.35">
      <c r="B15" s="7" t="s">
        <v>29</v>
      </c>
      <c r="C15" s="7" t="s">
        <v>30</v>
      </c>
      <c r="D15" s="7" t="s">
        <v>62</v>
      </c>
      <c r="E15" s="7" t="s">
        <v>69</v>
      </c>
      <c r="F15" s="7" t="s">
        <v>70</v>
      </c>
      <c r="G15" s="7" t="s">
        <v>65</v>
      </c>
      <c r="H15" s="7" t="s">
        <v>66</v>
      </c>
    </row>
    <row r="16" spans="1:8" x14ac:dyDescent="0.3">
      <c r="B16" s="4" t="s">
        <v>48</v>
      </c>
      <c r="C16" s="4" t="s">
        <v>12</v>
      </c>
      <c r="D16" s="4">
        <v>160</v>
      </c>
      <c r="E16" s="4">
        <v>160.20408163265307</v>
      </c>
      <c r="F16" s="4">
        <v>160</v>
      </c>
      <c r="G16" s="4">
        <v>17.312500000000007</v>
      </c>
      <c r="H16" s="4">
        <v>6.4482758620689538</v>
      </c>
    </row>
    <row r="17" spans="2:8" x14ac:dyDescent="0.3">
      <c r="B17" s="4" t="s">
        <v>51</v>
      </c>
      <c r="C17" s="4" t="s">
        <v>13</v>
      </c>
      <c r="D17" s="4">
        <v>57.173469387755098</v>
      </c>
      <c r="E17" s="4">
        <v>0</v>
      </c>
      <c r="F17" s="4">
        <v>60</v>
      </c>
      <c r="G17" s="4">
        <v>1E+30</v>
      </c>
      <c r="H17" s="4">
        <v>2.8265306122449005</v>
      </c>
    </row>
    <row r="18" spans="2:8" ht="15" thickBot="1" x14ac:dyDescent="0.35">
      <c r="B18" s="2" t="s">
        <v>54</v>
      </c>
      <c r="C18" s="2" t="s">
        <v>14</v>
      </c>
      <c r="D18" s="2">
        <v>600</v>
      </c>
      <c r="E18" s="2">
        <v>41.326530612244895</v>
      </c>
      <c r="F18" s="2">
        <v>600</v>
      </c>
      <c r="G18" s="2">
        <v>24.933333333333287</v>
      </c>
      <c r="H18" s="2">
        <v>214.00000000000006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B49EA-6E9F-4A18-BB89-E32EE7410266}">
  <dimension ref="A1:J15"/>
  <sheetViews>
    <sheetView showGridLines="0" workbookViewId="0"/>
  </sheetViews>
  <sheetFormatPr defaultRowHeight="14.4" x14ac:dyDescent="0.3"/>
  <cols>
    <col min="1" max="1" width="2.33203125" customWidth="1"/>
    <col min="2" max="2" width="5.33203125" bestFit="1" customWidth="1"/>
    <col min="3" max="3" width="17.33203125" bestFit="1" customWidth="1"/>
    <col min="4" max="4" width="12" bestFit="1" customWidth="1"/>
    <col min="5" max="5" width="2.33203125" customWidth="1"/>
    <col min="6" max="6" width="5.88671875" bestFit="1" customWidth="1"/>
    <col min="7" max="7" width="12" bestFit="1" customWidth="1"/>
    <col min="8" max="8" width="2.33203125" customWidth="1"/>
    <col min="9" max="10" width="12" bestFit="1" customWidth="1"/>
  </cols>
  <sheetData>
    <row r="1" spans="1:10" x14ac:dyDescent="0.3">
      <c r="A1" s="1" t="s">
        <v>71</v>
      </c>
    </row>
    <row r="2" spans="1:10" x14ac:dyDescent="0.3">
      <c r="A2" s="1" t="s">
        <v>18</v>
      </c>
    </row>
    <row r="3" spans="1:10" x14ac:dyDescent="0.3">
      <c r="A3" s="1" t="s">
        <v>19</v>
      </c>
    </row>
    <row r="5" spans="1:10" ht="15" thickBot="1" x14ac:dyDescent="0.35"/>
    <row r="6" spans="1:10" x14ac:dyDescent="0.3">
      <c r="B6" s="6"/>
      <c r="C6" s="6" t="s">
        <v>60</v>
      </c>
      <c r="D6" s="6"/>
    </row>
    <row r="7" spans="1:10" ht="15" thickBot="1" x14ac:dyDescent="0.35">
      <c r="B7" s="7" t="s">
        <v>29</v>
      </c>
      <c r="C7" s="7" t="s">
        <v>30</v>
      </c>
      <c r="D7" s="7" t="s">
        <v>62</v>
      </c>
    </row>
    <row r="8" spans="1:10" ht="15" thickBot="1" x14ac:dyDescent="0.35">
      <c r="B8" s="2" t="s">
        <v>33</v>
      </c>
      <c r="C8" s="2" t="s">
        <v>15</v>
      </c>
      <c r="D8" s="5">
        <v>45929.591836734689</v>
      </c>
    </row>
    <row r="10" spans="1:10" ht="15" thickBot="1" x14ac:dyDescent="0.35"/>
    <row r="11" spans="1:10" x14ac:dyDescent="0.3">
      <c r="B11" s="6"/>
      <c r="C11" s="6" t="s">
        <v>72</v>
      </c>
      <c r="D11" s="6"/>
      <c r="F11" s="6" t="s">
        <v>73</v>
      </c>
      <c r="G11" s="6" t="s">
        <v>60</v>
      </c>
      <c r="I11" s="6" t="s">
        <v>74</v>
      </c>
      <c r="J11" s="6" t="s">
        <v>60</v>
      </c>
    </row>
    <row r="12" spans="1:10" ht="15" thickBot="1" x14ac:dyDescent="0.35">
      <c r="B12" s="7" t="s">
        <v>29</v>
      </c>
      <c r="C12" s="7" t="s">
        <v>30</v>
      </c>
      <c r="D12" s="7" t="s">
        <v>62</v>
      </c>
      <c r="F12" s="7" t="s">
        <v>75</v>
      </c>
      <c r="G12" s="7" t="s">
        <v>76</v>
      </c>
      <c r="I12" s="7" t="s">
        <v>75</v>
      </c>
      <c r="J12" s="7" t="s">
        <v>76</v>
      </c>
    </row>
    <row r="13" spans="1:10" x14ac:dyDescent="0.3">
      <c r="B13" s="4" t="s">
        <v>36</v>
      </c>
      <c r="C13" s="4" t="s">
        <v>37</v>
      </c>
      <c r="D13" s="4">
        <v>3.8163265306122378</v>
      </c>
      <c r="F13" s="4">
        <v>0</v>
      </c>
      <c r="G13" s="4">
        <v>42685.71428571429</v>
      </c>
      <c r="I13" s="4">
        <v>3.8163265306122378</v>
      </c>
      <c r="J13" s="4">
        <v>45929.591836734689</v>
      </c>
    </row>
    <row r="14" spans="1:10" x14ac:dyDescent="0.3">
      <c r="B14" s="4" t="s">
        <v>39</v>
      </c>
      <c r="C14" s="4" t="s">
        <v>40</v>
      </c>
      <c r="D14" s="4">
        <v>30.571428571428577</v>
      </c>
      <c r="F14" s="4">
        <v>0</v>
      </c>
      <c r="G14" s="4">
        <v>9243.8775510204032</v>
      </c>
      <c r="I14" s="4">
        <v>30.571428571428573</v>
      </c>
      <c r="J14" s="4">
        <v>45929.591836734689</v>
      </c>
    </row>
    <row r="15" spans="1:10" ht="15" thickBot="1" x14ac:dyDescent="0.35">
      <c r="B15" s="2" t="s">
        <v>41</v>
      </c>
      <c r="C15" s="2" t="s">
        <v>42</v>
      </c>
      <c r="D15" s="2">
        <v>10</v>
      </c>
      <c r="F15" s="2">
        <v>10</v>
      </c>
      <c r="G15" s="2">
        <v>45929.591836734689</v>
      </c>
      <c r="I15" s="2">
        <v>10</v>
      </c>
      <c r="J15" s="2">
        <v>45929.591836734689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72402-E648-462B-B03D-51CD98534F9F}">
  <dimension ref="A1:G31"/>
  <sheetViews>
    <sheetView showGridLines="0" workbookViewId="0">
      <selection activeCell="A2" sqref="A2"/>
    </sheetView>
  </sheetViews>
  <sheetFormatPr defaultRowHeight="14.4" x14ac:dyDescent="0.3"/>
  <cols>
    <col min="1" max="1" width="2.33203125" customWidth="1"/>
    <col min="2" max="2" width="5" bestFit="1" customWidth="1"/>
    <col min="3" max="3" width="17.33203125" bestFit="1" customWidth="1"/>
    <col min="4" max="4" width="12.5546875" bestFit="1" customWidth="1"/>
    <col min="5" max="5" width="12" bestFit="1" customWidth="1"/>
    <col min="6" max="6" width="10.109375" bestFit="1" customWidth="1"/>
    <col min="7" max="7" width="12" bestFit="1" customWidth="1"/>
  </cols>
  <sheetData>
    <row r="1" spans="1:5" x14ac:dyDescent="0.3">
      <c r="A1" s="1" t="s">
        <v>17</v>
      </c>
    </row>
    <row r="2" spans="1:5" x14ac:dyDescent="0.3">
      <c r="A2" s="1" t="s">
        <v>18</v>
      </c>
    </row>
    <row r="3" spans="1:5" x14ac:dyDescent="0.3">
      <c r="A3" s="1" t="s">
        <v>19</v>
      </c>
    </row>
    <row r="4" spans="1:5" x14ac:dyDescent="0.3">
      <c r="A4" s="1" t="s">
        <v>20</v>
      </c>
    </row>
    <row r="5" spans="1:5" x14ac:dyDescent="0.3">
      <c r="A5" s="1" t="s">
        <v>21</v>
      </c>
    </row>
    <row r="6" spans="1:5" x14ac:dyDescent="0.3">
      <c r="A6" s="1"/>
      <c r="B6" t="s">
        <v>22</v>
      </c>
    </row>
    <row r="7" spans="1:5" x14ac:dyDescent="0.3">
      <c r="A7" s="1"/>
      <c r="B7" t="s">
        <v>23</v>
      </c>
    </row>
    <row r="8" spans="1:5" x14ac:dyDescent="0.3">
      <c r="A8" s="1"/>
      <c r="B8" t="s">
        <v>24</v>
      </c>
    </row>
    <row r="9" spans="1:5" x14ac:dyDescent="0.3">
      <c r="A9" s="1" t="s">
        <v>25</v>
      </c>
    </row>
    <row r="10" spans="1:5" x14ac:dyDescent="0.3">
      <c r="B10" t="s">
        <v>26</v>
      </c>
    </row>
    <row r="11" spans="1:5" x14ac:dyDescent="0.3">
      <c r="B11" t="s">
        <v>27</v>
      </c>
    </row>
    <row r="14" spans="1:5" ht="15" thickBot="1" x14ac:dyDescent="0.35">
      <c r="A14" t="s">
        <v>28</v>
      </c>
    </row>
    <row r="15" spans="1:5" ht="15" thickBot="1" x14ac:dyDescent="0.35">
      <c r="B15" s="3" t="s">
        <v>29</v>
      </c>
      <c r="C15" s="3" t="s">
        <v>30</v>
      </c>
      <c r="D15" s="3" t="s">
        <v>31</v>
      </c>
      <c r="E15" s="3" t="s">
        <v>32</v>
      </c>
    </row>
    <row r="16" spans="1:5" ht="15" thickBot="1" x14ac:dyDescent="0.35">
      <c r="B16" s="2" t="s">
        <v>33</v>
      </c>
      <c r="C16" s="2" t="s">
        <v>15</v>
      </c>
      <c r="D16" s="5">
        <v>6000</v>
      </c>
      <c r="E16" s="5">
        <v>45929.591836734689</v>
      </c>
    </row>
    <row r="19" spans="1:7" ht="15" thickBot="1" x14ac:dyDescent="0.35">
      <c r="A19" t="s">
        <v>34</v>
      </c>
    </row>
    <row r="20" spans="1:7" ht="15" thickBot="1" x14ac:dyDescent="0.35">
      <c r="B20" s="3" t="s">
        <v>29</v>
      </c>
      <c r="C20" s="3" t="s">
        <v>30</v>
      </c>
      <c r="D20" s="3" t="s">
        <v>31</v>
      </c>
      <c r="E20" s="3" t="s">
        <v>32</v>
      </c>
      <c r="F20" s="3" t="s">
        <v>35</v>
      </c>
    </row>
    <row r="21" spans="1:7" x14ac:dyDescent="0.3">
      <c r="B21" s="4" t="s">
        <v>36</v>
      </c>
      <c r="C21" s="4" t="s">
        <v>37</v>
      </c>
      <c r="D21" s="4">
        <v>0</v>
      </c>
      <c r="E21" s="4">
        <v>3.8163265306122378</v>
      </c>
      <c r="F21" s="4" t="s">
        <v>38</v>
      </c>
    </row>
    <row r="22" spans="1:7" x14ac:dyDescent="0.3">
      <c r="B22" s="4" t="s">
        <v>39</v>
      </c>
      <c r="C22" s="4" t="s">
        <v>40</v>
      </c>
      <c r="D22" s="4">
        <v>0</v>
      </c>
      <c r="E22" s="4">
        <v>30.571428571428577</v>
      </c>
      <c r="F22" s="4" t="s">
        <v>38</v>
      </c>
    </row>
    <row r="23" spans="1:7" ht="15" thickBot="1" x14ac:dyDescent="0.35">
      <c r="B23" s="2" t="s">
        <v>41</v>
      </c>
      <c r="C23" s="2" t="s">
        <v>42</v>
      </c>
      <c r="D23" s="2">
        <v>10</v>
      </c>
      <c r="E23" s="2">
        <v>10</v>
      </c>
      <c r="F23" s="2" t="s">
        <v>38</v>
      </c>
    </row>
    <row r="26" spans="1:7" ht="15" thickBot="1" x14ac:dyDescent="0.35">
      <c r="A26" t="s">
        <v>43</v>
      </c>
    </row>
    <row r="27" spans="1:7" ht="15" thickBot="1" x14ac:dyDescent="0.35">
      <c r="B27" s="3" t="s">
        <v>29</v>
      </c>
      <c r="C27" s="3" t="s">
        <v>30</v>
      </c>
      <c r="D27" s="3" t="s">
        <v>44</v>
      </c>
      <c r="E27" s="3" t="s">
        <v>45</v>
      </c>
      <c r="F27" s="3" t="s">
        <v>46</v>
      </c>
      <c r="G27" s="3" t="s">
        <v>47</v>
      </c>
    </row>
    <row r="28" spans="1:7" x14ac:dyDescent="0.3">
      <c r="B28" s="4" t="s">
        <v>48</v>
      </c>
      <c r="C28" s="4" t="s">
        <v>12</v>
      </c>
      <c r="D28" s="4">
        <v>160</v>
      </c>
      <c r="E28" s="4" t="s">
        <v>49</v>
      </c>
      <c r="F28" s="4" t="s">
        <v>50</v>
      </c>
      <c r="G28" s="4">
        <v>0</v>
      </c>
    </row>
    <row r="29" spans="1:7" x14ac:dyDescent="0.3">
      <c r="B29" s="4" t="s">
        <v>51</v>
      </c>
      <c r="C29" s="4" t="s">
        <v>13</v>
      </c>
      <c r="D29" s="4">
        <v>57.173469387755098</v>
      </c>
      <c r="E29" s="4" t="s">
        <v>52</v>
      </c>
      <c r="F29" s="4" t="s">
        <v>53</v>
      </c>
      <c r="G29" s="4">
        <v>2.8265306122449019</v>
      </c>
    </row>
    <row r="30" spans="1:7" x14ac:dyDescent="0.3">
      <c r="B30" s="4" t="s">
        <v>54</v>
      </c>
      <c r="C30" s="4" t="s">
        <v>14</v>
      </c>
      <c r="D30" s="4">
        <v>600</v>
      </c>
      <c r="E30" s="4" t="s">
        <v>55</v>
      </c>
      <c r="F30" s="4" t="s">
        <v>50</v>
      </c>
      <c r="G30" s="4">
        <v>0</v>
      </c>
    </row>
    <row r="31" spans="1:7" ht="15" thickBot="1" x14ac:dyDescent="0.35">
      <c r="B31" s="2" t="s">
        <v>41</v>
      </c>
      <c r="C31" s="2" t="s">
        <v>42</v>
      </c>
      <c r="D31" s="2">
        <v>10</v>
      </c>
      <c r="E31" s="2" t="s">
        <v>56</v>
      </c>
      <c r="F31" s="2" t="s">
        <v>50</v>
      </c>
      <c r="G31"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Honour</vt:lpstr>
      <vt:lpstr>Question 1</vt:lpstr>
      <vt:lpstr>Question 2</vt:lpstr>
      <vt:lpstr>Question 3</vt:lpstr>
      <vt:lpstr>Question 4</vt:lpstr>
      <vt:lpstr>Question 5</vt:lpstr>
      <vt:lpstr>Sensitivity Report 1</vt:lpstr>
      <vt:lpstr>Limits Report 1</vt:lpstr>
      <vt:lpstr>Solver 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Nis</dc:creator>
  <cp:keywords/>
  <dc:description/>
  <cp:lastModifiedBy>Abhishek Naresh Tumdam</cp:lastModifiedBy>
  <cp:revision/>
  <dcterms:created xsi:type="dcterms:W3CDTF">2024-10-28T15:49:28Z</dcterms:created>
  <dcterms:modified xsi:type="dcterms:W3CDTF">2024-11-11T17:08:39Z</dcterms:modified>
  <cp:category/>
  <cp:contentStatus/>
</cp:coreProperties>
</file>